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YUJINOH\Desktop\새 폴더\퇴직급여충당금\"/>
    </mc:Choice>
  </mc:AlternateContent>
  <xr:revisionPtr revIDLastSave="0" documentId="13_ncr:1_{954969A4-F5E0-479E-930D-E9EA1D4D591E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2022" sheetId="1" r:id="rId1"/>
  </sheets>
  <definedNames>
    <definedName name="_xlnm.Print_Area" localSheetId="0">'2022'!$A$1:$G$76</definedName>
    <definedName name="_xlnm.Print_Titles" localSheetId="0">'2022'!$1:$1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2" i="1" l="1"/>
  <c r="D27" i="1"/>
  <c r="E26" i="1"/>
  <c r="D38" i="1" s="1"/>
  <c r="E25" i="1"/>
  <c r="E24" i="1"/>
  <c r="D31" i="1" s="1"/>
  <c r="D20" i="1"/>
  <c r="D30" i="1" s="1"/>
  <c r="C20" i="1"/>
  <c r="G19" i="1" s="1"/>
  <c r="C93" i="1" s="1"/>
  <c r="E19" i="1"/>
  <c r="F19" i="1" s="1"/>
  <c r="E18" i="1"/>
  <c r="F18" i="1" s="1"/>
  <c r="F17" i="1"/>
  <c r="E17" i="1"/>
  <c r="E20" i="1" s="1"/>
  <c r="D33" i="1" s="1"/>
  <c r="E12" i="1"/>
  <c r="D12" i="1"/>
  <c r="D13" i="1" s="1"/>
  <c r="C12" i="1"/>
  <c r="F11" i="1"/>
  <c r="F10" i="1"/>
  <c r="E9" i="1"/>
  <c r="D9" i="1"/>
  <c r="C9" i="1"/>
  <c r="F8" i="1"/>
  <c r="F9" i="1" s="1"/>
  <c r="F7" i="1"/>
  <c r="F6" i="1"/>
  <c r="F5" i="1"/>
  <c r="G18" i="1" l="1"/>
  <c r="C92" i="1" s="1"/>
  <c r="F12" i="1"/>
  <c r="E13" i="1"/>
  <c r="F13" i="1"/>
  <c r="C13" i="1"/>
  <c r="F20" i="1"/>
  <c r="D39" i="1"/>
  <c r="C84" i="1"/>
  <c r="D34" i="1"/>
  <c r="C45" i="1"/>
  <c r="C44" i="1"/>
  <c r="C43" i="1"/>
  <c r="D45" i="1"/>
  <c r="G17" i="1"/>
  <c r="D43" i="1" s="1"/>
  <c r="E27" i="1"/>
  <c r="D44" i="1"/>
  <c r="D46" i="1" l="1"/>
  <c r="E43" i="1"/>
  <c r="C46" i="1"/>
  <c r="C86" i="1"/>
  <c r="C85" i="1"/>
  <c r="C87" i="1"/>
  <c r="G20" i="1"/>
  <c r="C91" i="1"/>
  <c r="E44" i="1"/>
  <c r="C81" i="1" s="1"/>
  <c r="E45" i="1"/>
  <c r="C82" i="1" s="1"/>
  <c r="E46" i="1" l="1"/>
  <c r="E80" i="1" s="1"/>
  <c r="C80" i="1"/>
</calcChain>
</file>

<file path=xl/sharedStrings.xml><?xml version="1.0" encoding="utf-8"?>
<sst xmlns="http://schemas.openxmlformats.org/spreadsheetml/2006/main" count="109" uniqueCount="65">
  <si>
    <t>* 확정급여채무</t>
    <phoneticPr fontId="3" type="noConversion"/>
  </si>
  <si>
    <t>1. K-GAAP 퇴직급여추계액</t>
    <phoneticPr fontId="3" type="noConversion"/>
  </si>
  <si>
    <t>구분</t>
  </si>
  <si>
    <t>2022년 퇴충추계액</t>
    <phoneticPr fontId="3" type="noConversion"/>
  </si>
  <si>
    <t>2021년 퇴충추계액</t>
    <phoneticPr fontId="3" type="noConversion"/>
  </si>
  <si>
    <t>퇴직금 지급액</t>
  </si>
  <si>
    <t>추가 설정액</t>
  </si>
  <si>
    <t>센서사업부</t>
  </si>
  <si>
    <t>센서연구실</t>
  </si>
  <si>
    <t>센서영업부</t>
  </si>
  <si>
    <t>관리부</t>
  </si>
  <si>
    <t>D&amp;M사업부계</t>
  </si>
  <si>
    <t>반도체부문</t>
  </si>
  <si>
    <t>반도체연구실</t>
  </si>
  <si>
    <t>반도체사업부계</t>
  </si>
  <si>
    <t>총   계</t>
  </si>
  <si>
    <t>2. 2022년 결산 확정급여채무 대비</t>
    <phoneticPr fontId="3" type="noConversion"/>
  </si>
  <si>
    <t>구분</t>
    <phoneticPr fontId="3" type="noConversion"/>
  </si>
  <si>
    <t>퇴직금 지급액</t>
    <phoneticPr fontId="3" type="noConversion"/>
  </si>
  <si>
    <t>추가 설정액</t>
    <phoneticPr fontId="3" type="noConversion"/>
  </si>
  <si>
    <t>비율</t>
    <phoneticPr fontId="3" type="noConversion"/>
  </si>
  <si>
    <t>판관비</t>
    <phoneticPr fontId="3" type="noConversion"/>
  </si>
  <si>
    <t>노무비(D&amp;M)</t>
    <phoneticPr fontId="3" type="noConversion"/>
  </si>
  <si>
    <t>노무비(반도체)</t>
    <phoneticPr fontId="3" type="noConversion"/>
  </si>
  <si>
    <t xml:space="preserve">3. 계리평가보고서상 2022년도 예상 퇴직급여원가 </t>
    <phoneticPr fontId="3" type="noConversion"/>
  </si>
  <si>
    <t>구 분</t>
    <phoneticPr fontId="3" type="noConversion"/>
  </si>
  <si>
    <t>1년</t>
    <phoneticPr fontId="3" type="noConversion"/>
  </si>
  <si>
    <t>당기근무원가</t>
    <phoneticPr fontId="3" type="noConversion"/>
  </si>
  <si>
    <t>이자원가</t>
    <phoneticPr fontId="3" type="noConversion"/>
  </si>
  <si>
    <t>사외적립자산의 기대수익</t>
    <phoneticPr fontId="3" type="noConversion"/>
  </si>
  <si>
    <t>예상 퇴직급여원가</t>
    <phoneticPr fontId="3" type="noConversion"/>
  </si>
  <si>
    <t xml:space="preserve">4. IFRS 확정급여채무 </t>
    <phoneticPr fontId="3" type="noConversion"/>
  </si>
  <si>
    <t>기초확정급여채무</t>
    <phoneticPr fontId="3" type="noConversion"/>
  </si>
  <si>
    <t>5. IFRS 사외적립자산</t>
    <phoneticPr fontId="3" type="noConversion"/>
  </si>
  <si>
    <t>기초가액</t>
    <phoneticPr fontId="3" type="noConversion"/>
  </si>
  <si>
    <t>3분기말 가액</t>
    <phoneticPr fontId="3" type="noConversion"/>
  </si>
  <si>
    <t>퇴직급여</t>
    <phoneticPr fontId="3" type="noConversion"/>
  </si>
  <si>
    <t>7. 1분기 회계처리</t>
    <phoneticPr fontId="3" type="noConversion"/>
  </si>
  <si>
    <t>차변</t>
  </si>
  <si>
    <t>대변</t>
  </si>
  <si>
    <t>퇴직급여/판</t>
  </si>
  <si>
    <t>퇴직급여충당금</t>
  </si>
  <si>
    <t>퇴직급여/노무비(D&amp;M)</t>
  </si>
  <si>
    <t>퇴직급여/노무비(반도체)</t>
  </si>
  <si>
    <t>퇴직연금운용자산</t>
  </si>
  <si>
    <t>8. 2분기 회계처리</t>
    <phoneticPr fontId="3" type="noConversion"/>
  </si>
  <si>
    <t>9. 3분기 회계처리</t>
    <phoneticPr fontId="3" type="noConversion"/>
  </si>
  <si>
    <t>합 계</t>
    <phoneticPr fontId="3" type="noConversion"/>
  </si>
  <si>
    <t>4분기 예상원가</t>
    <phoneticPr fontId="3" type="noConversion"/>
  </si>
  <si>
    <t>당기근무원가</t>
    <phoneticPr fontId="3" type="noConversion"/>
  </si>
  <si>
    <t>이자원가</t>
    <phoneticPr fontId="3" type="noConversion"/>
  </si>
  <si>
    <t>4분기말 확정급여채무</t>
    <phoneticPr fontId="3" type="noConversion"/>
  </si>
  <si>
    <t>6. IFRS 퇴직급여</t>
    <phoneticPr fontId="3" type="noConversion"/>
  </si>
  <si>
    <t>10. 4분기 회계처리</t>
    <phoneticPr fontId="3" type="noConversion"/>
  </si>
  <si>
    <t>차변</t>
    <phoneticPr fontId="3" type="noConversion"/>
  </si>
  <si>
    <t>대변</t>
    <phoneticPr fontId="3" type="noConversion"/>
  </si>
  <si>
    <t>퇴직급여충당금</t>
    <phoneticPr fontId="3" type="noConversion"/>
  </si>
  <si>
    <t>보험수리적이익</t>
    <phoneticPr fontId="3" type="noConversion"/>
  </si>
  <si>
    <t>퇴직연금운용자산</t>
    <phoneticPr fontId="3" type="noConversion"/>
  </si>
  <si>
    <t>보험수리적손실</t>
    <phoneticPr fontId="3" type="noConversion"/>
  </si>
  <si>
    <t>비유동성이연법인세부채</t>
    <phoneticPr fontId="3" type="noConversion"/>
  </si>
  <si>
    <t>지급수수료/판</t>
    <phoneticPr fontId="3" type="noConversion"/>
  </si>
  <si>
    <t>지급수수료/제조(D&amp;M)</t>
    <phoneticPr fontId="3" type="noConversion"/>
  </si>
  <si>
    <t>(2022 운용관리수수료)</t>
    <phoneticPr fontId="3" type="noConversion"/>
  </si>
  <si>
    <t>지급수수료/제조(반도체)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</si>
</sst>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0.00_ "/>
  </numFmts>
  <fonts count="6" x14ac:knownFonts="1">
    <font>
      <sz val="11"/>
      <color theme="1"/>
      <name val="맑은 고딕"/>
      <family val="3"/>
      <charset val="129"/>
      <scheme val="minor"/>
    </font>
    <font>
      <b/>
      <sz val="16"/>
      <color indexed="8"/>
      <name val="맑은 고딕"/>
      <family val="3"/>
      <charset val="129"/>
    </font>
    <font>
      <sz val="8"/>
      <name val="맑은 고딕"/>
      <family val="3"/>
      <charset val="129"/>
      <scheme val="minor"/>
    </font>
    <font>
      <sz val="8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indexed="47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</cellStyleXfs>
  <cellXfs count="31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41" fontId="4" fillId="0" borderId="1" xfId="1" applyFont="1" applyBorder="1">
      <alignment vertical="center"/>
    </xf>
    <xf numFmtId="41" fontId="4" fillId="0" borderId="1" xfId="1" applyFont="1" applyFill="1" applyBorder="1">
      <alignment vertical="center"/>
    </xf>
    <xf numFmtId="10" fontId="0" fillId="0" borderId="0" xfId="0" applyNumberFormat="1">
      <alignment vertical="center"/>
    </xf>
    <xf numFmtId="0" fontId="0" fillId="0" borderId="2" xfId="0" applyBorder="1" applyAlignment="1">
      <alignment horizontal="centerContinuous" vertical="center"/>
    </xf>
    <xf numFmtId="0" fontId="0" fillId="0" borderId="3" xfId="0" applyBorder="1" applyAlignment="1">
      <alignment horizontal="centerContinuous" vertical="center"/>
    </xf>
    <xf numFmtId="41" fontId="4" fillId="0" borderId="3" xfId="1" applyFont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3" xfId="0" applyBorder="1">
      <alignment vertical="center"/>
    </xf>
    <xf numFmtId="41" fontId="4" fillId="0" borderId="3" xfId="1" applyFont="1" applyBorder="1">
      <alignment vertical="center"/>
    </xf>
    <xf numFmtId="176" fontId="0" fillId="0" borderId="0" xfId="0" applyNumberFormat="1">
      <alignment vertical="center"/>
    </xf>
    <xf numFmtId="0" fontId="0" fillId="0" borderId="2" xfId="0" applyBorder="1">
      <alignment vertical="center"/>
    </xf>
    <xf numFmtId="41" fontId="0" fillId="0" borderId="0" xfId="0" applyNumberFormat="1">
      <alignment vertical="center"/>
    </xf>
    <xf numFmtId="41" fontId="0" fillId="0" borderId="3" xfId="0" applyNumberFormat="1" applyBorder="1">
      <alignment vertical="center"/>
    </xf>
    <xf numFmtId="0" fontId="0" fillId="0" borderId="4" xfId="0" applyBorder="1">
      <alignment vertical="center"/>
    </xf>
    <xf numFmtId="10" fontId="4" fillId="2" borderId="1" xfId="2" applyNumberFormat="1" applyFont="1" applyFill="1" applyBorder="1">
      <alignment vertical="center"/>
    </xf>
    <xf numFmtId="10" fontId="0" fillId="2" borderId="1" xfId="0" applyNumberFormat="1" applyFill="1" applyBorder="1">
      <alignment vertical="center"/>
    </xf>
    <xf numFmtId="0" fontId="0" fillId="3" borderId="2" xfId="0" applyFill="1" applyBorder="1">
      <alignment vertical="center"/>
    </xf>
    <xf numFmtId="41" fontId="0" fillId="4" borderId="3" xfId="0" applyNumberFormat="1" applyFill="1" applyBorder="1">
      <alignment vertical="center"/>
    </xf>
    <xf numFmtId="41" fontId="5" fillId="4" borderId="3" xfId="1" applyFont="1" applyFill="1" applyBorder="1">
      <alignment vertical="center"/>
    </xf>
    <xf numFmtId="41" fontId="5" fillId="3" borderId="3" xfId="1" applyFont="1" applyFill="1" applyBorder="1">
      <alignment vertical="center"/>
    </xf>
    <xf numFmtId="0" fontId="0" fillId="5" borderId="2" xfId="0" applyFill="1" applyBorder="1">
      <alignment vertical="center"/>
    </xf>
    <xf numFmtId="41" fontId="5" fillId="6" borderId="3" xfId="1" applyFont="1" applyFill="1" applyBorder="1">
      <alignment vertical="center"/>
    </xf>
    <xf numFmtId="0" fontId="0" fillId="7" borderId="2" xfId="0" applyFill="1" applyBorder="1">
      <alignment vertical="center"/>
    </xf>
    <xf numFmtId="41" fontId="5" fillId="7" borderId="3" xfId="1" applyFont="1" applyFill="1" applyBorder="1">
      <alignment vertical="center"/>
    </xf>
    <xf numFmtId="0" fontId="0" fillId="7" borderId="3" xfId="0" applyFill="1" applyBorder="1">
      <alignment vertical="center"/>
    </xf>
    <xf numFmtId="0" fontId="0" fillId="4" borderId="1" xfId="0" applyFill="1" applyBorder="1" applyAlignment="1">
      <alignment horizontal="center" vertical="center"/>
    </xf>
    <xf numFmtId="41" fontId="4" fillId="4" borderId="1" xfId="1" applyFont="1" applyFill="1" applyBorder="1">
      <alignment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3"/>
  <sheetViews>
    <sheetView tabSelected="1" zoomScaleNormal="100" workbookViewId="0">
      <selection activeCell="B16" sqref="B16:C20"/>
    </sheetView>
  </sheetViews>
  <sheetFormatPr defaultRowHeight="16.5" x14ac:dyDescent="0.3"/>
  <cols>
    <col min="1" max="1" width="2.375" customWidth="1"/>
    <col min="2" max="2" width="22.125" customWidth="1"/>
    <col min="3" max="3" width="22" customWidth="1"/>
    <col min="4" max="4" width="22.625" customWidth="1"/>
    <col min="5" max="5" width="20.625" customWidth="1"/>
    <col min="6" max="6" width="19.625" customWidth="1"/>
    <col min="7" max="7" width="11.625" bestFit="1" customWidth="1"/>
    <col min="8" max="8" width="9.375" customWidth="1"/>
    <col min="9" max="9" width="17.875" bestFit="1" customWidth="1"/>
    <col min="257" max="257" width="2.375" customWidth="1"/>
    <col min="258" max="258" width="22.125" customWidth="1"/>
    <col min="259" max="259" width="22" customWidth="1"/>
    <col min="260" max="260" width="22.625" customWidth="1"/>
    <col min="261" max="261" width="20.625" customWidth="1"/>
    <col min="262" max="262" width="19.625" customWidth="1"/>
    <col min="263" max="263" width="11.625" bestFit="1" customWidth="1"/>
    <col min="264" max="264" width="9.375" customWidth="1"/>
    <col min="265" max="265" width="17.875" bestFit="1" customWidth="1"/>
    <col min="513" max="513" width="2.375" customWidth="1"/>
    <col min="514" max="514" width="22.125" customWidth="1"/>
    <col min="515" max="515" width="22" customWidth="1"/>
    <col min="516" max="516" width="22.625" customWidth="1"/>
    <col min="517" max="517" width="20.625" customWidth="1"/>
    <col min="518" max="518" width="19.625" customWidth="1"/>
    <col min="519" max="519" width="11.625" bestFit="1" customWidth="1"/>
    <col min="520" max="520" width="9.375" customWidth="1"/>
    <col min="521" max="521" width="17.875" bestFit="1" customWidth="1"/>
    <col min="769" max="769" width="2.375" customWidth="1"/>
    <col min="770" max="770" width="22.125" customWidth="1"/>
    <col min="771" max="771" width="22" customWidth="1"/>
    <col min="772" max="772" width="22.625" customWidth="1"/>
    <col min="773" max="773" width="20.625" customWidth="1"/>
    <col min="774" max="774" width="19.625" customWidth="1"/>
    <col min="775" max="775" width="11.625" bestFit="1" customWidth="1"/>
    <col min="776" max="776" width="9.375" customWidth="1"/>
    <col min="777" max="777" width="17.875" bestFit="1" customWidth="1"/>
    <col min="1025" max="1025" width="2.375" customWidth="1"/>
    <col min="1026" max="1026" width="22.125" customWidth="1"/>
    <col min="1027" max="1027" width="22" customWidth="1"/>
    <col min="1028" max="1028" width="22.625" customWidth="1"/>
    <col min="1029" max="1029" width="20.625" customWidth="1"/>
    <col min="1030" max="1030" width="19.625" customWidth="1"/>
    <col min="1031" max="1031" width="11.625" bestFit="1" customWidth="1"/>
    <col min="1032" max="1032" width="9.375" customWidth="1"/>
    <col min="1033" max="1033" width="17.875" bestFit="1" customWidth="1"/>
    <col min="1281" max="1281" width="2.375" customWidth="1"/>
    <col min="1282" max="1282" width="22.125" customWidth="1"/>
    <col min="1283" max="1283" width="22" customWidth="1"/>
    <col min="1284" max="1284" width="22.625" customWidth="1"/>
    <col min="1285" max="1285" width="20.625" customWidth="1"/>
    <col min="1286" max="1286" width="19.625" customWidth="1"/>
    <col min="1287" max="1287" width="11.625" bestFit="1" customWidth="1"/>
    <col min="1288" max="1288" width="9.375" customWidth="1"/>
    <col min="1289" max="1289" width="17.875" bestFit="1" customWidth="1"/>
    <col min="1537" max="1537" width="2.375" customWidth="1"/>
    <col min="1538" max="1538" width="22.125" customWidth="1"/>
    <col min="1539" max="1539" width="22" customWidth="1"/>
    <col min="1540" max="1540" width="22.625" customWidth="1"/>
    <col min="1541" max="1541" width="20.625" customWidth="1"/>
    <col min="1542" max="1542" width="19.625" customWidth="1"/>
    <col min="1543" max="1543" width="11.625" bestFit="1" customWidth="1"/>
    <col min="1544" max="1544" width="9.375" customWidth="1"/>
    <col min="1545" max="1545" width="17.875" bestFit="1" customWidth="1"/>
    <col min="1793" max="1793" width="2.375" customWidth="1"/>
    <col min="1794" max="1794" width="22.125" customWidth="1"/>
    <col min="1795" max="1795" width="22" customWidth="1"/>
    <col min="1796" max="1796" width="22.625" customWidth="1"/>
    <col min="1797" max="1797" width="20.625" customWidth="1"/>
    <col min="1798" max="1798" width="19.625" customWidth="1"/>
    <col min="1799" max="1799" width="11.625" bestFit="1" customWidth="1"/>
    <col min="1800" max="1800" width="9.375" customWidth="1"/>
    <col min="1801" max="1801" width="17.875" bestFit="1" customWidth="1"/>
    <col min="2049" max="2049" width="2.375" customWidth="1"/>
    <col min="2050" max="2050" width="22.125" customWidth="1"/>
    <col min="2051" max="2051" width="22" customWidth="1"/>
    <col min="2052" max="2052" width="22.625" customWidth="1"/>
    <col min="2053" max="2053" width="20.625" customWidth="1"/>
    <col min="2054" max="2054" width="19.625" customWidth="1"/>
    <col min="2055" max="2055" width="11.625" bestFit="1" customWidth="1"/>
    <col min="2056" max="2056" width="9.375" customWidth="1"/>
    <col min="2057" max="2057" width="17.875" bestFit="1" customWidth="1"/>
    <col min="2305" max="2305" width="2.375" customWidth="1"/>
    <col min="2306" max="2306" width="22.125" customWidth="1"/>
    <col min="2307" max="2307" width="22" customWidth="1"/>
    <col min="2308" max="2308" width="22.625" customWidth="1"/>
    <col min="2309" max="2309" width="20.625" customWidth="1"/>
    <col min="2310" max="2310" width="19.625" customWidth="1"/>
    <col min="2311" max="2311" width="11.625" bestFit="1" customWidth="1"/>
    <col min="2312" max="2312" width="9.375" customWidth="1"/>
    <col min="2313" max="2313" width="17.875" bestFit="1" customWidth="1"/>
    <col min="2561" max="2561" width="2.375" customWidth="1"/>
    <col min="2562" max="2562" width="22.125" customWidth="1"/>
    <col min="2563" max="2563" width="22" customWidth="1"/>
    <col min="2564" max="2564" width="22.625" customWidth="1"/>
    <col min="2565" max="2565" width="20.625" customWidth="1"/>
    <col min="2566" max="2566" width="19.625" customWidth="1"/>
    <col min="2567" max="2567" width="11.625" bestFit="1" customWidth="1"/>
    <col min="2568" max="2568" width="9.375" customWidth="1"/>
    <col min="2569" max="2569" width="17.875" bestFit="1" customWidth="1"/>
    <col min="2817" max="2817" width="2.375" customWidth="1"/>
    <col min="2818" max="2818" width="22.125" customWidth="1"/>
    <col min="2819" max="2819" width="22" customWidth="1"/>
    <col min="2820" max="2820" width="22.625" customWidth="1"/>
    <col min="2821" max="2821" width="20.625" customWidth="1"/>
    <col min="2822" max="2822" width="19.625" customWidth="1"/>
    <col min="2823" max="2823" width="11.625" bestFit="1" customWidth="1"/>
    <col min="2824" max="2824" width="9.375" customWidth="1"/>
    <col min="2825" max="2825" width="17.875" bestFit="1" customWidth="1"/>
    <col min="3073" max="3073" width="2.375" customWidth="1"/>
    <col min="3074" max="3074" width="22.125" customWidth="1"/>
    <col min="3075" max="3075" width="22" customWidth="1"/>
    <col min="3076" max="3076" width="22.625" customWidth="1"/>
    <col min="3077" max="3077" width="20.625" customWidth="1"/>
    <col min="3078" max="3078" width="19.625" customWidth="1"/>
    <col min="3079" max="3079" width="11.625" bestFit="1" customWidth="1"/>
    <col min="3080" max="3080" width="9.375" customWidth="1"/>
    <col min="3081" max="3081" width="17.875" bestFit="1" customWidth="1"/>
    <col min="3329" max="3329" width="2.375" customWidth="1"/>
    <col min="3330" max="3330" width="22.125" customWidth="1"/>
    <col min="3331" max="3331" width="22" customWidth="1"/>
    <col min="3332" max="3332" width="22.625" customWidth="1"/>
    <col min="3333" max="3333" width="20.625" customWidth="1"/>
    <col min="3334" max="3334" width="19.625" customWidth="1"/>
    <col min="3335" max="3335" width="11.625" bestFit="1" customWidth="1"/>
    <col min="3336" max="3336" width="9.375" customWidth="1"/>
    <col min="3337" max="3337" width="17.875" bestFit="1" customWidth="1"/>
    <col min="3585" max="3585" width="2.375" customWidth="1"/>
    <col min="3586" max="3586" width="22.125" customWidth="1"/>
    <col min="3587" max="3587" width="22" customWidth="1"/>
    <col min="3588" max="3588" width="22.625" customWidth="1"/>
    <col min="3589" max="3589" width="20.625" customWidth="1"/>
    <col min="3590" max="3590" width="19.625" customWidth="1"/>
    <col min="3591" max="3591" width="11.625" bestFit="1" customWidth="1"/>
    <col min="3592" max="3592" width="9.375" customWidth="1"/>
    <col min="3593" max="3593" width="17.875" bestFit="1" customWidth="1"/>
    <col min="3841" max="3841" width="2.375" customWidth="1"/>
    <col min="3842" max="3842" width="22.125" customWidth="1"/>
    <col min="3843" max="3843" width="22" customWidth="1"/>
    <col min="3844" max="3844" width="22.625" customWidth="1"/>
    <col min="3845" max="3845" width="20.625" customWidth="1"/>
    <col min="3846" max="3846" width="19.625" customWidth="1"/>
    <col min="3847" max="3847" width="11.625" bestFit="1" customWidth="1"/>
    <col min="3848" max="3848" width="9.375" customWidth="1"/>
    <col min="3849" max="3849" width="17.875" bestFit="1" customWidth="1"/>
    <col min="4097" max="4097" width="2.375" customWidth="1"/>
    <col min="4098" max="4098" width="22.125" customWidth="1"/>
    <col min="4099" max="4099" width="22" customWidth="1"/>
    <col min="4100" max="4100" width="22.625" customWidth="1"/>
    <col min="4101" max="4101" width="20.625" customWidth="1"/>
    <col min="4102" max="4102" width="19.625" customWidth="1"/>
    <col min="4103" max="4103" width="11.625" bestFit="1" customWidth="1"/>
    <col min="4104" max="4104" width="9.375" customWidth="1"/>
    <col min="4105" max="4105" width="17.875" bestFit="1" customWidth="1"/>
    <col min="4353" max="4353" width="2.375" customWidth="1"/>
    <col min="4354" max="4354" width="22.125" customWidth="1"/>
    <col min="4355" max="4355" width="22" customWidth="1"/>
    <col min="4356" max="4356" width="22.625" customWidth="1"/>
    <col min="4357" max="4357" width="20.625" customWidth="1"/>
    <col min="4358" max="4358" width="19.625" customWidth="1"/>
    <col min="4359" max="4359" width="11.625" bestFit="1" customWidth="1"/>
    <col min="4360" max="4360" width="9.375" customWidth="1"/>
    <col min="4361" max="4361" width="17.875" bestFit="1" customWidth="1"/>
    <col min="4609" max="4609" width="2.375" customWidth="1"/>
    <col min="4610" max="4610" width="22.125" customWidth="1"/>
    <col min="4611" max="4611" width="22" customWidth="1"/>
    <col min="4612" max="4612" width="22.625" customWidth="1"/>
    <col min="4613" max="4613" width="20.625" customWidth="1"/>
    <col min="4614" max="4614" width="19.625" customWidth="1"/>
    <col min="4615" max="4615" width="11.625" bestFit="1" customWidth="1"/>
    <col min="4616" max="4616" width="9.375" customWidth="1"/>
    <col min="4617" max="4617" width="17.875" bestFit="1" customWidth="1"/>
    <col min="4865" max="4865" width="2.375" customWidth="1"/>
    <col min="4866" max="4866" width="22.125" customWidth="1"/>
    <col min="4867" max="4867" width="22" customWidth="1"/>
    <col min="4868" max="4868" width="22.625" customWidth="1"/>
    <col min="4869" max="4869" width="20.625" customWidth="1"/>
    <col min="4870" max="4870" width="19.625" customWidth="1"/>
    <col min="4871" max="4871" width="11.625" bestFit="1" customWidth="1"/>
    <col min="4872" max="4872" width="9.375" customWidth="1"/>
    <col min="4873" max="4873" width="17.875" bestFit="1" customWidth="1"/>
    <col min="5121" max="5121" width="2.375" customWidth="1"/>
    <col min="5122" max="5122" width="22.125" customWidth="1"/>
    <col min="5123" max="5123" width="22" customWidth="1"/>
    <col min="5124" max="5124" width="22.625" customWidth="1"/>
    <col min="5125" max="5125" width="20.625" customWidth="1"/>
    <col min="5126" max="5126" width="19.625" customWidth="1"/>
    <col min="5127" max="5127" width="11.625" bestFit="1" customWidth="1"/>
    <col min="5128" max="5128" width="9.375" customWidth="1"/>
    <col min="5129" max="5129" width="17.875" bestFit="1" customWidth="1"/>
    <col min="5377" max="5377" width="2.375" customWidth="1"/>
    <col min="5378" max="5378" width="22.125" customWidth="1"/>
    <col min="5379" max="5379" width="22" customWidth="1"/>
    <col min="5380" max="5380" width="22.625" customWidth="1"/>
    <col min="5381" max="5381" width="20.625" customWidth="1"/>
    <col min="5382" max="5382" width="19.625" customWidth="1"/>
    <col min="5383" max="5383" width="11.625" bestFit="1" customWidth="1"/>
    <col min="5384" max="5384" width="9.375" customWidth="1"/>
    <col min="5385" max="5385" width="17.875" bestFit="1" customWidth="1"/>
    <col min="5633" max="5633" width="2.375" customWidth="1"/>
    <col min="5634" max="5634" width="22.125" customWidth="1"/>
    <col min="5635" max="5635" width="22" customWidth="1"/>
    <col min="5636" max="5636" width="22.625" customWidth="1"/>
    <col min="5637" max="5637" width="20.625" customWidth="1"/>
    <col min="5638" max="5638" width="19.625" customWidth="1"/>
    <col min="5639" max="5639" width="11.625" bestFit="1" customWidth="1"/>
    <col min="5640" max="5640" width="9.375" customWidth="1"/>
    <col min="5641" max="5641" width="17.875" bestFit="1" customWidth="1"/>
    <col min="5889" max="5889" width="2.375" customWidth="1"/>
    <col min="5890" max="5890" width="22.125" customWidth="1"/>
    <col min="5891" max="5891" width="22" customWidth="1"/>
    <col min="5892" max="5892" width="22.625" customWidth="1"/>
    <col min="5893" max="5893" width="20.625" customWidth="1"/>
    <col min="5894" max="5894" width="19.625" customWidth="1"/>
    <col min="5895" max="5895" width="11.625" bestFit="1" customWidth="1"/>
    <col min="5896" max="5896" width="9.375" customWidth="1"/>
    <col min="5897" max="5897" width="17.875" bestFit="1" customWidth="1"/>
    <col min="6145" max="6145" width="2.375" customWidth="1"/>
    <col min="6146" max="6146" width="22.125" customWidth="1"/>
    <col min="6147" max="6147" width="22" customWidth="1"/>
    <col min="6148" max="6148" width="22.625" customWidth="1"/>
    <col min="6149" max="6149" width="20.625" customWidth="1"/>
    <col min="6150" max="6150" width="19.625" customWidth="1"/>
    <col min="6151" max="6151" width="11.625" bestFit="1" customWidth="1"/>
    <col min="6152" max="6152" width="9.375" customWidth="1"/>
    <col min="6153" max="6153" width="17.875" bestFit="1" customWidth="1"/>
    <col min="6401" max="6401" width="2.375" customWidth="1"/>
    <col min="6402" max="6402" width="22.125" customWidth="1"/>
    <col min="6403" max="6403" width="22" customWidth="1"/>
    <col min="6404" max="6404" width="22.625" customWidth="1"/>
    <col min="6405" max="6405" width="20.625" customWidth="1"/>
    <col min="6406" max="6406" width="19.625" customWidth="1"/>
    <col min="6407" max="6407" width="11.625" bestFit="1" customWidth="1"/>
    <col min="6408" max="6408" width="9.375" customWidth="1"/>
    <col min="6409" max="6409" width="17.875" bestFit="1" customWidth="1"/>
    <col min="6657" max="6657" width="2.375" customWidth="1"/>
    <col min="6658" max="6658" width="22.125" customWidth="1"/>
    <col min="6659" max="6659" width="22" customWidth="1"/>
    <col min="6660" max="6660" width="22.625" customWidth="1"/>
    <col min="6661" max="6661" width="20.625" customWidth="1"/>
    <col min="6662" max="6662" width="19.625" customWidth="1"/>
    <col min="6663" max="6663" width="11.625" bestFit="1" customWidth="1"/>
    <col min="6664" max="6664" width="9.375" customWidth="1"/>
    <col min="6665" max="6665" width="17.875" bestFit="1" customWidth="1"/>
    <col min="6913" max="6913" width="2.375" customWidth="1"/>
    <col min="6914" max="6914" width="22.125" customWidth="1"/>
    <col min="6915" max="6915" width="22" customWidth="1"/>
    <col min="6916" max="6916" width="22.625" customWidth="1"/>
    <col min="6917" max="6917" width="20.625" customWidth="1"/>
    <col min="6918" max="6918" width="19.625" customWidth="1"/>
    <col min="6919" max="6919" width="11.625" bestFit="1" customWidth="1"/>
    <col min="6920" max="6920" width="9.375" customWidth="1"/>
    <col min="6921" max="6921" width="17.875" bestFit="1" customWidth="1"/>
    <col min="7169" max="7169" width="2.375" customWidth="1"/>
    <col min="7170" max="7170" width="22.125" customWidth="1"/>
    <col min="7171" max="7171" width="22" customWidth="1"/>
    <col min="7172" max="7172" width="22.625" customWidth="1"/>
    <col min="7173" max="7173" width="20.625" customWidth="1"/>
    <col min="7174" max="7174" width="19.625" customWidth="1"/>
    <col min="7175" max="7175" width="11.625" bestFit="1" customWidth="1"/>
    <col min="7176" max="7176" width="9.375" customWidth="1"/>
    <col min="7177" max="7177" width="17.875" bestFit="1" customWidth="1"/>
    <col min="7425" max="7425" width="2.375" customWidth="1"/>
    <col min="7426" max="7426" width="22.125" customWidth="1"/>
    <col min="7427" max="7427" width="22" customWidth="1"/>
    <col min="7428" max="7428" width="22.625" customWidth="1"/>
    <col min="7429" max="7429" width="20.625" customWidth="1"/>
    <col min="7430" max="7430" width="19.625" customWidth="1"/>
    <col min="7431" max="7431" width="11.625" bestFit="1" customWidth="1"/>
    <col min="7432" max="7432" width="9.375" customWidth="1"/>
    <col min="7433" max="7433" width="17.875" bestFit="1" customWidth="1"/>
    <col min="7681" max="7681" width="2.375" customWidth="1"/>
    <col min="7682" max="7682" width="22.125" customWidth="1"/>
    <col min="7683" max="7683" width="22" customWidth="1"/>
    <col min="7684" max="7684" width="22.625" customWidth="1"/>
    <col min="7685" max="7685" width="20.625" customWidth="1"/>
    <col min="7686" max="7686" width="19.625" customWidth="1"/>
    <col min="7687" max="7687" width="11.625" bestFit="1" customWidth="1"/>
    <col min="7688" max="7688" width="9.375" customWidth="1"/>
    <col min="7689" max="7689" width="17.875" bestFit="1" customWidth="1"/>
    <col min="7937" max="7937" width="2.375" customWidth="1"/>
    <col min="7938" max="7938" width="22.125" customWidth="1"/>
    <col min="7939" max="7939" width="22" customWidth="1"/>
    <col min="7940" max="7940" width="22.625" customWidth="1"/>
    <col min="7941" max="7941" width="20.625" customWidth="1"/>
    <col min="7942" max="7942" width="19.625" customWidth="1"/>
    <col min="7943" max="7943" width="11.625" bestFit="1" customWidth="1"/>
    <col min="7944" max="7944" width="9.375" customWidth="1"/>
    <col min="7945" max="7945" width="17.875" bestFit="1" customWidth="1"/>
    <col min="8193" max="8193" width="2.375" customWidth="1"/>
    <col min="8194" max="8194" width="22.125" customWidth="1"/>
    <col min="8195" max="8195" width="22" customWidth="1"/>
    <col min="8196" max="8196" width="22.625" customWidth="1"/>
    <col min="8197" max="8197" width="20.625" customWidth="1"/>
    <col min="8198" max="8198" width="19.625" customWidth="1"/>
    <col min="8199" max="8199" width="11.625" bestFit="1" customWidth="1"/>
    <col min="8200" max="8200" width="9.375" customWidth="1"/>
    <col min="8201" max="8201" width="17.875" bestFit="1" customWidth="1"/>
    <col min="8449" max="8449" width="2.375" customWidth="1"/>
    <col min="8450" max="8450" width="22.125" customWidth="1"/>
    <col min="8451" max="8451" width="22" customWidth="1"/>
    <col min="8452" max="8452" width="22.625" customWidth="1"/>
    <col min="8453" max="8453" width="20.625" customWidth="1"/>
    <col min="8454" max="8454" width="19.625" customWidth="1"/>
    <col min="8455" max="8455" width="11.625" bestFit="1" customWidth="1"/>
    <col min="8456" max="8456" width="9.375" customWidth="1"/>
    <col min="8457" max="8457" width="17.875" bestFit="1" customWidth="1"/>
    <col min="8705" max="8705" width="2.375" customWidth="1"/>
    <col min="8706" max="8706" width="22.125" customWidth="1"/>
    <col min="8707" max="8707" width="22" customWidth="1"/>
    <col min="8708" max="8708" width="22.625" customWidth="1"/>
    <col min="8709" max="8709" width="20.625" customWidth="1"/>
    <col min="8710" max="8710" width="19.625" customWidth="1"/>
    <col min="8711" max="8711" width="11.625" bestFit="1" customWidth="1"/>
    <col min="8712" max="8712" width="9.375" customWidth="1"/>
    <col min="8713" max="8713" width="17.875" bestFit="1" customWidth="1"/>
    <col min="8961" max="8961" width="2.375" customWidth="1"/>
    <col min="8962" max="8962" width="22.125" customWidth="1"/>
    <col min="8963" max="8963" width="22" customWidth="1"/>
    <col min="8964" max="8964" width="22.625" customWidth="1"/>
    <col min="8965" max="8965" width="20.625" customWidth="1"/>
    <col min="8966" max="8966" width="19.625" customWidth="1"/>
    <col min="8967" max="8967" width="11.625" bestFit="1" customWidth="1"/>
    <col min="8968" max="8968" width="9.375" customWidth="1"/>
    <col min="8969" max="8969" width="17.875" bestFit="1" customWidth="1"/>
    <col min="9217" max="9217" width="2.375" customWidth="1"/>
    <col min="9218" max="9218" width="22.125" customWidth="1"/>
    <col min="9219" max="9219" width="22" customWidth="1"/>
    <col min="9220" max="9220" width="22.625" customWidth="1"/>
    <col min="9221" max="9221" width="20.625" customWidth="1"/>
    <col min="9222" max="9222" width="19.625" customWidth="1"/>
    <col min="9223" max="9223" width="11.625" bestFit="1" customWidth="1"/>
    <col min="9224" max="9224" width="9.375" customWidth="1"/>
    <col min="9225" max="9225" width="17.875" bestFit="1" customWidth="1"/>
    <col min="9473" max="9473" width="2.375" customWidth="1"/>
    <col min="9474" max="9474" width="22.125" customWidth="1"/>
    <col min="9475" max="9475" width="22" customWidth="1"/>
    <col min="9476" max="9476" width="22.625" customWidth="1"/>
    <col min="9477" max="9477" width="20.625" customWidth="1"/>
    <col min="9478" max="9478" width="19.625" customWidth="1"/>
    <col min="9479" max="9479" width="11.625" bestFit="1" customWidth="1"/>
    <col min="9480" max="9480" width="9.375" customWidth="1"/>
    <col min="9481" max="9481" width="17.875" bestFit="1" customWidth="1"/>
    <col min="9729" max="9729" width="2.375" customWidth="1"/>
    <col min="9730" max="9730" width="22.125" customWidth="1"/>
    <col min="9731" max="9731" width="22" customWidth="1"/>
    <col min="9732" max="9732" width="22.625" customWidth="1"/>
    <col min="9733" max="9733" width="20.625" customWidth="1"/>
    <col min="9734" max="9734" width="19.625" customWidth="1"/>
    <col min="9735" max="9735" width="11.625" bestFit="1" customWidth="1"/>
    <col min="9736" max="9736" width="9.375" customWidth="1"/>
    <col min="9737" max="9737" width="17.875" bestFit="1" customWidth="1"/>
    <col min="9985" max="9985" width="2.375" customWidth="1"/>
    <col min="9986" max="9986" width="22.125" customWidth="1"/>
    <col min="9987" max="9987" width="22" customWidth="1"/>
    <col min="9988" max="9988" width="22.625" customWidth="1"/>
    <col min="9989" max="9989" width="20.625" customWidth="1"/>
    <col min="9990" max="9990" width="19.625" customWidth="1"/>
    <col min="9991" max="9991" width="11.625" bestFit="1" customWidth="1"/>
    <col min="9992" max="9992" width="9.375" customWidth="1"/>
    <col min="9993" max="9993" width="17.875" bestFit="1" customWidth="1"/>
    <col min="10241" max="10241" width="2.375" customWidth="1"/>
    <col min="10242" max="10242" width="22.125" customWidth="1"/>
    <col min="10243" max="10243" width="22" customWidth="1"/>
    <col min="10244" max="10244" width="22.625" customWidth="1"/>
    <col min="10245" max="10245" width="20.625" customWidth="1"/>
    <col min="10246" max="10246" width="19.625" customWidth="1"/>
    <col min="10247" max="10247" width="11.625" bestFit="1" customWidth="1"/>
    <col min="10248" max="10248" width="9.375" customWidth="1"/>
    <col min="10249" max="10249" width="17.875" bestFit="1" customWidth="1"/>
    <col min="10497" max="10497" width="2.375" customWidth="1"/>
    <col min="10498" max="10498" width="22.125" customWidth="1"/>
    <col min="10499" max="10499" width="22" customWidth="1"/>
    <col min="10500" max="10500" width="22.625" customWidth="1"/>
    <col min="10501" max="10501" width="20.625" customWidth="1"/>
    <col min="10502" max="10502" width="19.625" customWidth="1"/>
    <col min="10503" max="10503" width="11.625" bestFit="1" customWidth="1"/>
    <col min="10504" max="10504" width="9.375" customWidth="1"/>
    <col min="10505" max="10505" width="17.875" bestFit="1" customWidth="1"/>
    <col min="10753" max="10753" width="2.375" customWidth="1"/>
    <col min="10754" max="10754" width="22.125" customWidth="1"/>
    <col min="10755" max="10755" width="22" customWidth="1"/>
    <col min="10756" max="10756" width="22.625" customWidth="1"/>
    <col min="10757" max="10757" width="20.625" customWidth="1"/>
    <col min="10758" max="10758" width="19.625" customWidth="1"/>
    <col min="10759" max="10759" width="11.625" bestFit="1" customWidth="1"/>
    <col min="10760" max="10760" width="9.375" customWidth="1"/>
    <col min="10761" max="10761" width="17.875" bestFit="1" customWidth="1"/>
    <col min="11009" max="11009" width="2.375" customWidth="1"/>
    <col min="11010" max="11010" width="22.125" customWidth="1"/>
    <col min="11011" max="11011" width="22" customWidth="1"/>
    <col min="11012" max="11012" width="22.625" customWidth="1"/>
    <col min="11013" max="11013" width="20.625" customWidth="1"/>
    <col min="11014" max="11014" width="19.625" customWidth="1"/>
    <col min="11015" max="11015" width="11.625" bestFit="1" customWidth="1"/>
    <col min="11016" max="11016" width="9.375" customWidth="1"/>
    <col min="11017" max="11017" width="17.875" bestFit="1" customWidth="1"/>
    <col min="11265" max="11265" width="2.375" customWidth="1"/>
    <col min="11266" max="11266" width="22.125" customWidth="1"/>
    <col min="11267" max="11267" width="22" customWidth="1"/>
    <col min="11268" max="11268" width="22.625" customWidth="1"/>
    <col min="11269" max="11269" width="20.625" customWidth="1"/>
    <col min="11270" max="11270" width="19.625" customWidth="1"/>
    <col min="11271" max="11271" width="11.625" bestFit="1" customWidth="1"/>
    <col min="11272" max="11272" width="9.375" customWidth="1"/>
    <col min="11273" max="11273" width="17.875" bestFit="1" customWidth="1"/>
    <col min="11521" max="11521" width="2.375" customWidth="1"/>
    <col min="11522" max="11522" width="22.125" customWidth="1"/>
    <col min="11523" max="11523" width="22" customWidth="1"/>
    <col min="11524" max="11524" width="22.625" customWidth="1"/>
    <col min="11525" max="11525" width="20.625" customWidth="1"/>
    <col min="11526" max="11526" width="19.625" customWidth="1"/>
    <col min="11527" max="11527" width="11.625" bestFit="1" customWidth="1"/>
    <col min="11528" max="11528" width="9.375" customWidth="1"/>
    <col min="11529" max="11529" width="17.875" bestFit="1" customWidth="1"/>
    <col min="11777" max="11777" width="2.375" customWidth="1"/>
    <col min="11778" max="11778" width="22.125" customWidth="1"/>
    <col min="11779" max="11779" width="22" customWidth="1"/>
    <col min="11780" max="11780" width="22.625" customWidth="1"/>
    <col min="11781" max="11781" width="20.625" customWidth="1"/>
    <col min="11782" max="11782" width="19.625" customWidth="1"/>
    <col min="11783" max="11783" width="11.625" bestFit="1" customWidth="1"/>
    <col min="11784" max="11784" width="9.375" customWidth="1"/>
    <col min="11785" max="11785" width="17.875" bestFit="1" customWidth="1"/>
    <col min="12033" max="12033" width="2.375" customWidth="1"/>
    <col min="12034" max="12034" width="22.125" customWidth="1"/>
    <col min="12035" max="12035" width="22" customWidth="1"/>
    <col min="12036" max="12036" width="22.625" customWidth="1"/>
    <col min="12037" max="12037" width="20.625" customWidth="1"/>
    <col min="12038" max="12038" width="19.625" customWidth="1"/>
    <col min="12039" max="12039" width="11.625" bestFit="1" customWidth="1"/>
    <col min="12040" max="12040" width="9.375" customWidth="1"/>
    <col min="12041" max="12041" width="17.875" bestFit="1" customWidth="1"/>
    <col min="12289" max="12289" width="2.375" customWidth="1"/>
    <col min="12290" max="12290" width="22.125" customWidth="1"/>
    <col min="12291" max="12291" width="22" customWidth="1"/>
    <col min="12292" max="12292" width="22.625" customWidth="1"/>
    <col min="12293" max="12293" width="20.625" customWidth="1"/>
    <col min="12294" max="12294" width="19.625" customWidth="1"/>
    <col min="12295" max="12295" width="11.625" bestFit="1" customWidth="1"/>
    <col min="12296" max="12296" width="9.375" customWidth="1"/>
    <col min="12297" max="12297" width="17.875" bestFit="1" customWidth="1"/>
    <col min="12545" max="12545" width="2.375" customWidth="1"/>
    <col min="12546" max="12546" width="22.125" customWidth="1"/>
    <col min="12547" max="12547" width="22" customWidth="1"/>
    <col min="12548" max="12548" width="22.625" customWidth="1"/>
    <col min="12549" max="12549" width="20.625" customWidth="1"/>
    <col min="12550" max="12550" width="19.625" customWidth="1"/>
    <col min="12551" max="12551" width="11.625" bestFit="1" customWidth="1"/>
    <col min="12552" max="12552" width="9.375" customWidth="1"/>
    <col min="12553" max="12553" width="17.875" bestFit="1" customWidth="1"/>
    <col min="12801" max="12801" width="2.375" customWidth="1"/>
    <col min="12802" max="12802" width="22.125" customWidth="1"/>
    <col min="12803" max="12803" width="22" customWidth="1"/>
    <col min="12804" max="12804" width="22.625" customWidth="1"/>
    <col min="12805" max="12805" width="20.625" customWidth="1"/>
    <col min="12806" max="12806" width="19.625" customWidth="1"/>
    <col min="12807" max="12807" width="11.625" bestFit="1" customWidth="1"/>
    <col min="12808" max="12808" width="9.375" customWidth="1"/>
    <col min="12809" max="12809" width="17.875" bestFit="1" customWidth="1"/>
    <col min="13057" max="13057" width="2.375" customWidth="1"/>
    <col min="13058" max="13058" width="22.125" customWidth="1"/>
    <col min="13059" max="13059" width="22" customWidth="1"/>
    <col min="13060" max="13060" width="22.625" customWidth="1"/>
    <col min="13061" max="13061" width="20.625" customWidth="1"/>
    <col min="13062" max="13062" width="19.625" customWidth="1"/>
    <col min="13063" max="13063" width="11.625" bestFit="1" customWidth="1"/>
    <col min="13064" max="13064" width="9.375" customWidth="1"/>
    <col min="13065" max="13065" width="17.875" bestFit="1" customWidth="1"/>
    <col min="13313" max="13313" width="2.375" customWidth="1"/>
    <col min="13314" max="13314" width="22.125" customWidth="1"/>
    <col min="13315" max="13315" width="22" customWidth="1"/>
    <col min="13316" max="13316" width="22.625" customWidth="1"/>
    <col min="13317" max="13317" width="20.625" customWidth="1"/>
    <col min="13318" max="13318" width="19.625" customWidth="1"/>
    <col min="13319" max="13319" width="11.625" bestFit="1" customWidth="1"/>
    <col min="13320" max="13320" width="9.375" customWidth="1"/>
    <col min="13321" max="13321" width="17.875" bestFit="1" customWidth="1"/>
    <col min="13569" max="13569" width="2.375" customWidth="1"/>
    <col min="13570" max="13570" width="22.125" customWidth="1"/>
    <col min="13571" max="13571" width="22" customWidth="1"/>
    <col min="13572" max="13572" width="22.625" customWidth="1"/>
    <col min="13573" max="13573" width="20.625" customWidth="1"/>
    <col min="13574" max="13574" width="19.625" customWidth="1"/>
    <col min="13575" max="13575" width="11.625" bestFit="1" customWidth="1"/>
    <col min="13576" max="13576" width="9.375" customWidth="1"/>
    <col min="13577" max="13577" width="17.875" bestFit="1" customWidth="1"/>
    <col min="13825" max="13825" width="2.375" customWidth="1"/>
    <col min="13826" max="13826" width="22.125" customWidth="1"/>
    <col min="13827" max="13827" width="22" customWidth="1"/>
    <col min="13828" max="13828" width="22.625" customWidth="1"/>
    <col min="13829" max="13829" width="20.625" customWidth="1"/>
    <col min="13830" max="13830" width="19.625" customWidth="1"/>
    <col min="13831" max="13831" width="11.625" bestFit="1" customWidth="1"/>
    <col min="13832" max="13832" width="9.375" customWidth="1"/>
    <col min="13833" max="13833" width="17.875" bestFit="1" customWidth="1"/>
    <col min="14081" max="14081" width="2.375" customWidth="1"/>
    <col min="14082" max="14082" width="22.125" customWidth="1"/>
    <col min="14083" max="14083" width="22" customWidth="1"/>
    <col min="14084" max="14084" width="22.625" customWidth="1"/>
    <col min="14085" max="14085" width="20.625" customWidth="1"/>
    <col min="14086" max="14086" width="19.625" customWidth="1"/>
    <col min="14087" max="14087" width="11.625" bestFit="1" customWidth="1"/>
    <col min="14088" max="14088" width="9.375" customWidth="1"/>
    <col min="14089" max="14089" width="17.875" bestFit="1" customWidth="1"/>
    <col min="14337" max="14337" width="2.375" customWidth="1"/>
    <col min="14338" max="14338" width="22.125" customWidth="1"/>
    <col min="14339" max="14339" width="22" customWidth="1"/>
    <col min="14340" max="14340" width="22.625" customWidth="1"/>
    <col min="14341" max="14341" width="20.625" customWidth="1"/>
    <col min="14342" max="14342" width="19.625" customWidth="1"/>
    <col min="14343" max="14343" width="11.625" bestFit="1" customWidth="1"/>
    <col min="14344" max="14344" width="9.375" customWidth="1"/>
    <col min="14345" max="14345" width="17.875" bestFit="1" customWidth="1"/>
    <col min="14593" max="14593" width="2.375" customWidth="1"/>
    <col min="14594" max="14594" width="22.125" customWidth="1"/>
    <col min="14595" max="14595" width="22" customWidth="1"/>
    <col min="14596" max="14596" width="22.625" customWidth="1"/>
    <col min="14597" max="14597" width="20.625" customWidth="1"/>
    <col min="14598" max="14598" width="19.625" customWidth="1"/>
    <col min="14599" max="14599" width="11.625" bestFit="1" customWidth="1"/>
    <col min="14600" max="14600" width="9.375" customWidth="1"/>
    <col min="14601" max="14601" width="17.875" bestFit="1" customWidth="1"/>
    <col min="14849" max="14849" width="2.375" customWidth="1"/>
    <col min="14850" max="14850" width="22.125" customWidth="1"/>
    <col min="14851" max="14851" width="22" customWidth="1"/>
    <col min="14852" max="14852" width="22.625" customWidth="1"/>
    <col min="14853" max="14853" width="20.625" customWidth="1"/>
    <col min="14854" max="14854" width="19.625" customWidth="1"/>
    <col min="14855" max="14855" width="11.625" bestFit="1" customWidth="1"/>
    <col min="14856" max="14856" width="9.375" customWidth="1"/>
    <col min="14857" max="14857" width="17.875" bestFit="1" customWidth="1"/>
    <col min="15105" max="15105" width="2.375" customWidth="1"/>
    <col min="15106" max="15106" width="22.125" customWidth="1"/>
    <col min="15107" max="15107" width="22" customWidth="1"/>
    <col min="15108" max="15108" width="22.625" customWidth="1"/>
    <col min="15109" max="15109" width="20.625" customWidth="1"/>
    <col min="15110" max="15110" width="19.625" customWidth="1"/>
    <col min="15111" max="15111" width="11.625" bestFit="1" customWidth="1"/>
    <col min="15112" max="15112" width="9.375" customWidth="1"/>
    <col min="15113" max="15113" width="17.875" bestFit="1" customWidth="1"/>
    <col min="15361" max="15361" width="2.375" customWidth="1"/>
    <col min="15362" max="15362" width="22.125" customWidth="1"/>
    <col min="15363" max="15363" width="22" customWidth="1"/>
    <col min="15364" max="15364" width="22.625" customWidth="1"/>
    <col min="15365" max="15365" width="20.625" customWidth="1"/>
    <col min="15366" max="15366" width="19.625" customWidth="1"/>
    <col min="15367" max="15367" width="11.625" bestFit="1" customWidth="1"/>
    <col min="15368" max="15368" width="9.375" customWidth="1"/>
    <col min="15369" max="15369" width="17.875" bestFit="1" customWidth="1"/>
    <col min="15617" max="15617" width="2.375" customWidth="1"/>
    <col min="15618" max="15618" width="22.125" customWidth="1"/>
    <col min="15619" max="15619" width="22" customWidth="1"/>
    <col min="15620" max="15620" width="22.625" customWidth="1"/>
    <col min="15621" max="15621" width="20.625" customWidth="1"/>
    <col min="15622" max="15622" width="19.625" customWidth="1"/>
    <col min="15623" max="15623" width="11.625" bestFit="1" customWidth="1"/>
    <col min="15624" max="15624" width="9.375" customWidth="1"/>
    <col min="15625" max="15625" width="17.875" bestFit="1" customWidth="1"/>
    <col min="15873" max="15873" width="2.375" customWidth="1"/>
    <col min="15874" max="15874" width="22.125" customWidth="1"/>
    <col min="15875" max="15875" width="22" customWidth="1"/>
    <col min="15876" max="15876" width="22.625" customWidth="1"/>
    <col min="15877" max="15877" width="20.625" customWidth="1"/>
    <col min="15878" max="15878" width="19.625" customWidth="1"/>
    <col min="15879" max="15879" width="11.625" bestFit="1" customWidth="1"/>
    <col min="15880" max="15880" width="9.375" customWidth="1"/>
    <col min="15881" max="15881" width="17.875" bestFit="1" customWidth="1"/>
    <col min="16129" max="16129" width="2.375" customWidth="1"/>
    <col min="16130" max="16130" width="22.125" customWidth="1"/>
    <col min="16131" max="16131" width="22" customWidth="1"/>
    <col min="16132" max="16132" width="22.625" customWidth="1"/>
    <col min="16133" max="16133" width="20.625" customWidth="1"/>
    <col min="16134" max="16134" width="19.625" customWidth="1"/>
    <col min="16135" max="16135" width="11.625" bestFit="1" customWidth="1"/>
    <col min="16136" max="16136" width="9.375" customWidth="1"/>
    <col min="16137" max="16137" width="17.875" bestFit="1" customWidth="1"/>
  </cols>
  <sheetData>
    <row r="1" spans="1:7" ht="26.25" x14ac:dyDescent="0.3">
      <c r="A1" s="1" t="s">
        <v>0</v>
      </c>
    </row>
    <row r="3" spans="1:7" x14ac:dyDescent="0.3">
      <c r="A3" t="s">
        <v>1</v>
      </c>
    </row>
    <row r="4" spans="1:7" x14ac:dyDescent="0.3">
      <c r="B4" s="2" t="s">
        <v>2</v>
      </c>
      <c r="C4" s="2" t="s">
        <v>3</v>
      </c>
      <c r="D4" s="2" t="s">
        <v>4</v>
      </c>
      <c r="E4" s="2" t="s">
        <v>5</v>
      </c>
      <c r="F4" s="2" t="s">
        <v>6</v>
      </c>
    </row>
    <row r="5" spans="1:7" x14ac:dyDescent="0.3">
      <c r="B5" s="3" t="s">
        <v>7</v>
      </c>
      <c r="C5" s="4">
        <v>2938040662</v>
      </c>
      <c r="D5" s="4">
        <v>3004653856</v>
      </c>
      <c r="E5" s="4">
        <v>304025482</v>
      </c>
      <c r="F5" s="4">
        <f>C5-D5+E5</f>
        <v>237412288</v>
      </c>
    </row>
    <row r="6" spans="1:7" x14ac:dyDescent="0.3">
      <c r="B6" s="3" t="s">
        <v>8</v>
      </c>
      <c r="C6" s="4">
        <v>1195298602</v>
      </c>
      <c r="D6" s="4">
        <v>1073744148</v>
      </c>
      <c r="E6" s="4">
        <v>17781876</v>
      </c>
      <c r="F6" s="4">
        <f>C6-D6+E6</f>
        <v>139336330</v>
      </c>
    </row>
    <row r="7" spans="1:7" x14ac:dyDescent="0.3">
      <c r="B7" s="3" t="s">
        <v>9</v>
      </c>
      <c r="C7" s="4">
        <v>524050782</v>
      </c>
      <c r="D7" s="4">
        <v>471701703</v>
      </c>
      <c r="E7" s="4"/>
      <c r="F7" s="4">
        <f>C7-D7+E7</f>
        <v>52349079</v>
      </c>
    </row>
    <row r="8" spans="1:7" x14ac:dyDescent="0.3">
      <c r="B8" s="3" t="s">
        <v>10</v>
      </c>
      <c r="C8" s="4">
        <v>738786765</v>
      </c>
      <c r="D8" s="4">
        <v>669700163</v>
      </c>
      <c r="E8" s="4"/>
      <c r="F8" s="4">
        <f>C8-D8+E8</f>
        <v>69086602</v>
      </c>
    </row>
    <row r="9" spans="1:7" x14ac:dyDescent="0.3">
      <c r="B9" s="3" t="s">
        <v>11</v>
      </c>
      <c r="C9" s="4">
        <f>SUM(C5:C8)</f>
        <v>5396176811</v>
      </c>
      <c r="D9" s="4">
        <f>SUM(D5:D8)</f>
        <v>5219799870</v>
      </c>
      <c r="E9" s="4">
        <f>SUM(E5:E8)</f>
        <v>321807358</v>
      </c>
      <c r="F9" s="4">
        <f>SUM(F5:F8)</f>
        <v>498184299</v>
      </c>
    </row>
    <row r="10" spans="1:7" x14ac:dyDescent="0.3">
      <c r="B10" s="3" t="s">
        <v>12</v>
      </c>
      <c r="C10" s="4">
        <v>1516097889</v>
      </c>
      <c r="D10" s="4">
        <v>1436983709</v>
      </c>
      <c r="E10" s="4">
        <v>217459495</v>
      </c>
      <c r="F10" s="4">
        <f>C10-D10+E10</f>
        <v>296573675</v>
      </c>
    </row>
    <row r="11" spans="1:7" x14ac:dyDescent="0.3">
      <c r="B11" s="3" t="s">
        <v>13</v>
      </c>
      <c r="C11" s="4">
        <v>650554586</v>
      </c>
      <c r="D11" s="4">
        <v>690134080</v>
      </c>
      <c r="E11" s="4">
        <v>123510486</v>
      </c>
      <c r="F11" s="4">
        <f>C11-D11+E11</f>
        <v>83930992</v>
      </c>
    </row>
    <row r="12" spans="1:7" x14ac:dyDescent="0.3">
      <c r="B12" s="3" t="s">
        <v>14</v>
      </c>
      <c r="C12" s="4">
        <f>SUM(C10:C11)</f>
        <v>2166652475</v>
      </c>
      <c r="D12" s="4">
        <f>SUM(D10:D11)</f>
        <v>2127117789</v>
      </c>
      <c r="E12" s="4">
        <f>SUM(E10:E11)</f>
        <v>340969981</v>
      </c>
      <c r="F12" s="4">
        <f>SUM(F10:F11)</f>
        <v>380504667</v>
      </c>
    </row>
    <row r="13" spans="1:7" x14ac:dyDescent="0.3">
      <c r="B13" s="2" t="s">
        <v>15</v>
      </c>
      <c r="C13" s="4">
        <f>C9+C12</f>
        <v>7562829286</v>
      </c>
      <c r="D13" s="4">
        <f>D9+D12</f>
        <v>7346917659</v>
      </c>
      <c r="E13" s="4">
        <f>E9+E12</f>
        <v>662777339</v>
      </c>
      <c r="F13" s="4">
        <f>F9+F12</f>
        <v>878688966</v>
      </c>
    </row>
    <row r="15" spans="1:7" x14ac:dyDescent="0.3">
      <c r="A15" t="s">
        <v>16</v>
      </c>
    </row>
    <row r="16" spans="1:7" x14ac:dyDescent="0.3">
      <c r="B16" s="29" t="s">
        <v>17</v>
      </c>
      <c r="C16" s="29" t="s">
        <v>3</v>
      </c>
      <c r="D16" s="2" t="s">
        <v>4</v>
      </c>
      <c r="E16" s="2" t="s">
        <v>18</v>
      </c>
      <c r="F16" s="2" t="s">
        <v>19</v>
      </c>
      <c r="G16" s="2" t="s">
        <v>20</v>
      </c>
    </row>
    <row r="17" spans="1:8" x14ac:dyDescent="0.3">
      <c r="B17" s="29" t="s">
        <v>21</v>
      </c>
      <c r="C17" s="30">
        <v>1179929457</v>
      </c>
      <c r="D17" s="5">
        <v>1163875670</v>
      </c>
      <c r="E17" s="4">
        <f>E7+E8</f>
        <v>0</v>
      </c>
      <c r="F17" s="4">
        <f>C17-D17+E17</f>
        <v>16053787</v>
      </c>
      <c r="G17" s="18">
        <f>C17/$C$20</f>
        <v>0.17079673861742675</v>
      </c>
      <c r="H17" s="6"/>
    </row>
    <row r="18" spans="1:8" x14ac:dyDescent="0.3">
      <c r="B18" s="29" t="s">
        <v>22</v>
      </c>
      <c r="C18" s="30">
        <v>3691570117</v>
      </c>
      <c r="D18" s="5">
        <v>4242233645</v>
      </c>
      <c r="E18" s="4">
        <f>E5+E6</f>
        <v>321807358</v>
      </c>
      <c r="F18" s="4">
        <f>C18-D18+E18</f>
        <v>-228856170</v>
      </c>
      <c r="G18" s="18">
        <f>C18/$C$20</f>
        <v>0.53436087439009705</v>
      </c>
      <c r="H18" s="6"/>
    </row>
    <row r="19" spans="1:8" x14ac:dyDescent="0.3">
      <c r="B19" s="29" t="s">
        <v>23</v>
      </c>
      <c r="C19" s="30">
        <v>2036884430</v>
      </c>
      <c r="D19" s="5">
        <v>2263111045</v>
      </c>
      <c r="E19" s="4">
        <f>+E10+E11</f>
        <v>340969981</v>
      </c>
      <c r="F19" s="4">
        <f>C19-D19+E19</f>
        <v>114743366</v>
      </c>
      <c r="G19" s="18">
        <f>C19/$C$20</f>
        <v>0.29484238699247617</v>
      </c>
      <c r="H19" s="6"/>
    </row>
    <row r="20" spans="1:8" x14ac:dyDescent="0.3">
      <c r="B20" s="29" t="s">
        <v>47</v>
      </c>
      <c r="C20" s="30">
        <f>SUM(C17:C19)</f>
        <v>6908384004</v>
      </c>
      <c r="D20" s="5">
        <f>SUM(D17:D19)</f>
        <v>7669220360</v>
      </c>
      <c r="E20" s="4">
        <f>SUM(E17:E19)</f>
        <v>662777339</v>
      </c>
      <c r="F20" s="4">
        <f>SUM(F17:F19)</f>
        <v>-98059017</v>
      </c>
      <c r="G20" s="19">
        <f>SUM(G17:G19)</f>
        <v>1</v>
      </c>
      <c r="H20" s="6"/>
    </row>
    <row r="22" spans="1:8" x14ac:dyDescent="0.3">
      <c r="A22" t="s">
        <v>24</v>
      </c>
    </row>
    <row r="23" spans="1:8" x14ac:dyDescent="0.3">
      <c r="B23" s="7" t="s">
        <v>25</v>
      </c>
      <c r="C23" s="8"/>
      <c r="D23" s="9" t="s">
        <v>26</v>
      </c>
      <c r="E23" s="9" t="s">
        <v>48</v>
      </c>
    </row>
    <row r="24" spans="1:8" x14ac:dyDescent="0.3">
      <c r="B24" s="10" t="s">
        <v>49</v>
      </c>
      <c r="C24" s="11"/>
      <c r="D24" s="12">
        <v>957293285</v>
      </c>
      <c r="E24" s="12">
        <f>ROUND(D24*4/4*1,0)</f>
        <v>957293285</v>
      </c>
      <c r="F24" s="13"/>
    </row>
    <row r="25" spans="1:8" x14ac:dyDescent="0.3">
      <c r="B25" s="10" t="s">
        <v>50</v>
      </c>
      <c r="C25" s="11"/>
      <c r="D25" s="12">
        <v>187436182</v>
      </c>
      <c r="E25" s="12">
        <f>ROUND(D25*4/4*1,0)</f>
        <v>187436182</v>
      </c>
      <c r="F25" s="13"/>
    </row>
    <row r="26" spans="1:8" x14ac:dyDescent="0.3">
      <c r="B26" s="14" t="s">
        <v>29</v>
      </c>
      <c r="C26" s="11"/>
      <c r="D26" s="12">
        <v>148763241</v>
      </c>
      <c r="E26" s="12">
        <f>ROUND(D26*4/4*1,0)</f>
        <v>148763241</v>
      </c>
      <c r="F26" s="13"/>
    </row>
    <row r="27" spans="1:8" x14ac:dyDescent="0.3">
      <c r="B27" s="14" t="s">
        <v>30</v>
      </c>
      <c r="C27" s="11"/>
      <c r="D27" s="12">
        <f>D24+D25-D26</f>
        <v>995966226</v>
      </c>
      <c r="E27" s="12">
        <f>E24+E25-E26</f>
        <v>995966226</v>
      </c>
      <c r="F27" s="13"/>
    </row>
    <row r="29" spans="1:8" x14ac:dyDescent="0.3">
      <c r="A29" t="s">
        <v>31</v>
      </c>
      <c r="D29" s="15"/>
    </row>
    <row r="30" spans="1:8" x14ac:dyDescent="0.3">
      <c r="B30" s="14" t="s">
        <v>32</v>
      </c>
      <c r="C30" s="11"/>
      <c r="D30" s="16">
        <f>D20</f>
        <v>7669220360</v>
      </c>
    </row>
    <row r="31" spans="1:8" x14ac:dyDescent="0.3">
      <c r="B31" s="14" t="s">
        <v>27</v>
      </c>
      <c r="C31" s="11"/>
      <c r="D31" s="16">
        <f>E24</f>
        <v>957293285</v>
      </c>
    </row>
    <row r="32" spans="1:8" x14ac:dyDescent="0.3">
      <c r="B32" s="14" t="s">
        <v>28</v>
      </c>
      <c r="C32" s="11"/>
      <c r="D32" s="16">
        <f>E25</f>
        <v>187436182</v>
      </c>
    </row>
    <row r="33" spans="1:5" x14ac:dyDescent="0.3">
      <c r="B33" s="14" t="s">
        <v>18</v>
      </c>
      <c r="C33" s="11"/>
      <c r="D33" s="16">
        <f>E20</f>
        <v>662777339</v>
      </c>
    </row>
    <row r="34" spans="1:5" x14ac:dyDescent="0.3">
      <c r="B34" s="14" t="s">
        <v>51</v>
      </c>
      <c r="C34" s="11"/>
      <c r="D34" s="16">
        <f>D30+D31+D32-D33</f>
        <v>8151172488</v>
      </c>
    </row>
    <row r="36" spans="1:5" x14ac:dyDescent="0.3">
      <c r="A36" t="s">
        <v>33</v>
      </c>
    </row>
    <row r="37" spans="1:5" x14ac:dyDescent="0.3">
      <c r="B37" s="14" t="s">
        <v>34</v>
      </c>
      <c r="C37" s="17"/>
      <c r="D37" s="12">
        <v>6128466122</v>
      </c>
    </row>
    <row r="38" spans="1:5" x14ac:dyDescent="0.3">
      <c r="B38" s="14" t="s">
        <v>29</v>
      </c>
      <c r="C38" s="17"/>
      <c r="D38" s="12">
        <f>E26</f>
        <v>148763241</v>
      </c>
    </row>
    <row r="39" spans="1:5" x14ac:dyDescent="0.3">
      <c r="B39" s="14" t="s">
        <v>35</v>
      </c>
      <c r="C39" s="17"/>
      <c r="D39" s="12">
        <f>SUM(D37:D38)</f>
        <v>6277229363</v>
      </c>
    </row>
    <row r="41" spans="1:5" x14ac:dyDescent="0.3">
      <c r="A41" t="s">
        <v>52</v>
      </c>
    </row>
    <row r="42" spans="1:5" x14ac:dyDescent="0.3">
      <c r="B42" s="2" t="s">
        <v>17</v>
      </c>
      <c r="C42" s="2" t="s">
        <v>27</v>
      </c>
      <c r="D42" s="2" t="s">
        <v>28</v>
      </c>
      <c r="E42" s="2" t="s">
        <v>36</v>
      </c>
    </row>
    <row r="43" spans="1:5" x14ac:dyDescent="0.3">
      <c r="B43" s="2" t="s">
        <v>21</v>
      </c>
      <c r="C43" s="4">
        <f>$D$31*G17</f>
        <v>163502570.97836283</v>
      </c>
      <c r="D43" s="4">
        <f>$D$32*G17</f>
        <v>32013488.584502429</v>
      </c>
      <c r="E43" s="4">
        <f>C43+D43</f>
        <v>195516059.56286526</v>
      </c>
    </row>
    <row r="44" spans="1:5" x14ac:dyDescent="0.3">
      <c r="B44" s="2" t="s">
        <v>22</v>
      </c>
      <c r="C44" s="4">
        <f>$D$31*G18</f>
        <v>511540076.82036835</v>
      </c>
      <c r="D44" s="4">
        <f>$D$32*G18</f>
        <v>100158562.10586137</v>
      </c>
      <c r="E44" s="4">
        <f>C44+D44</f>
        <v>611698638.92622972</v>
      </c>
    </row>
    <row r="45" spans="1:5" x14ac:dyDescent="0.3">
      <c r="B45" s="2" t="s">
        <v>23</v>
      </c>
      <c r="C45" s="4">
        <f>$D$31*G19</f>
        <v>282250637.20126879</v>
      </c>
      <c r="D45" s="4">
        <f>$D$32*G19</f>
        <v>55264131.309636198</v>
      </c>
      <c r="E45" s="4">
        <f>C45+D45</f>
        <v>337514768.51090497</v>
      </c>
    </row>
    <row r="46" spans="1:5" x14ac:dyDescent="0.3">
      <c r="B46" s="2" t="s">
        <v>47</v>
      </c>
      <c r="C46" s="4">
        <f>SUM(C43:C45)</f>
        <v>957293285</v>
      </c>
      <c r="D46" s="4">
        <f>SUM(D43:D45)</f>
        <v>187436182</v>
      </c>
      <c r="E46" s="4">
        <f>SUM(E43:E45)</f>
        <v>1144729467</v>
      </c>
    </row>
    <row r="48" spans="1:5" x14ac:dyDescent="0.3">
      <c r="A48" t="s">
        <v>37</v>
      </c>
    </row>
    <row r="49" spans="1:6" x14ac:dyDescent="0.3">
      <c r="B49" s="7" t="s">
        <v>38</v>
      </c>
      <c r="C49" s="8"/>
      <c r="D49" s="7" t="s">
        <v>39</v>
      </c>
      <c r="E49" s="8"/>
      <c r="F49" s="13"/>
    </row>
    <row r="50" spans="1:6" x14ac:dyDescent="0.3">
      <c r="B50" s="14" t="s">
        <v>40</v>
      </c>
      <c r="C50" s="16">
        <v>44095691.137682043</v>
      </c>
      <c r="D50" s="14" t="s">
        <v>41</v>
      </c>
      <c r="E50" s="16">
        <v>286182367</v>
      </c>
      <c r="F50" s="13"/>
    </row>
    <row r="51" spans="1:6" x14ac:dyDescent="0.3">
      <c r="B51" s="14" t="s">
        <v>42</v>
      </c>
      <c r="C51" s="16">
        <v>160885514.96453616</v>
      </c>
      <c r="D51" s="14"/>
      <c r="E51" s="11"/>
      <c r="F51" s="13"/>
    </row>
    <row r="52" spans="1:6" x14ac:dyDescent="0.3">
      <c r="B52" s="14" t="s">
        <v>43</v>
      </c>
      <c r="C52" s="16">
        <v>81201160.897781819</v>
      </c>
      <c r="D52" s="14"/>
      <c r="E52" s="11"/>
      <c r="F52" s="13"/>
    </row>
    <row r="53" spans="1:6" x14ac:dyDescent="0.3">
      <c r="B53" s="14" t="s">
        <v>44</v>
      </c>
      <c r="C53" s="16">
        <v>37190810</v>
      </c>
      <c r="D53" s="14"/>
      <c r="E53" s="16"/>
      <c r="F53" s="13"/>
    </row>
    <row r="54" spans="1:6" x14ac:dyDescent="0.3">
      <c r="B54" s="14" t="s">
        <v>40</v>
      </c>
      <c r="C54" s="16">
        <v>-5730452.5366519755</v>
      </c>
      <c r="D54" s="14"/>
      <c r="E54" s="16"/>
      <c r="F54" s="13"/>
    </row>
    <row r="55" spans="1:6" x14ac:dyDescent="0.3">
      <c r="B55" s="14" t="s">
        <v>42</v>
      </c>
      <c r="C55" s="16">
        <v>-20907866.132780362</v>
      </c>
      <c r="D55" s="14"/>
      <c r="E55" s="16"/>
      <c r="F55" s="13"/>
    </row>
    <row r="56" spans="1:6" x14ac:dyDescent="0.3">
      <c r="B56" s="14" t="s">
        <v>43</v>
      </c>
      <c r="C56" s="16">
        <v>-10552491.330567662</v>
      </c>
      <c r="D56" s="14"/>
      <c r="E56" s="16"/>
    </row>
    <row r="58" spans="1:6" x14ac:dyDescent="0.3">
      <c r="A58" t="s">
        <v>45</v>
      </c>
    </row>
    <row r="59" spans="1:6" x14ac:dyDescent="0.3">
      <c r="B59" s="7" t="s">
        <v>38</v>
      </c>
      <c r="C59" s="8"/>
      <c r="D59" s="7" t="s">
        <v>39</v>
      </c>
      <c r="E59" s="8"/>
      <c r="F59" s="13"/>
    </row>
    <row r="60" spans="1:6" x14ac:dyDescent="0.3">
      <c r="B60" s="14" t="s">
        <v>40</v>
      </c>
      <c r="C60" s="16">
        <v>45608282.48054973</v>
      </c>
      <c r="D60" s="14" t="s">
        <v>41</v>
      </c>
      <c r="E60" s="16">
        <v>286182367</v>
      </c>
      <c r="F60" s="13"/>
    </row>
    <row r="61" spans="1:6" x14ac:dyDescent="0.3">
      <c r="B61" s="14" t="s">
        <v>42</v>
      </c>
      <c r="C61" s="16">
        <v>165400074.62155703</v>
      </c>
      <c r="D61" s="14"/>
      <c r="E61" s="11"/>
      <c r="F61" s="13"/>
    </row>
    <row r="62" spans="1:6" x14ac:dyDescent="0.3">
      <c r="B62" s="14" t="s">
        <v>43</v>
      </c>
      <c r="C62" s="16">
        <v>75174009.89789325</v>
      </c>
      <c r="D62" s="14"/>
      <c r="E62" s="11"/>
      <c r="F62" s="13"/>
    </row>
    <row r="63" spans="1:6" x14ac:dyDescent="0.3">
      <c r="B63" s="14" t="s">
        <v>44</v>
      </c>
      <c r="C63" s="16">
        <v>37190811</v>
      </c>
      <c r="D63" s="14"/>
      <c r="E63" s="16"/>
      <c r="F63" s="13"/>
    </row>
    <row r="64" spans="1:6" x14ac:dyDescent="0.3">
      <c r="B64" s="14" t="s">
        <v>40</v>
      </c>
      <c r="C64" s="16">
        <v>-5828737.0458163898</v>
      </c>
      <c r="D64" s="14"/>
      <c r="E64" s="16"/>
      <c r="F64" s="13"/>
    </row>
    <row r="65" spans="1:6" x14ac:dyDescent="0.3">
      <c r="B65" s="14" t="s">
        <v>42</v>
      </c>
      <c r="C65" s="16">
        <v>-21201211.349125434</v>
      </c>
      <c r="D65" s="14"/>
      <c r="E65" s="16"/>
      <c r="F65" s="13"/>
    </row>
    <row r="66" spans="1:6" x14ac:dyDescent="0.3">
      <c r="B66" s="14" t="s">
        <v>43</v>
      </c>
      <c r="C66" s="16">
        <v>-10160862.605058176</v>
      </c>
      <c r="D66" s="14"/>
      <c r="E66" s="16"/>
    </row>
    <row r="68" spans="1:6" x14ac:dyDescent="0.3">
      <c r="A68" t="s">
        <v>46</v>
      </c>
    </row>
    <row r="69" spans="1:6" x14ac:dyDescent="0.3">
      <c r="B69" s="7" t="s">
        <v>38</v>
      </c>
      <c r="C69" s="8"/>
      <c r="D69" s="7" t="s">
        <v>39</v>
      </c>
      <c r="E69" s="8"/>
      <c r="F69" s="13"/>
    </row>
    <row r="70" spans="1:6" x14ac:dyDescent="0.3">
      <c r="B70" s="14" t="s">
        <v>40</v>
      </c>
      <c r="C70" s="16">
        <v>50403451.2509818</v>
      </c>
      <c r="D70" s="14" t="s">
        <v>41</v>
      </c>
      <c r="E70" s="16">
        <v>286182367</v>
      </c>
      <c r="F70" s="13"/>
    </row>
    <row r="71" spans="1:6" x14ac:dyDescent="0.3">
      <c r="B71" s="14" t="s">
        <v>42</v>
      </c>
      <c r="C71" s="16">
        <v>158114804.71352229</v>
      </c>
      <c r="D71" s="14"/>
      <c r="E71" s="11"/>
      <c r="F71" s="13"/>
    </row>
    <row r="72" spans="1:6" x14ac:dyDescent="0.3">
      <c r="B72" s="14" t="s">
        <v>43</v>
      </c>
      <c r="C72" s="16">
        <v>77664111.035495937</v>
      </c>
      <c r="D72" s="14"/>
      <c r="E72" s="11"/>
      <c r="F72" s="13"/>
    </row>
    <row r="73" spans="1:6" x14ac:dyDescent="0.3">
      <c r="B73" s="14" t="s">
        <v>44</v>
      </c>
      <c r="C73" s="16">
        <v>37190810</v>
      </c>
      <c r="D73" s="14"/>
      <c r="E73" s="16"/>
      <c r="F73" s="13"/>
    </row>
    <row r="74" spans="1:6" x14ac:dyDescent="0.3">
      <c r="B74" s="14" t="s">
        <v>40</v>
      </c>
      <c r="C74" s="16">
        <v>-6069216.9501603125</v>
      </c>
      <c r="D74" s="14"/>
      <c r="E74" s="16"/>
      <c r="F74" s="13"/>
    </row>
    <row r="75" spans="1:6" x14ac:dyDescent="0.3">
      <c r="B75" s="14" t="s">
        <v>42</v>
      </c>
      <c r="C75" s="16">
        <v>-20983406.743018143</v>
      </c>
      <c r="D75" s="14"/>
      <c r="E75" s="16"/>
      <c r="F75" s="13"/>
    </row>
    <row r="76" spans="1:6" x14ac:dyDescent="0.3">
      <c r="B76" s="14" t="s">
        <v>43</v>
      </c>
      <c r="C76" s="16">
        <v>-10138186.306821544</v>
      </c>
      <c r="D76" s="14"/>
      <c r="E76" s="16"/>
    </row>
    <row r="78" spans="1:6" x14ac:dyDescent="0.3">
      <c r="A78" t="s">
        <v>53</v>
      </c>
    </row>
    <row r="79" spans="1:6" x14ac:dyDescent="0.3">
      <c r="B79" s="7" t="s">
        <v>54</v>
      </c>
      <c r="C79" s="8"/>
      <c r="D79" s="7" t="s">
        <v>55</v>
      </c>
      <c r="E79" s="8"/>
      <c r="F79" s="13"/>
    </row>
    <row r="80" spans="1:6" x14ac:dyDescent="0.3">
      <c r="B80" s="14" t="s">
        <v>40</v>
      </c>
      <c r="C80" s="16">
        <f>E43-C70-C60-C50</f>
        <v>55408634.693651684</v>
      </c>
      <c r="D80" s="14" t="s">
        <v>41</v>
      </c>
      <c r="E80" s="16">
        <f>E46-E70-E60-E50</f>
        <v>286182366</v>
      </c>
      <c r="F80" s="13"/>
    </row>
    <row r="81" spans="2:6" x14ac:dyDescent="0.3">
      <c r="B81" s="14" t="s">
        <v>42</v>
      </c>
      <c r="C81" s="16">
        <f>E44-C71-C61-C51</f>
        <v>127298244.62661424</v>
      </c>
      <c r="D81" s="14"/>
      <c r="E81" s="11"/>
      <c r="F81" s="13"/>
    </row>
    <row r="82" spans="2:6" x14ac:dyDescent="0.3">
      <c r="B82" s="14" t="s">
        <v>43</v>
      </c>
      <c r="C82" s="16">
        <f>E45-C72-C62-C52-1</f>
        <v>103475485.67973396</v>
      </c>
      <c r="D82" s="14"/>
      <c r="E82" s="11"/>
      <c r="F82" s="13"/>
    </row>
    <row r="83" spans="2:6" x14ac:dyDescent="0.3">
      <c r="B83" s="20" t="s">
        <v>56</v>
      </c>
      <c r="C83" s="21">
        <v>1242788484</v>
      </c>
      <c r="D83" s="20" t="s">
        <v>57</v>
      </c>
      <c r="E83" s="22">
        <v>1242788484</v>
      </c>
    </row>
    <row r="84" spans="2:6" x14ac:dyDescent="0.3">
      <c r="B84" s="14" t="s">
        <v>44</v>
      </c>
      <c r="C84" s="16">
        <f>D38-C73-C63-C53</f>
        <v>37190810</v>
      </c>
      <c r="D84" s="14"/>
      <c r="E84" s="16"/>
      <c r="F84" s="13"/>
    </row>
    <row r="85" spans="2:6" x14ac:dyDescent="0.3">
      <c r="B85" s="14" t="s">
        <v>40</v>
      </c>
      <c r="C85" s="16">
        <f>-$C$84*G17</f>
        <v>-6352069.0545403808</v>
      </c>
      <c r="D85" s="14"/>
      <c r="E85" s="16"/>
      <c r="F85" s="13"/>
    </row>
    <row r="86" spans="2:6" x14ac:dyDescent="0.3">
      <c r="B86" s="14" t="s">
        <v>42</v>
      </c>
      <c r="C86" s="16">
        <f>-$C$84*G18</f>
        <v>-19873313.750875965</v>
      </c>
      <c r="D86" s="14"/>
      <c r="E86" s="16"/>
      <c r="F86" s="13"/>
    </row>
    <row r="87" spans="2:6" x14ac:dyDescent="0.3">
      <c r="B87" s="14" t="s">
        <v>43</v>
      </c>
      <c r="C87" s="16">
        <f>-$C$84*G19</f>
        <v>-10965427.194583653</v>
      </c>
      <c r="D87" s="14"/>
      <c r="E87" s="16"/>
    </row>
    <row r="88" spans="2:6" x14ac:dyDescent="0.3">
      <c r="B88" s="20" t="s">
        <v>58</v>
      </c>
      <c r="C88" s="22">
        <v>-73003820</v>
      </c>
      <c r="D88" s="20"/>
      <c r="E88" s="23"/>
    </row>
    <row r="89" spans="2:6" x14ac:dyDescent="0.3">
      <c r="B89" s="20" t="s">
        <v>59</v>
      </c>
      <c r="C89" s="22">
        <v>73003820</v>
      </c>
      <c r="D89" s="20"/>
      <c r="E89" s="23"/>
    </row>
    <row r="90" spans="2:6" x14ac:dyDescent="0.3">
      <c r="B90" s="24" t="s">
        <v>59</v>
      </c>
      <c r="C90" s="25">
        <v>257352626</v>
      </c>
      <c r="D90" s="24" t="s">
        <v>60</v>
      </c>
      <c r="E90" s="25">
        <v>257352626</v>
      </c>
    </row>
    <row r="91" spans="2:6" x14ac:dyDescent="0.3">
      <c r="B91" s="26" t="s">
        <v>61</v>
      </c>
      <c r="C91" s="27">
        <f>ROUND($E$91*G17,0)</f>
        <v>1488073</v>
      </c>
      <c r="D91" s="26" t="s">
        <v>58</v>
      </c>
      <c r="E91" s="27">
        <v>8712536</v>
      </c>
    </row>
    <row r="92" spans="2:6" x14ac:dyDescent="0.3">
      <c r="B92" s="26" t="s">
        <v>62</v>
      </c>
      <c r="C92" s="27">
        <f>ROUND($E$91*G18,0)</f>
        <v>4655638</v>
      </c>
      <c r="D92" s="26" t="s">
        <v>63</v>
      </c>
      <c r="E92" s="28"/>
    </row>
    <row r="93" spans="2:6" x14ac:dyDescent="0.3">
      <c r="B93" s="26" t="s">
        <v>64</v>
      </c>
      <c r="C93" s="27">
        <f>ROUND($E$91*G19,0)</f>
        <v>2568825</v>
      </c>
      <c r="D93" s="26"/>
      <c r="E93" s="28"/>
    </row>
  </sheetData>
  <phoneticPr fontId="2" type="noConversion"/>
  <printOptions horizontalCentered="1"/>
  <pageMargins left="0.15748031496062992" right="0.15748031496062992" top="0.59055118110236227" bottom="0.31496062992125984" header="0.31496062992125984" footer="0.31496062992125984"/>
  <pageSetup paperSize="9" scale="7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2</vt:i4>
      </vt:variant>
    </vt:vector>
  </HeadingPairs>
  <TitlesOfParts>
    <vt:vector size="3" baseType="lpstr">
      <vt:lpstr>2022</vt:lpstr>
      <vt:lpstr>'2022'!Print_Area</vt:lpstr>
      <vt:lpstr>'2022'!Print_Titles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PARK SHIM SEON</dc:creator>
  <cp:lastModifiedBy>YUJINOH</cp:lastModifiedBy>
  <dcterms:created xsi:type="dcterms:W3CDTF">2022-10-20T08:28:17Z</dcterms:created>
  <dcterms:modified xsi:type="dcterms:W3CDTF">2024-01-22T09:41:03Z</dcterms:modified>
</cp:coreProperties>
</file>