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YUJINOH\Desktop\"/>
    </mc:Choice>
  </mc:AlternateContent>
  <xr:revisionPtr revIDLastSave="0" documentId="13_ncr:1_{7E636147-1469-41F9-9DDA-E54AE5E7ECCF}" xr6:coauthVersionLast="47" xr6:coauthVersionMax="47" xr10:uidLastSave="{00000000-0000-0000-0000-000000000000}"/>
  <bookViews>
    <workbookView xWindow="-120" yWindow="-120" windowWidth="29040" windowHeight="15840" tabRatio="895" activeTab="7" xr2:uid="{00000000-000D-0000-FFFF-FFFF00000000}"/>
  </bookViews>
  <sheets>
    <sheet name="토지" sheetId="4" r:id="rId1"/>
    <sheet name="건물(DM)" sheetId="5" r:id="rId2"/>
    <sheet name="구축물(DM)" sheetId="7" r:id="rId3"/>
    <sheet name="기계설비(D&amp;M)" sheetId="9" r:id="rId4"/>
    <sheet name="차량운반(D&amp;M)" sheetId="11" r:id="rId5"/>
    <sheet name="공구와기구(D&amp;M)" sheetId="13" r:id="rId6"/>
    <sheet name="비품(D&amp;M)" sheetId="15" r:id="rId7"/>
    <sheet name="무형자산 " sheetId="16" r:id="rId8"/>
  </sheets>
  <definedNames>
    <definedName name="_xlnm._FilterDatabase" localSheetId="5" hidden="1">'공구와기구(D&amp;M)'!$A$4:$AA$463</definedName>
    <definedName name="_xlnm._FilterDatabase" localSheetId="3" hidden="1">'기계설비(D&amp;M)'!$A$4:$Y$257</definedName>
    <definedName name="_xlnm._FilterDatabase" localSheetId="6" hidden="1">'비품(D&amp;M)'!$A$4:$Q$546</definedName>
    <definedName name="_xlnm.Print_Area" localSheetId="1">'건물(DM)'!$A$1:$Q$14</definedName>
    <definedName name="_xlnm.Print_Area" localSheetId="5">'공구와기구(D&amp;M)'!$A$1:$Q$463</definedName>
    <definedName name="_xlnm.Print_Area" localSheetId="2">'구축물(DM)'!$A$1:$Q$15</definedName>
    <definedName name="_xlnm.Print_Area" localSheetId="3">'기계설비(D&amp;M)'!$A$1:$Q$257</definedName>
    <definedName name="_xlnm.Print_Area" localSheetId="6">'비품(D&amp;M)'!$A$1:$Q$542</definedName>
    <definedName name="_xlnm.Print_Area" localSheetId="4">'차량운반(D&amp;M)'!$A$1:$Q$18</definedName>
    <definedName name="_xlnm.Print_Area" localSheetId="0">토지!$A$1:$Q$13</definedName>
    <definedName name="_xlnm.Print_Titles" localSheetId="5">'공구와기구(D&amp;M)'!$1:$4</definedName>
    <definedName name="_xlnm.Print_Titles" localSheetId="3">'기계설비(D&amp;M)'!$1:$4</definedName>
    <definedName name="_xlnm.Print_Titles" localSheetId="7">'무형자산 '!$1:$4</definedName>
    <definedName name="_xlnm.Print_Titles" localSheetId="6">'비품(D&amp;M)'!$1:$4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5" i="16" l="1"/>
  <c r="H60" i="16"/>
  <c r="F60" i="16"/>
  <c r="E60" i="16"/>
  <c r="G59" i="16"/>
  <c r="I59" i="16" s="1"/>
  <c r="G58" i="16"/>
  <c r="I58" i="16" s="1"/>
  <c r="G57" i="16"/>
  <c r="I57" i="16" s="1"/>
  <c r="G56" i="16"/>
  <c r="I56" i="16" s="1"/>
  <c r="I55" i="16"/>
  <c r="T55" i="16" s="1"/>
  <c r="U55" i="16" s="1"/>
  <c r="G55" i="16"/>
  <c r="I54" i="16"/>
  <c r="T54" i="16" s="1"/>
  <c r="U54" i="16" s="1"/>
  <c r="G54" i="16"/>
  <c r="G53" i="16"/>
  <c r="I53" i="16" s="1"/>
  <c r="G52" i="16"/>
  <c r="I52" i="16" s="1"/>
  <c r="G51" i="16"/>
  <c r="I51" i="16" s="1"/>
  <c r="G50" i="16"/>
  <c r="I50" i="16" s="1"/>
  <c r="B50" i="16"/>
  <c r="I49" i="16"/>
  <c r="M49" i="16" s="1"/>
  <c r="G49" i="16"/>
  <c r="B49" i="16"/>
  <c r="G48" i="16"/>
  <c r="I48" i="16" s="1"/>
  <c r="B48" i="16"/>
  <c r="T47" i="16"/>
  <c r="U47" i="16" s="1"/>
  <c r="I47" i="16"/>
  <c r="R47" i="16" s="1"/>
  <c r="G47" i="16"/>
  <c r="B47" i="16"/>
  <c r="G46" i="16"/>
  <c r="I46" i="16" s="1"/>
  <c r="B46" i="16"/>
  <c r="I45" i="16"/>
  <c r="M45" i="16" s="1"/>
  <c r="G45" i="16"/>
  <c r="B45" i="16"/>
  <c r="G44" i="16"/>
  <c r="I44" i="16" s="1"/>
  <c r="B44" i="16"/>
  <c r="T43" i="16"/>
  <c r="U43" i="16" s="1"/>
  <c r="I43" i="16"/>
  <c r="R43" i="16" s="1"/>
  <c r="G43" i="16"/>
  <c r="B43" i="16"/>
  <c r="G42" i="16"/>
  <c r="I42" i="16" s="1"/>
  <c r="B42" i="16"/>
  <c r="I41" i="16"/>
  <c r="M41" i="16" s="1"/>
  <c r="G41" i="16"/>
  <c r="B41" i="16"/>
  <c r="G40" i="16"/>
  <c r="I40" i="16" s="1"/>
  <c r="B40" i="16"/>
  <c r="T39" i="16"/>
  <c r="U39" i="16" s="1"/>
  <c r="I39" i="16"/>
  <c r="R39" i="16" s="1"/>
  <c r="G39" i="16"/>
  <c r="B39" i="16"/>
  <c r="G38" i="16"/>
  <c r="I38" i="16" s="1"/>
  <c r="B38" i="16"/>
  <c r="I37" i="16"/>
  <c r="T37" i="16" s="1"/>
  <c r="U37" i="16" s="1"/>
  <c r="G37" i="16"/>
  <c r="B37" i="16"/>
  <c r="G36" i="16"/>
  <c r="I36" i="16" s="1"/>
  <c r="B36" i="16"/>
  <c r="T35" i="16"/>
  <c r="U35" i="16" s="1"/>
  <c r="I35" i="16"/>
  <c r="R35" i="16" s="1"/>
  <c r="G35" i="16"/>
  <c r="B35" i="16"/>
  <c r="G34" i="16"/>
  <c r="I34" i="16" s="1"/>
  <c r="B34" i="16"/>
  <c r="I33" i="16"/>
  <c r="M33" i="16" s="1"/>
  <c r="G33" i="16"/>
  <c r="B33" i="16"/>
  <c r="G32" i="16"/>
  <c r="I32" i="16" s="1"/>
  <c r="B32" i="16"/>
  <c r="T31" i="16"/>
  <c r="U31" i="16" s="1"/>
  <c r="I31" i="16"/>
  <c r="R31" i="16" s="1"/>
  <c r="G31" i="16"/>
  <c r="B31" i="16"/>
  <c r="G30" i="16"/>
  <c r="I30" i="16" s="1"/>
  <c r="B30" i="16"/>
  <c r="I29" i="16"/>
  <c r="M29" i="16" s="1"/>
  <c r="G29" i="16"/>
  <c r="B29" i="16"/>
  <c r="G28" i="16"/>
  <c r="I28" i="16" s="1"/>
  <c r="B28" i="16"/>
  <c r="T27" i="16"/>
  <c r="U27" i="16" s="1"/>
  <c r="I27" i="16"/>
  <c r="R27" i="16" s="1"/>
  <c r="G27" i="16"/>
  <c r="B27" i="16"/>
  <c r="G26" i="16"/>
  <c r="I26" i="16" s="1"/>
  <c r="B26" i="16"/>
  <c r="I25" i="16"/>
  <c r="T25" i="16" s="1"/>
  <c r="U25" i="16" s="1"/>
  <c r="G25" i="16"/>
  <c r="B25" i="16"/>
  <c r="G24" i="16"/>
  <c r="I24" i="16" s="1"/>
  <c r="B24" i="16"/>
  <c r="T23" i="16"/>
  <c r="U23" i="16" s="1"/>
  <c r="I23" i="16"/>
  <c r="R23" i="16" s="1"/>
  <c r="G23" i="16"/>
  <c r="B23" i="16"/>
  <c r="G22" i="16"/>
  <c r="I22" i="16" s="1"/>
  <c r="B22" i="16"/>
  <c r="I21" i="16"/>
  <c r="M21" i="16" s="1"/>
  <c r="G21" i="16"/>
  <c r="B21" i="16"/>
  <c r="G20" i="16"/>
  <c r="I20" i="16" s="1"/>
  <c r="B20" i="16"/>
  <c r="T19" i="16"/>
  <c r="U19" i="16" s="1"/>
  <c r="I19" i="16"/>
  <c r="R19" i="16" s="1"/>
  <c r="G19" i="16"/>
  <c r="B19" i="16"/>
  <c r="U18" i="16"/>
  <c r="G18" i="16"/>
  <c r="I18" i="16" s="1"/>
  <c r="U17" i="16"/>
  <c r="G17" i="16"/>
  <c r="I17" i="16" s="1"/>
  <c r="U16" i="16"/>
  <c r="I16" i="16"/>
  <c r="R16" i="16" s="1"/>
  <c r="G16" i="16"/>
  <c r="U15" i="16"/>
  <c r="G15" i="16"/>
  <c r="I15" i="16" s="1"/>
  <c r="V14" i="16"/>
  <c r="U14" i="16"/>
  <c r="Q14" i="16"/>
  <c r="N14" i="16"/>
  <c r="G14" i="16"/>
  <c r="I14" i="16" s="1"/>
  <c r="V13" i="16"/>
  <c r="U13" i="16"/>
  <c r="Q13" i="16"/>
  <c r="N13" i="16"/>
  <c r="G13" i="16"/>
  <c r="I13" i="16" s="1"/>
  <c r="U12" i="16"/>
  <c r="V12" i="16" s="1"/>
  <c r="R12" i="16"/>
  <c r="Q12" i="16"/>
  <c r="N12" i="16"/>
  <c r="I12" i="16"/>
  <c r="O12" i="16" s="1"/>
  <c r="S12" i="16" s="1"/>
  <c r="G12" i="16"/>
  <c r="V11" i="16"/>
  <c r="U11" i="16"/>
  <c r="Q11" i="16"/>
  <c r="N11" i="16"/>
  <c r="G11" i="16"/>
  <c r="I11" i="16" s="1"/>
  <c r="V10" i="16"/>
  <c r="U10" i="16"/>
  <c r="Q10" i="16"/>
  <c r="N10" i="16"/>
  <c r="G10" i="16"/>
  <c r="I10" i="16" s="1"/>
  <c r="V9" i="16"/>
  <c r="U9" i="16"/>
  <c r="Q9" i="16"/>
  <c r="N9" i="16"/>
  <c r="G9" i="16"/>
  <c r="I9" i="16" s="1"/>
  <c r="U8" i="16"/>
  <c r="V8" i="16" s="1"/>
  <c r="Q8" i="16"/>
  <c r="N8" i="16"/>
  <c r="G8" i="16"/>
  <c r="I8" i="16" s="1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U7" i="16"/>
  <c r="V7" i="16" s="1"/>
  <c r="Q7" i="16"/>
  <c r="N7" i="16"/>
  <c r="G7" i="16"/>
  <c r="I7" i="16" s="1"/>
  <c r="A7" i="16"/>
  <c r="V6" i="16"/>
  <c r="U6" i="16"/>
  <c r="Q6" i="16"/>
  <c r="N6" i="16"/>
  <c r="G6" i="16"/>
  <c r="I6" i="16" s="1"/>
  <c r="A6" i="16"/>
  <c r="V5" i="16"/>
  <c r="U5" i="16"/>
  <c r="Q5" i="16"/>
  <c r="N5" i="16"/>
  <c r="G5" i="16"/>
  <c r="I5" i="16" s="1"/>
  <c r="F255" i="9"/>
  <c r="F252" i="9"/>
  <c r="F253" i="9"/>
  <c r="F254" i="9"/>
  <c r="M50" i="16" l="1"/>
  <c r="R50" i="16"/>
  <c r="T50" i="16"/>
  <c r="U50" i="16" s="1"/>
  <c r="M34" i="16"/>
  <c r="R34" i="16"/>
  <c r="T34" i="16"/>
  <c r="U34" i="16" s="1"/>
  <c r="O9" i="16"/>
  <c r="R9" i="16"/>
  <c r="T52" i="16"/>
  <c r="U52" i="16" s="1"/>
  <c r="R52" i="16"/>
  <c r="M52" i="16"/>
  <c r="T40" i="16"/>
  <c r="U40" i="16" s="1"/>
  <c r="R40" i="16"/>
  <c r="M40" i="16"/>
  <c r="M22" i="16"/>
  <c r="T22" i="16"/>
  <c r="U22" i="16" s="1"/>
  <c r="R22" i="16"/>
  <c r="M46" i="16"/>
  <c r="R46" i="16"/>
  <c r="T46" i="16"/>
  <c r="U46" i="16" s="1"/>
  <c r="R10" i="16"/>
  <c r="O10" i="16"/>
  <c r="S10" i="16" s="1"/>
  <c r="R13" i="16"/>
  <c r="O13" i="16"/>
  <c r="T51" i="16"/>
  <c r="U51" i="16" s="1"/>
  <c r="R51" i="16"/>
  <c r="M51" i="16"/>
  <c r="N45" i="16"/>
  <c r="N41" i="16"/>
  <c r="M56" i="16"/>
  <c r="N56" i="16" s="1"/>
  <c r="O56" i="16" s="1"/>
  <c r="M57" i="16"/>
  <c r="R42" i="16"/>
  <c r="M42" i="16"/>
  <c r="T42" i="16"/>
  <c r="U42" i="16" s="1"/>
  <c r="M58" i="16"/>
  <c r="N58" i="16" s="1"/>
  <c r="O58" i="16" s="1"/>
  <c r="T48" i="16"/>
  <c r="U48" i="16" s="1"/>
  <c r="R48" i="16"/>
  <c r="M48" i="16"/>
  <c r="O59" i="16"/>
  <c r="M59" i="16"/>
  <c r="N59" i="16" s="1"/>
  <c r="M15" i="16"/>
  <c r="R15" i="16"/>
  <c r="O6" i="16"/>
  <c r="R6" i="16"/>
  <c r="T28" i="16"/>
  <c r="U28" i="16" s="1"/>
  <c r="R28" i="16"/>
  <c r="M28" i="16"/>
  <c r="M18" i="16"/>
  <c r="R18" i="16"/>
  <c r="T24" i="16"/>
  <c r="U24" i="16" s="1"/>
  <c r="R24" i="16"/>
  <c r="M24" i="16"/>
  <c r="R11" i="16"/>
  <c r="O11" i="16"/>
  <c r="S11" i="16" s="1"/>
  <c r="R8" i="16"/>
  <c r="O8" i="16"/>
  <c r="S8" i="16" s="1"/>
  <c r="T44" i="16"/>
  <c r="U44" i="16" s="1"/>
  <c r="R44" i="16"/>
  <c r="M44" i="16"/>
  <c r="M53" i="16"/>
  <c r="R53" i="16"/>
  <c r="T53" i="16"/>
  <c r="U53" i="16" s="1"/>
  <c r="M17" i="16"/>
  <c r="R17" i="16"/>
  <c r="M30" i="16"/>
  <c r="R30" i="16"/>
  <c r="T30" i="16"/>
  <c r="U30" i="16" s="1"/>
  <c r="R5" i="16"/>
  <c r="O5" i="16"/>
  <c r="I60" i="16"/>
  <c r="T20" i="16"/>
  <c r="U20" i="16" s="1"/>
  <c r="U60" i="16" s="1"/>
  <c r="R20" i="16"/>
  <c r="M20" i="16"/>
  <c r="M26" i="16"/>
  <c r="T26" i="16"/>
  <c r="U26" i="16" s="1"/>
  <c r="R26" i="16"/>
  <c r="N49" i="16"/>
  <c r="O49" i="16" s="1"/>
  <c r="S49" i="16" s="1"/>
  <c r="N21" i="16"/>
  <c r="V21" i="16"/>
  <c r="V33" i="16"/>
  <c r="N33" i="16"/>
  <c r="N29" i="16"/>
  <c r="O29" i="16" s="1"/>
  <c r="S29" i="16" s="1"/>
  <c r="V29" i="16"/>
  <c r="R7" i="16"/>
  <c r="O7" i="16"/>
  <c r="S7" i="16" s="1"/>
  <c r="T36" i="16"/>
  <c r="U36" i="16" s="1"/>
  <c r="R36" i="16"/>
  <c r="M36" i="16"/>
  <c r="R14" i="16"/>
  <c r="O14" i="16"/>
  <c r="S14" i="16" s="1"/>
  <c r="T32" i="16"/>
  <c r="U32" i="16" s="1"/>
  <c r="R32" i="16"/>
  <c r="M32" i="16"/>
  <c r="M38" i="16"/>
  <c r="R38" i="16"/>
  <c r="T38" i="16"/>
  <c r="U38" i="16" s="1"/>
  <c r="G60" i="16"/>
  <c r="O21" i="16"/>
  <c r="S21" i="16" s="1"/>
  <c r="O45" i="16"/>
  <c r="R21" i="16"/>
  <c r="R25" i="16"/>
  <c r="R29" i="16"/>
  <c r="R33" i="16"/>
  <c r="R37" i="16"/>
  <c r="R41" i="16"/>
  <c r="R45" i="16"/>
  <c r="R49" i="16"/>
  <c r="M55" i="16"/>
  <c r="M25" i="16"/>
  <c r="M37" i="16"/>
  <c r="O33" i="16"/>
  <c r="S33" i="16" s="1"/>
  <c r="O41" i="16"/>
  <c r="T21" i="16"/>
  <c r="U21" i="16" s="1"/>
  <c r="T33" i="16"/>
  <c r="U33" i="16" s="1"/>
  <c r="T45" i="16"/>
  <c r="U45" i="16" s="1"/>
  <c r="V45" i="16" s="1"/>
  <c r="T49" i="16"/>
  <c r="U49" i="16" s="1"/>
  <c r="V49" i="16" s="1"/>
  <c r="T29" i="16"/>
  <c r="U29" i="16" s="1"/>
  <c r="T41" i="16"/>
  <c r="U41" i="16" s="1"/>
  <c r="V41" i="16" s="1"/>
  <c r="M16" i="16"/>
  <c r="M19" i="16"/>
  <c r="M23" i="16"/>
  <c r="M27" i="16"/>
  <c r="M31" i="16"/>
  <c r="M35" i="16"/>
  <c r="M39" i="16"/>
  <c r="M43" i="16"/>
  <c r="M47" i="16"/>
  <c r="M54" i="16"/>
  <c r="R54" i="16"/>
  <c r="F456" i="13"/>
  <c r="H456" i="13" s="1"/>
  <c r="F457" i="13"/>
  <c r="H457" i="13" s="1"/>
  <c r="L457" i="13" s="1"/>
  <c r="M457" i="13" s="1"/>
  <c r="N457" i="13" s="1"/>
  <c r="F458" i="13"/>
  <c r="H458" i="13"/>
  <c r="F459" i="13"/>
  <c r="H459" i="13" s="1"/>
  <c r="F460" i="13"/>
  <c r="H460" i="13"/>
  <c r="L460" i="13"/>
  <c r="M460" i="13" s="1"/>
  <c r="N460" i="13" s="1"/>
  <c r="F461" i="13"/>
  <c r="H461" i="13"/>
  <c r="L461" i="13" s="1"/>
  <c r="M461" i="13" s="1"/>
  <c r="N461" i="13" s="1"/>
  <c r="H255" i="9"/>
  <c r="L255" i="9" s="1"/>
  <c r="M255" i="9" s="1"/>
  <c r="N255" i="9" s="1"/>
  <c r="S13" i="16" l="1"/>
  <c r="V52" i="16"/>
  <c r="N52" i="16"/>
  <c r="O52" i="16" s="1"/>
  <c r="S52" i="16" s="1"/>
  <c r="V37" i="16"/>
  <c r="N37" i="16"/>
  <c r="O37" i="16" s="1"/>
  <c r="S37" i="16" s="1"/>
  <c r="V55" i="16"/>
  <c r="N55" i="16"/>
  <c r="O55" i="16" s="1"/>
  <c r="S5" i="16"/>
  <c r="V44" i="16"/>
  <c r="N44" i="16"/>
  <c r="O44" i="16" s="1"/>
  <c r="S44" i="16" s="1"/>
  <c r="N42" i="16"/>
  <c r="O42" i="16" s="1"/>
  <c r="S42" i="16" s="1"/>
  <c r="V42" i="16"/>
  <c r="S6" i="16"/>
  <c r="G63" i="16"/>
  <c r="N57" i="16"/>
  <c r="O57" i="16" s="1"/>
  <c r="V16" i="16"/>
  <c r="Q16" i="16"/>
  <c r="N16" i="16"/>
  <c r="O16" i="16" s="1"/>
  <c r="S16" i="16" s="1"/>
  <c r="S9" i="16"/>
  <c r="N23" i="16"/>
  <c r="O23" i="16" s="1"/>
  <c r="S23" i="16" s="1"/>
  <c r="V23" i="16"/>
  <c r="Q15" i="16"/>
  <c r="N15" i="16"/>
  <c r="M60" i="16"/>
  <c r="U62" i="16" s="1"/>
  <c r="V15" i="16"/>
  <c r="N46" i="16"/>
  <c r="O46" i="16" s="1"/>
  <c r="S46" i="16" s="1"/>
  <c r="V46" i="16"/>
  <c r="V28" i="16"/>
  <c r="N28" i="16"/>
  <c r="O28" i="16" s="1"/>
  <c r="S28" i="16" s="1"/>
  <c r="V32" i="16"/>
  <c r="N32" i="16"/>
  <c r="O32" i="16" s="1"/>
  <c r="S32" i="16" s="1"/>
  <c r="V24" i="16"/>
  <c r="N24" i="16"/>
  <c r="O24" i="16" s="1"/>
  <c r="S24" i="16" s="1"/>
  <c r="N34" i="16"/>
  <c r="O34" i="16" s="1"/>
  <c r="S34" i="16" s="1"/>
  <c r="V34" i="16"/>
  <c r="N53" i="16"/>
  <c r="O53" i="16" s="1"/>
  <c r="S53" i="16" s="1"/>
  <c r="V53" i="16"/>
  <c r="N38" i="16"/>
  <c r="O38" i="16" s="1"/>
  <c r="S38" i="16" s="1"/>
  <c r="V38" i="16"/>
  <c r="N27" i="16"/>
  <c r="O27" i="16" s="1"/>
  <c r="S27" i="16" s="1"/>
  <c r="V27" i="16"/>
  <c r="V25" i="16"/>
  <c r="N25" i="16"/>
  <c r="O25" i="16" s="1"/>
  <c r="S25" i="16" s="1"/>
  <c r="N19" i="16"/>
  <c r="O19" i="16" s="1"/>
  <c r="S19" i="16" s="1"/>
  <c r="V19" i="16"/>
  <c r="N54" i="16"/>
  <c r="O54" i="16" s="1"/>
  <c r="S54" i="16" s="1"/>
  <c r="V54" i="16"/>
  <c r="V17" i="16"/>
  <c r="Q17" i="16"/>
  <c r="N17" i="16"/>
  <c r="O17" i="16" s="1"/>
  <c r="S17" i="16" s="1"/>
  <c r="V48" i="16"/>
  <c r="N48" i="16"/>
  <c r="O48" i="16" s="1"/>
  <c r="S48" i="16" s="1"/>
  <c r="N22" i="16"/>
  <c r="O22" i="16" s="1"/>
  <c r="S22" i="16" s="1"/>
  <c r="V22" i="16"/>
  <c r="N35" i="16"/>
  <c r="O35" i="16" s="1"/>
  <c r="S35" i="16" s="1"/>
  <c r="V35" i="16"/>
  <c r="S45" i="16"/>
  <c r="V36" i="16"/>
  <c r="N36" i="16"/>
  <c r="O36" i="16" s="1"/>
  <c r="S36" i="16" s="1"/>
  <c r="N26" i="16"/>
  <c r="O26" i="16" s="1"/>
  <c r="S26" i="16" s="1"/>
  <c r="V26" i="16"/>
  <c r="N30" i="16"/>
  <c r="O30" i="16" s="1"/>
  <c r="S30" i="16" s="1"/>
  <c r="V30" i="16"/>
  <c r="G66" i="16"/>
  <c r="E64" i="16" s="1"/>
  <c r="V47" i="16"/>
  <c r="N47" i="16"/>
  <c r="O47" i="16" s="1"/>
  <c r="S47" i="16" s="1"/>
  <c r="N43" i="16"/>
  <c r="O43" i="16" s="1"/>
  <c r="S43" i="16" s="1"/>
  <c r="V43" i="16"/>
  <c r="V51" i="16"/>
  <c r="N51" i="16"/>
  <c r="O51" i="16" s="1"/>
  <c r="S51" i="16" s="1"/>
  <c r="G65" i="16"/>
  <c r="V40" i="16"/>
  <c r="N40" i="16"/>
  <c r="O40" i="16" s="1"/>
  <c r="S40" i="16" s="1"/>
  <c r="N50" i="16"/>
  <c r="O50" i="16" s="1"/>
  <c r="S50" i="16" s="1"/>
  <c r="V50" i="16"/>
  <c r="V31" i="16"/>
  <c r="N31" i="16"/>
  <c r="O31" i="16" s="1"/>
  <c r="S31" i="16" s="1"/>
  <c r="N39" i="16"/>
  <c r="O39" i="16" s="1"/>
  <c r="S39" i="16" s="1"/>
  <c r="V39" i="16"/>
  <c r="S41" i="16"/>
  <c r="V20" i="16"/>
  <c r="N20" i="16"/>
  <c r="O20" i="16" s="1"/>
  <c r="S20" i="16" s="1"/>
  <c r="N18" i="16"/>
  <c r="O18" i="16" s="1"/>
  <c r="S18" i="16" s="1"/>
  <c r="Q18" i="16"/>
  <c r="V18" i="16"/>
  <c r="L458" i="13"/>
  <c r="M458" i="13" s="1"/>
  <c r="N458" i="13" s="1"/>
  <c r="L456" i="13"/>
  <c r="M456" i="13" s="1"/>
  <c r="N456" i="13" s="1"/>
  <c r="L459" i="13"/>
  <c r="M459" i="13" s="1"/>
  <c r="N459" i="13" s="1"/>
  <c r="O15" i="16" l="1"/>
  <c r="N60" i="16"/>
  <c r="E63" i="16"/>
  <c r="H254" i="9"/>
  <c r="L254" i="9" s="1"/>
  <c r="M254" i="9" s="1"/>
  <c r="N254" i="9" s="1"/>
  <c r="S15" i="16" l="1"/>
  <c r="O60" i="16"/>
  <c r="G416" i="15"/>
  <c r="G213" i="15"/>
  <c r="H253" i="9" l="1"/>
  <c r="L253" i="9"/>
  <c r="M253" i="9" s="1"/>
  <c r="N253" i="9" s="1"/>
  <c r="H252" i="9"/>
  <c r="L252" i="9"/>
  <c r="M252" i="9" s="1"/>
  <c r="N252" i="9" s="1"/>
  <c r="D542" i="15" l="1"/>
  <c r="E542" i="15"/>
  <c r="F455" i="13" l="1"/>
  <c r="H455" i="13" s="1"/>
  <c r="F454" i="13"/>
  <c r="H454" i="13" s="1"/>
  <c r="F251" i="9"/>
  <c r="H251" i="9" s="1"/>
  <c r="F250" i="9"/>
  <c r="H250" i="9" s="1"/>
  <c r="L250" i="9" s="1"/>
  <c r="M250" i="9" s="1"/>
  <c r="N250" i="9" s="1"/>
  <c r="F249" i="9"/>
  <c r="H249" i="9" s="1"/>
  <c r="F248" i="9"/>
  <c r="H248" i="9"/>
  <c r="L248" i="9" s="1"/>
  <c r="M248" i="9" s="1"/>
  <c r="N248" i="9" s="1"/>
  <c r="F247" i="9"/>
  <c r="H247" i="9" s="1"/>
  <c r="F246" i="9"/>
  <c r="H246" i="9" s="1"/>
  <c r="F245" i="9"/>
  <c r="H245" i="9" s="1"/>
  <c r="F244" i="9"/>
  <c r="L455" i="13" l="1"/>
  <c r="M455" i="13" s="1"/>
  <c r="N455" i="13" s="1"/>
  <c r="L454" i="13"/>
  <c r="M454" i="13" s="1"/>
  <c r="N454" i="13" s="1"/>
  <c r="L247" i="9"/>
  <c r="M247" i="9" s="1"/>
  <c r="N247" i="9" s="1"/>
  <c r="L246" i="9"/>
  <c r="M246" i="9" s="1"/>
  <c r="N246" i="9" s="1"/>
  <c r="L245" i="9"/>
  <c r="M245" i="9" s="1"/>
  <c r="N245" i="9" s="1"/>
  <c r="H244" i="9"/>
  <c r="L244" i="9" s="1"/>
  <c r="M244" i="9" s="1"/>
  <c r="N244" i="9" s="1"/>
  <c r="L251" i="9"/>
  <c r="M251" i="9" s="1"/>
  <c r="N251" i="9" s="1"/>
  <c r="L249" i="9"/>
  <c r="M249" i="9" s="1"/>
  <c r="N249" i="9" s="1"/>
  <c r="F538" i="15" l="1"/>
  <c r="H538" i="15" s="1"/>
  <c r="F539" i="15"/>
  <c r="H539" i="15" s="1"/>
  <c r="F540" i="15"/>
  <c r="H540" i="15" s="1"/>
  <c r="F452" i="13"/>
  <c r="H452" i="13" s="1"/>
  <c r="L452" i="13" s="1"/>
  <c r="M452" i="13" s="1"/>
  <c r="N452" i="13" s="1"/>
  <c r="F453" i="13"/>
  <c r="H453" i="13"/>
  <c r="F241" i="9"/>
  <c r="H241" i="9" s="1"/>
  <c r="L241" i="9" s="1"/>
  <c r="M241" i="9" s="1"/>
  <c r="N241" i="9" s="1"/>
  <c r="F242" i="9"/>
  <c r="F243" i="9"/>
  <c r="H243" i="9" s="1"/>
  <c r="L453" i="13" l="1"/>
  <c r="M453" i="13" s="1"/>
  <c r="N453" i="13" s="1"/>
  <c r="L539" i="15"/>
  <c r="M539" i="15" s="1"/>
  <c r="N539" i="15" s="1"/>
  <c r="L540" i="15"/>
  <c r="M540" i="15" s="1"/>
  <c r="N540" i="15" s="1"/>
  <c r="L243" i="9"/>
  <c r="M243" i="9" s="1"/>
  <c r="N243" i="9" s="1"/>
  <c r="H242" i="9"/>
  <c r="L242" i="9" s="1"/>
  <c r="M242" i="9" s="1"/>
  <c r="N242" i="9" s="1"/>
  <c r="L538" i="15"/>
  <c r="M538" i="15" s="1"/>
  <c r="N538" i="15" s="1"/>
  <c r="F447" i="13" l="1"/>
  <c r="H447" i="13" s="1"/>
  <c r="L447" i="13" l="1"/>
  <c r="M447" i="13" s="1"/>
  <c r="N447" i="13" s="1"/>
  <c r="F537" i="15"/>
  <c r="H537" i="15" s="1"/>
  <c r="F446" i="13"/>
  <c r="H446" i="13" s="1"/>
  <c r="L446" i="13" s="1"/>
  <c r="M446" i="13" s="1"/>
  <c r="N446" i="13" s="1"/>
  <c r="F448" i="13"/>
  <c r="H448" i="13" s="1"/>
  <c r="L448" i="13" s="1"/>
  <c r="M448" i="13" s="1"/>
  <c r="N448" i="13" s="1"/>
  <c r="F449" i="13"/>
  <c r="H449" i="13" s="1"/>
  <c r="F450" i="13"/>
  <c r="H450" i="13" s="1"/>
  <c r="F451" i="13"/>
  <c r="H451" i="13" s="1"/>
  <c r="L451" i="13" s="1"/>
  <c r="M451" i="13" s="1"/>
  <c r="N451" i="13" s="1"/>
  <c r="L449" i="13" l="1"/>
  <c r="M449" i="13" s="1"/>
  <c r="N449" i="13" s="1"/>
  <c r="L537" i="15"/>
  <c r="M537" i="15" s="1"/>
  <c r="N537" i="15" s="1"/>
  <c r="L450" i="13"/>
  <c r="M450" i="13" s="1"/>
  <c r="N450" i="13" s="1"/>
  <c r="F536" i="15" l="1"/>
  <c r="H536" i="15" s="1"/>
  <c r="L536" i="15" s="1"/>
  <c r="M536" i="15" s="1"/>
  <c r="N536" i="15" s="1"/>
  <c r="F240" i="9"/>
  <c r="H240" i="9" s="1"/>
  <c r="L240" i="9" s="1"/>
  <c r="M240" i="9" s="1"/>
  <c r="N240" i="9" s="1"/>
  <c r="F239" i="9"/>
  <c r="H239" i="9" s="1"/>
  <c r="L239" i="9" l="1"/>
  <c r="M239" i="9" s="1"/>
  <c r="N239" i="9" s="1"/>
  <c r="F535" i="15" l="1"/>
  <c r="H535" i="15" s="1"/>
  <c r="L535" i="15" s="1"/>
  <c r="M535" i="15" s="1"/>
  <c r="N535" i="15" s="1"/>
  <c r="F443" i="13"/>
  <c r="H443" i="13" s="1"/>
  <c r="L443" i="13" s="1"/>
  <c r="M443" i="13" s="1"/>
  <c r="N443" i="13" s="1"/>
  <c r="F444" i="13"/>
  <c r="H444" i="13" s="1"/>
  <c r="L444" i="13" s="1"/>
  <c r="M444" i="13" s="1"/>
  <c r="N444" i="13" s="1"/>
  <c r="F445" i="13"/>
  <c r="H445" i="13" s="1"/>
  <c r="L445" i="13" s="1"/>
  <c r="M445" i="13" s="1"/>
  <c r="N445" i="13" s="1"/>
  <c r="F235" i="9"/>
  <c r="H235" i="9" s="1"/>
  <c r="L235" i="9" s="1"/>
  <c r="M235" i="9" s="1"/>
  <c r="N235" i="9" s="1"/>
  <c r="F236" i="9"/>
  <c r="H236" i="9" s="1"/>
  <c r="L236" i="9" s="1"/>
  <c r="M236" i="9" s="1"/>
  <c r="N236" i="9" s="1"/>
  <c r="F237" i="9"/>
  <c r="H237" i="9" s="1"/>
  <c r="L237" i="9" s="1"/>
  <c r="M237" i="9" s="1"/>
  <c r="N237" i="9" s="1"/>
  <c r="F238" i="9"/>
  <c r="H238" i="9" s="1"/>
  <c r="L238" i="9" s="1"/>
  <c r="M238" i="9" s="1"/>
  <c r="N238" i="9" s="1"/>
  <c r="F434" i="13" l="1"/>
  <c r="F435" i="13"/>
  <c r="H435" i="13" s="1"/>
  <c r="L435" i="13" s="1"/>
  <c r="M435" i="13" s="1"/>
  <c r="N435" i="13" s="1"/>
  <c r="F436" i="13"/>
  <c r="H436" i="13" s="1"/>
  <c r="L436" i="13" s="1"/>
  <c r="M436" i="13" s="1"/>
  <c r="N436" i="13" s="1"/>
  <c r="F437" i="13"/>
  <c r="H437" i="13" s="1"/>
  <c r="L437" i="13" s="1"/>
  <c r="M437" i="13" s="1"/>
  <c r="N437" i="13" s="1"/>
  <c r="F438" i="13"/>
  <c r="F439" i="13"/>
  <c r="H439" i="13" s="1"/>
  <c r="L439" i="13" s="1"/>
  <c r="M439" i="13" s="1"/>
  <c r="N439" i="13" s="1"/>
  <c r="F440" i="13"/>
  <c r="H440" i="13" s="1"/>
  <c r="L440" i="13" s="1"/>
  <c r="M440" i="13" s="1"/>
  <c r="N440" i="13" s="1"/>
  <c r="F441" i="13"/>
  <c r="H441" i="13"/>
  <c r="L441" i="13" s="1"/>
  <c r="M441" i="13" s="1"/>
  <c r="N441" i="13" s="1"/>
  <c r="F442" i="13"/>
  <c r="H442" i="13" s="1"/>
  <c r="L442" i="13" s="1"/>
  <c r="M442" i="13" s="1"/>
  <c r="N442" i="13" s="1"/>
  <c r="F234" i="9"/>
  <c r="H234" i="9" s="1"/>
  <c r="F233" i="9"/>
  <c r="H233" i="9" s="1"/>
  <c r="F232" i="9"/>
  <c r="H232" i="9" s="1"/>
  <c r="H438" i="13" l="1"/>
  <c r="L438" i="13" s="1"/>
  <c r="M438" i="13" s="1"/>
  <c r="N438" i="13" s="1"/>
  <c r="H434" i="13"/>
  <c r="L434" i="13" s="1"/>
  <c r="M434" i="13" s="1"/>
  <c r="N434" i="13" s="1"/>
  <c r="L232" i="9"/>
  <c r="M232" i="9" s="1"/>
  <c r="N232" i="9" s="1"/>
  <c r="L233" i="9"/>
  <c r="M233" i="9" s="1"/>
  <c r="N233" i="9" s="1"/>
  <c r="L234" i="9"/>
  <c r="M234" i="9" s="1"/>
  <c r="N234" i="9" s="1"/>
  <c r="F533" i="15" l="1"/>
  <c r="H533" i="15" s="1"/>
  <c r="L533" i="15" s="1"/>
  <c r="M533" i="15" s="1"/>
  <c r="N533" i="15" s="1"/>
  <c r="F534" i="15"/>
  <c r="H534" i="15" s="1"/>
  <c r="L534" i="15" s="1"/>
  <c r="M534" i="15" s="1"/>
  <c r="N534" i="15" s="1"/>
  <c r="F431" i="13"/>
  <c r="H431" i="13" s="1"/>
  <c r="F432" i="13"/>
  <c r="F433" i="13"/>
  <c r="H433" i="13" s="1"/>
  <c r="L433" i="13" s="1"/>
  <c r="M433" i="13" s="1"/>
  <c r="N433" i="13" s="1"/>
  <c r="F230" i="9"/>
  <c r="F231" i="9"/>
  <c r="H231" i="9" s="1"/>
  <c r="L231" i="9" s="1"/>
  <c r="M231" i="9" s="1"/>
  <c r="N231" i="9" s="1"/>
  <c r="H432" i="13" l="1"/>
  <c r="L432" i="13" s="1"/>
  <c r="M432" i="13" s="1"/>
  <c r="N432" i="13" s="1"/>
  <c r="L431" i="13"/>
  <c r="M431" i="13" s="1"/>
  <c r="N431" i="13" s="1"/>
  <c r="H230" i="9"/>
  <c r="L230" i="9" s="1"/>
  <c r="M230" i="9" s="1"/>
  <c r="N230" i="9" s="1"/>
  <c r="F229" i="9" l="1"/>
  <c r="H229" i="9" s="1"/>
  <c r="L229" i="9" s="1"/>
  <c r="M229" i="9" s="1"/>
  <c r="N229" i="9" s="1"/>
  <c r="D257" i="9"/>
  <c r="F532" i="15"/>
  <c r="H532" i="15" s="1"/>
  <c r="F531" i="15"/>
  <c r="H531" i="15" s="1"/>
  <c r="F430" i="13"/>
  <c r="F429" i="13"/>
  <c r="L532" i="15" l="1"/>
  <c r="M532" i="15" s="1"/>
  <c r="N532" i="15" s="1"/>
  <c r="L531" i="15"/>
  <c r="M531" i="15" s="1"/>
  <c r="N531" i="15" s="1"/>
  <c r="H430" i="13"/>
  <c r="L430" i="13" s="1"/>
  <c r="M430" i="13" s="1"/>
  <c r="N430" i="13" s="1"/>
  <c r="H429" i="13"/>
  <c r="L429" i="13" s="1"/>
  <c r="M429" i="13" s="1"/>
  <c r="N429" i="13" s="1"/>
  <c r="F530" i="15" l="1"/>
  <c r="H530" i="15" s="1"/>
  <c r="L530" i="15" s="1"/>
  <c r="M530" i="15" s="1"/>
  <c r="N530" i="15" s="1"/>
  <c r="F424" i="13"/>
  <c r="H424" i="13" s="1"/>
  <c r="F425" i="13"/>
  <c r="H425" i="13" s="1"/>
  <c r="F426" i="13"/>
  <c r="H426" i="13" s="1"/>
  <c r="L426" i="13" s="1"/>
  <c r="M426" i="13" s="1"/>
  <c r="N426" i="13" s="1"/>
  <c r="F427" i="13"/>
  <c r="H427" i="13" s="1"/>
  <c r="F428" i="13"/>
  <c r="H428" i="13" s="1"/>
  <c r="F227" i="9"/>
  <c r="H227" i="9" s="1"/>
  <c r="L227" i="9" s="1"/>
  <c r="M227" i="9" s="1"/>
  <c r="N227" i="9" s="1"/>
  <c r="F228" i="9"/>
  <c r="H228" i="9" s="1"/>
  <c r="L228" i="9" s="1"/>
  <c r="M228" i="9" s="1"/>
  <c r="N228" i="9" s="1"/>
  <c r="F12" i="5"/>
  <c r="L12" i="5" s="1"/>
  <c r="M12" i="5" s="1"/>
  <c r="N12" i="5" s="1"/>
  <c r="F11" i="4"/>
  <c r="N11" i="4" s="1"/>
  <c r="F520" i="15"/>
  <c r="H520" i="15" s="1"/>
  <c r="F521" i="15"/>
  <c r="F522" i="15"/>
  <c r="F523" i="15"/>
  <c r="F524" i="15"/>
  <c r="H524" i="15" s="1"/>
  <c r="F525" i="15"/>
  <c r="F526" i="15"/>
  <c r="F527" i="15"/>
  <c r="F528" i="15"/>
  <c r="H528" i="15" s="1"/>
  <c r="F529" i="15"/>
  <c r="F419" i="13"/>
  <c r="H419" i="13" s="1"/>
  <c r="L419" i="13" s="1"/>
  <c r="M419" i="13" s="1"/>
  <c r="N419" i="13" s="1"/>
  <c r="F420" i="13"/>
  <c r="H420" i="13" s="1"/>
  <c r="F421" i="13"/>
  <c r="F422" i="13"/>
  <c r="H422" i="13" s="1"/>
  <c r="L422" i="13" s="1"/>
  <c r="M422" i="13" s="1"/>
  <c r="N422" i="13" s="1"/>
  <c r="F423" i="13"/>
  <c r="H423" i="13" s="1"/>
  <c r="L423" i="13" s="1"/>
  <c r="M423" i="13" s="1"/>
  <c r="N423" i="13" s="1"/>
  <c r="F226" i="9"/>
  <c r="F8" i="4"/>
  <c r="H8" i="4" s="1"/>
  <c r="F509" i="15"/>
  <c r="F510" i="15"/>
  <c r="H510" i="15" s="1"/>
  <c r="L510" i="15" s="1"/>
  <c r="M510" i="15" s="1"/>
  <c r="N510" i="15" s="1"/>
  <c r="F511" i="15"/>
  <c r="F512" i="15"/>
  <c r="H512" i="15" s="1"/>
  <c r="F513" i="15"/>
  <c r="F514" i="15"/>
  <c r="H514" i="15" s="1"/>
  <c r="L514" i="15" s="1"/>
  <c r="M514" i="15" s="1"/>
  <c r="N514" i="15" s="1"/>
  <c r="F515" i="15"/>
  <c r="H515" i="15" s="1"/>
  <c r="L515" i="15" s="1"/>
  <c r="M515" i="15" s="1"/>
  <c r="N515" i="15" s="1"/>
  <c r="F516" i="15"/>
  <c r="H516" i="15" s="1"/>
  <c r="F517" i="15"/>
  <c r="H517" i="15" s="1"/>
  <c r="F518" i="15"/>
  <c r="H518" i="15" s="1"/>
  <c r="L518" i="15" s="1"/>
  <c r="M518" i="15" s="1"/>
  <c r="N518" i="15" s="1"/>
  <c r="F519" i="15"/>
  <c r="F225" i="9"/>
  <c r="H225" i="9" s="1"/>
  <c r="F5" i="15"/>
  <c r="F6" i="15"/>
  <c r="F7" i="15"/>
  <c r="V7" i="15" s="1"/>
  <c r="F8" i="15"/>
  <c r="H8" i="15" s="1"/>
  <c r="W8" i="15" s="1"/>
  <c r="X8" i="15" s="1"/>
  <c r="F9" i="15"/>
  <c r="H9" i="15" s="1"/>
  <c r="W9" i="15" s="1"/>
  <c r="X9" i="15" s="1"/>
  <c r="F10" i="15"/>
  <c r="F11" i="15"/>
  <c r="V11" i="15" s="1"/>
  <c r="F12" i="15"/>
  <c r="V12" i="15" s="1"/>
  <c r="F13" i="15"/>
  <c r="H13" i="15" s="1"/>
  <c r="W13" i="15" s="1"/>
  <c r="X13" i="15" s="1"/>
  <c r="F14" i="15"/>
  <c r="V14" i="15" s="1"/>
  <c r="F15" i="15"/>
  <c r="V15" i="15" s="1"/>
  <c r="F16" i="15"/>
  <c r="V16" i="15" s="1"/>
  <c r="F17" i="15"/>
  <c r="F18" i="15"/>
  <c r="V18" i="15" s="1"/>
  <c r="F19" i="15"/>
  <c r="H19" i="15" s="1"/>
  <c r="W19" i="15" s="1"/>
  <c r="X19" i="15" s="1"/>
  <c r="F20" i="15"/>
  <c r="V20" i="15" s="1"/>
  <c r="F21" i="15"/>
  <c r="V21" i="15" s="1"/>
  <c r="F22" i="15"/>
  <c r="F23" i="15"/>
  <c r="V23" i="15" s="1"/>
  <c r="F24" i="15"/>
  <c r="H24" i="15" s="1"/>
  <c r="W24" i="15" s="1"/>
  <c r="X24" i="15" s="1"/>
  <c r="F25" i="15"/>
  <c r="F26" i="15"/>
  <c r="F27" i="15"/>
  <c r="H27" i="15" s="1"/>
  <c r="W27" i="15" s="1"/>
  <c r="X27" i="15" s="1"/>
  <c r="F28" i="15"/>
  <c r="V28" i="15" s="1"/>
  <c r="F29" i="15"/>
  <c r="F30" i="15"/>
  <c r="F31" i="15"/>
  <c r="V31" i="15" s="1"/>
  <c r="F32" i="15"/>
  <c r="H32" i="15" s="1"/>
  <c r="W32" i="15" s="1"/>
  <c r="X32" i="15" s="1"/>
  <c r="F33" i="15"/>
  <c r="H33" i="15" s="1"/>
  <c r="W33" i="15" s="1"/>
  <c r="X33" i="15" s="1"/>
  <c r="F34" i="15"/>
  <c r="F35" i="15"/>
  <c r="F36" i="15"/>
  <c r="V36" i="15" s="1"/>
  <c r="F37" i="15"/>
  <c r="V37" i="15" s="1"/>
  <c r="F38" i="15"/>
  <c r="H38" i="15" s="1"/>
  <c r="W38" i="15" s="1"/>
  <c r="X38" i="15" s="1"/>
  <c r="F39" i="15"/>
  <c r="H39" i="15" s="1"/>
  <c r="W39" i="15" s="1"/>
  <c r="X39" i="15" s="1"/>
  <c r="F40" i="15"/>
  <c r="N40" i="15" s="1"/>
  <c r="R40" i="15" s="1"/>
  <c r="F42" i="15"/>
  <c r="V42" i="15" s="1"/>
  <c r="F43" i="15"/>
  <c r="V43" i="15" s="1"/>
  <c r="F44" i="15"/>
  <c r="F45" i="15"/>
  <c r="V45" i="15" s="1"/>
  <c r="F46" i="15"/>
  <c r="V46" i="15" s="1"/>
  <c r="F47" i="15"/>
  <c r="F48" i="15"/>
  <c r="F49" i="15"/>
  <c r="V49" i="15" s="1"/>
  <c r="F50" i="15"/>
  <c r="H50" i="15" s="1"/>
  <c r="W50" i="15" s="1"/>
  <c r="X50" i="15" s="1"/>
  <c r="F51" i="15"/>
  <c r="F53" i="15"/>
  <c r="F54" i="15"/>
  <c r="V54" i="15" s="1"/>
  <c r="F55" i="15"/>
  <c r="V55" i="15" s="1"/>
  <c r="F56" i="15"/>
  <c r="F57" i="15"/>
  <c r="H57" i="15" s="1"/>
  <c r="W57" i="15" s="1"/>
  <c r="X57" i="15" s="1"/>
  <c r="F58" i="15"/>
  <c r="F59" i="15"/>
  <c r="H59" i="15" s="1"/>
  <c r="W59" i="15" s="1"/>
  <c r="X59" i="15" s="1"/>
  <c r="F60" i="15"/>
  <c r="F61" i="15"/>
  <c r="V61" i="15" s="1"/>
  <c r="F62" i="15"/>
  <c r="V62" i="15" s="1"/>
  <c r="F63" i="15"/>
  <c r="F64" i="15"/>
  <c r="V64" i="15" s="1"/>
  <c r="F65" i="15"/>
  <c r="H65" i="15" s="1"/>
  <c r="W65" i="15" s="1"/>
  <c r="X65" i="15" s="1"/>
  <c r="F66" i="15"/>
  <c r="V66" i="15" s="1"/>
  <c r="F67" i="15"/>
  <c r="V67" i="15" s="1"/>
  <c r="F68" i="15"/>
  <c r="V68" i="15" s="1"/>
  <c r="F69" i="15"/>
  <c r="V69" i="15" s="1"/>
  <c r="F70" i="15"/>
  <c r="V70" i="15" s="1"/>
  <c r="F71" i="15"/>
  <c r="H71" i="15" s="1"/>
  <c r="W71" i="15" s="1"/>
  <c r="X71" i="15" s="1"/>
  <c r="F72" i="15"/>
  <c r="F73" i="15"/>
  <c r="V73" i="15" s="1"/>
  <c r="F74" i="15"/>
  <c r="V74" i="15" s="1"/>
  <c r="F75" i="15"/>
  <c r="V75" i="15" s="1"/>
  <c r="F76" i="15"/>
  <c r="F77" i="15"/>
  <c r="H77" i="15" s="1"/>
  <c r="W77" i="15" s="1"/>
  <c r="X77" i="15" s="1"/>
  <c r="F78" i="15"/>
  <c r="H78" i="15" s="1"/>
  <c r="W78" i="15" s="1"/>
  <c r="X78" i="15" s="1"/>
  <c r="F79" i="15"/>
  <c r="F80" i="15"/>
  <c r="V80" i="15" s="1"/>
  <c r="F81" i="15"/>
  <c r="H81" i="15" s="1"/>
  <c r="W81" i="15" s="1"/>
  <c r="X81" i="15" s="1"/>
  <c r="F82" i="15"/>
  <c r="V82" i="15" s="1"/>
  <c r="F83" i="15"/>
  <c r="H83" i="15" s="1"/>
  <c r="W83" i="15" s="1"/>
  <c r="X83" i="15" s="1"/>
  <c r="F84" i="15"/>
  <c r="F85" i="15"/>
  <c r="H85" i="15" s="1"/>
  <c r="W85" i="15" s="1"/>
  <c r="X85" i="15" s="1"/>
  <c r="F86" i="15"/>
  <c r="H86" i="15" s="1"/>
  <c r="W86" i="15" s="1"/>
  <c r="X86" i="15" s="1"/>
  <c r="F87" i="15"/>
  <c r="V87" i="15" s="1"/>
  <c r="F88" i="15"/>
  <c r="F89" i="15"/>
  <c r="F90" i="15"/>
  <c r="F91" i="15"/>
  <c r="F92" i="15"/>
  <c r="V92" i="15" s="1"/>
  <c r="F93" i="15"/>
  <c r="H93" i="15" s="1"/>
  <c r="W93" i="15" s="1"/>
  <c r="X93" i="15" s="1"/>
  <c r="F94" i="15"/>
  <c r="V94" i="15" s="1"/>
  <c r="F95" i="15"/>
  <c r="H95" i="15" s="1"/>
  <c r="W95" i="15" s="1"/>
  <c r="X95" i="15" s="1"/>
  <c r="F96" i="15"/>
  <c r="F97" i="15"/>
  <c r="V97" i="15" s="1"/>
  <c r="F98" i="15"/>
  <c r="H98" i="15" s="1"/>
  <c r="W98" i="15" s="1"/>
  <c r="X98" i="15" s="1"/>
  <c r="F99" i="15"/>
  <c r="H99" i="15" s="1"/>
  <c r="W99" i="15" s="1"/>
  <c r="X99" i="15" s="1"/>
  <c r="F100" i="15"/>
  <c r="H100" i="15" s="1"/>
  <c r="W100" i="15" s="1"/>
  <c r="X100" i="15" s="1"/>
  <c r="F101" i="15"/>
  <c r="H101" i="15" s="1"/>
  <c r="W101" i="15" s="1"/>
  <c r="X101" i="15" s="1"/>
  <c r="F102" i="15"/>
  <c r="F103" i="15"/>
  <c r="V103" i="15" s="1"/>
  <c r="F104" i="15"/>
  <c r="H104" i="15" s="1"/>
  <c r="W104" i="15" s="1"/>
  <c r="X104" i="15" s="1"/>
  <c r="F105" i="15"/>
  <c r="F106" i="15"/>
  <c r="V106" i="15" s="1"/>
  <c r="F107" i="15"/>
  <c r="H107" i="15" s="1"/>
  <c r="W107" i="15" s="1"/>
  <c r="X107" i="15" s="1"/>
  <c r="F108" i="15"/>
  <c r="F109" i="15"/>
  <c r="V109" i="15" s="1"/>
  <c r="F110" i="15"/>
  <c r="V110" i="15" s="1"/>
  <c r="F111" i="15"/>
  <c r="V111" i="15" s="1"/>
  <c r="F112" i="15"/>
  <c r="H112" i="15" s="1"/>
  <c r="W112" i="15" s="1"/>
  <c r="X112" i="15" s="1"/>
  <c r="F113" i="15"/>
  <c r="H113" i="15" s="1"/>
  <c r="W113" i="15" s="1"/>
  <c r="X113" i="15" s="1"/>
  <c r="F114" i="15"/>
  <c r="V114" i="15" s="1"/>
  <c r="F115" i="15"/>
  <c r="V115" i="15" s="1"/>
  <c r="F116" i="15"/>
  <c r="V116" i="15" s="1"/>
  <c r="F117" i="15"/>
  <c r="H117" i="15" s="1"/>
  <c r="W117" i="15" s="1"/>
  <c r="X117" i="15" s="1"/>
  <c r="F118" i="15"/>
  <c r="V118" i="15" s="1"/>
  <c r="F119" i="15"/>
  <c r="H119" i="15" s="1"/>
  <c r="W119" i="15" s="1"/>
  <c r="X119" i="15" s="1"/>
  <c r="F120" i="15"/>
  <c r="F122" i="15"/>
  <c r="H122" i="15" s="1"/>
  <c r="W122" i="15" s="1"/>
  <c r="X122" i="15" s="1"/>
  <c r="F123" i="15"/>
  <c r="H123" i="15" s="1"/>
  <c r="W123" i="15" s="1"/>
  <c r="X123" i="15" s="1"/>
  <c r="F124" i="15"/>
  <c r="V124" i="15" s="1"/>
  <c r="F125" i="15"/>
  <c r="H125" i="15" s="1"/>
  <c r="W125" i="15" s="1"/>
  <c r="X125" i="15" s="1"/>
  <c r="F126" i="15"/>
  <c r="H126" i="15" s="1"/>
  <c r="W126" i="15" s="1"/>
  <c r="X126" i="15" s="1"/>
  <c r="F127" i="15"/>
  <c r="V127" i="15" s="1"/>
  <c r="F128" i="15"/>
  <c r="V128" i="15" s="1"/>
  <c r="F129" i="15"/>
  <c r="F130" i="15"/>
  <c r="H130" i="15" s="1"/>
  <c r="W130" i="15" s="1"/>
  <c r="X130" i="15" s="1"/>
  <c r="F131" i="15"/>
  <c r="H131" i="15" s="1"/>
  <c r="W131" i="15" s="1"/>
  <c r="X131" i="15" s="1"/>
  <c r="F132" i="15"/>
  <c r="F133" i="15"/>
  <c r="V133" i="15" s="1"/>
  <c r="F134" i="15"/>
  <c r="V134" i="15" s="1"/>
  <c r="F135" i="15"/>
  <c r="V135" i="15" s="1"/>
  <c r="F136" i="15"/>
  <c r="N136" i="15" s="1"/>
  <c r="R136" i="15" s="1"/>
  <c r="F137" i="15"/>
  <c r="H137" i="15" s="1"/>
  <c r="W137" i="15" s="1"/>
  <c r="X137" i="15" s="1"/>
  <c r="F138" i="15"/>
  <c r="H138" i="15" s="1"/>
  <c r="W138" i="15" s="1"/>
  <c r="X138" i="15" s="1"/>
  <c r="F139" i="15"/>
  <c r="V139" i="15" s="1"/>
  <c r="F140" i="15"/>
  <c r="V140" i="15" s="1"/>
  <c r="F141" i="15"/>
  <c r="H141" i="15" s="1"/>
  <c r="W141" i="15" s="1"/>
  <c r="X141" i="15" s="1"/>
  <c r="F142" i="15"/>
  <c r="F143" i="15"/>
  <c r="H143" i="15" s="1"/>
  <c r="W143" i="15" s="1"/>
  <c r="X143" i="15" s="1"/>
  <c r="F144" i="15"/>
  <c r="F145" i="15"/>
  <c r="F146" i="15"/>
  <c r="H146" i="15" s="1"/>
  <c r="W146" i="15" s="1"/>
  <c r="X146" i="15" s="1"/>
  <c r="F147" i="15"/>
  <c r="V147" i="15" s="1"/>
  <c r="F148" i="15"/>
  <c r="V148" i="15" s="1"/>
  <c r="F149" i="15"/>
  <c r="H149" i="15" s="1"/>
  <c r="W149" i="15" s="1"/>
  <c r="X149" i="15" s="1"/>
  <c r="F150" i="15"/>
  <c r="H150" i="15" s="1"/>
  <c r="W150" i="15" s="1"/>
  <c r="X150" i="15" s="1"/>
  <c r="F151" i="15"/>
  <c r="H151" i="15" s="1"/>
  <c r="W151" i="15" s="1"/>
  <c r="X151" i="15" s="1"/>
  <c r="F152" i="15"/>
  <c r="V152" i="15" s="1"/>
  <c r="F153" i="15"/>
  <c r="F154" i="15"/>
  <c r="V154" i="15" s="1"/>
  <c r="F155" i="15"/>
  <c r="H155" i="15" s="1"/>
  <c r="W155" i="15" s="1"/>
  <c r="X155" i="15" s="1"/>
  <c r="F156" i="15"/>
  <c r="H156" i="15" s="1"/>
  <c r="W156" i="15" s="1"/>
  <c r="X156" i="15" s="1"/>
  <c r="F157" i="15"/>
  <c r="V157" i="15" s="1"/>
  <c r="F158" i="15"/>
  <c r="F159" i="15"/>
  <c r="V159" i="15" s="1"/>
  <c r="F160" i="15"/>
  <c r="V160" i="15" s="1"/>
  <c r="F161" i="15"/>
  <c r="H161" i="15" s="1"/>
  <c r="W161" i="15" s="1"/>
  <c r="X161" i="15" s="1"/>
  <c r="F162" i="15"/>
  <c r="V162" i="15" s="1"/>
  <c r="F163" i="15"/>
  <c r="V163" i="15" s="1"/>
  <c r="F164" i="15"/>
  <c r="H164" i="15" s="1"/>
  <c r="W164" i="15" s="1"/>
  <c r="X164" i="15" s="1"/>
  <c r="F165" i="15"/>
  <c r="V165" i="15" s="1"/>
  <c r="F166" i="15"/>
  <c r="V166" i="15" s="1"/>
  <c r="F167" i="15"/>
  <c r="H167" i="15" s="1"/>
  <c r="W167" i="15" s="1"/>
  <c r="X167" i="15" s="1"/>
  <c r="F168" i="15"/>
  <c r="F169" i="15"/>
  <c r="F170" i="15"/>
  <c r="H170" i="15" s="1"/>
  <c r="W170" i="15" s="1"/>
  <c r="X170" i="15" s="1"/>
  <c r="F171" i="15"/>
  <c r="H171" i="15" s="1"/>
  <c r="W171" i="15" s="1"/>
  <c r="X171" i="15" s="1"/>
  <c r="F172" i="15"/>
  <c r="F173" i="15"/>
  <c r="F174" i="15"/>
  <c r="H174" i="15" s="1"/>
  <c r="W174" i="15" s="1"/>
  <c r="X174" i="15" s="1"/>
  <c r="F175" i="15"/>
  <c r="V175" i="15" s="1"/>
  <c r="F176" i="15"/>
  <c r="F177" i="15"/>
  <c r="F178" i="15"/>
  <c r="H178" i="15" s="1"/>
  <c r="W178" i="15" s="1"/>
  <c r="X178" i="15" s="1"/>
  <c r="F179" i="15"/>
  <c r="V179" i="15" s="1"/>
  <c r="F180" i="15"/>
  <c r="V180" i="15" s="1"/>
  <c r="F181" i="15"/>
  <c r="F182" i="15"/>
  <c r="V182" i="15" s="1"/>
  <c r="F183" i="15"/>
  <c r="H183" i="15" s="1"/>
  <c r="W183" i="15" s="1"/>
  <c r="X183" i="15" s="1"/>
  <c r="F184" i="15"/>
  <c r="V184" i="15" s="1"/>
  <c r="F185" i="15"/>
  <c r="H185" i="15" s="1"/>
  <c r="W185" i="15" s="1"/>
  <c r="X185" i="15" s="1"/>
  <c r="F186" i="15"/>
  <c r="H186" i="15" s="1"/>
  <c r="W186" i="15" s="1"/>
  <c r="X186" i="15" s="1"/>
  <c r="F187" i="15"/>
  <c r="V187" i="15" s="1"/>
  <c r="F188" i="15"/>
  <c r="H188" i="15" s="1"/>
  <c r="W188" i="15" s="1"/>
  <c r="X188" i="15" s="1"/>
  <c r="F189" i="15"/>
  <c r="F190" i="15"/>
  <c r="V190" i="15" s="1"/>
  <c r="F191" i="15"/>
  <c r="F192" i="15"/>
  <c r="H192" i="15" s="1"/>
  <c r="W192" i="15" s="1"/>
  <c r="X192" i="15" s="1"/>
  <c r="F193" i="15"/>
  <c r="F194" i="15"/>
  <c r="V194" i="15" s="1"/>
  <c r="F195" i="15"/>
  <c r="F196" i="15"/>
  <c r="H196" i="15" s="1"/>
  <c r="L196" i="15" s="1"/>
  <c r="F197" i="15"/>
  <c r="F198" i="15"/>
  <c r="V198" i="15" s="1"/>
  <c r="F199" i="15"/>
  <c r="H199" i="15" s="1"/>
  <c r="W199" i="15" s="1"/>
  <c r="F200" i="15"/>
  <c r="H200" i="15" s="1"/>
  <c r="F201" i="15"/>
  <c r="F202" i="15"/>
  <c r="F203" i="15"/>
  <c r="H203" i="15" s="1"/>
  <c r="W203" i="15" s="1"/>
  <c r="F204" i="15"/>
  <c r="V204" i="15" s="1"/>
  <c r="F205" i="15"/>
  <c r="F206" i="15"/>
  <c r="F207" i="15"/>
  <c r="F208" i="15"/>
  <c r="V208" i="15" s="1"/>
  <c r="F209" i="15"/>
  <c r="F210" i="15"/>
  <c r="F211" i="15"/>
  <c r="V211" i="15" s="1"/>
  <c r="F212" i="15"/>
  <c r="H212" i="15" s="1"/>
  <c r="W212" i="15" s="1"/>
  <c r="X212" i="15" s="1"/>
  <c r="F213" i="15"/>
  <c r="V213" i="15" s="1"/>
  <c r="F214" i="15"/>
  <c r="V214" i="15" s="1"/>
  <c r="F215" i="15"/>
  <c r="H215" i="15" s="1"/>
  <c r="F216" i="15"/>
  <c r="F217" i="15"/>
  <c r="F218" i="15"/>
  <c r="H218" i="15" s="1"/>
  <c r="F219" i="15"/>
  <c r="F220" i="15"/>
  <c r="H220" i="15" s="1"/>
  <c r="W220" i="15" s="1"/>
  <c r="F221" i="15"/>
  <c r="F222" i="15"/>
  <c r="V222" i="15" s="1"/>
  <c r="F223" i="15"/>
  <c r="V223" i="15" s="1"/>
  <c r="F224" i="15"/>
  <c r="F225" i="15"/>
  <c r="V225" i="15" s="1"/>
  <c r="F226" i="15"/>
  <c r="F227" i="15"/>
  <c r="H227" i="15" s="1"/>
  <c r="W227" i="15" s="1"/>
  <c r="F228" i="15"/>
  <c r="V228" i="15" s="1"/>
  <c r="F229" i="15"/>
  <c r="F230" i="15"/>
  <c r="V230" i="15" s="1"/>
  <c r="F231" i="15"/>
  <c r="V231" i="15" s="1"/>
  <c r="F232" i="15"/>
  <c r="H232" i="15" s="1"/>
  <c r="F233" i="15"/>
  <c r="V233" i="15" s="1"/>
  <c r="F234" i="15"/>
  <c r="V234" i="15" s="1"/>
  <c r="F235" i="15"/>
  <c r="F236" i="15"/>
  <c r="H236" i="15" s="1"/>
  <c r="W236" i="15" s="1"/>
  <c r="F237" i="15"/>
  <c r="F238" i="15"/>
  <c r="H238" i="15" s="1"/>
  <c r="W238" i="15" s="1"/>
  <c r="F239" i="15"/>
  <c r="V239" i="15" s="1"/>
  <c r="F240" i="15"/>
  <c r="V240" i="15" s="1"/>
  <c r="F241" i="15"/>
  <c r="F242" i="15"/>
  <c r="V242" i="15" s="1"/>
  <c r="F243" i="15"/>
  <c r="F244" i="15"/>
  <c r="H244" i="15" s="1"/>
  <c r="W244" i="15" s="1"/>
  <c r="F245" i="15"/>
  <c r="F246" i="15"/>
  <c r="V246" i="15" s="1"/>
  <c r="F247" i="15"/>
  <c r="H247" i="15" s="1"/>
  <c r="W247" i="15" s="1"/>
  <c r="F248" i="15"/>
  <c r="F249" i="15"/>
  <c r="F250" i="15"/>
  <c r="H250" i="15" s="1"/>
  <c r="W250" i="15" s="1"/>
  <c r="F251" i="15"/>
  <c r="V251" i="15" s="1"/>
  <c r="F252" i="15"/>
  <c r="V252" i="15" s="1"/>
  <c r="F253" i="15"/>
  <c r="H253" i="15" s="1"/>
  <c r="F254" i="15"/>
  <c r="V254" i="15" s="1"/>
  <c r="F255" i="15"/>
  <c r="F256" i="15"/>
  <c r="V256" i="15" s="1"/>
  <c r="F257" i="15"/>
  <c r="V257" i="15" s="1"/>
  <c r="F258" i="15"/>
  <c r="H258" i="15" s="1"/>
  <c r="W258" i="15" s="1"/>
  <c r="F259" i="15"/>
  <c r="H259" i="15" s="1"/>
  <c r="W259" i="15" s="1"/>
  <c r="F260" i="15"/>
  <c r="V260" i="15" s="1"/>
  <c r="F261" i="15"/>
  <c r="F262" i="15"/>
  <c r="V262" i="15" s="1"/>
  <c r="F263" i="15"/>
  <c r="V263" i="15" s="1"/>
  <c r="F264" i="15"/>
  <c r="F265" i="15"/>
  <c r="F266" i="15"/>
  <c r="H266" i="15" s="1"/>
  <c r="L266" i="15" s="1"/>
  <c r="M266" i="15" s="1"/>
  <c r="N266" i="15" s="1"/>
  <c r="F267" i="15"/>
  <c r="H267" i="15" s="1"/>
  <c r="L267" i="15" s="1"/>
  <c r="M267" i="15" s="1"/>
  <c r="N267" i="15" s="1"/>
  <c r="F268" i="15"/>
  <c r="V268" i="15" s="1"/>
  <c r="F269" i="15"/>
  <c r="F270" i="15"/>
  <c r="F271" i="15"/>
  <c r="F272" i="15"/>
  <c r="H272" i="15" s="1"/>
  <c r="F273" i="15"/>
  <c r="F274" i="15"/>
  <c r="H274" i="15" s="1"/>
  <c r="L274" i="15" s="1"/>
  <c r="M274" i="15" s="1"/>
  <c r="N274" i="15" s="1"/>
  <c r="U274" i="15" s="1"/>
  <c r="F275" i="15"/>
  <c r="F276" i="15"/>
  <c r="V276" i="15" s="1"/>
  <c r="F277" i="15"/>
  <c r="F278" i="15"/>
  <c r="V278" i="15" s="1"/>
  <c r="F279" i="15"/>
  <c r="V279" i="15" s="1"/>
  <c r="F280" i="15"/>
  <c r="H280" i="15" s="1"/>
  <c r="L280" i="15" s="1"/>
  <c r="M280" i="15" s="1"/>
  <c r="N280" i="15" s="1"/>
  <c r="F281" i="15"/>
  <c r="V281" i="15" s="1"/>
  <c r="F282" i="15"/>
  <c r="V282" i="15" s="1"/>
  <c r="F283" i="15"/>
  <c r="V283" i="15" s="1"/>
  <c r="F284" i="15"/>
  <c r="H284" i="15" s="1"/>
  <c r="F285" i="15"/>
  <c r="H285" i="15" s="1"/>
  <c r="W285" i="15" s="1"/>
  <c r="F286" i="15"/>
  <c r="H286" i="15" s="1"/>
  <c r="F287" i="15"/>
  <c r="V287" i="15" s="1"/>
  <c r="F288" i="15"/>
  <c r="H288" i="15" s="1"/>
  <c r="W288" i="15" s="1"/>
  <c r="F289" i="15"/>
  <c r="H289" i="15" s="1"/>
  <c r="W289" i="15" s="1"/>
  <c r="F290" i="15"/>
  <c r="V290" i="15" s="1"/>
  <c r="F291" i="15"/>
  <c r="H291" i="15" s="1"/>
  <c r="F292" i="15"/>
  <c r="H292" i="15" s="1"/>
  <c r="L292" i="15" s="1"/>
  <c r="M292" i="15" s="1"/>
  <c r="N292" i="15" s="1"/>
  <c r="F293" i="15"/>
  <c r="F294" i="15"/>
  <c r="H294" i="15" s="1"/>
  <c r="W294" i="15" s="1"/>
  <c r="F295" i="15"/>
  <c r="V295" i="15" s="1"/>
  <c r="F296" i="15"/>
  <c r="N296" i="15" s="1"/>
  <c r="F297" i="15"/>
  <c r="H297" i="15" s="1"/>
  <c r="L297" i="15" s="1"/>
  <c r="F298" i="15"/>
  <c r="H298" i="15" s="1"/>
  <c r="F299" i="15"/>
  <c r="V299" i="15" s="1"/>
  <c r="F300" i="15"/>
  <c r="H300" i="15" s="1"/>
  <c r="W300" i="15" s="1"/>
  <c r="F301" i="15"/>
  <c r="F302" i="15"/>
  <c r="V302" i="15" s="1"/>
  <c r="F303" i="15"/>
  <c r="F304" i="15"/>
  <c r="V304" i="15" s="1"/>
  <c r="F305" i="15"/>
  <c r="F306" i="15"/>
  <c r="F307" i="15"/>
  <c r="V307" i="15" s="1"/>
  <c r="F308" i="15"/>
  <c r="H308" i="15" s="1"/>
  <c r="F309" i="15"/>
  <c r="V309" i="15" s="1"/>
  <c r="F310" i="15"/>
  <c r="H310" i="15" s="1"/>
  <c r="L310" i="15" s="1"/>
  <c r="M310" i="15" s="1"/>
  <c r="N310" i="15" s="1"/>
  <c r="U310" i="15" s="1"/>
  <c r="F311" i="15"/>
  <c r="V311" i="15" s="1"/>
  <c r="F312" i="15"/>
  <c r="V312" i="15" s="1"/>
  <c r="F313" i="15"/>
  <c r="V313" i="15" s="1"/>
  <c r="F314" i="15"/>
  <c r="V314" i="15" s="1"/>
  <c r="F315" i="15"/>
  <c r="V315" i="15" s="1"/>
  <c r="F316" i="15"/>
  <c r="V316" i="15" s="1"/>
  <c r="F317" i="15"/>
  <c r="F318" i="15"/>
  <c r="V318" i="15" s="1"/>
  <c r="F319" i="15"/>
  <c r="V319" i="15" s="1"/>
  <c r="F320" i="15"/>
  <c r="F321" i="15"/>
  <c r="H321" i="15" s="1"/>
  <c r="L321" i="15" s="1"/>
  <c r="F322" i="15"/>
  <c r="V322" i="15" s="1"/>
  <c r="F323" i="15"/>
  <c r="V323" i="15" s="1"/>
  <c r="F324" i="15"/>
  <c r="H324" i="15" s="1"/>
  <c r="W324" i="15" s="1"/>
  <c r="F325" i="15"/>
  <c r="H325" i="15" s="1"/>
  <c r="W325" i="15" s="1"/>
  <c r="F326" i="15"/>
  <c r="H326" i="15" s="1"/>
  <c r="F327" i="15"/>
  <c r="H327" i="15" s="1"/>
  <c r="W327" i="15" s="1"/>
  <c r="F328" i="15"/>
  <c r="F329" i="15"/>
  <c r="F330" i="15"/>
  <c r="V330" i="15" s="1"/>
  <c r="F331" i="15"/>
  <c r="F332" i="15"/>
  <c r="H332" i="15" s="1"/>
  <c r="F333" i="15"/>
  <c r="V333" i="15" s="1"/>
  <c r="F334" i="15"/>
  <c r="H334" i="15" s="1"/>
  <c r="V335" i="15"/>
  <c r="V336" i="15"/>
  <c r="V337" i="15"/>
  <c r="F338" i="15"/>
  <c r="V338" i="15" s="1"/>
  <c r="F339" i="15"/>
  <c r="V339" i="15" s="1"/>
  <c r="F340" i="15"/>
  <c r="V340" i="15" s="1"/>
  <c r="F341" i="15"/>
  <c r="V341" i="15" s="1"/>
  <c r="F342" i="15"/>
  <c r="H342" i="15" s="1"/>
  <c r="L342" i="15" s="1"/>
  <c r="M342" i="15" s="1"/>
  <c r="N342" i="15" s="1"/>
  <c r="U342" i="15" s="1"/>
  <c r="F343" i="15"/>
  <c r="F344" i="15"/>
  <c r="F345" i="15"/>
  <c r="V345" i="15" s="1"/>
  <c r="F346" i="15"/>
  <c r="H346" i="15" s="1"/>
  <c r="W346" i="15" s="1"/>
  <c r="F347" i="15"/>
  <c r="F348" i="15"/>
  <c r="H348" i="15" s="1"/>
  <c r="F349" i="15"/>
  <c r="F350" i="15"/>
  <c r="F351" i="15"/>
  <c r="H351" i="15" s="1"/>
  <c r="F352" i="15"/>
  <c r="V352" i="15" s="1"/>
  <c r="F353" i="15"/>
  <c r="V353" i="15" s="1"/>
  <c r="F354" i="15"/>
  <c r="H354" i="15" s="1"/>
  <c r="L354" i="15" s="1"/>
  <c r="M354" i="15" s="1"/>
  <c r="N354" i="15" s="1"/>
  <c r="F355" i="15"/>
  <c r="F356" i="15"/>
  <c r="H356" i="15" s="1"/>
  <c r="F357" i="15"/>
  <c r="V357" i="15" s="1"/>
  <c r="F358" i="15"/>
  <c r="F359" i="15"/>
  <c r="V359" i="15" s="1"/>
  <c r="F360" i="15"/>
  <c r="F361" i="15"/>
  <c r="H361" i="15" s="1"/>
  <c r="F362" i="15"/>
  <c r="V362" i="15" s="1"/>
  <c r="F363" i="15"/>
  <c r="V363" i="15" s="1"/>
  <c r="F364" i="15"/>
  <c r="H364" i="15" s="1"/>
  <c r="F365" i="15"/>
  <c r="F366" i="15"/>
  <c r="H366" i="15" s="1"/>
  <c r="W366" i="15" s="1"/>
  <c r="F367" i="15"/>
  <c r="H367" i="15" s="1"/>
  <c r="L367" i="15" s="1"/>
  <c r="M367" i="15" s="1"/>
  <c r="N367" i="15" s="1"/>
  <c r="F368" i="15"/>
  <c r="F369" i="15"/>
  <c r="V369" i="15" s="1"/>
  <c r="F370" i="15"/>
  <c r="V370" i="15" s="1"/>
  <c r="F371" i="15"/>
  <c r="V371" i="15" s="1"/>
  <c r="F372" i="15"/>
  <c r="V372" i="15" s="1"/>
  <c r="F373" i="15"/>
  <c r="F374" i="15"/>
  <c r="H374" i="15" s="1"/>
  <c r="F375" i="15"/>
  <c r="H375" i="15" s="1"/>
  <c r="F376" i="15"/>
  <c r="V376" i="15" s="1"/>
  <c r="F377" i="15"/>
  <c r="F378" i="15"/>
  <c r="H378" i="15" s="1"/>
  <c r="W378" i="15" s="1"/>
  <c r="F379" i="15"/>
  <c r="H379" i="15" s="1"/>
  <c r="L379" i="15" s="1"/>
  <c r="F380" i="15"/>
  <c r="H380" i="15" s="1"/>
  <c r="W380" i="15" s="1"/>
  <c r="F381" i="15"/>
  <c r="V381" i="15" s="1"/>
  <c r="F382" i="15"/>
  <c r="H382" i="15" s="1"/>
  <c r="W382" i="15" s="1"/>
  <c r="F383" i="15"/>
  <c r="H383" i="15" s="1"/>
  <c r="F384" i="15"/>
  <c r="V384" i="15" s="1"/>
  <c r="F385" i="15"/>
  <c r="F386" i="15"/>
  <c r="V386" i="15" s="1"/>
  <c r="F387" i="15"/>
  <c r="F388" i="15"/>
  <c r="V388" i="15" s="1"/>
  <c r="F389" i="15"/>
  <c r="F390" i="15"/>
  <c r="H390" i="15" s="1"/>
  <c r="W390" i="15" s="1"/>
  <c r="F391" i="15"/>
  <c r="F392" i="15"/>
  <c r="V392" i="15" s="1"/>
  <c r="F393" i="15"/>
  <c r="F394" i="15"/>
  <c r="H394" i="15" s="1"/>
  <c r="W394" i="15" s="1"/>
  <c r="F395" i="15"/>
  <c r="V395" i="15" s="1"/>
  <c r="F396" i="15"/>
  <c r="V396" i="15" s="1"/>
  <c r="F397" i="15"/>
  <c r="H397" i="15" s="1"/>
  <c r="W397" i="15" s="1"/>
  <c r="F398" i="15"/>
  <c r="H398" i="15" s="1"/>
  <c r="W398" i="15" s="1"/>
  <c r="F399" i="15"/>
  <c r="V399" i="15" s="1"/>
  <c r="F400" i="15"/>
  <c r="V400" i="15" s="1"/>
  <c r="F401" i="15"/>
  <c r="V401" i="15" s="1"/>
  <c r="F402" i="15"/>
  <c r="H402" i="15" s="1"/>
  <c r="W402" i="15" s="1"/>
  <c r="F403" i="15"/>
  <c r="F404" i="15"/>
  <c r="V404" i="15" s="1"/>
  <c r="F405" i="15"/>
  <c r="H405" i="15" s="1"/>
  <c r="F406" i="15"/>
  <c r="F407" i="15"/>
  <c r="V407" i="15" s="1"/>
  <c r="F408" i="15"/>
  <c r="V408" i="15" s="1"/>
  <c r="F409" i="15"/>
  <c r="F410" i="15"/>
  <c r="H410" i="15" s="1"/>
  <c r="F411" i="15"/>
  <c r="H411" i="15" s="1"/>
  <c r="F412" i="15"/>
  <c r="H412" i="15" s="1"/>
  <c r="L412" i="15" s="1"/>
  <c r="M412" i="15" s="1"/>
  <c r="N412" i="15" s="1"/>
  <c r="F413" i="15"/>
  <c r="V413" i="15" s="1"/>
  <c r="F414" i="15"/>
  <c r="V414" i="15" s="1"/>
  <c r="F415" i="15"/>
  <c r="F416" i="15"/>
  <c r="V416" i="15" s="1"/>
  <c r="F417" i="15"/>
  <c r="F418" i="15"/>
  <c r="H418" i="15" s="1"/>
  <c r="F419" i="15"/>
  <c r="F420" i="15"/>
  <c r="V420" i="15" s="1"/>
  <c r="F421" i="15"/>
  <c r="V421" i="15" s="1"/>
  <c r="F422" i="15"/>
  <c r="V422" i="15" s="1"/>
  <c r="F423" i="15"/>
  <c r="V423" i="15" s="1"/>
  <c r="F424" i="15"/>
  <c r="F425" i="15"/>
  <c r="F426" i="15"/>
  <c r="V426" i="15" s="1"/>
  <c r="F427" i="15"/>
  <c r="H427" i="15" s="1"/>
  <c r="W427" i="15" s="1"/>
  <c r="F428" i="15"/>
  <c r="V428" i="15" s="1"/>
  <c r="F429" i="15"/>
  <c r="F430" i="15"/>
  <c r="V430" i="15" s="1"/>
  <c r="F431" i="15"/>
  <c r="V431" i="15" s="1"/>
  <c r="F432" i="15"/>
  <c r="H432" i="15" s="1"/>
  <c r="W432" i="15" s="1"/>
  <c r="F433" i="15"/>
  <c r="V433" i="15" s="1"/>
  <c r="F434" i="15"/>
  <c r="F435" i="15"/>
  <c r="F436" i="15"/>
  <c r="V436" i="15" s="1"/>
  <c r="F437" i="15"/>
  <c r="F438" i="15"/>
  <c r="H438" i="15" s="1"/>
  <c r="L438" i="15" s="1"/>
  <c r="M438" i="15" s="1"/>
  <c r="N438" i="15" s="1"/>
  <c r="F439" i="15"/>
  <c r="V439" i="15" s="1"/>
  <c r="F440" i="15"/>
  <c r="F441" i="15"/>
  <c r="F442" i="15"/>
  <c r="F443" i="15"/>
  <c r="H443" i="15" s="1"/>
  <c r="F444" i="15"/>
  <c r="H444" i="15" s="1"/>
  <c r="W444" i="15" s="1"/>
  <c r="F445" i="15"/>
  <c r="V445" i="15" s="1"/>
  <c r="F446" i="15"/>
  <c r="V446" i="15" s="1"/>
  <c r="F447" i="15"/>
  <c r="F448" i="15"/>
  <c r="H448" i="15" s="1"/>
  <c r="W448" i="15" s="1"/>
  <c r="F449" i="15"/>
  <c r="S449" i="15" s="1"/>
  <c r="F450" i="15"/>
  <c r="F451" i="15"/>
  <c r="F452" i="15"/>
  <c r="H452" i="15" s="1"/>
  <c r="W452" i="15" s="1"/>
  <c r="F453" i="15"/>
  <c r="F454" i="15"/>
  <c r="H454" i="15" s="1"/>
  <c r="F455" i="15"/>
  <c r="H455" i="15" s="1"/>
  <c r="F456" i="15"/>
  <c r="V456" i="15" s="1"/>
  <c r="F457" i="15"/>
  <c r="F458" i="15"/>
  <c r="H458" i="15" s="1"/>
  <c r="L458" i="15" s="1"/>
  <c r="F459" i="15"/>
  <c r="S459" i="15" s="1"/>
  <c r="F460" i="15"/>
  <c r="H460" i="15" s="1"/>
  <c r="F461" i="15"/>
  <c r="H461" i="15" s="1"/>
  <c r="F462" i="15"/>
  <c r="F463" i="15"/>
  <c r="V463" i="15" s="1"/>
  <c r="F464" i="15"/>
  <c r="H464" i="15" s="1"/>
  <c r="W464" i="15" s="1"/>
  <c r="F465" i="15"/>
  <c r="F466" i="15"/>
  <c r="V466" i="15" s="1"/>
  <c r="F467" i="15"/>
  <c r="H467" i="15" s="1"/>
  <c r="W467" i="15" s="1"/>
  <c r="F468" i="15"/>
  <c r="S468" i="15" s="1"/>
  <c r="F469" i="15"/>
  <c r="V469" i="15" s="1"/>
  <c r="F470" i="15"/>
  <c r="H470" i="15" s="1"/>
  <c r="W470" i="15" s="1"/>
  <c r="F471" i="15"/>
  <c r="F472" i="15"/>
  <c r="V472" i="15" s="1"/>
  <c r="F473" i="15"/>
  <c r="V473" i="15" s="1"/>
  <c r="F474" i="15"/>
  <c r="F475" i="15"/>
  <c r="F476" i="15"/>
  <c r="F477" i="15"/>
  <c r="F478" i="15"/>
  <c r="H478" i="15" s="1"/>
  <c r="L478" i="15" s="1"/>
  <c r="M478" i="15" s="1"/>
  <c r="N478" i="15" s="1"/>
  <c r="U478" i="15" s="1"/>
  <c r="F479" i="15"/>
  <c r="S479" i="15" s="1"/>
  <c r="F480" i="15"/>
  <c r="H480" i="15" s="1"/>
  <c r="F481" i="15"/>
  <c r="V481" i="15" s="1"/>
  <c r="F482" i="15"/>
  <c r="H482" i="15" s="1"/>
  <c r="L482" i="15" s="1"/>
  <c r="M482" i="15" s="1"/>
  <c r="N482" i="15" s="1"/>
  <c r="U482" i="15" s="1"/>
  <c r="F483" i="15"/>
  <c r="V483" i="15" s="1"/>
  <c r="F484" i="15"/>
  <c r="V484" i="15" s="1"/>
  <c r="F485" i="15"/>
  <c r="V485" i="15" s="1"/>
  <c r="F486" i="15"/>
  <c r="H486" i="15" s="1"/>
  <c r="L486" i="15" s="1"/>
  <c r="F487" i="15"/>
  <c r="F488" i="15"/>
  <c r="H488" i="15" s="1"/>
  <c r="F489" i="15"/>
  <c r="H489" i="15" s="1"/>
  <c r="L489" i="15" s="1"/>
  <c r="M489" i="15" s="1"/>
  <c r="N489" i="15" s="1"/>
  <c r="U489" i="15" s="1"/>
  <c r="F490" i="15"/>
  <c r="F491" i="15"/>
  <c r="S491" i="15" s="1"/>
  <c r="F492" i="15"/>
  <c r="S492" i="15" s="1"/>
  <c r="F493" i="15"/>
  <c r="H493" i="15" s="1"/>
  <c r="F494" i="15"/>
  <c r="H494" i="15" s="1"/>
  <c r="F495" i="15"/>
  <c r="H495" i="15" s="1"/>
  <c r="L495" i="15" s="1"/>
  <c r="M495" i="15" s="1"/>
  <c r="N495" i="15" s="1"/>
  <c r="U495" i="15" s="1"/>
  <c r="F496" i="15"/>
  <c r="S496" i="15" s="1"/>
  <c r="F497" i="15"/>
  <c r="F498" i="15"/>
  <c r="H498" i="15" s="1"/>
  <c r="F499" i="15"/>
  <c r="V499" i="15" s="1"/>
  <c r="F500" i="15"/>
  <c r="H500" i="15" s="1"/>
  <c r="L500" i="15" s="1"/>
  <c r="M500" i="15" s="1"/>
  <c r="N500" i="15" s="1"/>
  <c r="F501" i="15"/>
  <c r="H501" i="15" s="1"/>
  <c r="L501" i="15" s="1"/>
  <c r="M501" i="15" s="1"/>
  <c r="N501" i="15" s="1"/>
  <c r="F502" i="15"/>
  <c r="F503" i="15"/>
  <c r="H503" i="15" s="1"/>
  <c r="L503" i="15" s="1"/>
  <c r="M503" i="15" s="1"/>
  <c r="N503" i="15" s="1"/>
  <c r="F504" i="15"/>
  <c r="H504" i="15" s="1"/>
  <c r="F505" i="15"/>
  <c r="H505" i="15" s="1"/>
  <c r="L505" i="15" s="1"/>
  <c r="M505" i="15" s="1"/>
  <c r="N505" i="15" s="1"/>
  <c r="F506" i="15"/>
  <c r="H506" i="15" s="1"/>
  <c r="L506" i="15" s="1"/>
  <c r="M506" i="15" s="1"/>
  <c r="N506" i="15" s="1"/>
  <c r="F507" i="15"/>
  <c r="H507" i="15" s="1"/>
  <c r="F508" i="15"/>
  <c r="H508" i="15" s="1"/>
  <c r="F416" i="13"/>
  <c r="H416" i="13" s="1"/>
  <c r="F417" i="13"/>
  <c r="H417" i="13" s="1"/>
  <c r="L417" i="13" s="1"/>
  <c r="M417" i="13" s="1"/>
  <c r="N417" i="13" s="1"/>
  <c r="F418" i="13"/>
  <c r="F221" i="9"/>
  <c r="F222" i="9"/>
  <c r="F223" i="9"/>
  <c r="H223" i="9" s="1"/>
  <c r="L223" i="9" s="1"/>
  <c r="M223" i="9" s="1"/>
  <c r="N223" i="9" s="1"/>
  <c r="F224" i="9"/>
  <c r="H224" i="9" s="1"/>
  <c r="L224" i="9" s="1"/>
  <c r="M224" i="9" s="1"/>
  <c r="N224" i="9" s="1"/>
  <c r="G15" i="7"/>
  <c r="D15" i="7"/>
  <c r="E15" i="7"/>
  <c r="F13" i="7"/>
  <c r="H13" i="7" s="1"/>
  <c r="F399" i="13"/>
  <c r="H399" i="13" s="1"/>
  <c r="L399" i="13" s="1"/>
  <c r="M399" i="13" s="1"/>
  <c r="N399" i="13" s="1"/>
  <c r="F400" i="13"/>
  <c r="H400" i="13" s="1"/>
  <c r="L400" i="13" s="1"/>
  <c r="M400" i="13" s="1"/>
  <c r="N400" i="13" s="1"/>
  <c r="F401" i="13"/>
  <c r="H401" i="13" s="1"/>
  <c r="L401" i="13" s="1"/>
  <c r="M401" i="13" s="1"/>
  <c r="N401" i="13" s="1"/>
  <c r="F402" i="13"/>
  <c r="H402" i="13" s="1"/>
  <c r="L402" i="13" s="1"/>
  <c r="M402" i="13" s="1"/>
  <c r="N402" i="13" s="1"/>
  <c r="F403" i="13"/>
  <c r="H403" i="13" s="1"/>
  <c r="L403" i="13" s="1"/>
  <c r="M403" i="13" s="1"/>
  <c r="N403" i="13" s="1"/>
  <c r="F404" i="13"/>
  <c r="F405" i="13"/>
  <c r="H405" i="13" s="1"/>
  <c r="L405" i="13" s="1"/>
  <c r="M405" i="13" s="1"/>
  <c r="N405" i="13" s="1"/>
  <c r="F406" i="13"/>
  <c r="H406" i="13" s="1"/>
  <c r="F407" i="13"/>
  <c r="H407" i="13" s="1"/>
  <c r="F408" i="13"/>
  <c r="H408" i="13" s="1"/>
  <c r="L408" i="13" s="1"/>
  <c r="M408" i="13" s="1"/>
  <c r="N408" i="13" s="1"/>
  <c r="F409" i="13"/>
  <c r="F410" i="13"/>
  <c r="H410" i="13" s="1"/>
  <c r="F411" i="13"/>
  <c r="H411" i="13" s="1"/>
  <c r="F412" i="13"/>
  <c r="H412" i="13" s="1"/>
  <c r="F413" i="13"/>
  <c r="H413" i="13" s="1"/>
  <c r="L413" i="13" s="1"/>
  <c r="M413" i="13" s="1"/>
  <c r="N413" i="13" s="1"/>
  <c r="F414" i="13"/>
  <c r="H414" i="13" s="1"/>
  <c r="L414" i="13" s="1"/>
  <c r="M414" i="13" s="1"/>
  <c r="N414" i="13" s="1"/>
  <c r="F415" i="13"/>
  <c r="H415" i="13" s="1"/>
  <c r="F388" i="13"/>
  <c r="F389" i="13"/>
  <c r="F390" i="13"/>
  <c r="H390" i="13" s="1"/>
  <c r="L390" i="13" s="1"/>
  <c r="M390" i="13" s="1"/>
  <c r="N390" i="13" s="1"/>
  <c r="F391" i="13"/>
  <c r="H391" i="13" s="1"/>
  <c r="F392" i="13"/>
  <c r="F393" i="13"/>
  <c r="F394" i="13"/>
  <c r="H394" i="13" s="1"/>
  <c r="F395" i="13"/>
  <c r="H395" i="13" s="1"/>
  <c r="L395" i="13" s="1"/>
  <c r="M395" i="13" s="1"/>
  <c r="N395" i="13" s="1"/>
  <c r="F396" i="13"/>
  <c r="H396" i="13" s="1"/>
  <c r="F397" i="13"/>
  <c r="H397" i="13" s="1"/>
  <c r="F398" i="13"/>
  <c r="H398" i="13" s="1"/>
  <c r="L398" i="13" s="1"/>
  <c r="M398" i="13" s="1"/>
  <c r="N398" i="13" s="1"/>
  <c r="F220" i="9"/>
  <c r="H220" i="9" s="1"/>
  <c r="F12" i="11"/>
  <c r="F387" i="13"/>
  <c r="H20" i="9"/>
  <c r="H16" i="9"/>
  <c r="H11" i="9"/>
  <c r="F218" i="9"/>
  <c r="F219" i="9"/>
  <c r="H219" i="9" s="1"/>
  <c r="G542" i="15"/>
  <c r="W541" i="15"/>
  <c r="X541" i="15" s="1"/>
  <c r="V541" i="15"/>
  <c r="U541" i="15"/>
  <c r="S541" i="15"/>
  <c r="T541" i="15" s="1"/>
  <c r="S447" i="15"/>
  <c r="S446" i="15"/>
  <c r="S445" i="15"/>
  <c r="S444" i="15"/>
  <c r="S443" i="15"/>
  <c r="S442" i="15"/>
  <c r="S441" i="15"/>
  <c r="S440" i="15"/>
  <c r="S439" i="15"/>
  <c r="S438" i="15"/>
  <c r="S437" i="15"/>
  <c r="S436" i="15"/>
  <c r="S435" i="15"/>
  <c r="S434" i="15"/>
  <c r="S433" i="15"/>
  <c r="S432" i="15"/>
  <c r="S431" i="15"/>
  <c r="S430" i="15"/>
  <c r="S429" i="15"/>
  <c r="S428" i="15"/>
  <c r="S427" i="15"/>
  <c r="S426" i="15"/>
  <c r="S425" i="15"/>
  <c r="S424" i="15"/>
  <c r="S423" i="15"/>
  <c r="S422" i="15"/>
  <c r="S421" i="15"/>
  <c r="S420" i="15"/>
  <c r="S419" i="15"/>
  <c r="S418" i="15"/>
  <c r="S417" i="15"/>
  <c r="S416" i="15"/>
  <c r="S415" i="15"/>
  <c r="S414" i="15"/>
  <c r="S413" i="15"/>
  <c r="S412" i="15"/>
  <c r="S411" i="15"/>
  <c r="S410" i="15"/>
  <c r="S409" i="15"/>
  <c r="S408" i="15"/>
  <c r="S407" i="15"/>
  <c r="S406" i="15"/>
  <c r="S405" i="15"/>
  <c r="S404" i="15"/>
  <c r="S403" i="15"/>
  <c r="S402" i="15"/>
  <c r="S401" i="15"/>
  <c r="S400" i="15"/>
  <c r="S399" i="15"/>
  <c r="S398" i="15"/>
  <c r="S397" i="15"/>
  <c r="S396" i="15"/>
  <c r="S395" i="15"/>
  <c r="S394" i="15"/>
  <c r="S393" i="15"/>
  <c r="S392" i="15"/>
  <c r="S391" i="15"/>
  <c r="S390" i="15"/>
  <c r="S389" i="15"/>
  <c r="S388" i="15"/>
  <c r="S387" i="15"/>
  <c r="S386" i="15"/>
  <c r="S385" i="15"/>
  <c r="S384" i="15"/>
  <c r="S383" i="15"/>
  <c r="S382" i="15"/>
  <c r="S381" i="15"/>
  <c r="S380" i="15"/>
  <c r="S379" i="15"/>
  <c r="S378" i="15"/>
  <c r="S377" i="15"/>
  <c r="S376" i="15"/>
  <c r="S375" i="15"/>
  <c r="S374" i="15"/>
  <c r="S373" i="15"/>
  <c r="S372" i="15"/>
  <c r="S371" i="15"/>
  <c r="S370" i="15"/>
  <c r="S369" i="15"/>
  <c r="S368" i="15"/>
  <c r="S367" i="15"/>
  <c r="S366" i="15"/>
  <c r="S365" i="15"/>
  <c r="S364" i="15"/>
  <c r="S363" i="15"/>
  <c r="S362" i="15"/>
  <c r="S361" i="15"/>
  <c r="S360" i="15"/>
  <c r="S359" i="15"/>
  <c r="S358" i="15"/>
  <c r="S357" i="15"/>
  <c r="S356" i="15"/>
  <c r="S355" i="15"/>
  <c r="S354" i="15"/>
  <c r="S353" i="15"/>
  <c r="S352" i="15"/>
  <c r="S351" i="15"/>
  <c r="S350" i="15"/>
  <c r="S349" i="15"/>
  <c r="S348" i="15"/>
  <c r="S347" i="15"/>
  <c r="S346" i="15"/>
  <c r="S345" i="15"/>
  <c r="S344" i="15"/>
  <c r="S343" i="15"/>
  <c r="S342" i="15"/>
  <c r="S341" i="15"/>
  <c r="S340" i="15"/>
  <c r="S339" i="15"/>
  <c r="S338" i="15"/>
  <c r="S337" i="15"/>
  <c r="T337" i="15" s="1"/>
  <c r="S336" i="15"/>
  <c r="T336" i="15" s="1"/>
  <c r="S335" i="15"/>
  <c r="T335" i="15" s="1"/>
  <c r="S334" i="15"/>
  <c r="S333" i="15"/>
  <c r="S332" i="15"/>
  <c r="S331" i="15"/>
  <c r="S330" i="15"/>
  <c r="S329" i="15"/>
  <c r="S328" i="15"/>
  <c r="S327" i="15"/>
  <c r="S326" i="15"/>
  <c r="S325" i="15"/>
  <c r="S324" i="15"/>
  <c r="S323" i="15"/>
  <c r="T323" i="15" s="1"/>
  <c r="S322" i="15"/>
  <c r="S321" i="15"/>
  <c r="S320" i="15"/>
  <c r="S319" i="15"/>
  <c r="S318" i="15"/>
  <c r="S317" i="15"/>
  <c r="S316" i="15"/>
  <c r="S315" i="15"/>
  <c r="S314" i="15"/>
  <c r="S313" i="15"/>
  <c r="T313" i="15" s="1"/>
  <c r="S312" i="15"/>
  <c r="S311" i="15"/>
  <c r="S310" i="15"/>
  <c r="S309" i="15"/>
  <c r="S308" i="15"/>
  <c r="S307" i="15"/>
  <c r="S306" i="15"/>
  <c r="S305" i="15"/>
  <c r="S304" i="15"/>
  <c r="S303" i="15"/>
  <c r="S302" i="15"/>
  <c r="S301" i="15"/>
  <c r="S300" i="15"/>
  <c r="S299" i="15"/>
  <c r="S298" i="15"/>
  <c r="S297" i="15"/>
  <c r="S296" i="15"/>
  <c r="S295" i="15"/>
  <c r="S294" i="15"/>
  <c r="S293" i="15"/>
  <c r="S292" i="15"/>
  <c r="S291" i="15"/>
  <c r="S290" i="15"/>
  <c r="S289" i="15"/>
  <c r="S288" i="15"/>
  <c r="S287" i="15"/>
  <c r="S286" i="15"/>
  <c r="S285" i="15"/>
  <c r="S284" i="15"/>
  <c r="S283" i="15"/>
  <c r="S282" i="15"/>
  <c r="S281" i="15"/>
  <c r="S280" i="15"/>
  <c r="S279" i="15"/>
  <c r="S278" i="15"/>
  <c r="S277" i="15"/>
  <c r="S276" i="15"/>
  <c r="S275" i="15"/>
  <c r="S274" i="15"/>
  <c r="S273" i="15"/>
  <c r="S272" i="15"/>
  <c r="S271" i="15"/>
  <c r="S270" i="15"/>
  <c r="S269" i="15"/>
  <c r="S268" i="15"/>
  <c r="S267" i="15"/>
  <c r="S266" i="15"/>
  <c r="S265" i="15"/>
  <c r="S264" i="15"/>
  <c r="S263" i="15"/>
  <c r="S262" i="15"/>
  <c r="S261" i="15"/>
  <c r="S260" i="15"/>
  <c r="S259" i="15"/>
  <c r="S258" i="15"/>
  <c r="S257" i="15"/>
  <c r="S256" i="15"/>
  <c r="S255" i="15"/>
  <c r="S254" i="15"/>
  <c r="S253" i="15"/>
  <c r="S252" i="15"/>
  <c r="S251" i="15"/>
  <c r="S250" i="15"/>
  <c r="S249" i="15"/>
  <c r="S248" i="15"/>
  <c r="S247" i="15"/>
  <c r="S246" i="15"/>
  <c r="S245" i="15"/>
  <c r="S244" i="15"/>
  <c r="S243" i="15"/>
  <c r="S242" i="15"/>
  <c r="S241" i="15"/>
  <c r="S240" i="15"/>
  <c r="S239" i="15"/>
  <c r="S238" i="15"/>
  <c r="S237" i="15"/>
  <c r="S236" i="15"/>
  <c r="S235" i="15"/>
  <c r="S234" i="15"/>
  <c r="S233" i="15"/>
  <c r="S232" i="15"/>
  <c r="S231" i="15"/>
  <c r="S230" i="15"/>
  <c r="S229" i="15"/>
  <c r="S228" i="15"/>
  <c r="S227" i="15"/>
  <c r="S226" i="15"/>
  <c r="S225" i="15"/>
  <c r="S224" i="15"/>
  <c r="S223" i="15"/>
  <c r="S222" i="15"/>
  <c r="S221" i="15"/>
  <c r="S220" i="15"/>
  <c r="S219" i="15"/>
  <c r="S218" i="15"/>
  <c r="S217" i="15"/>
  <c r="S216" i="15"/>
  <c r="S215" i="15"/>
  <c r="S214" i="15"/>
  <c r="S213" i="15"/>
  <c r="S212" i="15"/>
  <c r="M212" i="15"/>
  <c r="S211" i="15"/>
  <c r="S210" i="15"/>
  <c r="S209" i="15"/>
  <c r="S208" i="15"/>
  <c r="S207" i="15"/>
  <c r="S206" i="15"/>
  <c r="S205" i="15"/>
  <c r="S204" i="15"/>
  <c r="S203" i="15"/>
  <c r="S202" i="15"/>
  <c r="S201" i="15"/>
  <c r="S200" i="15"/>
  <c r="S199" i="15"/>
  <c r="W198" i="15"/>
  <c r="X198" i="15" s="1"/>
  <c r="S198" i="15"/>
  <c r="S197" i="15"/>
  <c r="S196" i="15"/>
  <c r="S195" i="15"/>
  <c r="S194" i="15"/>
  <c r="R194" i="15"/>
  <c r="S193" i="15"/>
  <c r="S192" i="15"/>
  <c r="M192" i="15"/>
  <c r="S191" i="15"/>
  <c r="M191" i="15"/>
  <c r="S190" i="15"/>
  <c r="M190" i="15"/>
  <c r="S189" i="15"/>
  <c r="M189" i="15"/>
  <c r="S188" i="15"/>
  <c r="M188" i="15"/>
  <c r="S187" i="15"/>
  <c r="M187" i="15"/>
  <c r="S186" i="15"/>
  <c r="M186" i="15"/>
  <c r="S185" i="15"/>
  <c r="M185" i="15"/>
  <c r="S184" i="15"/>
  <c r="M184" i="15"/>
  <c r="S183" i="15"/>
  <c r="M183" i="15"/>
  <c r="S182" i="15"/>
  <c r="M182" i="15"/>
  <c r="S181" i="15"/>
  <c r="M181" i="15"/>
  <c r="S180" i="15"/>
  <c r="M180" i="15"/>
  <c r="S179" i="15"/>
  <c r="M179" i="15"/>
  <c r="S178" i="15"/>
  <c r="M178" i="15"/>
  <c r="S177" i="15"/>
  <c r="M177" i="15"/>
  <c r="S176" i="15"/>
  <c r="M176" i="15"/>
  <c r="S175" i="15"/>
  <c r="M175" i="15"/>
  <c r="S174" i="15"/>
  <c r="M174" i="15"/>
  <c r="S173" i="15"/>
  <c r="M173" i="15"/>
  <c r="S172" i="15"/>
  <c r="M172" i="15"/>
  <c r="S171" i="15"/>
  <c r="M171" i="15"/>
  <c r="S170" i="15"/>
  <c r="M170" i="15"/>
  <c r="S169" i="15"/>
  <c r="M169" i="15"/>
  <c r="S168" i="15"/>
  <c r="M168" i="15"/>
  <c r="S167" i="15"/>
  <c r="M167" i="15"/>
  <c r="S166" i="15"/>
  <c r="M166" i="15"/>
  <c r="S165" i="15"/>
  <c r="M165" i="15"/>
  <c r="S164" i="15"/>
  <c r="M164" i="15"/>
  <c r="S163" i="15"/>
  <c r="M163" i="15"/>
  <c r="S162" i="15"/>
  <c r="M162" i="15"/>
  <c r="S161" i="15"/>
  <c r="M161" i="15"/>
  <c r="S160" i="15"/>
  <c r="M160" i="15"/>
  <c r="S159" i="15"/>
  <c r="M159" i="15"/>
  <c r="S158" i="15"/>
  <c r="M158" i="15"/>
  <c r="S157" i="15"/>
  <c r="M157" i="15"/>
  <c r="S156" i="15"/>
  <c r="M156" i="15"/>
  <c r="S155" i="15"/>
  <c r="M155" i="15"/>
  <c r="S154" i="15"/>
  <c r="M154" i="15"/>
  <c r="S153" i="15"/>
  <c r="M153" i="15"/>
  <c r="S152" i="15"/>
  <c r="M152" i="15"/>
  <c r="S151" i="15"/>
  <c r="M151" i="15"/>
  <c r="S150" i="15"/>
  <c r="M150" i="15"/>
  <c r="S149" i="15"/>
  <c r="M149" i="15"/>
  <c r="S148" i="15"/>
  <c r="M148" i="15"/>
  <c r="S147" i="15"/>
  <c r="S146" i="15"/>
  <c r="M146" i="15"/>
  <c r="S145" i="15"/>
  <c r="M145" i="15"/>
  <c r="S144" i="15"/>
  <c r="M144" i="15"/>
  <c r="S143" i="15"/>
  <c r="M143" i="15"/>
  <c r="S142" i="15"/>
  <c r="M142" i="15"/>
  <c r="S141" i="15"/>
  <c r="M141" i="15"/>
  <c r="S140" i="15"/>
  <c r="M140" i="15"/>
  <c r="S139" i="15"/>
  <c r="M139" i="15"/>
  <c r="S138" i="15"/>
  <c r="M138" i="15"/>
  <c r="S137" i="15"/>
  <c r="M137" i="15"/>
  <c r="W136" i="15"/>
  <c r="X136" i="15" s="1"/>
  <c r="S136" i="15"/>
  <c r="S135" i="15"/>
  <c r="M135" i="15"/>
  <c r="W134" i="15"/>
  <c r="X134" i="15" s="1"/>
  <c r="S134" i="15"/>
  <c r="S133" i="15"/>
  <c r="M133" i="15"/>
  <c r="S132" i="15"/>
  <c r="M132" i="15"/>
  <c r="S131" i="15"/>
  <c r="M131" i="15"/>
  <c r="S130" i="15"/>
  <c r="M130" i="15"/>
  <c r="S129" i="15"/>
  <c r="M129" i="15"/>
  <c r="S128" i="15"/>
  <c r="T128" i="15" s="1"/>
  <c r="W128" i="15"/>
  <c r="X128" i="15" s="1"/>
  <c r="S127" i="15"/>
  <c r="T127" i="15" s="1"/>
  <c r="S126" i="15"/>
  <c r="M126" i="15"/>
  <c r="S125" i="15"/>
  <c r="M125" i="15"/>
  <c r="S124" i="15"/>
  <c r="M124" i="15"/>
  <c r="S123" i="15"/>
  <c r="M123" i="15"/>
  <c r="S122" i="15"/>
  <c r="M122" i="15"/>
  <c r="W121" i="15"/>
  <c r="X121" i="15" s="1"/>
  <c r="V121" i="15"/>
  <c r="S121" i="15"/>
  <c r="T121" i="15" s="1"/>
  <c r="R121" i="15"/>
  <c r="M121" i="15"/>
  <c r="S120" i="15"/>
  <c r="M120" i="15"/>
  <c r="S119" i="15"/>
  <c r="M119" i="15"/>
  <c r="S118" i="15"/>
  <c r="M118" i="15"/>
  <c r="S117" i="15"/>
  <c r="M117" i="15"/>
  <c r="S116" i="15"/>
  <c r="M116" i="15"/>
  <c r="S115" i="15"/>
  <c r="M115" i="15"/>
  <c r="W114" i="15"/>
  <c r="X114" i="15" s="1"/>
  <c r="S114" i="15"/>
  <c r="S113" i="15"/>
  <c r="M113" i="15"/>
  <c r="S112" i="15"/>
  <c r="M112" i="15"/>
  <c r="W111" i="15"/>
  <c r="X111" i="15" s="1"/>
  <c r="S111" i="15"/>
  <c r="S110" i="15"/>
  <c r="S109" i="15"/>
  <c r="M109" i="15"/>
  <c r="S108" i="15"/>
  <c r="M108" i="15"/>
  <c r="S107" i="15"/>
  <c r="M107" i="15"/>
  <c r="S106" i="15"/>
  <c r="M106" i="15"/>
  <c r="S105" i="15"/>
  <c r="M105" i="15"/>
  <c r="S104" i="15"/>
  <c r="M104" i="15"/>
  <c r="S103" i="15"/>
  <c r="M103" i="15"/>
  <c r="S102" i="15"/>
  <c r="M102" i="15"/>
  <c r="S101" i="15"/>
  <c r="M101" i="15"/>
  <c r="S100" i="15"/>
  <c r="M100" i="15"/>
  <c r="N100" i="15" s="1"/>
  <c r="U100" i="15" s="1"/>
  <c r="S99" i="15"/>
  <c r="M99" i="15"/>
  <c r="S98" i="15"/>
  <c r="M98" i="15"/>
  <c r="S97" i="15"/>
  <c r="M97" i="15"/>
  <c r="S96" i="15"/>
  <c r="M96" i="15"/>
  <c r="N96" i="15" s="1"/>
  <c r="S95" i="15"/>
  <c r="M95" i="15"/>
  <c r="S94" i="15"/>
  <c r="M94" i="15"/>
  <c r="S93" i="15"/>
  <c r="M93" i="15"/>
  <c r="S92" i="15"/>
  <c r="M92" i="15"/>
  <c r="N92" i="15" s="1"/>
  <c r="U92" i="15" s="1"/>
  <c r="S91" i="15"/>
  <c r="M91" i="15"/>
  <c r="S90" i="15"/>
  <c r="M90" i="15"/>
  <c r="S89" i="15"/>
  <c r="M89" i="15"/>
  <c r="S88" i="15"/>
  <c r="M88" i="15"/>
  <c r="S87" i="15"/>
  <c r="T87" i="15" s="1"/>
  <c r="S86" i="15"/>
  <c r="M86" i="15"/>
  <c r="S85" i="15"/>
  <c r="M85" i="15"/>
  <c r="S84" i="15"/>
  <c r="M84" i="15"/>
  <c r="S83" i="15"/>
  <c r="M83" i="15"/>
  <c r="W82" i="15"/>
  <c r="X82" i="15" s="1"/>
  <c r="S82" i="15"/>
  <c r="M82" i="15"/>
  <c r="S81" i="15"/>
  <c r="M81" i="15"/>
  <c r="S80" i="15"/>
  <c r="M80" i="15"/>
  <c r="N80" i="15" s="1"/>
  <c r="S79" i="15"/>
  <c r="M79" i="15"/>
  <c r="S78" i="15"/>
  <c r="M78" i="15"/>
  <c r="S77" i="15"/>
  <c r="M77" i="15"/>
  <c r="S76" i="15"/>
  <c r="S75" i="15"/>
  <c r="S74" i="15"/>
  <c r="S73" i="15"/>
  <c r="M73" i="15"/>
  <c r="S72" i="15"/>
  <c r="M72" i="15"/>
  <c r="N72" i="15" s="1"/>
  <c r="R72" i="15" s="1"/>
  <c r="S71" i="15"/>
  <c r="M71" i="15"/>
  <c r="S70" i="15"/>
  <c r="M70" i="15"/>
  <c r="S69" i="15"/>
  <c r="M69" i="15"/>
  <c r="S68" i="15"/>
  <c r="M68" i="15"/>
  <c r="N68" i="15" s="1"/>
  <c r="U68" i="15" s="1"/>
  <c r="S67" i="15"/>
  <c r="M67" i="15"/>
  <c r="S66" i="15"/>
  <c r="M66" i="15"/>
  <c r="S65" i="15"/>
  <c r="M65" i="15"/>
  <c r="S64" i="15"/>
  <c r="M64" i="15"/>
  <c r="N64" i="15" s="1"/>
  <c r="S63" i="15"/>
  <c r="M63" i="15"/>
  <c r="S62" i="15"/>
  <c r="M62" i="15"/>
  <c r="S61" i="15"/>
  <c r="M61" i="15"/>
  <c r="S60" i="15"/>
  <c r="M60" i="15"/>
  <c r="N60" i="15" s="1"/>
  <c r="T60" i="15" s="1"/>
  <c r="S59" i="15"/>
  <c r="M59" i="15"/>
  <c r="S58" i="15"/>
  <c r="M58" i="15"/>
  <c r="S57" i="15"/>
  <c r="M57" i="15"/>
  <c r="S56" i="15"/>
  <c r="M56" i="15"/>
  <c r="N56" i="15" s="1"/>
  <c r="S55" i="15"/>
  <c r="M55" i="15"/>
  <c r="S54" i="15"/>
  <c r="M54" i="15"/>
  <c r="W53" i="15"/>
  <c r="X53" i="15" s="1"/>
  <c r="S53" i="15"/>
  <c r="W52" i="15"/>
  <c r="X52" i="15" s="1"/>
  <c r="V52" i="15"/>
  <c r="S52" i="15"/>
  <c r="T52" i="15" s="1"/>
  <c r="R52" i="15"/>
  <c r="M52" i="15"/>
  <c r="S51" i="15"/>
  <c r="M51" i="15"/>
  <c r="N51" i="15" s="1"/>
  <c r="S50" i="15"/>
  <c r="M50" i="15"/>
  <c r="S49" i="15"/>
  <c r="M49" i="15"/>
  <c r="S48" i="15"/>
  <c r="M48" i="15"/>
  <c r="S47" i="15"/>
  <c r="M47" i="15"/>
  <c r="N47" i="15" s="1"/>
  <c r="S46" i="15"/>
  <c r="M46" i="15"/>
  <c r="S45" i="15"/>
  <c r="M45" i="15"/>
  <c r="S44" i="15"/>
  <c r="M44" i="15"/>
  <c r="S43" i="15"/>
  <c r="M43" i="15"/>
  <c r="N43" i="15" s="1"/>
  <c r="R43" i="15" s="1"/>
  <c r="S42" i="15"/>
  <c r="M42" i="15"/>
  <c r="W41" i="15"/>
  <c r="X41" i="15" s="1"/>
  <c r="V41" i="15"/>
  <c r="S41" i="15"/>
  <c r="T41" i="15" s="1"/>
  <c r="R41" i="15"/>
  <c r="M41" i="15"/>
  <c r="W40" i="15"/>
  <c r="X40" i="15" s="1"/>
  <c r="S40" i="15"/>
  <c r="S39" i="15"/>
  <c r="M39" i="15"/>
  <c r="S38" i="15"/>
  <c r="M38" i="15"/>
  <c r="N38" i="15" s="1"/>
  <c r="S37" i="15"/>
  <c r="M37" i="15"/>
  <c r="S36" i="15"/>
  <c r="M36" i="15"/>
  <c r="S35" i="15"/>
  <c r="M35" i="15"/>
  <c r="S34" i="15"/>
  <c r="M34" i="15"/>
  <c r="S33" i="15"/>
  <c r="M33" i="15"/>
  <c r="S32" i="15"/>
  <c r="M32" i="15"/>
  <c r="S31" i="15"/>
  <c r="T31" i="15" s="1"/>
  <c r="S30" i="15"/>
  <c r="M30" i="15"/>
  <c r="N30" i="15" s="1"/>
  <c r="U30" i="15" s="1"/>
  <c r="S29" i="15"/>
  <c r="M29" i="15"/>
  <c r="S28" i="15"/>
  <c r="M28" i="15"/>
  <c r="S27" i="15"/>
  <c r="M27" i="15"/>
  <c r="S26" i="15"/>
  <c r="M26" i="15"/>
  <c r="N26" i="15" s="1"/>
  <c r="S25" i="15"/>
  <c r="M25" i="15"/>
  <c r="S24" i="15"/>
  <c r="M24" i="15"/>
  <c r="S23" i="15"/>
  <c r="M23" i="15"/>
  <c r="S22" i="15"/>
  <c r="M22" i="15"/>
  <c r="S21" i="15"/>
  <c r="M21" i="15"/>
  <c r="W20" i="15"/>
  <c r="X20" i="15" s="1"/>
  <c r="S20" i="15"/>
  <c r="T20" i="15" s="1"/>
  <c r="S19" i="15"/>
  <c r="M19" i="15"/>
  <c r="S18" i="15"/>
  <c r="M18" i="15"/>
  <c r="S17" i="15"/>
  <c r="M17" i="15"/>
  <c r="S16" i="15"/>
  <c r="M16" i="15"/>
  <c r="S15" i="15"/>
  <c r="M15" i="15"/>
  <c r="S14" i="15"/>
  <c r="M14" i="15"/>
  <c r="N14" i="15" s="1"/>
  <c r="S13" i="15"/>
  <c r="M13" i="15"/>
  <c r="S12" i="15"/>
  <c r="M12" i="15"/>
  <c r="S11" i="15"/>
  <c r="M11" i="15"/>
  <c r="S10" i="15"/>
  <c r="M10" i="15"/>
  <c r="N10" i="15" s="1"/>
  <c r="S9" i="15"/>
  <c r="M9" i="15"/>
  <c r="S8" i="15"/>
  <c r="M8" i="15"/>
  <c r="W7" i="15"/>
  <c r="X7" i="15" s="1"/>
  <c r="S7" i="15"/>
  <c r="T7" i="15" s="1"/>
  <c r="S6" i="15"/>
  <c r="M6" i="15"/>
  <c r="N6" i="15" s="1"/>
  <c r="A6" i="15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A276" i="15" s="1"/>
  <c r="A277" i="15" s="1"/>
  <c r="A278" i="15" s="1"/>
  <c r="A279" i="15" s="1"/>
  <c r="A280" i="15" s="1"/>
  <c r="A281" i="15" s="1"/>
  <c r="A282" i="15" s="1"/>
  <c r="A283" i="15" s="1"/>
  <c r="A284" i="15" s="1"/>
  <c r="A285" i="15" s="1"/>
  <c r="A286" i="15" s="1"/>
  <c r="A287" i="15" s="1"/>
  <c r="A288" i="15" s="1"/>
  <c r="A289" i="15" s="1"/>
  <c r="A290" i="15" s="1"/>
  <c r="A291" i="15" s="1"/>
  <c r="A292" i="15" s="1"/>
  <c r="A293" i="15" s="1"/>
  <c r="A294" i="15" s="1"/>
  <c r="A295" i="15" s="1"/>
  <c r="A296" i="15" s="1"/>
  <c r="A297" i="15" s="1"/>
  <c r="A298" i="15" s="1"/>
  <c r="A299" i="15" s="1"/>
  <c r="A300" i="15" s="1"/>
  <c r="A301" i="15" s="1"/>
  <c r="A302" i="15" s="1"/>
  <c r="A303" i="15" s="1"/>
  <c r="A304" i="15" s="1"/>
  <c r="A305" i="15" s="1"/>
  <c r="A306" i="15" s="1"/>
  <c r="A307" i="15" s="1"/>
  <c r="A308" i="15" s="1"/>
  <c r="A309" i="15" s="1"/>
  <c r="A310" i="15" s="1"/>
  <c r="A311" i="15" s="1"/>
  <c r="A312" i="15" s="1"/>
  <c r="A313" i="15" s="1"/>
  <c r="A314" i="15" s="1"/>
  <c r="A315" i="15" s="1"/>
  <c r="A316" i="15" s="1"/>
  <c r="A317" i="15" s="1"/>
  <c r="A318" i="15" s="1"/>
  <c r="A319" i="15" s="1"/>
  <c r="A320" i="15" s="1"/>
  <c r="A321" i="15" s="1"/>
  <c r="A322" i="15" s="1"/>
  <c r="A323" i="15" s="1"/>
  <c r="A324" i="15" s="1"/>
  <c r="A325" i="15" s="1"/>
  <c r="A326" i="15" s="1"/>
  <c r="A327" i="15" s="1"/>
  <c r="A328" i="15" s="1"/>
  <c r="A329" i="15" s="1"/>
  <c r="A330" i="15" s="1"/>
  <c r="A331" i="15" s="1"/>
  <c r="A332" i="15" s="1"/>
  <c r="A333" i="15" s="1"/>
  <c r="A334" i="15" s="1"/>
  <c r="A335" i="15" s="1"/>
  <c r="A336" i="15" s="1"/>
  <c r="A337" i="15" s="1"/>
  <c r="A338" i="15" s="1"/>
  <c r="A339" i="15" s="1"/>
  <c r="A340" i="15" s="1"/>
  <c r="A341" i="15" s="1"/>
  <c r="A342" i="15" s="1"/>
  <c r="A343" i="15" s="1"/>
  <c r="A344" i="15" s="1"/>
  <c r="A345" i="15" s="1"/>
  <c r="A346" i="15" s="1"/>
  <c r="A347" i="15" s="1"/>
  <c r="A348" i="15" s="1"/>
  <c r="A349" i="15" s="1"/>
  <c r="A350" i="15" s="1"/>
  <c r="A351" i="15" s="1"/>
  <c r="A352" i="15" s="1"/>
  <c r="A353" i="15" s="1"/>
  <c r="A354" i="15" s="1"/>
  <c r="A355" i="15" s="1"/>
  <c r="A356" i="15" s="1"/>
  <c r="A357" i="15" s="1"/>
  <c r="A358" i="15" s="1"/>
  <c r="A359" i="15" s="1"/>
  <c r="A360" i="15" s="1"/>
  <c r="A361" i="15" s="1"/>
  <c r="A362" i="15" s="1"/>
  <c r="A363" i="15" s="1"/>
  <c r="A364" i="15" s="1"/>
  <c r="A365" i="15" s="1"/>
  <c r="A366" i="15" s="1"/>
  <c r="A367" i="15" s="1"/>
  <c r="A368" i="15" s="1"/>
  <c r="A369" i="15" s="1"/>
  <c r="A370" i="15" s="1"/>
  <c r="A371" i="15" s="1"/>
  <c r="A372" i="15" s="1"/>
  <c r="A373" i="15" s="1"/>
  <c r="A374" i="15" s="1"/>
  <c r="A375" i="15" s="1"/>
  <c r="A376" i="15" s="1"/>
  <c r="A377" i="15" s="1"/>
  <c r="A378" i="15" s="1"/>
  <c r="A379" i="15" s="1"/>
  <c r="A380" i="15" s="1"/>
  <c r="A381" i="15" s="1"/>
  <c r="A382" i="15" s="1"/>
  <c r="A383" i="15" s="1"/>
  <c r="A384" i="15" s="1"/>
  <c r="A385" i="15" s="1"/>
  <c r="A386" i="15" s="1"/>
  <c r="A387" i="15" s="1"/>
  <c r="A388" i="15" s="1"/>
  <c r="A389" i="15" s="1"/>
  <c r="A390" i="15" s="1"/>
  <c r="A391" i="15" s="1"/>
  <c r="A392" i="15" s="1"/>
  <c r="A393" i="15" s="1"/>
  <c r="A394" i="15" s="1"/>
  <c r="A395" i="15" s="1"/>
  <c r="A396" i="15" s="1"/>
  <c r="A397" i="15" s="1"/>
  <c r="A398" i="15" s="1"/>
  <c r="A399" i="15" s="1"/>
  <c r="A400" i="15" s="1"/>
  <c r="A401" i="15" s="1"/>
  <c r="A402" i="15" s="1"/>
  <c r="A403" i="15" s="1"/>
  <c r="A404" i="15" s="1"/>
  <c r="A405" i="15" s="1"/>
  <c r="A406" i="15" s="1"/>
  <c r="A407" i="15" s="1"/>
  <c r="A408" i="15" s="1"/>
  <c r="A409" i="15" s="1"/>
  <c r="A410" i="15" s="1"/>
  <c r="A411" i="15" s="1"/>
  <c r="A412" i="15" s="1"/>
  <c r="A413" i="15" s="1"/>
  <c r="A414" i="15" s="1"/>
  <c r="A415" i="15" s="1"/>
  <c r="A416" i="15" s="1"/>
  <c r="A417" i="15" s="1"/>
  <c r="A418" i="15" s="1"/>
  <c r="A419" i="15" s="1"/>
  <c r="A420" i="15" s="1"/>
  <c r="A421" i="15" s="1"/>
  <c r="A422" i="15" s="1"/>
  <c r="A423" i="15" s="1"/>
  <c r="A424" i="15" s="1"/>
  <c r="A425" i="15" s="1"/>
  <c r="A426" i="15" s="1"/>
  <c r="A427" i="15" s="1"/>
  <c r="A428" i="15" s="1"/>
  <c r="A429" i="15" s="1"/>
  <c r="A430" i="15" s="1"/>
  <c r="A431" i="15" s="1"/>
  <c r="A432" i="15" s="1"/>
  <c r="A433" i="15" s="1"/>
  <c r="A434" i="15" s="1"/>
  <c r="A435" i="15" s="1"/>
  <c r="A436" i="15" s="1"/>
  <c r="A437" i="15" s="1"/>
  <c r="A438" i="15" s="1"/>
  <c r="A439" i="15" s="1"/>
  <c r="A440" i="15" s="1"/>
  <c r="A441" i="15" s="1"/>
  <c r="A442" i="15" s="1"/>
  <c r="A443" i="15" s="1"/>
  <c r="A444" i="15" s="1"/>
  <c r="A445" i="15" s="1"/>
  <c r="A446" i="15" s="1"/>
  <c r="A447" i="15" s="1"/>
  <c r="A448" i="15" s="1"/>
  <c r="A449" i="15" s="1"/>
  <c r="A450" i="15" s="1"/>
  <c r="A451" i="15" s="1"/>
  <c r="A452" i="15" s="1"/>
  <c r="A453" i="15" s="1"/>
  <c r="A454" i="15" s="1"/>
  <c r="A455" i="15" s="1"/>
  <c r="A456" i="15" s="1"/>
  <c r="A457" i="15" s="1"/>
  <c r="A458" i="15" s="1"/>
  <c r="A459" i="15" s="1"/>
  <c r="A460" i="15" s="1"/>
  <c r="A461" i="15" s="1"/>
  <c r="A462" i="15" s="1"/>
  <c r="A463" i="15" s="1"/>
  <c r="A464" i="15" s="1"/>
  <c r="A465" i="15" s="1"/>
  <c r="A466" i="15" s="1"/>
  <c r="A467" i="15" s="1"/>
  <c r="A468" i="15" s="1"/>
  <c r="A469" i="15" s="1"/>
  <c r="A470" i="15" s="1"/>
  <c r="A471" i="15" s="1"/>
  <c r="A472" i="15" s="1"/>
  <c r="A473" i="15" s="1"/>
  <c r="A474" i="15" s="1"/>
  <c r="A475" i="15" s="1"/>
  <c r="A476" i="15" s="1"/>
  <c r="A477" i="15" s="1"/>
  <c r="A478" i="15" s="1"/>
  <c r="A479" i="15" s="1"/>
  <c r="A480" i="15" s="1"/>
  <c r="A481" i="15" s="1"/>
  <c r="A482" i="15" s="1"/>
  <c r="A483" i="15" s="1"/>
  <c r="A484" i="15" s="1"/>
  <c r="A485" i="15" s="1"/>
  <c r="A486" i="15" s="1"/>
  <c r="A487" i="15" s="1"/>
  <c r="A488" i="15" s="1"/>
  <c r="A489" i="15" s="1"/>
  <c r="A490" i="15" s="1"/>
  <c r="A491" i="15" s="1"/>
  <c r="A492" i="15" s="1"/>
  <c r="A493" i="15" s="1"/>
  <c r="A494" i="15" s="1"/>
  <c r="A495" i="15" s="1"/>
  <c r="A496" i="15" s="1"/>
  <c r="A497" i="15" s="1"/>
  <c r="A498" i="15" s="1"/>
  <c r="A499" i="15" s="1"/>
  <c r="A500" i="15" s="1"/>
  <c r="A501" i="15" s="1"/>
  <c r="A502" i="15" s="1"/>
  <c r="A503" i="15" s="1"/>
  <c r="A504" i="15" s="1"/>
  <c r="A505" i="15" s="1"/>
  <c r="A506" i="15" s="1"/>
  <c r="A507" i="15" s="1"/>
  <c r="A508" i="15" s="1"/>
  <c r="A509" i="15" s="1"/>
  <c r="A510" i="15" s="1"/>
  <c r="A511" i="15" s="1"/>
  <c r="A512" i="15" s="1"/>
  <c r="A513" i="15" s="1"/>
  <c r="A514" i="15" s="1"/>
  <c r="A515" i="15" s="1"/>
  <c r="A516" i="15" s="1"/>
  <c r="A517" i="15" s="1"/>
  <c r="A518" i="15" s="1"/>
  <c r="A519" i="15" s="1"/>
  <c r="A520" i="15" s="1"/>
  <c r="A521" i="15" s="1"/>
  <c r="A522" i="15" s="1"/>
  <c r="A523" i="15" s="1"/>
  <c r="A524" i="15" s="1"/>
  <c r="A525" i="15" s="1"/>
  <c r="A526" i="15" s="1"/>
  <c r="A527" i="15" s="1"/>
  <c r="A528" i="15" s="1"/>
  <c r="A529" i="15" s="1"/>
  <c r="A530" i="15" s="1"/>
  <c r="S5" i="15"/>
  <c r="M5" i="15"/>
  <c r="G463" i="13"/>
  <c r="E463" i="13"/>
  <c r="D463" i="13"/>
  <c r="F386" i="13"/>
  <c r="V386" i="13" s="1"/>
  <c r="F385" i="13"/>
  <c r="H385" i="13" s="1"/>
  <c r="F384" i="13"/>
  <c r="F383" i="13"/>
  <c r="H383" i="13" s="1"/>
  <c r="F382" i="13"/>
  <c r="V382" i="13" s="1"/>
  <c r="F381" i="13"/>
  <c r="S381" i="13" s="1"/>
  <c r="F380" i="13"/>
  <c r="F379" i="13"/>
  <c r="S379" i="13" s="1"/>
  <c r="F378" i="13"/>
  <c r="F377" i="13"/>
  <c r="F376" i="13"/>
  <c r="F375" i="13"/>
  <c r="S375" i="13" s="1"/>
  <c r="F374" i="13"/>
  <c r="H374" i="13" s="1"/>
  <c r="F373" i="13"/>
  <c r="F372" i="13"/>
  <c r="V372" i="13" s="1"/>
  <c r="F371" i="13"/>
  <c r="F370" i="13"/>
  <c r="S370" i="13" s="1"/>
  <c r="F369" i="13"/>
  <c r="F368" i="13"/>
  <c r="F367" i="13"/>
  <c r="F366" i="13"/>
  <c r="H366" i="13" s="1"/>
  <c r="L366" i="13" s="1"/>
  <c r="F365" i="13"/>
  <c r="F364" i="13"/>
  <c r="S364" i="13" s="1"/>
  <c r="F363" i="13"/>
  <c r="H363" i="13" s="1"/>
  <c r="F362" i="13"/>
  <c r="F361" i="13"/>
  <c r="F360" i="13"/>
  <c r="V360" i="13" s="1"/>
  <c r="F359" i="13"/>
  <c r="F358" i="13"/>
  <c r="V358" i="13" s="1"/>
  <c r="F357" i="13"/>
  <c r="S357" i="13" s="1"/>
  <c r="F356" i="13"/>
  <c r="V356" i="13" s="1"/>
  <c r="F355" i="13"/>
  <c r="F354" i="13"/>
  <c r="S354" i="13" s="1"/>
  <c r="F353" i="13"/>
  <c r="F352" i="13"/>
  <c r="V352" i="13" s="1"/>
  <c r="F351" i="13"/>
  <c r="V351" i="13" s="1"/>
  <c r="F350" i="13"/>
  <c r="S350" i="13" s="1"/>
  <c r="F349" i="13"/>
  <c r="F348" i="13"/>
  <c r="H348" i="13" s="1"/>
  <c r="F347" i="13"/>
  <c r="F346" i="13"/>
  <c r="H346" i="13" s="1"/>
  <c r="W346" i="13" s="1"/>
  <c r="F345" i="13"/>
  <c r="F344" i="13"/>
  <c r="S344" i="13" s="1"/>
  <c r="F343" i="13"/>
  <c r="S343" i="13" s="1"/>
  <c r="F342" i="13"/>
  <c r="V342" i="13" s="1"/>
  <c r="F341" i="13"/>
  <c r="V341" i="13" s="1"/>
  <c r="F340" i="13"/>
  <c r="F339" i="13"/>
  <c r="F338" i="13"/>
  <c r="S338" i="13" s="1"/>
  <c r="F337" i="13"/>
  <c r="V337" i="13" s="1"/>
  <c r="F336" i="13"/>
  <c r="V336" i="13" s="1"/>
  <c r="F335" i="13"/>
  <c r="F334" i="13"/>
  <c r="H334" i="13" s="1"/>
  <c r="W334" i="13" s="1"/>
  <c r="F333" i="13"/>
  <c r="V333" i="13" s="1"/>
  <c r="F332" i="13"/>
  <c r="F331" i="13"/>
  <c r="F330" i="13"/>
  <c r="H330" i="13" s="1"/>
  <c r="W330" i="13" s="1"/>
  <c r="F329" i="13"/>
  <c r="F328" i="13"/>
  <c r="H328" i="13" s="1"/>
  <c r="W328" i="13" s="1"/>
  <c r="F327" i="13"/>
  <c r="S327" i="13" s="1"/>
  <c r="F326" i="13"/>
  <c r="V326" i="13" s="1"/>
  <c r="A326" i="13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F325" i="13"/>
  <c r="F324" i="13"/>
  <c r="F323" i="13"/>
  <c r="H323" i="13" s="1"/>
  <c r="F322" i="13"/>
  <c r="S322" i="13" s="1"/>
  <c r="F321" i="13"/>
  <c r="F320" i="13"/>
  <c r="H320" i="13" s="1"/>
  <c r="L320" i="13" s="1"/>
  <c r="M320" i="13" s="1"/>
  <c r="N320" i="13" s="1"/>
  <c r="F319" i="13"/>
  <c r="S319" i="13" s="1"/>
  <c r="F318" i="13"/>
  <c r="F317" i="13"/>
  <c r="F316" i="13"/>
  <c r="F315" i="13"/>
  <c r="H315" i="13" s="1"/>
  <c r="W315" i="13" s="1"/>
  <c r="F314" i="13"/>
  <c r="H314" i="13" s="1"/>
  <c r="W314" i="13" s="1"/>
  <c r="F313" i="13"/>
  <c r="V313" i="13" s="1"/>
  <c r="F312" i="13"/>
  <c r="H312" i="13" s="1"/>
  <c r="W312" i="13" s="1"/>
  <c r="F311" i="13"/>
  <c r="S311" i="13" s="1"/>
  <c r="F310" i="13"/>
  <c r="F309" i="13"/>
  <c r="H309" i="13" s="1"/>
  <c r="F308" i="13"/>
  <c r="H308" i="13" s="1"/>
  <c r="L308" i="13" s="1"/>
  <c r="F307" i="13"/>
  <c r="S307" i="13" s="1"/>
  <c r="F306" i="13"/>
  <c r="F305" i="13"/>
  <c r="H305" i="13" s="1"/>
  <c r="F304" i="13"/>
  <c r="H304" i="13" s="1"/>
  <c r="W304" i="13" s="1"/>
  <c r="F303" i="13"/>
  <c r="S303" i="13" s="1"/>
  <c r="F302" i="13"/>
  <c r="V302" i="13" s="1"/>
  <c r="F301" i="13"/>
  <c r="V301" i="13" s="1"/>
  <c r="F300" i="13"/>
  <c r="S300" i="13" s="1"/>
  <c r="F299" i="13"/>
  <c r="H299" i="13" s="1"/>
  <c r="W299" i="13" s="1"/>
  <c r="F298" i="13"/>
  <c r="S298" i="13" s="1"/>
  <c r="F297" i="13"/>
  <c r="F296" i="13"/>
  <c r="S296" i="13" s="1"/>
  <c r="F295" i="13"/>
  <c r="F294" i="13"/>
  <c r="H294" i="13" s="1"/>
  <c r="W294" i="13" s="1"/>
  <c r="F293" i="13"/>
  <c r="F292" i="13"/>
  <c r="V292" i="13" s="1"/>
  <c r="F291" i="13"/>
  <c r="S291" i="13" s="1"/>
  <c r="F290" i="13"/>
  <c r="S289" i="13"/>
  <c r="F289" i="13"/>
  <c r="S288" i="13"/>
  <c r="F288" i="13"/>
  <c r="V288" i="13" s="1"/>
  <c r="S287" i="13"/>
  <c r="F287" i="13"/>
  <c r="V287" i="13" s="1"/>
  <c r="S286" i="13"/>
  <c r="F286" i="13"/>
  <c r="S285" i="13"/>
  <c r="F285" i="13"/>
  <c r="S284" i="13"/>
  <c r="F284" i="13"/>
  <c r="V284" i="13" s="1"/>
  <c r="S283" i="13"/>
  <c r="F283" i="13"/>
  <c r="S282" i="13"/>
  <c r="F282" i="13"/>
  <c r="S281" i="13"/>
  <c r="F281" i="13"/>
  <c r="V281" i="13"/>
  <c r="S280" i="13"/>
  <c r="F280" i="13"/>
  <c r="V280" i="13" s="1"/>
  <c r="S279" i="13"/>
  <c r="F279" i="13"/>
  <c r="H279" i="13" s="1"/>
  <c r="W279" i="13" s="1"/>
  <c r="S278" i="13"/>
  <c r="F278" i="13"/>
  <c r="H278" i="13" s="1"/>
  <c r="S277" i="13"/>
  <c r="F277" i="13"/>
  <c r="V277" i="13" s="1"/>
  <c r="S276" i="13"/>
  <c r="F276" i="13"/>
  <c r="H276" i="13" s="1"/>
  <c r="W276" i="13" s="1"/>
  <c r="S275" i="13"/>
  <c r="F275" i="13"/>
  <c r="V275" i="13" s="1"/>
  <c r="S274" i="13"/>
  <c r="F274" i="13"/>
  <c r="V274" i="13" s="1"/>
  <c r="S273" i="13"/>
  <c r="F273" i="13"/>
  <c r="V273" i="13" s="1"/>
  <c r="S272" i="13"/>
  <c r="F272" i="13"/>
  <c r="V272" i="13" s="1"/>
  <c r="S271" i="13"/>
  <c r="F271" i="13"/>
  <c r="S270" i="13"/>
  <c r="F270" i="13"/>
  <c r="V270" i="13" s="1"/>
  <c r="S269" i="13"/>
  <c r="F269" i="13"/>
  <c r="H269" i="13" s="1"/>
  <c r="S268" i="13"/>
  <c r="F268" i="13"/>
  <c r="V268" i="13" s="1"/>
  <c r="S267" i="13"/>
  <c r="F267" i="13"/>
  <c r="S266" i="13"/>
  <c r="F266" i="13"/>
  <c r="V266" i="13" s="1"/>
  <c r="S265" i="13"/>
  <c r="F265" i="13"/>
  <c r="S264" i="13"/>
  <c r="F264" i="13"/>
  <c r="S263" i="13"/>
  <c r="F263" i="13"/>
  <c r="S262" i="13"/>
  <c r="F262" i="13"/>
  <c r="H262" i="13" s="1"/>
  <c r="W262" i="13" s="1"/>
  <c r="S261" i="13"/>
  <c r="F261" i="13"/>
  <c r="S260" i="13"/>
  <c r="F260" i="13"/>
  <c r="H260" i="13" s="1"/>
  <c r="W260" i="13" s="1"/>
  <c r="S259" i="13"/>
  <c r="F259" i="13"/>
  <c r="S258" i="13"/>
  <c r="F258" i="13"/>
  <c r="H258" i="13" s="1"/>
  <c r="W258" i="13" s="1"/>
  <c r="S257" i="13"/>
  <c r="F257" i="13"/>
  <c r="H257" i="13" s="1"/>
  <c r="S256" i="13"/>
  <c r="F256" i="13"/>
  <c r="S255" i="13"/>
  <c r="F255" i="13"/>
  <c r="V255" i="13" s="1"/>
  <c r="S254" i="13"/>
  <c r="F254" i="13"/>
  <c r="H254" i="13" s="1"/>
  <c r="W254" i="13" s="1"/>
  <c r="S253" i="13"/>
  <c r="F253" i="13"/>
  <c r="H253" i="13" s="1"/>
  <c r="W253" i="13" s="1"/>
  <c r="S252" i="13"/>
  <c r="F252" i="13"/>
  <c r="H252" i="13" s="1"/>
  <c r="S251" i="13"/>
  <c r="F251" i="13"/>
  <c r="H251" i="13" s="1"/>
  <c r="S250" i="13"/>
  <c r="F250" i="13"/>
  <c r="H250" i="13" s="1"/>
  <c r="W250" i="13" s="1"/>
  <c r="S249" i="13"/>
  <c r="F249" i="13"/>
  <c r="V249" i="13" s="1"/>
  <c r="S248" i="13"/>
  <c r="F248" i="13"/>
  <c r="S247" i="13"/>
  <c r="F247" i="13"/>
  <c r="V247" i="13" s="1"/>
  <c r="S246" i="13"/>
  <c r="F246" i="13"/>
  <c r="S245" i="13"/>
  <c r="F245" i="13"/>
  <c r="V245" i="13" s="1"/>
  <c r="S244" i="13"/>
  <c r="F244" i="13"/>
  <c r="V244" i="13" s="1"/>
  <c r="S243" i="13"/>
  <c r="F243" i="13"/>
  <c r="H243" i="13" s="1"/>
  <c r="L243" i="13" s="1"/>
  <c r="S242" i="13"/>
  <c r="F242" i="13"/>
  <c r="V242" i="13" s="1"/>
  <c r="S241" i="13"/>
  <c r="F241" i="13"/>
  <c r="V241" i="13" s="1"/>
  <c r="S240" i="13"/>
  <c r="F240" i="13"/>
  <c r="V240" i="13" s="1"/>
  <c r="S239" i="13"/>
  <c r="F239" i="13"/>
  <c r="H239" i="13" s="1"/>
  <c r="W239" i="13" s="1"/>
  <c r="S238" i="13"/>
  <c r="F238" i="13"/>
  <c r="V238" i="13" s="1"/>
  <c r="S237" i="13"/>
  <c r="F237" i="13"/>
  <c r="H237" i="13" s="1"/>
  <c r="W237" i="13" s="1"/>
  <c r="S236" i="13"/>
  <c r="F236" i="13"/>
  <c r="V236" i="13" s="1"/>
  <c r="S235" i="13"/>
  <c r="F235" i="13"/>
  <c r="V235" i="13" s="1"/>
  <c r="S234" i="13"/>
  <c r="F234" i="13"/>
  <c r="V234" i="13" s="1"/>
  <c r="S233" i="13"/>
  <c r="F233" i="13"/>
  <c r="H233" i="13" s="1"/>
  <c r="S232" i="13"/>
  <c r="F232" i="13"/>
  <c r="H232" i="13" s="1"/>
  <c r="L232" i="13" s="1"/>
  <c r="S231" i="13"/>
  <c r="F231" i="13"/>
  <c r="H231" i="13" s="1"/>
  <c r="S230" i="13"/>
  <c r="F230" i="13"/>
  <c r="S229" i="13"/>
  <c r="F229" i="13"/>
  <c r="H229" i="13" s="1"/>
  <c r="W229" i="13" s="1"/>
  <c r="S228" i="13"/>
  <c r="F228" i="13"/>
  <c r="S227" i="13"/>
  <c r="F227" i="13"/>
  <c r="S226" i="13"/>
  <c r="F226" i="13"/>
  <c r="S225" i="13"/>
  <c r="F225" i="13"/>
  <c r="H225" i="13" s="1"/>
  <c r="S224" i="13"/>
  <c r="F224" i="13"/>
  <c r="S223" i="13"/>
  <c r="F223" i="13"/>
  <c r="S222" i="13"/>
  <c r="F222" i="13"/>
  <c r="S221" i="13"/>
  <c r="F221" i="13"/>
  <c r="V221" i="13" s="1"/>
  <c r="S220" i="13"/>
  <c r="F220" i="13"/>
  <c r="V220" i="13" s="1"/>
  <c r="S219" i="13"/>
  <c r="F219" i="13"/>
  <c r="S218" i="13"/>
  <c r="F218" i="13"/>
  <c r="S217" i="13"/>
  <c r="F217" i="13"/>
  <c r="H217" i="13" s="1"/>
  <c r="L217" i="13" s="1"/>
  <c r="M217" i="13" s="1"/>
  <c r="S216" i="13"/>
  <c r="F216" i="13"/>
  <c r="H216" i="13" s="1"/>
  <c r="S215" i="13"/>
  <c r="F215" i="13"/>
  <c r="V215" i="13" s="1"/>
  <c r="S214" i="13"/>
  <c r="F214" i="13"/>
  <c r="V214" i="13" s="1"/>
  <c r="S213" i="13"/>
  <c r="F213" i="13"/>
  <c r="H213" i="13" s="1"/>
  <c r="W213" i="13" s="1"/>
  <c r="S212" i="13"/>
  <c r="F212" i="13"/>
  <c r="H212" i="13" s="1"/>
  <c r="S211" i="13"/>
  <c r="F211" i="13"/>
  <c r="S210" i="13"/>
  <c r="F210" i="13"/>
  <c r="S209" i="13"/>
  <c r="F209" i="13"/>
  <c r="H209" i="13" s="1"/>
  <c r="W209" i="13" s="1"/>
  <c r="S208" i="13"/>
  <c r="F208" i="13"/>
  <c r="V208" i="13" s="1"/>
  <c r="S207" i="13"/>
  <c r="F207" i="13"/>
  <c r="V207" i="13" s="1"/>
  <c r="S206" i="13"/>
  <c r="F206" i="13"/>
  <c r="W206" i="13" s="1"/>
  <c r="S205" i="13"/>
  <c r="F205" i="13"/>
  <c r="S204" i="13"/>
  <c r="F204" i="13"/>
  <c r="V204" i="13" s="1"/>
  <c r="S203" i="13"/>
  <c r="F203" i="13"/>
  <c r="H203" i="13" s="1"/>
  <c r="W203" i="13" s="1"/>
  <c r="S202" i="13"/>
  <c r="F202" i="13"/>
  <c r="V202" i="13" s="1"/>
  <c r="S201" i="13"/>
  <c r="F201" i="13"/>
  <c r="H201" i="13" s="1"/>
  <c r="S200" i="13"/>
  <c r="F200" i="13"/>
  <c r="H200" i="13" s="1"/>
  <c r="S199" i="13"/>
  <c r="F199" i="13"/>
  <c r="V199" i="13" s="1"/>
  <c r="S198" i="13"/>
  <c r="F198" i="13"/>
  <c r="H198" i="13" s="1"/>
  <c r="L198" i="13" s="1"/>
  <c r="M198" i="13" s="1"/>
  <c r="N198" i="13" s="1"/>
  <c r="U198" i="13" s="1"/>
  <c r="S197" i="13"/>
  <c r="F197" i="13"/>
  <c r="H197" i="13" s="1"/>
  <c r="W197" i="13" s="1"/>
  <c r="S196" i="13"/>
  <c r="F196" i="13"/>
  <c r="H196" i="13" s="1"/>
  <c r="S195" i="13"/>
  <c r="F195" i="13"/>
  <c r="H195" i="13" s="1"/>
  <c r="W195" i="13" s="1"/>
  <c r="S194" i="13"/>
  <c r="F194" i="13"/>
  <c r="V194" i="13" s="1"/>
  <c r="S193" i="13"/>
  <c r="F193" i="13"/>
  <c r="V193" i="13" s="1"/>
  <c r="S192" i="13"/>
  <c r="F192" i="13"/>
  <c r="S191" i="13"/>
  <c r="F191" i="13"/>
  <c r="V191" i="13" s="1"/>
  <c r="S190" i="13"/>
  <c r="F190" i="13"/>
  <c r="S189" i="13"/>
  <c r="F189" i="13"/>
  <c r="V189" i="13" s="1"/>
  <c r="S188" i="13"/>
  <c r="F188" i="13"/>
  <c r="V188" i="13" s="1"/>
  <c r="S187" i="13"/>
  <c r="F187" i="13"/>
  <c r="S186" i="13"/>
  <c r="F186" i="13"/>
  <c r="H186" i="13" s="1"/>
  <c r="W186" i="13" s="1"/>
  <c r="S185" i="13"/>
  <c r="F185" i="13"/>
  <c r="V185" i="13" s="1"/>
  <c r="S184" i="13"/>
  <c r="F184" i="13"/>
  <c r="H184" i="13" s="1"/>
  <c r="W184" i="13" s="1"/>
  <c r="S183" i="13"/>
  <c r="F183" i="13"/>
  <c r="V183" i="13" s="1"/>
  <c r="S182" i="13"/>
  <c r="F182" i="13"/>
  <c r="H182" i="13" s="1"/>
  <c r="S181" i="13"/>
  <c r="F181" i="13"/>
  <c r="H181" i="13" s="1"/>
  <c r="W181" i="13" s="1"/>
  <c r="S180" i="13"/>
  <c r="F180" i="13"/>
  <c r="H180" i="13" s="1"/>
  <c r="W180" i="13" s="1"/>
  <c r="S179" i="13"/>
  <c r="F179" i="13"/>
  <c r="H179" i="13" s="1"/>
  <c r="S178" i="13"/>
  <c r="F178" i="13"/>
  <c r="V178" i="13" s="1"/>
  <c r="S177" i="13"/>
  <c r="F177" i="13"/>
  <c r="W176" i="13"/>
  <c r="X176" i="13" s="1"/>
  <c r="S176" i="13"/>
  <c r="F176" i="13"/>
  <c r="S175" i="13"/>
  <c r="F175" i="13"/>
  <c r="V175" i="13" s="1"/>
  <c r="S174" i="13"/>
  <c r="F174" i="13"/>
  <c r="S173" i="13"/>
  <c r="F173" i="13"/>
  <c r="W172" i="13"/>
  <c r="X172" i="13" s="1"/>
  <c r="V172" i="13"/>
  <c r="S172" i="13"/>
  <c r="N172" i="13"/>
  <c r="S171" i="13"/>
  <c r="F171" i="13"/>
  <c r="H171" i="13" s="1"/>
  <c r="S170" i="13"/>
  <c r="F170" i="13"/>
  <c r="H170" i="13" s="1"/>
  <c r="W169" i="13"/>
  <c r="X169" i="13" s="1"/>
  <c r="S169" i="13"/>
  <c r="M169" i="13"/>
  <c r="F169" i="13"/>
  <c r="S168" i="13"/>
  <c r="F168" i="13"/>
  <c r="S167" i="13"/>
  <c r="F167" i="13"/>
  <c r="H167" i="13" s="1"/>
  <c r="W167" i="13" s="1"/>
  <c r="S166" i="13"/>
  <c r="F166" i="13"/>
  <c r="S165" i="13"/>
  <c r="F165" i="13"/>
  <c r="V165" i="13" s="1"/>
  <c r="S164" i="13"/>
  <c r="F164" i="13"/>
  <c r="S163" i="13"/>
  <c r="F163" i="13"/>
  <c r="H163" i="13" s="1"/>
  <c r="S162" i="13"/>
  <c r="F162" i="13"/>
  <c r="H162" i="13" s="1"/>
  <c r="S161" i="13"/>
  <c r="M161" i="13"/>
  <c r="F161" i="13"/>
  <c r="V161" i="13" s="1"/>
  <c r="S160" i="13"/>
  <c r="M160" i="13"/>
  <c r="F160" i="13"/>
  <c r="H160" i="13" s="1"/>
  <c r="W160" i="13" s="1"/>
  <c r="X160" i="13" s="1"/>
  <c r="S159" i="13"/>
  <c r="M159" i="13"/>
  <c r="F159" i="13"/>
  <c r="H159" i="13" s="1"/>
  <c r="W159" i="13" s="1"/>
  <c r="X159" i="13" s="1"/>
  <c r="S158" i="13"/>
  <c r="M158" i="13"/>
  <c r="F158" i="13"/>
  <c r="S157" i="13"/>
  <c r="M157" i="13"/>
  <c r="F157" i="13"/>
  <c r="S156" i="13"/>
  <c r="M156" i="13"/>
  <c r="F156" i="13"/>
  <c r="H156" i="13" s="1"/>
  <c r="W156" i="13" s="1"/>
  <c r="X156" i="13" s="1"/>
  <c r="S155" i="13"/>
  <c r="M155" i="13"/>
  <c r="F155" i="13"/>
  <c r="V155" i="13" s="1"/>
  <c r="S154" i="13"/>
  <c r="M154" i="13"/>
  <c r="F154" i="13"/>
  <c r="V154" i="13" s="1"/>
  <c r="S153" i="13"/>
  <c r="M153" i="13"/>
  <c r="F153" i="13"/>
  <c r="S152" i="13"/>
  <c r="M152" i="13"/>
  <c r="F152" i="13"/>
  <c r="H152" i="13" s="1"/>
  <c r="W152" i="13" s="1"/>
  <c r="X152" i="13" s="1"/>
  <c r="S151" i="13"/>
  <c r="M151" i="13"/>
  <c r="F151" i="13"/>
  <c r="V151" i="13" s="1"/>
  <c r="S150" i="13"/>
  <c r="M150" i="13"/>
  <c r="F150" i="13"/>
  <c r="S149" i="13"/>
  <c r="M149" i="13"/>
  <c r="F149" i="13"/>
  <c r="V149" i="13" s="1"/>
  <c r="S148" i="13"/>
  <c r="F148" i="13"/>
  <c r="V148" i="13" s="1"/>
  <c r="S147" i="13"/>
  <c r="M147" i="13"/>
  <c r="F147" i="13"/>
  <c r="V147" i="13" s="1"/>
  <c r="S146" i="13"/>
  <c r="M146" i="13"/>
  <c r="F146" i="13"/>
  <c r="S145" i="13"/>
  <c r="M145" i="13"/>
  <c r="F145" i="13"/>
  <c r="V145" i="13" s="1"/>
  <c r="S144" i="13"/>
  <c r="M144" i="13"/>
  <c r="F144" i="13"/>
  <c r="H144" i="13" s="1"/>
  <c r="W144" i="13" s="1"/>
  <c r="X144" i="13" s="1"/>
  <c r="S143" i="13"/>
  <c r="M143" i="13"/>
  <c r="F143" i="13"/>
  <c r="H143" i="13" s="1"/>
  <c r="W143" i="13" s="1"/>
  <c r="X143" i="13" s="1"/>
  <c r="S142" i="13"/>
  <c r="M142" i="13"/>
  <c r="F142" i="13"/>
  <c r="S141" i="13"/>
  <c r="M141" i="13"/>
  <c r="F141" i="13"/>
  <c r="H141" i="13" s="1"/>
  <c r="W141" i="13" s="1"/>
  <c r="X141" i="13" s="1"/>
  <c r="S140" i="13"/>
  <c r="M140" i="13"/>
  <c r="F140" i="13"/>
  <c r="H140" i="13" s="1"/>
  <c r="W140" i="13" s="1"/>
  <c r="X140" i="13" s="1"/>
  <c r="S139" i="13"/>
  <c r="M139" i="13"/>
  <c r="F139" i="13"/>
  <c r="H139" i="13" s="1"/>
  <c r="W139" i="13" s="1"/>
  <c r="X139" i="13" s="1"/>
  <c r="S138" i="13"/>
  <c r="M138" i="13"/>
  <c r="F138" i="13"/>
  <c r="S137" i="13"/>
  <c r="M137" i="13"/>
  <c r="F137" i="13"/>
  <c r="V137" i="13" s="1"/>
  <c r="S136" i="13"/>
  <c r="M136" i="13"/>
  <c r="F136" i="13"/>
  <c r="V136" i="13" s="1"/>
  <c r="S135" i="13"/>
  <c r="M135" i="13"/>
  <c r="F135" i="13"/>
  <c r="V135" i="13" s="1"/>
  <c r="S134" i="13"/>
  <c r="M134" i="13"/>
  <c r="F134" i="13"/>
  <c r="H134" i="13" s="1"/>
  <c r="W134" i="13" s="1"/>
  <c r="X134" i="13" s="1"/>
  <c r="S133" i="13"/>
  <c r="M133" i="13"/>
  <c r="F133" i="13"/>
  <c r="S132" i="13"/>
  <c r="M132" i="13"/>
  <c r="F132" i="13"/>
  <c r="V132" i="13" s="1"/>
  <c r="S131" i="13"/>
  <c r="M131" i="13"/>
  <c r="F131" i="13"/>
  <c r="S130" i="13"/>
  <c r="M130" i="13"/>
  <c r="F130" i="13"/>
  <c r="S129" i="13"/>
  <c r="M129" i="13"/>
  <c r="F129" i="13"/>
  <c r="H129" i="13" s="1"/>
  <c r="W129" i="13" s="1"/>
  <c r="X129" i="13" s="1"/>
  <c r="S128" i="13"/>
  <c r="M128" i="13"/>
  <c r="F128" i="13"/>
  <c r="H128" i="13" s="1"/>
  <c r="W128" i="13" s="1"/>
  <c r="X128" i="13" s="1"/>
  <c r="S127" i="13"/>
  <c r="M127" i="13"/>
  <c r="F127" i="13"/>
  <c r="S126" i="13"/>
  <c r="M126" i="13"/>
  <c r="F126" i="13"/>
  <c r="S125" i="13"/>
  <c r="M125" i="13"/>
  <c r="F125" i="13"/>
  <c r="V125" i="13" s="1"/>
  <c r="S124" i="13"/>
  <c r="M124" i="13"/>
  <c r="F124" i="13"/>
  <c r="V124" i="13" s="1"/>
  <c r="S123" i="13"/>
  <c r="M123" i="13"/>
  <c r="F123" i="13"/>
  <c r="S122" i="13"/>
  <c r="M122" i="13"/>
  <c r="F122" i="13"/>
  <c r="S121" i="13"/>
  <c r="M121" i="13"/>
  <c r="N121" i="13" s="1"/>
  <c r="U121" i="13" s="1"/>
  <c r="F121" i="13"/>
  <c r="H121" i="13" s="1"/>
  <c r="W121" i="13" s="1"/>
  <c r="X121" i="13" s="1"/>
  <c r="S120" i="13"/>
  <c r="M120" i="13"/>
  <c r="F120" i="13"/>
  <c r="H120" i="13" s="1"/>
  <c r="W120" i="13" s="1"/>
  <c r="X120" i="13" s="1"/>
  <c r="S119" i="13"/>
  <c r="M119" i="13"/>
  <c r="F119" i="13"/>
  <c r="H119" i="13" s="1"/>
  <c r="W119" i="13" s="1"/>
  <c r="X119" i="13" s="1"/>
  <c r="S118" i="13"/>
  <c r="M118" i="13"/>
  <c r="F118" i="13"/>
  <c r="S117" i="13"/>
  <c r="M117" i="13"/>
  <c r="F117" i="13"/>
  <c r="H117" i="13" s="1"/>
  <c r="W117" i="13" s="1"/>
  <c r="X117" i="13" s="1"/>
  <c r="S116" i="13"/>
  <c r="M116" i="13"/>
  <c r="F116" i="13"/>
  <c r="H116" i="13" s="1"/>
  <c r="W116" i="13" s="1"/>
  <c r="X116" i="13" s="1"/>
  <c r="S115" i="13"/>
  <c r="M115" i="13"/>
  <c r="F115" i="13"/>
  <c r="S114" i="13"/>
  <c r="M114" i="13"/>
  <c r="F114" i="13"/>
  <c r="S113" i="13"/>
  <c r="M113" i="13"/>
  <c r="F113" i="13"/>
  <c r="S112" i="13"/>
  <c r="M112" i="13"/>
  <c r="F112" i="13"/>
  <c r="H112" i="13" s="1"/>
  <c r="W112" i="13" s="1"/>
  <c r="X112" i="13" s="1"/>
  <c r="S111" i="13"/>
  <c r="M111" i="13"/>
  <c r="F111" i="13"/>
  <c r="V111" i="13" s="1"/>
  <c r="S110" i="13"/>
  <c r="M110" i="13"/>
  <c r="F110" i="13"/>
  <c r="V110" i="13" s="1"/>
  <c r="S109" i="13"/>
  <c r="M109" i="13"/>
  <c r="F109" i="13"/>
  <c r="H109" i="13" s="1"/>
  <c r="W109" i="13" s="1"/>
  <c r="X109" i="13" s="1"/>
  <c r="S108" i="13"/>
  <c r="M108" i="13"/>
  <c r="F108" i="13"/>
  <c r="V108" i="13" s="1"/>
  <c r="S107" i="13"/>
  <c r="M107" i="13"/>
  <c r="F107" i="13"/>
  <c r="S106" i="13"/>
  <c r="M106" i="13"/>
  <c r="F106" i="13"/>
  <c r="V106" i="13" s="1"/>
  <c r="S105" i="13"/>
  <c r="M105" i="13"/>
  <c r="F105" i="13"/>
  <c r="S104" i="13"/>
  <c r="M104" i="13"/>
  <c r="F104" i="13"/>
  <c r="S103" i="13"/>
  <c r="M103" i="13"/>
  <c r="F103" i="13"/>
  <c r="S102" i="13"/>
  <c r="M102" i="13"/>
  <c r="F102" i="13"/>
  <c r="S101" i="13"/>
  <c r="M101" i="13"/>
  <c r="F101" i="13"/>
  <c r="V101" i="13" s="1"/>
  <c r="S100" i="13"/>
  <c r="M100" i="13"/>
  <c r="F100" i="13"/>
  <c r="V100" i="13" s="1"/>
  <c r="S99" i="13"/>
  <c r="M99" i="13"/>
  <c r="F99" i="13"/>
  <c r="S98" i="13"/>
  <c r="M98" i="13"/>
  <c r="F98" i="13"/>
  <c r="H98" i="13" s="1"/>
  <c r="W98" i="13" s="1"/>
  <c r="X98" i="13" s="1"/>
  <c r="S97" i="13"/>
  <c r="M97" i="13"/>
  <c r="F97" i="13"/>
  <c r="V97" i="13" s="1"/>
  <c r="S96" i="13"/>
  <c r="M96" i="13"/>
  <c r="F96" i="13"/>
  <c r="V96" i="13" s="1"/>
  <c r="S95" i="13"/>
  <c r="M95" i="13"/>
  <c r="F95" i="13"/>
  <c r="S94" i="13"/>
  <c r="M94" i="13"/>
  <c r="F94" i="13"/>
  <c r="H94" i="13" s="1"/>
  <c r="W94" i="13" s="1"/>
  <c r="X94" i="13" s="1"/>
  <c r="S93" i="13"/>
  <c r="M93" i="13"/>
  <c r="F93" i="13"/>
  <c r="S92" i="13"/>
  <c r="M92" i="13"/>
  <c r="F92" i="13"/>
  <c r="V92" i="13" s="1"/>
  <c r="S91" i="13"/>
  <c r="M91" i="13"/>
  <c r="F91" i="13"/>
  <c r="S90" i="13"/>
  <c r="M90" i="13"/>
  <c r="F90" i="13"/>
  <c r="S89" i="13"/>
  <c r="M89" i="13"/>
  <c r="F89" i="13"/>
  <c r="S88" i="13"/>
  <c r="M88" i="13"/>
  <c r="F88" i="13"/>
  <c r="V88" i="13" s="1"/>
  <c r="S87" i="13"/>
  <c r="M87" i="13"/>
  <c r="F87" i="13"/>
  <c r="H87" i="13" s="1"/>
  <c r="W87" i="13" s="1"/>
  <c r="X87" i="13" s="1"/>
  <c r="S86" i="13"/>
  <c r="M86" i="13"/>
  <c r="F86" i="13"/>
  <c r="S85" i="13"/>
  <c r="M85" i="13"/>
  <c r="N85" i="13" s="1"/>
  <c r="F85" i="13"/>
  <c r="S84" i="13"/>
  <c r="M84" i="13"/>
  <c r="F84" i="13"/>
  <c r="N84" i="13" s="1"/>
  <c r="S83" i="13"/>
  <c r="M83" i="13"/>
  <c r="F83" i="13"/>
  <c r="S82" i="13"/>
  <c r="M82" i="13"/>
  <c r="F82" i="13"/>
  <c r="S81" i="13"/>
  <c r="M81" i="13"/>
  <c r="F81" i="13"/>
  <c r="H81" i="13" s="1"/>
  <c r="W81" i="13" s="1"/>
  <c r="X81" i="13" s="1"/>
  <c r="S80" i="13"/>
  <c r="F80" i="13"/>
  <c r="S79" i="13"/>
  <c r="F79" i="13"/>
  <c r="V79" i="13" s="1"/>
  <c r="S78" i="13"/>
  <c r="F78" i="13"/>
  <c r="V78" i="13" s="1"/>
  <c r="S77" i="13"/>
  <c r="F77" i="13"/>
  <c r="S76" i="13"/>
  <c r="F76" i="13"/>
  <c r="S75" i="13"/>
  <c r="F75" i="13"/>
  <c r="S74" i="13"/>
  <c r="F74" i="13"/>
  <c r="V74" i="13" s="1"/>
  <c r="S73" i="13"/>
  <c r="F73" i="13"/>
  <c r="H73" i="13" s="1"/>
  <c r="S72" i="13"/>
  <c r="F72" i="13"/>
  <c r="S71" i="13"/>
  <c r="F71" i="13"/>
  <c r="S70" i="13"/>
  <c r="F70" i="13"/>
  <c r="S69" i="13"/>
  <c r="F69" i="13"/>
  <c r="V69" i="13" s="1"/>
  <c r="S68" i="13"/>
  <c r="F68" i="13"/>
  <c r="S67" i="13"/>
  <c r="F67" i="13"/>
  <c r="S66" i="13"/>
  <c r="F66" i="13"/>
  <c r="H66" i="13" s="1"/>
  <c r="W66" i="13" s="1"/>
  <c r="S65" i="13"/>
  <c r="F65" i="13"/>
  <c r="V65" i="13" s="1"/>
  <c r="S64" i="13"/>
  <c r="F64" i="13"/>
  <c r="S63" i="13"/>
  <c r="F63" i="13"/>
  <c r="H63" i="13" s="1"/>
  <c r="W63" i="13" s="1"/>
  <c r="S62" i="13"/>
  <c r="F62" i="13"/>
  <c r="S61" i="13"/>
  <c r="F61" i="13"/>
  <c r="S60" i="13"/>
  <c r="F60" i="13"/>
  <c r="V60" i="13" s="1"/>
  <c r="S59" i="13"/>
  <c r="F59" i="13"/>
  <c r="S58" i="13"/>
  <c r="F58" i="13"/>
  <c r="S57" i="13"/>
  <c r="F57" i="13"/>
  <c r="V57" i="13" s="1"/>
  <c r="S56" i="13"/>
  <c r="F56" i="13"/>
  <c r="H56" i="13" s="1"/>
  <c r="S55" i="13"/>
  <c r="F55" i="13"/>
  <c r="S54" i="13"/>
  <c r="F54" i="13"/>
  <c r="V54" i="13" s="1"/>
  <c r="S53" i="13"/>
  <c r="F53" i="13"/>
  <c r="S52" i="13"/>
  <c r="F52" i="13"/>
  <c r="V52" i="13" s="1"/>
  <c r="S51" i="13"/>
  <c r="F51" i="13"/>
  <c r="S50" i="13"/>
  <c r="F50" i="13"/>
  <c r="V50" i="13" s="1"/>
  <c r="S49" i="13"/>
  <c r="F49" i="13"/>
  <c r="H49" i="13" s="1"/>
  <c r="S48" i="13"/>
  <c r="M48" i="13"/>
  <c r="F48" i="13"/>
  <c r="H48" i="13" s="1"/>
  <c r="W48" i="13" s="1"/>
  <c r="X48" i="13" s="1"/>
  <c r="S47" i="13"/>
  <c r="M47" i="13"/>
  <c r="F47" i="13"/>
  <c r="S46" i="13"/>
  <c r="M46" i="13"/>
  <c r="F46" i="13"/>
  <c r="H46" i="13" s="1"/>
  <c r="W46" i="13" s="1"/>
  <c r="X46" i="13" s="1"/>
  <c r="S45" i="13"/>
  <c r="M45" i="13"/>
  <c r="F45" i="13"/>
  <c r="S44" i="13"/>
  <c r="M44" i="13"/>
  <c r="F44" i="13"/>
  <c r="V44" i="13" s="1"/>
  <c r="W43" i="13"/>
  <c r="X43" i="13" s="1"/>
  <c r="S43" i="13"/>
  <c r="F43" i="13"/>
  <c r="N43" i="13" s="1"/>
  <c r="S42" i="13"/>
  <c r="M42" i="13"/>
  <c r="F42" i="13"/>
  <c r="V42" i="13" s="1"/>
  <c r="S41" i="13"/>
  <c r="M41" i="13"/>
  <c r="N41" i="13" s="1"/>
  <c r="T41" i="13" s="1"/>
  <c r="F41" i="13"/>
  <c r="V41" i="13" s="1"/>
  <c r="W40" i="13"/>
  <c r="X40" i="13" s="1"/>
  <c r="S40" i="13"/>
  <c r="F40" i="13"/>
  <c r="V40" i="13" s="1"/>
  <c r="S39" i="13"/>
  <c r="M39" i="13"/>
  <c r="F39" i="13"/>
  <c r="S38" i="13"/>
  <c r="M38" i="13"/>
  <c r="F38" i="13"/>
  <c r="V38" i="13" s="1"/>
  <c r="S37" i="13"/>
  <c r="M37" i="13"/>
  <c r="N37" i="13" s="1"/>
  <c r="F37" i="13"/>
  <c r="S36" i="13"/>
  <c r="M36" i="13"/>
  <c r="F36" i="13"/>
  <c r="V36" i="13" s="1"/>
  <c r="W35" i="13"/>
  <c r="X35" i="13" s="1"/>
  <c r="S35" i="13"/>
  <c r="F35" i="13"/>
  <c r="N35" i="13" s="1"/>
  <c r="U35" i="13" s="1"/>
  <c r="S34" i="13"/>
  <c r="M34" i="13"/>
  <c r="F34" i="13"/>
  <c r="S33" i="13"/>
  <c r="M33" i="13"/>
  <c r="F33" i="13"/>
  <c r="S32" i="13"/>
  <c r="M32" i="13"/>
  <c r="F32" i="13"/>
  <c r="V32" i="13" s="1"/>
  <c r="S31" i="13"/>
  <c r="M31" i="13"/>
  <c r="F31" i="13"/>
  <c r="V31" i="13" s="1"/>
  <c r="S30" i="13"/>
  <c r="M30" i="13"/>
  <c r="F30" i="13"/>
  <c r="S29" i="13"/>
  <c r="M29" i="13"/>
  <c r="F29" i="13"/>
  <c r="H29" i="13" s="1"/>
  <c r="W29" i="13" s="1"/>
  <c r="X29" i="13" s="1"/>
  <c r="S28" i="13"/>
  <c r="M28" i="13"/>
  <c r="F28" i="13"/>
  <c r="V28" i="13" s="1"/>
  <c r="S27" i="13"/>
  <c r="M27" i="13"/>
  <c r="F27" i="13"/>
  <c r="S26" i="13"/>
  <c r="M26" i="13"/>
  <c r="F26" i="13"/>
  <c r="H26" i="13" s="1"/>
  <c r="W26" i="13" s="1"/>
  <c r="X26" i="13" s="1"/>
  <c r="S25" i="13"/>
  <c r="M25" i="13"/>
  <c r="N25" i="13" s="1"/>
  <c r="F25" i="13"/>
  <c r="S24" i="13"/>
  <c r="M24" i="13"/>
  <c r="F24" i="13"/>
  <c r="N24" i="13" s="1"/>
  <c r="S23" i="13"/>
  <c r="M23" i="13"/>
  <c r="F23" i="13"/>
  <c r="H23" i="13" s="1"/>
  <c r="W23" i="13" s="1"/>
  <c r="X23" i="13" s="1"/>
  <c r="S22" i="13"/>
  <c r="M22" i="13"/>
  <c r="F22" i="13"/>
  <c r="S21" i="13"/>
  <c r="M21" i="13"/>
  <c r="N21" i="13" s="1"/>
  <c r="U21" i="13" s="1"/>
  <c r="F21" i="13"/>
  <c r="V21" i="13" s="1"/>
  <c r="S20" i="13"/>
  <c r="M20" i="13"/>
  <c r="F20" i="13"/>
  <c r="V20" i="13" s="1"/>
  <c r="S19" i="13"/>
  <c r="M19" i="13"/>
  <c r="F19" i="13"/>
  <c r="S18" i="13"/>
  <c r="M18" i="13"/>
  <c r="F18" i="13"/>
  <c r="H18" i="13" s="1"/>
  <c r="W18" i="13" s="1"/>
  <c r="X18" i="13" s="1"/>
  <c r="S17" i="13"/>
  <c r="M17" i="13"/>
  <c r="F17" i="13"/>
  <c r="V17" i="13" s="1"/>
  <c r="S16" i="13"/>
  <c r="M16" i="13"/>
  <c r="F16" i="13"/>
  <c r="V16" i="13" s="1"/>
  <c r="S15" i="13"/>
  <c r="M15" i="13"/>
  <c r="F15" i="13"/>
  <c r="H15" i="13" s="1"/>
  <c r="W15" i="13" s="1"/>
  <c r="X15" i="13" s="1"/>
  <c r="S14" i="13"/>
  <c r="M14" i="13"/>
  <c r="F14" i="13"/>
  <c r="V14" i="13" s="1"/>
  <c r="S13" i="13"/>
  <c r="M13" i="13"/>
  <c r="F13" i="13"/>
  <c r="H13" i="13" s="1"/>
  <c r="W13" i="13" s="1"/>
  <c r="X13" i="13" s="1"/>
  <c r="S12" i="13"/>
  <c r="M12" i="13"/>
  <c r="F12" i="13"/>
  <c r="H12" i="13" s="1"/>
  <c r="W12" i="13" s="1"/>
  <c r="X12" i="13" s="1"/>
  <c r="S11" i="13"/>
  <c r="M11" i="13"/>
  <c r="F11" i="13"/>
  <c r="H11" i="13" s="1"/>
  <c r="W11" i="13" s="1"/>
  <c r="X11" i="13" s="1"/>
  <c r="S10" i="13"/>
  <c r="M10" i="13"/>
  <c r="F10" i="13"/>
  <c r="H10" i="13" s="1"/>
  <c r="W10" i="13" s="1"/>
  <c r="S9" i="13"/>
  <c r="M9" i="13"/>
  <c r="N9" i="13" s="1"/>
  <c r="U9" i="13" s="1"/>
  <c r="F9" i="13"/>
  <c r="H9" i="13" s="1"/>
  <c r="W9" i="13" s="1"/>
  <c r="X9" i="13" s="1"/>
  <c r="S8" i="13"/>
  <c r="T8" i="13" s="1"/>
  <c r="F8" i="13"/>
  <c r="S7" i="13"/>
  <c r="M7" i="13"/>
  <c r="F7" i="13"/>
  <c r="H7" i="13" s="1"/>
  <c r="W7" i="13" s="1"/>
  <c r="X7" i="13" s="1"/>
  <c r="S6" i="13"/>
  <c r="M6" i="13"/>
  <c r="F6" i="13"/>
  <c r="H6" i="13" s="1"/>
  <c r="W6" i="13" s="1"/>
  <c r="X6" i="13" s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S5" i="13"/>
  <c r="M5" i="13"/>
  <c r="F5" i="13"/>
  <c r="H5" i="13" s="1"/>
  <c r="W5" i="13" s="1"/>
  <c r="X5" i="13" s="1"/>
  <c r="F21" i="11"/>
  <c r="G18" i="11"/>
  <c r="E18" i="11"/>
  <c r="D18" i="11"/>
  <c r="W16" i="11"/>
  <c r="X16" i="11" s="1"/>
  <c r="U16" i="11"/>
  <c r="F16" i="11"/>
  <c r="S16" i="11"/>
  <c r="T16" i="11" s="1"/>
  <c r="U15" i="11"/>
  <c r="F15" i="11"/>
  <c r="W14" i="11"/>
  <c r="X14" i="11" s="1"/>
  <c r="U14" i="11"/>
  <c r="F14" i="11"/>
  <c r="S14" i="11" s="1"/>
  <c r="T14" i="11" s="1"/>
  <c r="X13" i="11"/>
  <c r="W13" i="11"/>
  <c r="U13" i="11"/>
  <c r="F13" i="11"/>
  <c r="S13" i="11" s="1"/>
  <c r="T13" i="11" s="1"/>
  <c r="W11" i="11"/>
  <c r="X11" i="11" s="1"/>
  <c r="S11" i="11"/>
  <c r="F11" i="11"/>
  <c r="N11" i="11"/>
  <c r="T11" i="11" s="1"/>
  <c r="X10" i="11"/>
  <c r="F10" i="11"/>
  <c r="W9" i="11"/>
  <c r="X9" i="11" s="1"/>
  <c r="R9" i="11"/>
  <c r="F9" i="11"/>
  <c r="X8" i="11"/>
  <c r="W8" i="11"/>
  <c r="V8" i="11"/>
  <c r="R8" i="11"/>
  <c r="S8" i="11"/>
  <c r="T8" i="11" s="1"/>
  <c r="W7" i="11"/>
  <c r="X7" i="11" s="1"/>
  <c r="V7" i="11"/>
  <c r="R7" i="11"/>
  <c r="S7" i="11"/>
  <c r="T7" i="11" s="1"/>
  <c r="S6" i="11"/>
  <c r="M6" i="11"/>
  <c r="M18" i="11" s="1"/>
  <c r="F6" i="11"/>
  <c r="H6" i="11" s="1"/>
  <c r="A6" i="11"/>
  <c r="A7" i="11" s="1"/>
  <c r="A8" i="11" s="1"/>
  <c r="A9" i="11" s="1"/>
  <c r="A10" i="11" s="1"/>
  <c r="A11" i="11" s="1"/>
  <c r="A12" i="11" s="1"/>
  <c r="A13" i="11" s="1"/>
  <c r="A14" i="11" s="1"/>
  <c r="W5" i="11"/>
  <c r="X5" i="11" s="1"/>
  <c r="V5" i="11"/>
  <c r="S5" i="11"/>
  <c r="T5" i="11" s="1"/>
  <c r="R5" i="11"/>
  <c r="G257" i="9"/>
  <c r="E257" i="9"/>
  <c r="W256" i="9"/>
  <c r="X256" i="9" s="1"/>
  <c r="V256" i="9"/>
  <c r="U256" i="9"/>
  <c r="S256" i="9"/>
  <c r="T256" i="9" s="1"/>
  <c r="F217" i="9"/>
  <c r="H217" i="9" s="1"/>
  <c r="L217" i="9" s="1"/>
  <c r="M217" i="9" s="1"/>
  <c r="N217" i="9" s="1"/>
  <c r="F216" i="9"/>
  <c r="S216" i="9" s="1"/>
  <c r="F215" i="9"/>
  <c r="F214" i="9"/>
  <c r="S214" i="9" s="1"/>
  <c r="F213" i="9"/>
  <c r="V213" i="9" s="1"/>
  <c r="F212" i="9"/>
  <c r="V212" i="9" s="1"/>
  <c r="F211" i="9"/>
  <c r="F210" i="9"/>
  <c r="S210" i="9" s="1"/>
  <c r="F209" i="9"/>
  <c r="H209" i="9" s="1"/>
  <c r="F208" i="9"/>
  <c r="H208" i="9" s="1"/>
  <c r="L208" i="9" s="1"/>
  <c r="F207" i="9"/>
  <c r="H207" i="9" s="1"/>
  <c r="L207" i="9" s="1"/>
  <c r="M207" i="9" s="1"/>
  <c r="N207" i="9" s="1"/>
  <c r="F206" i="9"/>
  <c r="F205" i="9"/>
  <c r="V205" i="9" s="1"/>
  <c r="F204" i="9"/>
  <c r="S204" i="9" s="1"/>
  <c r="F203" i="9"/>
  <c r="F202" i="9"/>
  <c r="F201" i="9"/>
  <c r="H201" i="9" s="1"/>
  <c r="F200" i="9"/>
  <c r="V200" i="9" s="1"/>
  <c r="F199" i="9"/>
  <c r="V199" i="9" s="1"/>
  <c r="F198" i="9"/>
  <c r="F197" i="9"/>
  <c r="F196" i="9"/>
  <c r="F195" i="9"/>
  <c r="V195" i="9" s="1"/>
  <c r="F194" i="9"/>
  <c r="F193" i="9"/>
  <c r="F192" i="9"/>
  <c r="F191" i="9"/>
  <c r="F190" i="9"/>
  <c r="F189" i="9"/>
  <c r="F188" i="9"/>
  <c r="S188" i="9" s="1"/>
  <c r="F187" i="9"/>
  <c r="F186" i="9"/>
  <c r="V186" i="9" s="1"/>
  <c r="F185" i="9"/>
  <c r="F184" i="9"/>
  <c r="F183" i="9"/>
  <c r="S183" i="9" s="1"/>
  <c r="F182" i="9"/>
  <c r="V182" i="9" s="1"/>
  <c r="F181" i="9"/>
  <c r="H181" i="9" s="1"/>
  <c r="W181" i="9" s="1"/>
  <c r="F180" i="9"/>
  <c r="F179" i="9"/>
  <c r="H179" i="9" s="1"/>
  <c r="W179" i="9" s="1"/>
  <c r="F178" i="9"/>
  <c r="V178" i="9" s="1"/>
  <c r="F177" i="9"/>
  <c r="S177" i="9" s="1"/>
  <c r="F176" i="9"/>
  <c r="H176" i="9" s="1"/>
  <c r="F175" i="9"/>
  <c r="S175" i="9" s="1"/>
  <c r="F174" i="9"/>
  <c r="S174" i="9" s="1"/>
  <c r="F173" i="9"/>
  <c r="F172" i="9"/>
  <c r="S172" i="9" s="1"/>
  <c r="F171" i="9"/>
  <c r="S171" i="9" s="1"/>
  <c r="F170" i="9"/>
  <c r="S170" i="9" s="1"/>
  <c r="F169" i="9"/>
  <c r="F168" i="9"/>
  <c r="V168" i="9" s="1"/>
  <c r="F167" i="9"/>
  <c r="S167" i="9" s="1"/>
  <c r="F166" i="9"/>
  <c r="S165" i="9"/>
  <c r="F165" i="9"/>
  <c r="S164" i="9"/>
  <c r="F164" i="9"/>
  <c r="S163" i="9"/>
  <c r="F163" i="9"/>
  <c r="H163" i="9" s="1"/>
  <c r="W163" i="9" s="1"/>
  <c r="S162" i="9"/>
  <c r="F162" i="9"/>
  <c r="S161" i="9"/>
  <c r="F161" i="9"/>
  <c r="V161" i="9" s="1"/>
  <c r="S160" i="9"/>
  <c r="F160" i="9"/>
  <c r="H160" i="9" s="1"/>
  <c r="M159" i="9"/>
  <c r="F159" i="9"/>
  <c r="H159" i="9" s="1"/>
  <c r="W159" i="9" s="1"/>
  <c r="S158" i="9"/>
  <c r="F158" i="9"/>
  <c r="S157" i="9"/>
  <c r="F157" i="9"/>
  <c r="H157" i="9" s="1"/>
  <c r="W157" i="9" s="1"/>
  <c r="S156" i="9"/>
  <c r="F156" i="9"/>
  <c r="S155" i="9"/>
  <c r="F155" i="9"/>
  <c r="S154" i="9"/>
  <c r="F154" i="9"/>
  <c r="H154" i="9" s="1"/>
  <c r="W154" i="9" s="1"/>
  <c r="S153" i="9"/>
  <c r="F153" i="9"/>
  <c r="V153" i="9" s="1"/>
  <c r="S152" i="9"/>
  <c r="F152" i="9"/>
  <c r="S151" i="9"/>
  <c r="F151" i="9"/>
  <c r="H151" i="9" s="1"/>
  <c r="S150" i="9"/>
  <c r="F150" i="9"/>
  <c r="V150" i="9" s="1"/>
  <c r="S149" i="9"/>
  <c r="F149" i="9"/>
  <c r="V149" i="9" s="1"/>
  <c r="S148" i="9"/>
  <c r="F148" i="9"/>
  <c r="S147" i="9"/>
  <c r="F147" i="9"/>
  <c r="S146" i="9"/>
  <c r="F146" i="9"/>
  <c r="H146" i="9" s="1"/>
  <c r="S145" i="9"/>
  <c r="F145" i="9"/>
  <c r="H145" i="9" s="1"/>
  <c r="S144" i="9"/>
  <c r="F144" i="9"/>
  <c r="S143" i="9"/>
  <c r="F143" i="9"/>
  <c r="S142" i="9"/>
  <c r="F142" i="9"/>
  <c r="S141" i="9"/>
  <c r="F141" i="9"/>
  <c r="V141" i="9" s="1"/>
  <c r="S140" i="9"/>
  <c r="F140" i="9"/>
  <c r="V140" i="9" s="1"/>
  <c r="S139" i="9"/>
  <c r="F139" i="9"/>
  <c r="H139" i="9" s="1"/>
  <c r="S138" i="9"/>
  <c r="F138" i="9"/>
  <c r="V138" i="9" s="1"/>
  <c r="S137" i="9"/>
  <c r="F137" i="9"/>
  <c r="S136" i="9"/>
  <c r="F136" i="9"/>
  <c r="H136" i="9" s="1"/>
  <c r="W136" i="9" s="1"/>
  <c r="S135" i="9"/>
  <c r="F135" i="9"/>
  <c r="S134" i="9"/>
  <c r="F134" i="9"/>
  <c r="H134" i="9" s="1"/>
  <c r="S133" i="9"/>
  <c r="F133" i="9"/>
  <c r="V133" i="9" s="1"/>
  <c r="S132" i="9"/>
  <c r="F132" i="9"/>
  <c r="H132" i="9" s="1"/>
  <c r="S131" i="9"/>
  <c r="F131" i="9"/>
  <c r="S130" i="9"/>
  <c r="F130" i="9"/>
  <c r="H130" i="9" s="1"/>
  <c r="W130" i="9" s="1"/>
  <c r="S129" i="9"/>
  <c r="F129" i="9"/>
  <c r="H129" i="9" s="1"/>
  <c r="W129" i="9" s="1"/>
  <c r="S128" i="9"/>
  <c r="F128" i="9"/>
  <c r="H128" i="9" s="1"/>
  <c r="W128" i="9" s="1"/>
  <c r="S127" i="9"/>
  <c r="F127" i="9"/>
  <c r="S126" i="9"/>
  <c r="F126" i="9"/>
  <c r="V126" i="9" s="1"/>
  <c r="S125" i="9"/>
  <c r="F125" i="9"/>
  <c r="H125" i="9" s="1"/>
  <c r="L125" i="9" s="1"/>
  <c r="M125" i="9" s="1"/>
  <c r="N125" i="9" s="1"/>
  <c r="S124" i="9"/>
  <c r="F124" i="9"/>
  <c r="S123" i="9"/>
  <c r="F123" i="9"/>
  <c r="H123" i="9" s="1"/>
  <c r="W123" i="9" s="1"/>
  <c r="S122" i="9"/>
  <c r="F122" i="9"/>
  <c r="H122" i="9" s="1"/>
  <c r="L122" i="9" s="1"/>
  <c r="S121" i="9"/>
  <c r="F121" i="9"/>
  <c r="H121" i="9" s="1"/>
  <c r="S120" i="9"/>
  <c r="F120" i="9"/>
  <c r="H120" i="9" s="1"/>
  <c r="F119" i="9"/>
  <c r="N119" i="9" s="1"/>
  <c r="S118" i="9"/>
  <c r="F118" i="9"/>
  <c r="S117" i="9"/>
  <c r="F117" i="9"/>
  <c r="H117" i="9" s="1"/>
  <c r="W117" i="9" s="1"/>
  <c r="S116" i="9"/>
  <c r="F116" i="9"/>
  <c r="V116" i="9" s="1"/>
  <c r="S115" i="9"/>
  <c r="F115" i="9"/>
  <c r="H115" i="9" s="1"/>
  <c r="W115" i="9" s="1"/>
  <c r="S114" i="9"/>
  <c r="F114" i="9"/>
  <c r="V114" i="9" s="1"/>
  <c r="S113" i="9"/>
  <c r="F113" i="9"/>
  <c r="V113" i="9" s="1"/>
  <c r="S112" i="9"/>
  <c r="F112" i="9"/>
  <c r="H112" i="9" s="1"/>
  <c r="W112" i="9" s="1"/>
  <c r="S111" i="9"/>
  <c r="F111" i="9"/>
  <c r="V111" i="9" s="1"/>
  <c r="S110" i="9"/>
  <c r="F110" i="9"/>
  <c r="V110" i="9" s="1"/>
  <c r="S109" i="9"/>
  <c r="F109" i="9"/>
  <c r="S108" i="9"/>
  <c r="F108" i="9"/>
  <c r="V108" i="9" s="1"/>
  <c r="F107" i="9"/>
  <c r="N107" i="9" s="1"/>
  <c r="U107" i="9" s="1"/>
  <c r="S106" i="9"/>
  <c r="F106" i="9"/>
  <c r="H106" i="9" s="1"/>
  <c r="W106" i="9" s="1"/>
  <c r="S105" i="9"/>
  <c r="F105" i="9"/>
  <c r="S104" i="9"/>
  <c r="F104" i="9"/>
  <c r="H104" i="9" s="1"/>
  <c r="W104" i="9" s="1"/>
  <c r="S103" i="9"/>
  <c r="F103" i="9"/>
  <c r="S102" i="9"/>
  <c r="M102" i="9"/>
  <c r="F102" i="9"/>
  <c r="H102" i="9" s="1"/>
  <c r="W102" i="9" s="1"/>
  <c r="X102" i="9" s="1"/>
  <c r="F101" i="9"/>
  <c r="N101" i="9" s="1"/>
  <c r="S100" i="9"/>
  <c r="F100" i="9"/>
  <c r="H100" i="9" s="1"/>
  <c r="W100" i="9" s="1"/>
  <c r="S99" i="9"/>
  <c r="F99" i="9"/>
  <c r="V99" i="9" s="1"/>
  <c r="S98" i="9"/>
  <c r="F98" i="9"/>
  <c r="H98" i="9" s="1"/>
  <c r="W98" i="9" s="1"/>
  <c r="S97" i="9"/>
  <c r="T97" i="9" s="1"/>
  <c r="F97" i="9"/>
  <c r="V97" i="9" s="1"/>
  <c r="S96" i="9"/>
  <c r="F96" i="9"/>
  <c r="H96" i="9" s="1"/>
  <c r="S95" i="9"/>
  <c r="F95" i="9"/>
  <c r="S94" i="9"/>
  <c r="F94" i="9"/>
  <c r="S93" i="9"/>
  <c r="F93" i="9"/>
  <c r="H93" i="9" s="1"/>
  <c r="S92" i="9"/>
  <c r="F92" i="9"/>
  <c r="V92" i="9" s="1"/>
  <c r="S91" i="9"/>
  <c r="F91" i="9"/>
  <c r="V91" i="9" s="1"/>
  <c r="S90" i="9"/>
  <c r="F90" i="9"/>
  <c r="V90" i="9" s="1"/>
  <c r="S89" i="9"/>
  <c r="F89" i="9"/>
  <c r="H89" i="9" s="1"/>
  <c r="S88" i="9"/>
  <c r="F88" i="9"/>
  <c r="H88" i="9" s="1"/>
  <c r="L88" i="9" s="1"/>
  <c r="M88" i="9" s="1"/>
  <c r="N88" i="9" s="1"/>
  <c r="S87" i="9"/>
  <c r="F87" i="9"/>
  <c r="V87" i="9" s="1"/>
  <c r="S86" i="9"/>
  <c r="F86" i="9"/>
  <c r="V86" i="9" s="1"/>
  <c r="S85" i="9"/>
  <c r="F85" i="9"/>
  <c r="S84" i="9"/>
  <c r="F84" i="9"/>
  <c r="H84" i="9" s="1"/>
  <c r="L84" i="9" s="1"/>
  <c r="S83" i="9"/>
  <c r="T83" i="9" s="1"/>
  <c r="F83" i="9"/>
  <c r="V83" i="9" s="1"/>
  <c r="W83" i="9"/>
  <c r="X83" i="9" s="1"/>
  <c r="S82" i="9"/>
  <c r="F82" i="9"/>
  <c r="H82" i="9" s="1"/>
  <c r="W82" i="9" s="1"/>
  <c r="S81" i="9"/>
  <c r="F81" i="9"/>
  <c r="V81" i="9" s="1"/>
  <c r="S80" i="9"/>
  <c r="F80" i="9"/>
  <c r="S79" i="9"/>
  <c r="F79" i="9"/>
  <c r="H79" i="9" s="1"/>
  <c r="W79" i="9" s="1"/>
  <c r="S78" i="9"/>
  <c r="F78" i="9"/>
  <c r="H78" i="9" s="1"/>
  <c r="W78" i="9" s="1"/>
  <c r="S77" i="9"/>
  <c r="F77" i="9"/>
  <c r="V77" i="9" s="1"/>
  <c r="S76" i="9"/>
  <c r="F76" i="9"/>
  <c r="V76" i="9" s="1"/>
  <c r="S75" i="9"/>
  <c r="F75" i="9"/>
  <c r="S74" i="9"/>
  <c r="F74" i="9"/>
  <c r="S73" i="9"/>
  <c r="F73" i="9"/>
  <c r="S72" i="9"/>
  <c r="F72" i="9"/>
  <c r="S71" i="9"/>
  <c r="F71" i="9"/>
  <c r="V71" i="9" s="1"/>
  <c r="S70" i="9"/>
  <c r="F70" i="9"/>
  <c r="V70" i="9" s="1"/>
  <c r="S69" i="9"/>
  <c r="F69" i="9"/>
  <c r="V69" i="9" s="1"/>
  <c r="S68" i="9"/>
  <c r="F68" i="9"/>
  <c r="V68" i="9" s="1"/>
  <c r="S67" i="9"/>
  <c r="F67" i="9"/>
  <c r="V67" i="9" s="1"/>
  <c r="S66" i="9"/>
  <c r="F66" i="9"/>
  <c r="V66" i="9" s="1"/>
  <c r="S65" i="9"/>
  <c r="T65" i="9" s="1"/>
  <c r="F65" i="9"/>
  <c r="V65" i="9" s="1"/>
  <c r="W65" i="9"/>
  <c r="X65" i="9" s="1"/>
  <c r="X64" i="9"/>
  <c r="F64" i="9"/>
  <c r="N64" i="9" s="1"/>
  <c r="S63" i="9"/>
  <c r="F63" i="9"/>
  <c r="S62" i="9"/>
  <c r="T62" i="9" s="1"/>
  <c r="F62" i="9"/>
  <c r="V62" i="9" s="1"/>
  <c r="S61" i="9"/>
  <c r="F61" i="9"/>
  <c r="V61" i="9" s="1"/>
  <c r="S59" i="9"/>
  <c r="T59" i="9" s="1"/>
  <c r="F59" i="9"/>
  <c r="H59" i="9" s="1"/>
  <c r="W59" i="9" s="1"/>
  <c r="X59" i="9" s="1"/>
  <c r="S58" i="9"/>
  <c r="F58" i="9"/>
  <c r="S57" i="9"/>
  <c r="F57" i="9"/>
  <c r="S56" i="9"/>
  <c r="F56" i="9"/>
  <c r="H56" i="9" s="1"/>
  <c r="S55" i="9"/>
  <c r="F55" i="9"/>
  <c r="H55" i="9" s="1"/>
  <c r="S54" i="9"/>
  <c r="F54" i="9"/>
  <c r="V54" i="9" s="1"/>
  <c r="S53" i="9"/>
  <c r="F53" i="9"/>
  <c r="S52" i="9"/>
  <c r="F52" i="9"/>
  <c r="V52" i="9" s="1"/>
  <c r="S51" i="9"/>
  <c r="M51" i="9"/>
  <c r="F51" i="9"/>
  <c r="S50" i="9"/>
  <c r="M50" i="9"/>
  <c r="F50" i="9"/>
  <c r="S49" i="9"/>
  <c r="M49" i="9"/>
  <c r="F49" i="9"/>
  <c r="V49" i="9" s="1"/>
  <c r="S48" i="9"/>
  <c r="M48" i="9"/>
  <c r="F48" i="9"/>
  <c r="H48" i="9" s="1"/>
  <c r="W48" i="9" s="1"/>
  <c r="X48" i="9" s="1"/>
  <c r="S47" i="9"/>
  <c r="M47" i="9"/>
  <c r="F47" i="9"/>
  <c r="H47" i="9" s="1"/>
  <c r="W47" i="9" s="1"/>
  <c r="X47" i="9" s="1"/>
  <c r="S46" i="9"/>
  <c r="M46" i="9"/>
  <c r="F46" i="9"/>
  <c r="S45" i="9"/>
  <c r="M45" i="9"/>
  <c r="F45" i="9"/>
  <c r="V45" i="9" s="1"/>
  <c r="S44" i="9"/>
  <c r="M44" i="9"/>
  <c r="F44" i="9"/>
  <c r="V44" i="9" s="1"/>
  <c r="S43" i="9"/>
  <c r="M43" i="9"/>
  <c r="F43" i="9"/>
  <c r="H43" i="9" s="1"/>
  <c r="W43" i="9" s="1"/>
  <c r="X43" i="9" s="1"/>
  <c r="S42" i="9"/>
  <c r="M42" i="9"/>
  <c r="F42" i="9"/>
  <c r="S41" i="9"/>
  <c r="M41" i="9"/>
  <c r="F41" i="9"/>
  <c r="H41" i="9" s="1"/>
  <c r="W41" i="9" s="1"/>
  <c r="X41" i="9" s="1"/>
  <c r="S40" i="9"/>
  <c r="M40" i="9"/>
  <c r="F40" i="9"/>
  <c r="S39" i="9"/>
  <c r="M39" i="9"/>
  <c r="F39" i="9"/>
  <c r="S38" i="9"/>
  <c r="M38" i="9"/>
  <c r="F38" i="9"/>
  <c r="S37" i="9"/>
  <c r="M37" i="9"/>
  <c r="F37" i="9"/>
  <c r="S36" i="9"/>
  <c r="M36" i="9"/>
  <c r="F36" i="9"/>
  <c r="H36" i="9" s="1"/>
  <c r="W36" i="9" s="1"/>
  <c r="X36" i="9" s="1"/>
  <c r="S35" i="9"/>
  <c r="F35" i="9"/>
  <c r="V35" i="9" s="1"/>
  <c r="S34" i="9"/>
  <c r="M34" i="9"/>
  <c r="F34" i="9"/>
  <c r="S33" i="9"/>
  <c r="M33" i="9"/>
  <c r="F33" i="9"/>
  <c r="V33" i="9" s="1"/>
  <c r="S32" i="9"/>
  <c r="M32" i="9"/>
  <c r="F32" i="9"/>
  <c r="V32" i="9" s="1"/>
  <c r="S31" i="9"/>
  <c r="M31" i="9"/>
  <c r="F31" i="9"/>
  <c r="S30" i="9"/>
  <c r="M30" i="9"/>
  <c r="F30" i="9"/>
  <c r="H30" i="9" s="1"/>
  <c r="W30" i="9" s="1"/>
  <c r="X30" i="9" s="1"/>
  <c r="S29" i="9"/>
  <c r="M29" i="9"/>
  <c r="F29" i="9"/>
  <c r="V29" i="9" s="1"/>
  <c r="S28" i="9"/>
  <c r="M28" i="9"/>
  <c r="F28" i="9"/>
  <c r="H28" i="9" s="1"/>
  <c r="W28" i="9" s="1"/>
  <c r="X28" i="9" s="1"/>
  <c r="S27" i="9"/>
  <c r="T27" i="9" s="1"/>
  <c r="F27" i="9"/>
  <c r="V27" i="9" s="1"/>
  <c r="S26" i="9"/>
  <c r="M26" i="9"/>
  <c r="F26" i="9"/>
  <c r="H26" i="9" s="1"/>
  <c r="W26" i="9" s="1"/>
  <c r="X26" i="9" s="1"/>
  <c r="S25" i="9"/>
  <c r="M25" i="9"/>
  <c r="F25" i="9"/>
  <c r="H25" i="9" s="1"/>
  <c r="W25" i="9" s="1"/>
  <c r="X25" i="9" s="1"/>
  <c r="S24" i="9"/>
  <c r="M24" i="9"/>
  <c r="F24" i="9"/>
  <c r="S23" i="9"/>
  <c r="M23" i="9"/>
  <c r="F23" i="9"/>
  <c r="V23" i="9" s="1"/>
  <c r="S22" i="9"/>
  <c r="M22" i="9"/>
  <c r="F22" i="9"/>
  <c r="S21" i="9"/>
  <c r="M21" i="9"/>
  <c r="F21" i="9"/>
  <c r="N20" i="9"/>
  <c r="R20" i="9" s="1"/>
  <c r="S19" i="9"/>
  <c r="M19" i="9"/>
  <c r="F19" i="9"/>
  <c r="H19" i="9" s="1"/>
  <c r="W19" i="9" s="1"/>
  <c r="X19" i="9" s="1"/>
  <c r="S18" i="9"/>
  <c r="M18" i="9"/>
  <c r="F18" i="9"/>
  <c r="H18" i="9" s="1"/>
  <c r="W18" i="9" s="1"/>
  <c r="X18" i="9" s="1"/>
  <c r="S17" i="9"/>
  <c r="M17" i="9"/>
  <c r="F17" i="9"/>
  <c r="V17" i="9" s="1"/>
  <c r="N16" i="9"/>
  <c r="R16" i="9" s="1"/>
  <c r="S15" i="9"/>
  <c r="M15" i="9"/>
  <c r="F15" i="9"/>
  <c r="V15" i="9" s="1"/>
  <c r="S14" i="9"/>
  <c r="M14" i="9"/>
  <c r="F14" i="9"/>
  <c r="V14" i="9" s="1"/>
  <c r="S13" i="9"/>
  <c r="F13" i="9"/>
  <c r="S12" i="9"/>
  <c r="M12" i="9"/>
  <c r="F12" i="9"/>
  <c r="V12" i="9" s="1"/>
  <c r="N11" i="9"/>
  <c r="R11" i="9" s="1"/>
  <c r="S10" i="9"/>
  <c r="M10" i="9"/>
  <c r="F10" i="9"/>
  <c r="H10" i="9" s="1"/>
  <c r="W10" i="9" s="1"/>
  <c r="X10" i="9" s="1"/>
  <c r="S9" i="9"/>
  <c r="M9" i="9"/>
  <c r="F9" i="9"/>
  <c r="H9" i="9" s="1"/>
  <c r="W9" i="9" s="1"/>
  <c r="X9" i="9" s="1"/>
  <c r="S8" i="9"/>
  <c r="M8" i="9"/>
  <c r="F8" i="9"/>
  <c r="F7" i="9"/>
  <c r="H7" i="9" s="1"/>
  <c r="S6" i="9"/>
  <c r="M6" i="9"/>
  <c r="F6" i="9"/>
  <c r="S5" i="9"/>
  <c r="M5" i="9"/>
  <c r="F5" i="9"/>
  <c r="V5" i="9" s="1"/>
  <c r="F12" i="7"/>
  <c r="V12" i="7" s="1"/>
  <c r="F11" i="7"/>
  <c r="L11" i="7" s="1"/>
  <c r="M11" i="7" s="1"/>
  <c r="N11" i="7" s="1"/>
  <c r="U11" i="7" s="1"/>
  <c r="V10" i="7"/>
  <c r="S10" i="7"/>
  <c r="F10" i="7"/>
  <c r="L10" i="7" s="1"/>
  <c r="M10" i="7" s="1"/>
  <c r="N10" i="7" s="1"/>
  <c r="H10" i="7"/>
  <c r="W10" i="7" s="1"/>
  <c r="V9" i="7"/>
  <c r="S9" i="7"/>
  <c r="F9" i="7"/>
  <c r="H9" i="7" s="1"/>
  <c r="V8" i="7"/>
  <c r="S8" i="7"/>
  <c r="F8" i="7"/>
  <c r="V7" i="7"/>
  <c r="S7" i="7"/>
  <c r="F7" i="7"/>
  <c r="H7" i="7"/>
  <c r="R7" i="7" s="1"/>
  <c r="V6" i="7"/>
  <c r="S6" i="7"/>
  <c r="F6" i="7"/>
  <c r="V5" i="7"/>
  <c r="S5" i="7"/>
  <c r="F5" i="7"/>
  <c r="L5" i="7" s="1"/>
  <c r="H5" i="7"/>
  <c r="R5" i="7" s="1"/>
  <c r="G14" i="5"/>
  <c r="E14" i="5"/>
  <c r="D14" i="5"/>
  <c r="F11" i="5"/>
  <c r="L11" i="5" s="1"/>
  <c r="M11" i="5" s="1"/>
  <c r="N11" i="5" s="1"/>
  <c r="F10" i="5"/>
  <c r="V10" i="5" s="1"/>
  <c r="F9" i="5"/>
  <c r="N9" i="5" s="1"/>
  <c r="F8" i="5"/>
  <c r="S8" i="5" s="1"/>
  <c r="V7" i="5"/>
  <c r="S7" i="5"/>
  <c r="F7" i="5"/>
  <c r="V6" i="5"/>
  <c r="S6" i="5"/>
  <c r="T6" i="5" s="1"/>
  <c r="F6" i="5"/>
  <c r="V5" i="5"/>
  <c r="S5" i="5"/>
  <c r="F5" i="5"/>
  <c r="H5" i="5" s="1"/>
  <c r="M13" i="4"/>
  <c r="L13" i="4"/>
  <c r="G13" i="4"/>
  <c r="E13" i="4"/>
  <c r="D13" i="4"/>
  <c r="F10" i="4"/>
  <c r="F9" i="4"/>
  <c r="N9" i="4" s="1"/>
  <c r="F7" i="4"/>
  <c r="N7" i="4"/>
  <c r="F6" i="4"/>
  <c r="N5" i="4"/>
  <c r="F5" i="4"/>
  <c r="H5" i="4" s="1"/>
  <c r="H7" i="4"/>
  <c r="L12" i="7"/>
  <c r="M12" i="7" s="1"/>
  <c r="N12" i="7" s="1"/>
  <c r="U12" i="7" s="1"/>
  <c r="F18" i="11"/>
  <c r="V10" i="11"/>
  <c r="N10" i="11"/>
  <c r="S15" i="11"/>
  <c r="T15" i="11" s="1"/>
  <c r="V15" i="11"/>
  <c r="H15" i="11"/>
  <c r="V6" i="11"/>
  <c r="V11" i="11"/>
  <c r="V12" i="11"/>
  <c r="V14" i="11"/>
  <c r="V16" i="11"/>
  <c r="S12" i="11"/>
  <c r="W313" i="15"/>
  <c r="X313" i="15" s="1"/>
  <c r="W12" i="11"/>
  <c r="X12" i="11" s="1"/>
  <c r="F20" i="11"/>
  <c r="L18" i="11"/>
  <c r="N12" i="11"/>
  <c r="U12" i="11" s="1"/>
  <c r="H50" i="13"/>
  <c r="L50" i="13" s="1"/>
  <c r="M50" i="13" s="1"/>
  <c r="N50" i="13" s="1"/>
  <c r="H188" i="13"/>
  <c r="W188" i="13" s="1"/>
  <c r="H357" i="13"/>
  <c r="W357" i="13" s="1"/>
  <c r="H69" i="13"/>
  <c r="L69" i="13" s="1"/>
  <c r="M69" i="13" s="1"/>
  <c r="N69" i="13" s="1"/>
  <c r="U69" i="13" s="1"/>
  <c r="H343" i="13"/>
  <c r="W31" i="15"/>
  <c r="X31" i="15" s="1"/>
  <c r="R31" i="15"/>
  <c r="V197" i="13"/>
  <c r="H389" i="13"/>
  <c r="L389" i="13" s="1"/>
  <c r="M389" i="13" s="1"/>
  <c r="N389" i="13" s="1"/>
  <c r="L13" i="7"/>
  <c r="M13" i="7" s="1"/>
  <c r="N13" i="7" s="1"/>
  <c r="W27" i="9"/>
  <c r="X27" i="9" s="1"/>
  <c r="U27" i="9"/>
  <c r="U31" i="15"/>
  <c r="R128" i="15"/>
  <c r="U128" i="15"/>
  <c r="U87" i="15"/>
  <c r="W87" i="15"/>
  <c r="X87" i="15" s="1"/>
  <c r="W323" i="15"/>
  <c r="X323" i="15" s="1"/>
  <c r="U323" i="15"/>
  <c r="R87" i="15"/>
  <c r="W127" i="15"/>
  <c r="X127" i="15" s="1"/>
  <c r="R27" i="9"/>
  <c r="U313" i="15"/>
  <c r="U127" i="15"/>
  <c r="R127" i="15"/>
  <c r="H25" i="13"/>
  <c r="W25" i="13" s="1"/>
  <c r="X25" i="13" s="1"/>
  <c r="V25" i="13"/>
  <c r="S293" i="13"/>
  <c r="S351" i="13"/>
  <c r="H336" i="13"/>
  <c r="L336" i="13" s="1"/>
  <c r="M336" i="13" s="1"/>
  <c r="N336" i="13" s="1"/>
  <c r="S336" i="13"/>
  <c r="H126" i="13"/>
  <c r="W126" i="13" s="1"/>
  <c r="X126" i="13" s="1"/>
  <c r="S333" i="13"/>
  <c r="V171" i="13"/>
  <c r="V63" i="13"/>
  <c r="H381" i="13"/>
  <c r="L381" i="13" s="1"/>
  <c r="V174" i="13"/>
  <c r="H174" i="13"/>
  <c r="L174" i="13" s="1"/>
  <c r="S330" i="13"/>
  <c r="V357" i="13"/>
  <c r="H83" i="13"/>
  <c r="W83" i="13" s="1"/>
  <c r="X83" i="13" s="1"/>
  <c r="V83" i="13"/>
  <c r="V200" i="13"/>
  <c r="H147" i="13"/>
  <c r="W147" i="13" s="1"/>
  <c r="X147" i="13" s="1"/>
  <c r="H281" i="13"/>
  <c r="W281" i="13" s="1"/>
  <c r="V212" i="13"/>
  <c r="H214" i="13"/>
  <c r="V49" i="13"/>
  <c r="H193" i="13"/>
  <c r="L193" i="13" s="1"/>
  <c r="M193" i="13" s="1"/>
  <c r="N193" i="13" s="1"/>
  <c r="U193" i="13" s="1"/>
  <c r="W148" i="13"/>
  <c r="X148" i="13" s="1"/>
  <c r="V179" i="13"/>
  <c r="V186" i="13"/>
  <c r="S297" i="13"/>
  <c r="H317" i="13"/>
  <c r="V29" i="13"/>
  <c r="V162" i="13"/>
  <c r="H227" i="13"/>
  <c r="W227" i="13" s="1"/>
  <c r="H57" i="13"/>
  <c r="L415" i="13"/>
  <c r="M415" i="13" s="1"/>
  <c r="N415" i="13" s="1"/>
  <c r="H78" i="13"/>
  <c r="V343" i="13"/>
  <c r="H80" i="13"/>
  <c r="V80" i="13"/>
  <c r="H347" i="13"/>
  <c r="V87" i="13"/>
  <c r="N99" i="13"/>
  <c r="R99" i="13" s="1"/>
  <c r="V190" i="13"/>
  <c r="H190" i="13"/>
  <c r="W190" i="13" s="1"/>
  <c r="S302" i="13"/>
  <c r="V73" i="13"/>
  <c r="H79" i="13"/>
  <c r="V81" i="13"/>
  <c r="H132" i="13"/>
  <c r="W132" i="13" s="1"/>
  <c r="X132" i="13" s="1"/>
  <c r="S383" i="13"/>
  <c r="V383" i="13"/>
  <c r="W383" i="13" s="1"/>
  <c r="H286" i="13"/>
  <c r="L286" i="13" s="1"/>
  <c r="M286" i="13" s="1"/>
  <c r="V286" i="13"/>
  <c r="S290" i="13"/>
  <c r="H290" i="13"/>
  <c r="V290" i="13"/>
  <c r="V298" i="13"/>
  <c r="W8" i="13"/>
  <c r="X8" i="13" s="1"/>
  <c r="U172" i="13"/>
  <c r="V218" i="13"/>
  <c r="H218" i="13"/>
  <c r="L218" i="13" s="1"/>
  <c r="M218" i="13" s="1"/>
  <c r="N218" i="13" s="1"/>
  <c r="T218" i="13" s="1"/>
  <c r="V252" i="13"/>
  <c r="V380" i="13"/>
  <c r="V146" i="13"/>
  <c r="V150" i="13"/>
  <c r="H150" i="13"/>
  <c r="W150" i="13" s="1"/>
  <c r="X150" i="13" s="1"/>
  <c r="N150" i="13"/>
  <c r="T150" i="13" s="1"/>
  <c r="H154" i="13"/>
  <c r="W154" i="13" s="1"/>
  <c r="X154" i="13" s="1"/>
  <c r="N147" i="13"/>
  <c r="T147" i="13" s="1"/>
  <c r="N20" i="13"/>
  <c r="R20" i="13" s="1"/>
  <c r="N111" i="13"/>
  <c r="R111" i="13" s="1"/>
  <c r="H111" i="13"/>
  <c r="W111" i="13" s="1"/>
  <c r="X111" i="13" s="1"/>
  <c r="H306" i="13"/>
  <c r="W306" i="13" s="1"/>
  <c r="V314" i="13"/>
  <c r="S318" i="13"/>
  <c r="H318" i="13"/>
  <c r="L318" i="13" s="1"/>
  <c r="M318" i="13" s="1"/>
  <c r="N318" i="13" s="1"/>
  <c r="T318" i="13" s="1"/>
  <c r="V318" i="13"/>
  <c r="T148" i="13"/>
  <c r="R148" i="13"/>
  <c r="H36" i="13"/>
  <c r="W36" i="13" s="1"/>
  <c r="X36" i="13" s="1"/>
  <c r="V93" i="13"/>
  <c r="H93" i="13"/>
  <c r="W93" i="13" s="1"/>
  <c r="X93" i="13" s="1"/>
  <c r="H97" i="13"/>
  <c r="W97" i="13" s="1"/>
  <c r="X97" i="13" s="1"/>
  <c r="N97" i="13"/>
  <c r="U97" i="13" s="1"/>
  <c r="V232" i="13"/>
  <c r="H164" i="13"/>
  <c r="L164" i="13" s="1"/>
  <c r="V164" i="13"/>
  <c r="H166" i="13"/>
  <c r="V166" i="13"/>
  <c r="H177" i="13"/>
  <c r="W177" i="13" s="1"/>
  <c r="H266" i="13"/>
  <c r="W266" i="13" s="1"/>
  <c r="H355" i="13"/>
  <c r="W355" i="13" s="1"/>
  <c r="S359" i="13"/>
  <c r="H359" i="13"/>
  <c r="L359" i="13" s="1"/>
  <c r="M359" i="13" s="1"/>
  <c r="N359" i="13" s="1"/>
  <c r="U359" i="13" s="1"/>
  <c r="V359" i="13"/>
  <c r="S363" i="13"/>
  <c r="V363" i="13"/>
  <c r="V76" i="13"/>
  <c r="H76" i="13"/>
  <c r="W76" i="13" s="1"/>
  <c r="H372" i="13"/>
  <c r="H41" i="13"/>
  <c r="W41" i="13" s="1"/>
  <c r="X41" i="13" s="1"/>
  <c r="V98" i="13"/>
  <c r="N87" i="13"/>
  <c r="V61" i="13"/>
  <c r="H61" i="13"/>
  <c r="L61" i="13" s="1"/>
  <c r="M61" i="13" s="1"/>
  <c r="N61" i="13" s="1"/>
  <c r="H65" i="13"/>
  <c r="H138" i="13"/>
  <c r="W138" i="13" s="1"/>
  <c r="X138" i="13" s="1"/>
  <c r="V138" i="13"/>
  <c r="V142" i="13"/>
  <c r="H142" i="13"/>
  <c r="W142" i="13" s="1"/>
  <c r="X142" i="13" s="1"/>
  <c r="H293" i="13"/>
  <c r="V293" i="13"/>
  <c r="V296" i="13"/>
  <c r="V307" i="13"/>
  <c r="L315" i="13"/>
  <c r="Y315" i="13" s="1"/>
  <c r="V367" i="13"/>
  <c r="S367" i="13"/>
  <c r="H367" i="13"/>
  <c r="L367" i="13" s="1"/>
  <c r="M367" i="13" s="1"/>
  <c r="N367" i="13" s="1"/>
  <c r="H370" i="13"/>
  <c r="L370" i="13" s="1"/>
  <c r="M370" i="13" s="1"/>
  <c r="N370" i="13" s="1"/>
  <c r="V376" i="13"/>
  <c r="H82" i="13"/>
  <c r="W82" i="13" s="1"/>
  <c r="X82" i="13" s="1"/>
  <c r="H90" i="13"/>
  <c r="W90" i="13" s="1"/>
  <c r="X90" i="13" s="1"/>
  <c r="H95" i="13"/>
  <c r="W95" i="13" s="1"/>
  <c r="X95" i="13" s="1"/>
  <c r="S365" i="13"/>
  <c r="H365" i="13"/>
  <c r="H404" i="13"/>
  <c r="L404" i="13" s="1"/>
  <c r="M404" i="13" s="1"/>
  <c r="N404" i="13" s="1"/>
  <c r="L383" i="13"/>
  <c r="M383" i="13" s="1"/>
  <c r="N383" i="13" s="1"/>
  <c r="U148" i="13"/>
  <c r="V365" i="13"/>
  <c r="H275" i="13"/>
  <c r="L275" i="13" s="1"/>
  <c r="M275" i="13" s="1"/>
  <c r="N275" i="13" s="1"/>
  <c r="U275" i="13" s="1"/>
  <c r="H168" i="13"/>
  <c r="L168" i="13" s="1"/>
  <c r="V168" i="13"/>
  <c r="V201" i="13"/>
  <c r="H137" i="13"/>
  <c r="W137" i="13" s="1"/>
  <c r="X137" i="13" s="1"/>
  <c r="V231" i="13"/>
  <c r="H284" i="13"/>
  <c r="W284" i="13" s="1"/>
  <c r="S292" i="13"/>
  <c r="H310" i="13"/>
  <c r="V322" i="13"/>
  <c r="H322" i="13"/>
  <c r="L322" i="13" s="1"/>
  <c r="V325" i="13"/>
  <c r="H325" i="13"/>
  <c r="W325" i="13" s="1"/>
  <c r="S325" i="13"/>
  <c r="H337" i="13"/>
  <c r="L337" i="13" s="1"/>
  <c r="M337" i="13" s="1"/>
  <c r="N337" i="13" s="1"/>
  <c r="U337" i="13" s="1"/>
  <c r="V68" i="13"/>
  <c r="H68" i="13"/>
  <c r="V223" i="13"/>
  <c r="V353" i="13"/>
  <c r="H356" i="13"/>
  <c r="W356" i="13" s="1"/>
  <c r="H351" i="13"/>
  <c r="L351" i="13" s="1"/>
  <c r="H288" i="13"/>
  <c r="H202" i="9"/>
  <c r="L202" i="9" s="1"/>
  <c r="M202" i="9" s="1"/>
  <c r="N202" i="9" s="1"/>
  <c r="H218" i="9"/>
  <c r="L218" i="9" s="1"/>
  <c r="M218" i="9" s="1"/>
  <c r="N218" i="9" s="1"/>
  <c r="V136" i="9"/>
  <c r="V47" i="15"/>
  <c r="U62" i="9"/>
  <c r="W62" i="9"/>
  <c r="X62" i="9" s="1"/>
  <c r="S60" i="9"/>
  <c r="F60" i="9"/>
  <c r="R8" i="13"/>
  <c r="U8" i="13"/>
  <c r="U65" i="9"/>
  <c r="W97" i="9"/>
  <c r="X97" i="9" s="1"/>
  <c r="U83" i="9"/>
  <c r="U97" i="9"/>
  <c r="V294" i="15"/>
  <c r="H386" i="13"/>
  <c r="L407" i="13"/>
  <c r="M407" i="13" s="1"/>
  <c r="N407" i="13" s="1"/>
  <c r="V8" i="13"/>
  <c r="N103" i="13"/>
  <c r="H110" i="13"/>
  <c r="W110" i="13" s="1"/>
  <c r="X110" i="13" s="1"/>
  <c r="H146" i="13"/>
  <c r="W146" i="13" s="1"/>
  <c r="X146" i="13" s="1"/>
  <c r="N146" i="13"/>
  <c r="V176" i="13"/>
  <c r="N176" i="13"/>
  <c r="H207" i="13"/>
  <c r="W207" i="13" s="1"/>
  <c r="V222" i="13"/>
  <c r="H222" i="13"/>
  <c r="L222" i="13" s="1"/>
  <c r="V224" i="13"/>
  <c r="H224" i="13"/>
  <c r="V70" i="13"/>
  <c r="H70" i="13"/>
  <c r="W70" i="13" s="1"/>
  <c r="H102" i="13"/>
  <c r="W102" i="13" s="1"/>
  <c r="X102" i="13" s="1"/>
  <c r="V102" i="13"/>
  <c r="N102" i="13"/>
  <c r="U102" i="13" s="1"/>
  <c r="V157" i="13"/>
  <c r="H161" i="13"/>
  <c r="W161" i="13" s="1"/>
  <c r="X161" i="13" s="1"/>
  <c r="S339" i="13"/>
  <c r="V339" i="13"/>
  <c r="H339" i="13"/>
  <c r="W339" i="13" s="1"/>
  <c r="V349" i="13"/>
  <c r="H353" i="13"/>
  <c r="W353" i="13" s="1"/>
  <c r="V369" i="13"/>
  <c r="H373" i="13"/>
  <c r="L373" i="13" s="1"/>
  <c r="S373" i="13"/>
  <c r="V373" i="13"/>
  <c r="S377" i="13"/>
  <c r="V377" i="13"/>
  <c r="H418" i="13"/>
  <c r="L418" i="13" s="1"/>
  <c r="M418" i="13" s="1"/>
  <c r="N418" i="13" s="1"/>
  <c r="L66" i="13"/>
  <c r="S353" i="13"/>
  <c r="H377" i="13"/>
  <c r="V94" i="13"/>
  <c r="L284" i="13"/>
  <c r="N161" i="13"/>
  <c r="R161" i="13" s="1"/>
  <c r="W305" i="13"/>
  <c r="V46" i="13"/>
  <c r="V167" i="13"/>
  <c r="S385" i="13"/>
  <c r="L391" i="13"/>
  <c r="M391" i="13" s="1"/>
  <c r="N391" i="13" s="1"/>
  <c r="H388" i="13"/>
  <c r="L388" i="13" s="1"/>
  <c r="M388" i="13" s="1"/>
  <c r="N388" i="13" s="1"/>
  <c r="W363" i="13"/>
  <c r="N36" i="13"/>
  <c r="U36" i="13" s="1"/>
  <c r="R35" i="13"/>
  <c r="L343" i="13"/>
  <c r="M343" i="13" s="1"/>
  <c r="N343" i="13" s="1"/>
  <c r="W343" i="13"/>
  <c r="H220" i="13"/>
  <c r="W220" i="13" s="1"/>
  <c r="V253" i="13"/>
  <c r="N94" i="13"/>
  <c r="T94" i="13" s="1"/>
  <c r="L396" i="13"/>
  <c r="M396" i="13" s="1"/>
  <c r="N396" i="13" s="1"/>
  <c r="H409" i="13"/>
  <c r="L409" i="13" s="1"/>
  <c r="M409" i="13" s="1"/>
  <c r="N409" i="13" s="1"/>
  <c r="V11" i="13"/>
  <c r="H21" i="13"/>
  <c r="W21" i="13" s="1"/>
  <c r="X21" i="13" s="1"/>
  <c r="H89" i="13"/>
  <c r="W89" i="13" s="1"/>
  <c r="X89" i="13" s="1"/>
  <c r="V89" i="13"/>
  <c r="S321" i="13"/>
  <c r="S380" i="13"/>
  <c r="H380" i="13"/>
  <c r="L380" i="13" s="1"/>
  <c r="M380" i="13" s="1"/>
  <c r="N380" i="13" s="1"/>
  <c r="L411" i="13"/>
  <c r="M411" i="13" s="1"/>
  <c r="N411" i="13" s="1"/>
  <c r="L314" i="13"/>
  <c r="L299" i="13"/>
  <c r="M299" i="13" s="1"/>
  <c r="N299" i="13" s="1"/>
  <c r="T12" i="11"/>
  <c r="V13" i="11"/>
  <c r="N6" i="11"/>
  <c r="U6" i="11"/>
  <c r="W15" i="11"/>
  <c r="X15" i="11" s="1"/>
  <c r="T6" i="11"/>
  <c r="M5" i="7"/>
  <c r="N5" i="7" s="1"/>
  <c r="U5" i="7" s="1"/>
  <c r="L9" i="7"/>
  <c r="M9" i="7" s="1"/>
  <c r="N9" i="7" s="1"/>
  <c r="U9" i="7" s="1"/>
  <c r="N10" i="5"/>
  <c r="U10" i="5" s="1"/>
  <c r="H7" i="5"/>
  <c r="W7" i="5" s="1"/>
  <c r="W6" i="5"/>
  <c r="X6" i="5" s="1"/>
  <c r="N286" i="13"/>
  <c r="S485" i="15"/>
  <c r="S477" i="15"/>
  <c r="V474" i="15"/>
  <c r="W321" i="15"/>
  <c r="V189" i="15"/>
  <c r="H422" i="15"/>
  <c r="W422" i="15" s="1"/>
  <c r="H386" i="15"/>
  <c r="W386" i="15" s="1"/>
  <c r="H80" i="15"/>
  <c r="W80" i="15" s="1"/>
  <c r="X80" i="15" s="1"/>
  <c r="H64" i="15"/>
  <c r="W64" i="15" s="1"/>
  <c r="X64" i="15" s="1"/>
  <c r="W336" i="15"/>
  <c r="X336" i="15" s="1"/>
  <c r="U336" i="15"/>
  <c r="W335" i="15"/>
  <c r="X335" i="15" s="1"/>
  <c r="W337" i="15"/>
  <c r="X337" i="15" s="1"/>
  <c r="U335" i="15"/>
  <c r="U337" i="15"/>
  <c r="N113" i="15"/>
  <c r="R113" i="15" s="1"/>
  <c r="H43" i="15"/>
  <c r="W43" i="15" s="1"/>
  <c r="X43" i="15" s="1"/>
  <c r="H381" i="15"/>
  <c r="H357" i="15"/>
  <c r="W357" i="15" s="1"/>
  <c r="V397" i="15"/>
  <c r="H345" i="15"/>
  <c r="W345" i="15" s="1"/>
  <c r="S465" i="15"/>
  <c r="V405" i="15"/>
  <c r="V389" i="15"/>
  <c r="H389" i="15"/>
  <c r="L389" i="15" s="1"/>
  <c r="M389" i="15" s="1"/>
  <c r="N389" i="15" s="1"/>
  <c r="U389" i="15" s="1"/>
  <c r="H329" i="15"/>
  <c r="L329" i="15" s="1"/>
  <c r="M329" i="15" s="1"/>
  <c r="N329" i="15" s="1"/>
  <c r="V329" i="15"/>
  <c r="H309" i="15"/>
  <c r="W309" i="15" s="1"/>
  <c r="V301" i="15"/>
  <c r="H301" i="15"/>
  <c r="L301" i="15" s="1"/>
  <c r="M301" i="15" s="1"/>
  <c r="N301" i="15" s="1"/>
  <c r="U301" i="15" s="1"/>
  <c r="V297" i="15"/>
  <c r="H293" i="15"/>
  <c r="W293" i="15" s="1"/>
  <c r="V293" i="15"/>
  <c r="H277" i="15"/>
  <c r="V277" i="15"/>
  <c r="V321" i="15"/>
  <c r="H353" i="15"/>
  <c r="H481" i="15"/>
  <c r="V122" i="15"/>
  <c r="V285" i="15"/>
  <c r="H485" i="15"/>
  <c r="H449" i="15"/>
  <c r="H341" i="15"/>
  <c r="V385" i="15"/>
  <c r="V325" i="15"/>
  <c r="S481" i="15"/>
  <c r="H445" i="15"/>
  <c r="S473" i="15"/>
  <c r="S489" i="15"/>
  <c r="V489" i="15"/>
  <c r="V477" i="15"/>
  <c r="H477" i="15"/>
  <c r="L477" i="15" s="1"/>
  <c r="M477" i="15" s="1"/>
  <c r="N477" i="15" s="1"/>
  <c r="H469" i="15"/>
  <c r="W469" i="15" s="1"/>
  <c r="H433" i="15"/>
  <c r="W433" i="15" s="1"/>
  <c r="V429" i="15"/>
  <c r="H429" i="15"/>
  <c r="H421" i="15"/>
  <c r="L421" i="15" s="1"/>
  <c r="H413" i="15"/>
  <c r="H401" i="15"/>
  <c r="L401" i="15" s="1"/>
  <c r="M401" i="15" s="1"/>
  <c r="N401" i="15" s="1"/>
  <c r="H377" i="15"/>
  <c r="V377" i="15"/>
  <c r="H349" i="15"/>
  <c r="W349" i="15" s="1"/>
  <c r="V349" i="15"/>
  <c r="L289" i="15"/>
  <c r="X289" i="15" s="1"/>
  <c r="H281" i="15"/>
  <c r="W281" i="15" s="1"/>
  <c r="H273" i="15"/>
  <c r="L273" i="15" s="1"/>
  <c r="V273" i="15"/>
  <c r="H257" i="15"/>
  <c r="L257" i="15" s="1"/>
  <c r="M257" i="15" s="1"/>
  <c r="N257" i="15" s="1"/>
  <c r="H385" i="15"/>
  <c r="W385" i="15" s="1"/>
  <c r="H333" i="15"/>
  <c r="W333" i="15" s="1"/>
  <c r="V289" i="15"/>
  <c r="V138" i="15"/>
  <c r="H473" i="15"/>
  <c r="W473" i="15" s="1"/>
  <c r="V449" i="15"/>
  <c r="V126" i="15"/>
  <c r="H421" i="13"/>
  <c r="L421" i="13" s="1"/>
  <c r="M421" i="13" s="1"/>
  <c r="N421" i="13" s="1"/>
  <c r="H226" i="9"/>
  <c r="L226" i="9" s="1"/>
  <c r="M226" i="9" s="1"/>
  <c r="N226" i="9" s="1"/>
  <c r="V129" i="15"/>
  <c r="H483" i="15"/>
  <c r="L483" i="15" s="1"/>
  <c r="M483" i="15" s="1"/>
  <c r="N483" i="15" s="1"/>
  <c r="U483" i="15" s="1"/>
  <c r="H129" i="15"/>
  <c r="W129" i="15" s="1"/>
  <c r="X129" i="15" s="1"/>
  <c r="H92" i="15"/>
  <c r="W92" i="15" s="1"/>
  <c r="X92" i="15" s="1"/>
  <c r="V217" i="15"/>
  <c r="H217" i="15"/>
  <c r="W217" i="15" s="1"/>
  <c r="V205" i="15"/>
  <c r="H205" i="15"/>
  <c r="H201" i="15"/>
  <c r="W201" i="15" s="1"/>
  <c r="V201" i="15"/>
  <c r="H193" i="15"/>
  <c r="V193" i="15"/>
  <c r="H165" i="15"/>
  <c r="W165" i="15" s="1"/>
  <c r="X165" i="15" s="1"/>
  <c r="V149" i="15"/>
  <c r="H133" i="15"/>
  <c r="W133" i="15" s="1"/>
  <c r="X133" i="15" s="1"/>
  <c r="V104" i="15"/>
  <c r="V88" i="15"/>
  <c r="V100" i="15"/>
  <c r="H497" i="15"/>
  <c r="L497" i="15" s="1"/>
  <c r="M497" i="15" s="1"/>
  <c r="N497" i="15" s="1"/>
  <c r="U497" i="15" s="1"/>
  <c r="S497" i="15"/>
  <c r="V497" i="15"/>
  <c r="V493" i="15"/>
  <c r="W493" i="15" s="1"/>
  <c r="S493" i="15"/>
  <c r="H72" i="15"/>
  <c r="W72" i="15" s="1"/>
  <c r="X72" i="15" s="1"/>
  <c r="V72" i="15"/>
  <c r="H68" i="15"/>
  <c r="W68" i="15" s="1"/>
  <c r="X68" i="15" s="1"/>
  <c r="H56" i="15"/>
  <c r="W56" i="15" s="1"/>
  <c r="X56" i="15" s="1"/>
  <c r="V56" i="15"/>
  <c r="H47" i="15"/>
  <c r="W47" i="15" s="1"/>
  <c r="X47" i="15" s="1"/>
  <c r="V38" i="15"/>
  <c r="H34" i="15"/>
  <c r="W34" i="15" s="1"/>
  <c r="X34" i="15" s="1"/>
  <c r="V34" i="15"/>
  <c r="V22" i="15"/>
  <c r="H430" i="15"/>
  <c r="W430" i="15" s="1"/>
  <c r="L325" i="15"/>
  <c r="V441" i="15"/>
  <c r="H441" i="15"/>
  <c r="W441" i="15" s="1"/>
  <c r="V437" i="15"/>
  <c r="H437" i="15"/>
  <c r="W437" i="15" s="1"/>
  <c r="V253" i="15"/>
  <c r="H249" i="15"/>
  <c r="V249" i="15"/>
  <c r="H245" i="15"/>
  <c r="V245" i="15"/>
  <c r="H241" i="15"/>
  <c r="W241" i="15" s="1"/>
  <c r="V241" i="15"/>
  <c r="H237" i="15"/>
  <c r="W237" i="15" s="1"/>
  <c r="V237" i="15"/>
  <c r="H265" i="15"/>
  <c r="L265" i="15" s="1"/>
  <c r="M265" i="15" s="1"/>
  <c r="N265" i="15" s="1"/>
  <c r="V265" i="15"/>
  <c r="H222" i="15"/>
  <c r="L222" i="15" s="1"/>
  <c r="V30" i="15"/>
  <c r="H30" i="15"/>
  <c r="W30" i="15" s="1"/>
  <c r="X30" i="15" s="1"/>
  <c r="H26" i="15"/>
  <c r="W26" i="15" s="1"/>
  <c r="X26" i="15" s="1"/>
  <c r="V26" i="15"/>
  <c r="H10" i="15"/>
  <c r="W10" i="15" s="1"/>
  <c r="X10" i="15" s="1"/>
  <c r="V10" i="15"/>
  <c r="H233" i="15"/>
  <c r="H14" i="15"/>
  <c r="W14" i="15" s="1"/>
  <c r="X14" i="15" s="1"/>
  <c r="V470" i="15"/>
  <c r="H262" i="15"/>
  <c r="L262" i="15" s="1"/>
  <c r="N8" i="4"/>
  <c r="W461" i="15"/>
  <c r="L461" i="15"/>
  <c r="M461" i="15" s="1"/>
  <c r="N461" i="15" s="1"/>
  <c r="H225" i="15"/>
  <c r="H373" i="15"/>
  <c r="V373" i="15"/>
  <c r="H269" i="15"/>
  <c r="V269" i="15"/>
  <c r="H6" i="15"/>
  <c r="H369" i="15"/>
  <c r="W369" i="15" s="1"/>
  <c r="S461" i="15"/>
  <c r="V461" i="15"/>
  <c r="V457" i="15"/>
  <c r="S457" i="15"/>
  <c r="H457" i="15"/>
  <c r="W457" i="15" s="1"/>
  <c r="H453" i="15"/>
  <c r="S453" i="15"/>
  <c r="V453" i="15"/>
  <c r="H322" i="15"/>
  <c r="W322" i="15" s="1"/>
  <c r="H242" i="15"/>
  <c r="W242" i="15" s="1"/>
  <c r="H221" i="15"/>
  <c r="W221" i="15" s="1"/>
  <c r="V221" i="15"/>
  <c r="L397" i="15"/>
  <c r="M397" i="15" s="1"/>
  <c r="N397" i="15" s="1"/>
  <c r="V6" i="15"/>
  <c r="L493" i="15"/>
  <c r="M493" i="15" s="1"/>
  <c r="N493" i="15" s="1"/>
  <c r="V130" i="15"/>
  <c r="V170" i="15"/>
  <c r="W297" i="15"/>
  <c r="X297" i="15" s="1"/>
  <c r="W361" i="15"/>
  <c r="L361" i="15"/>
  <c r="L405" i="15"/>
  <c r="M405" i="15" s="1"/>
  <c r="N405" i="15" s="1"/>
  <c r="W405" i="15"/>
  <c r="L285" i="15"/>
  <c r="M285" i="15" s="1"/>
  <c r="N285" i="15" s="1"/>
  <c r="M297" i="15"/>
  <c r="N297" i="15" s="1"/>
  <c r="H12" i="5"/>
  <c r="S213" i="9"/>
  <c r="S208" i="9"/>
  <c r="V82" i="9"/>
  <c r="V106" i="9"/>
  <c r="H33" i="9"/>
  <c r="W33" i="9" s="1"/>
  <c r="X33" i="9" s="1"/>
  <c r="H15" i="9"/>
  <c r="W15" i="9" s="1"/>
  <c r="X15" i="9" s="1"/>
  <c r="V88" i="9"/>
  <c r="H124" i="9"/>
  <c r="W124" i="9" s="1"/>
  <c r="H206" i="9"/>
  <c r="L206" i="9" s="1"/>
  <c r="M206" i="9" s="1"/>
  <c r="N206" i="9" s="1"/>
  <c r="S218" i="9"/>
  <c r="U6" i="5"/>
  <c r="S181" i="9"/>
  <c r="W35" i="9"/>
  <c r="X35" i="9" s="1"/>
  <c r="V39" i="9"/>
  <c r="V55" i="9"/>
  <c r="V74" i="9"/>
  <c r="S205" i="9"/>
  <c r="L8" i="5"/>
  <c r="S10" i="5"/>
  <c r="T10" i="5" s="1"/>
  <c r="H10" i="5"/>
  <c r="W10" i="5" s="1"/>
  <c r="X10" i="5" s="1"/>
  <c r="L512" i="15"/>
  <c r="M512" i="15" s="1"/>
  <c r="N512" i="15" s="1"/>
  <c r="S466" i="15"/>
  <c r="H527" i="15"/>
  <c r="L527" i="15" s="1"/>
  <c r="M527" i="15" s="1"/>
  <c r="N527" i="15" s="1"/>
  <c r="V305" i="15"/>
  <c r="H305" i="15"/>
  <c r="W174" i="13"/>
  <c r="N14" i="13"/>
  <c r="U14" i="13" s="1"/>
  <c r="V37" i="13"/>
  <c r="H37" i="13"/>
  <c r="W37" i="13" s="1"/>
  <c r="X37" i="13" s="1"/>
  <c r="H208" i="13"/>
  <c r="H215" i="13"/>
  <c r="L215" i="13" s="1"/>
  <c r="M215" i="13" s="1"/>
  <c r="N215" i="13" s="1"/>
  <c r="H271" i="13"/>
  <c r="W271" i="13" s="1"/>
  <c r="H283" i="13"/>
  <c r="V283" i="13"/>
  <c r="V295" i="13"/>
  <c r="H297" i="13"/>
  <c r="L297" i="13" s="1"/>
  <c r="M297" i="13" s="1"/>
  <c r="N297" i="13" s="1"/>
  <c r="U297" i="13" s="1"/>
  <c r="V297" i="13"/>
  <c r="S306" i="13"/>
  <c r="V306" i="13"/>
  <c r="S329" i="13"/>
  <c r="H329" i="13"/>
  <c r="L329" i="13" s="1"/>
  <c r="V329" i="13"/>
  <c r="V331" i="13"/>
  <c r="S340" i="13"/>
  <c r="H340" i="13"/>
  <c r="W340" i="13" s="1"/>
  <c r="V340" i="13"/>
  <c r="S346" i="13"/>
  <c r="S366" i="13"/>
  <c r="S369" i="13"/>
  <c r="H369" i="13"/>
  <c r="S374" i="13"/>
  <c r="S376" i="13"/>
  <c r="H376" i="13"/>
  <c r="W376" i="13" s="1"/>
  <c r="L339" i="13"/>
  <c r="N32" i="13"/>
  <c r="T32" i="13" s="1"/>
  <c r="W286" i="13"/>
  <c r="Y286" i="13" s="1"/>
  <c r="H379" i="13"/>
  <c r="L379" i="13" s="1"/>
  <c r="M379" i="13" s="1"/>
  <c r="N379" i="13" s="1"/>
  <c r="V379" i="13"/>
  <c r="S331" i="13"/>
  <c r="W168" i="13"/>
  <c r="S372" i="13"/>
  <c r="H331" i="13"/>
  <c r="S314" i="13"/>
  <c r="H234" i="13"/>
  <c r="W234" i="13" s="1"/>
  <c r="H28" i="13"/>
  <c r="W28" i="13" s="1"/>
  <c r="X28" i="13" s="1"/>
  <c r="H244" i="13"/>
  <c r="V216" i="13"/>
  <c r="H302" i="13"/>
  <c r="S358" i="13"/>
  <c r="V271" i="13"/>
  <c r="H52" i="13"/>
  <c r="H64" i="13"/>
  <c r="L64" i="13" s="1"/>
  <c r="M64" i="13" s="1"/>
  <c r="N64" i="13" s="1"/>
  <c r="V64" i="13"/>
  <c r="N82" i="13"/>
  <c r="U82" i="13" s="1"/>
  <c r="V82" i="13"/>
  <c r="V91" i="13"/>
  <c r="H91" i="13"/>
  <c r="W91" i="13" s="1"/>
  <c r="X91" i="13" s="1"/>
  <c r="H108" i="13"/>
  <c r="W108" i="13" s="1"/>
  <c r="X108" i="13" s="1"/>
  <c r="V139" i="13"/>
  <c r="N10" i="13"/>
  <c r="V33" i="13"/>
  <c r="H33" i="13"/>
  <c r="W33" i="13" s="1"/>
  <c r="X33" i="13" s="1"/>
  <c r="V45" i="13"/>
  <c r="H45" i="13"/>
  <c r="W45" i="13" s="1"/>
  <c r="X45" i="13" s="1"/>
  <c r="H99" i="13"/>
  <c r="W99" i="13" s="1"/>
  <c r="X99" i="13" s="1"/>
  <c r="V99" i="13"/>
  <c r="H118" i="13"/>
  <c r="W118" i="13" s="1"/>
  <c r="X118" i="13" s="1"/>
  <c r="V118" i="13"/>
  <c r="V126" i="13"/>
  <c r="H127" i="13"/>
  <c r="W127" i="13" s="1"/>
  <c r="X127" i="13" s="1"/>
  <c r="H136" i="13"/>
  <c r="W136" i="13" s="1"/>
  <c r="X136" i="13" s="1"/>
  <c r="L184" i="13"/>
  <c r="M184" i="13" s="1"/>
  <c r="N184" i="13" s="1"/>
  <c r="H255" i="13"/>
  <c r="W255" i="13" s="1"/>
  <c r="V278" i="13"/>
  <c r="H392" i="13"/>
  <c r="L392" i="13" s="1"/>
  <c r="M392" i="13" s="1"/>
  <c r="N392" i="13" s="1"/>
  <c r="N19" i="13"/>
  <c r="T19" i="13" s="1"/>
  <c r="N28" i="13"/>
  <c r="N45" i="13"/>
  <c r="R45" i="13" s="1"/>
  <c r="N91" i="13"/>
  <c r="U91" i="13" s="1"/>
  <c r="N112" i="13"/>
  <c r="T112" i="13" s="1"/>
  <c r="N118" i="13"/>
  <c r="U118" i="13" s="1"/>
  <c r="V169" i="13"/>
  <c r="H387" i="13"/>
  <c r="L387" i="13" s="1"/>
  <c r="M387" i="13" s="1"/>
  <c r="N387" i="13" s="1"/>
  <c r="T111" i="13"/>
  <c r="L57" i="13"/>
  <c r="M57" i="13" s="1"/>
  <c r="N57" i="13" s="1"/>
  <c r="T57" i="13" s="1"/>
  <c r="W57" i="13"/>
  <c r="W322" i="13"/>
  <c r="L365" i="13"/>
  <c r="W365" i="13"/>
  <c r="W336" i="13"/>
  <c r="L209" i="13"/>
  <c r="H138" i="9"/>
  <c r="L138" i="9" s="1"/>
  <c r="M138" i="9" s="1"/>
  <c r="N138" i="9" s="1"/>
  <c r="S186" i="9"/>
  <c r="V214" i="9"/>
  <c r="H90" i="9"/>
  <c r="W90" i="9" s="1"/>
  <c r="H86" i="9"/>
  <c r="W86" i="9" s="1"/>
  <c r="L369" i="13"/>
  <c r="M369" i="13" s="1"/>
  <c r="N369" i="13" s="1"/>
  <c r="W64" i="13"/>
  <c r="R6" i="11" l="1"/>
  <c r="R18" i="11" s="1"/>
  <c r="W6" i="11"/>
  <c r="H18" i="11"/>
  <c r="L7" i="7"/>
  <c r="M7" i="7" s="1"/>
  <c r="N7" i="7" s="1"/>
  <c r="N33" i="13"/>
  <c r="U33" i="13" s="1"/>
  <c r="N81" i="13"/>
  <c r="U81" i="13" s="1"/>
  <c r="W9" i="7"/>
  <c r="X286" i="13"/>
  <c r="T118" i="13"/>
  <c r="L177" i="13"/>
  <c r="H9" i="4"/>
  <c r="L227" i="13"/>
  <c r="H6" i="7"/>
  <c r="R6" i="7" s="1"/>
  <c r="L6" i="7"/>
  <c r="M6" i="7" s="1"/>
  <c r="N6" i="7" s="1"/>
  <c r="N154" i="13"/>
  <c r="U154" i="13" s="1"/>
  <c r="U25" i="13"/>
  <c r="T25" i="13"/>
  <c r="R25" i="13"/>
  <c r="T85" i="13"/>
  <c r="U85" i="13"/>
  <c r="M315" i="13"/>
  <c r="N315" i="13" s="1"/>
  <c r="N100" i="13"/>
  <c r="H124" i="13"/>
  <c r="W124" i="13" s="1"/>
  <c r="X124" i="13" s="1"/>
  <c r="U99" i="13"/>
  <c r="V209" i="13"/>
  <c r="L237" i="13"/>
  <c r="H273" i="13"/>
  <c r="W273" i="13" s="1"/>
  <c r="H358" i="13"/>
  <c r="H342" i="13"/>
  <c r="L342" i="13" s="1"/>
  <c r="M342" i="13" s="1"/>
  <c r="N342" i="13" s="1"/>
  <c r="H291" i="13"/>
  <c r="W291" i="13" s="1"/>
  <c r="V243" i="13"/>
  <c r="N12" i="13"/>
  <c r="U12" i="13" s="1"/>
  <c r="H235" i="13"/>
  <c r="V279" i="13"/>
  <c r="V319" i="13"/>
  <c r="V116" i="13"/>
  <c r="N120" i="13"/>
  <c r="T120" i="13" s="1"/>
  <c r="U20" i="13"/>
  <c r="V370" i="13"/>
  <c r="S315" i="13"/>
  <c r="H189" i="13"/>
  <c r="L189" i="13" s="1"/>
  <c r="M189" i="13" s="1"/>
  <c r="N189" i="13" s="1"/>
  <c r="V177" i="13"/>
  <c r="H16" i="13"/>
  <c r="W16" i="13" s="1"/>
  <c r="X16" i="13" s="1"/>
  <c r="V354" i="13"/>
  <c r="V227" i="13"/>
  <c r="V303" i="13"/>
  <c r="V203" i="13"/>
  <c r="N47" i="13"/>
  <c r="N127" i="13"/>
  <c r="X315" i="13"/>
  <c r="T97" i="13"/>
  <c r="N124" i="13"/>
  <c r="V195" i="13"/>
  <c r="H100" i="13"/>
  <c r="W100" i="13" s="1"/>
  <c r="X100" i="13" s="1"/>
  <c r="V311" i="13"/>
  <c r="V291" i="13"/>
  <c r="T20" i="13"/>
  <c r="V346" i="13"/>
  <c r="S342" i="13"/>
  <c r="H311" i="13"/>
  <c r="W311" i="13" s="1"/>
  <c r="V233" i="13"/>
  <c r="H199" i="13"/>
  <c r="W199" i="13" s="1"/>
  <c r="L253" i="13"/>
  <c r="M253" i="13" s="1"/>
  <c r="N253" i="13" s="1"/>
  <c r="V323" i="13"/>
  <c r="V299" i="13"/>
  <c r="H319" i="13"/>
  <c r="L319" i="13" s="1"/>
  <c r="M319" i="13" s="1"/>
  <c r="N319" i="13" s="1"/>
  <c r="V120" i="13"/>
  <c r="L229" i="13"/>
  <c r="Y229" i="13" s="1"/>
  <c r="H307" i="13"/>
  <c r="V181" i="13"/>
  <c r="V12" i="13"/>
  <c r="H277" i="13"/>
  <c r="H20" i="13"/>
  <c r="W20" i="13" s="1"/>
  <c r="X20" i="13" s="1"/>
  <c r="N155" i="13"/>
  <c r="H354" i="13"/>
  <c r="H191" i="13"/>
  <c r="H249" i="13"/>
  <c r="L273" i="13"/>
  <c r="R97" i="13"/>
  <c r="W379" i="13"/>
  <c r="V237" i="13"/>
  <c r="H32" i="13"/>
  <c r="W32" i="13" s="1"/>
  <c r="X32" i="13" s="1"/>
  <c r="W275" i="13"/>
  <c r="Y275" i="13" s="1"/>
  <c r="V350" i="13"/>
  <c r="V366" i="13"/>
  <c r="W366" i="13" s="1"/>
  <c r="S323" i="13"/>
  <c r="V229" i="13"/>
  <c r="V315" i="13"/>
  <c r="H241" i="13"/>
  <c r="W241" i="13" s="1"/>
  <c r="V112" i="13"/>
  <c r="V257" i="13"/>
  <c r="H303" i="13"/>
  <c r="V225" i="13"/>
  <c r="V269" i="13"/>
  <c r="V140" i="13"/>
  <c r="N89" i="13"/>
  <c r="N105" i="13"/>
  <c r="N169" i="13"/>
  <c r="U169" i="13" s="1"/>
  <c r="N22" i="13"/>
  <c r="T22" i="13" s="1"/>
  <c r="N138" i="13"/>
  <c r="T99" i="13"/>
  <c r="R91" i="13"/>
  <c r="X57" i="13"/>
  <c r="X299" i="13"/>
  <c r="N16" i="13"/>
  <c r="N29" i="13"/>
  <c r="R29" i="13" s="1"/>
  <c r="T172" i="13"/>
  <c r="H28" i="15"/>
  <c r="W28" i="15" s="1"/>
  <c r="X28" i="15" s="1"/>
  <c r="V143" i="15"/>
  <c r="N78" i="15"/>
  <c r="R78" i="15" s="1"/>
  <c r="N110" i="15"/>
  <c r="R110" i="15" s="1"/>
  <c r="N118" i="15"/>
  <c r="U118" i="15" s="1"/>
  <c r="N131" i="15"/>
  <c r="N135" i="15"/>
  <c r="R135" i="15" s="1"/>
  <c r="N139" i="15"/>
  <c r="R139" i="15" s="1"/>
  <c r="N143" i="15"/>
  <c r="N147" i="15"/>
  <c r="N155" i="15"/>
  <c r="U155" i="15" s="1"/>
  <c r="N159" i="15"/>
  <c r="U159" i="15" s="1"/>
  <c r="N163" i="15"/>
  <c r="R163" i="15" s="1"/>
  <c r="N171" i="15"/>
  <c r="N175" i="15"/>
  <c r="U175" i="15" s="1"/>
  <c r="N179" i="15"/>
  <c r="R179" i="15" s="1"/>
  <c r="N183" i="15"/>
  <c r="N187" i="15"/>
  <c r="R187" i="15" s="1"/>
  <c r="L433" i="15"/>
  <c r="M433" i="15" s="1"/>
  <c r="N433" i="15" s="1"/>
  <c r="T433" i="15" s="1"/>
  <c r="T38" i="15"/>
  <c r="S475" i="15"/>
  <c r="W273" i="15"/>
  <c r="N123" i="15"/>
  <c r="U123" i="15" s="1"/>
  <c r="H118" i="15"/>
  <c r="W118" i="15" s="1"/>
  <c r="X118" i="15" s="1"/>
  <c r="H407" i="15"/>
  <c r="W407" i="15" s="1"/>
  <c r="H463" i="15"/>
  <c r="L463" i="15" s="1"/>
  <c r="M463" i="15" s="1"/>
  <c r="N463" i="15" s="1"/>
  <c r="H207" i="15"/>
  <c r="W207" i="15" s="1"/>
  <c r="V5" i="15"/>
  <c r="F542" i="15"/>
  <c r="U47" i="13"/>
  <c r="T47" i="13"/>
  <c r="V334" i="13"/>
  <c r="H292" i="13"/>
  <c r="W292" i="13" s="1"/>
  <c r="H165" i="13"/>
  <c r="H296" i="13"/>
  <c r="N156" i="13"/>
  <c r="V152" i="13"/>
  <c r="H264" i="13"/>
  <c r="W264" i="13" s="1"/>
  <c r="V163" i="13"/>
  <c r="H375" i="13"/>
  <c r="L375" i="13" s="1"/>
  <c r="M375" i="13" s="1"/>
  <c r="N375" i="13" s="1"/>
  <c r="T35" i="13"/>
  <c r="V251" i="13"/>
  <c r="W215" i="13"/>
  <c r="L213" i="13"/>
  <c r="M213" i="13" s="1"/>
  <c r="N213" i="13" s="1"/>
  <c r="T213" i="13" s="1"/>
  <c r="V184" i="13"/>
  <c r="H88" i="13"/>
  <c r="W88" i="13" s="1"/>
  <c r="X88" i="13" s="1"/>
  <c r="V10" i="13"/>
  <c r="V47" i="13"/>
  <c r="L292" i="13"/>
  <c r="V320" i="13"/>
  <c r="R36" i="13"/>
  <c r="V182" i="13"/>
  <c r="T81" i="13"/>
  <c r="U111" i="13"/>
  <c r="R69" i="13"/>
  <c r="N18" i="13"/>
  <c r="T18" i="13" s="1"/>
  <c r="V18" i="13"/>
  <c r="V141" i="13"/>
  <c r="H47" i="13"/>
  <c r="W47" i="13" s="1"/>
  <c r="X47" i="13" s="1"/>
  <c r="H300" i="13"/>
  <c r="W300" i="13" s="1"/>
  <c r="N23" i="13"/>
  <c r="R23" i="13" s="1"/>
  <c r="V23" i="13"/>
  <c r="V35" i="13"/>
  <c r="L410" i="13"/>
  <c r="M410" i="13" s="1"/>
  <c r="N410" i="13" s="1"/>
  <c r="V117" i="13"/>
  <c r="N152" i="13"/>
  <c r="U152" i="13" s="1"/>
  <c r="H268" i="13"/>
  <c r="L268" i="13" s="1"/>
  <c r="M268" i="13" s="1"/>
  <c r="N268" i="13" s="1"/>
  <c r="S304" i="13"/>
  <c r="W372" i="13"/>
  <c r="V264" i="13"/>
  <c r="V254" i="13"/>
  <c r="H238" i="13"/>
  <c r="W238" i="13" s="1"/>
  <c r="V213" i="13"/>
  <c r="H60" i="13"/>
  <c r="L60" i="13" s="1"/>
  <c r="V160" i="13"/>
  <c r="V7" i="13"/>
  <c r="V239" i="13"/>
  <c r="L353" i="13"/>
  <c r="X353" i="13" s="1"/>
  <c r="V121" i="13"/>
  <c r="V84" i="13"/>
  <c r="H382" i="13"/>
  <c r="V344" i="13"/>
  <c r="V300" i="13"/>
  <c r="H270" i="13"/>
  <c r="L270" i="13" s="1"/>
  <c r="M270" i="13" s="1"/>
  <c r="N270" i="13" s="1"/>
  <c r="H14" i="13"/>
  <c r="W14" i="13" s="1"/>
  <c r="X14" i="13" s="1"/>
  <c r="L70" i="13"/>
  <c r="M70" i="13" s="1"/>
  <c r="N70" i="13" s="1"/>
  <c r="U70" i="13" s="1"/>
  <c r="S312" i="13"/>
  <c r="N117" i="13"/>
  <c r="T117" i="13" s="1"/>
  <c r="V105" i="13"/>
  <c r="V43" i="13"/>
  <c r="V262" i="13"/>
  <c r="S386" i="13"/>
  <c r="T84" i="13"/>
  <c r="U84" i="13"/>
  <c r="R84" i="13"/>
  <c r="L56" i="13"/>
  <c r="M56" i="13" s="1"/>
  <c r="N56" i="13" s="1"/>
  <c r="W56" i="13"/>
  <c r="U127" i="13"/>
  <c r="T127" i="13"/>
  <c r="R127" i="13"/>
  <c r="L269" i="13"/>
  <c r="M269" i="13" s="1"/>
  <c r="N269" i="13" s="1"/>
  <c r="T269" i="13" s="1"/>
  <c r="W269" i="13"/>
  <c r="T105" i="13"/>
  <c r="U105" i="13"/>
  <c r="L348" i="13"/>
  <c r="W348" i="13"/>
  <c r="L234" i="13"/>
  <c r="X234" i="13" s="1"/>
  <c r="U41" i="13"/>
  <c r="T91" i="13"/>
  <c r="T69" i="13"/>
  <c r="N42" i="13"/>
  <c r="R42" i="13" s="1"/>
  <c r="H84" i="13"/>
  <c r="W84" i="13" s="1"/>
  <c r="X84" i="13" s="1"/>
  <c r="H236" i="13"/>
  <c r="L236" i="13" s="1"/>
  <c r="M236" i="13" s="1"/>
  <c r="N236" i="13" s="1"/>
  <c r="S382" i="13"/>
  <c r="L376" i="13"/>
  <c r="X376" i="13" s="1"/>
  <c r="H360" i="13"/>
  <c r="W360" i="13" s="1"/>
  <c r="H344" i="13"/>
  <c r="W344" i="13" s="1"/>
  <c r="S320" i="13"/>
  <c r="V308" i="13"/>
  <c r="H42" i="13"/>
  <c r="W42" i="13" s="1"/>
  <c r="X42" i="13" s="1"/>
  <c r="N144" i="13"/>
  <c r="H274" i="13"/>
  <c r="V385" i="13"/>
  <c r="W385" i="13" s="1"/>
  <c r="V312" i="13"/>
  <c r="L239" i="13"/>
  <c r="Y239" i="13" s="1"/>
  <c r="H185" i="13"/>
  <c r="W185" i="13" s="1"/>
  <c r="T146" i="13"/>
  <c r="N92" i="13"/>
  <c r="H223" i="13"/>
  <c r="W223" i="13" s="1"/>
  <c r="S341" i="13"/>
  <c r="S337" i="13"/>
  <c r="T337" i="13" s="1"/>
  <c r="H105" i="13"/>
  <c r="W105" i="13" s="1"/>
  <c r="X105" i="13" s="1"/>
  <c r="H151" i="13"/>
  <c r="W151" i="13" s="1"/>
  <c r="X151" i="13" s="1"/>
  <c r="H183" i="13"/>
  <c r="W183" i="13" s="1"/>
  <c r="S294" i="13"/>
  <c r="V159" i="13"/>
  <c r="H155" i="13"/>
  <c r="W155" i="13" s="1"/>
  <c r="X155" i="13" s="1"/>
  <c r="H298" i="13"/>
  <c r="W298" i="13" s="1"/>
  <c r="V375" i="13"/>
  <c r="V9" i="13"/>
  <c r="V170" i="13"/>
  <c r="H202" i="13"/>
  <c r="W202" i="13" s="1"/>
  <c r="S348" i="13"/>
  <c r="V330" i="13"/>
  <c r="H221" i="13"/>
  <c r="W221" i="13" s="1"/>
  <c r="S299" i="13"/>
  <c r="X275" i="13"/>
  <c r="T28" i="13"/>
  <c r="L372" i="13"/>
  <c r="M372" i="13" s="1"/>
  <c r="N372" i="13" s="1"/>
  <c r="U372" i="13" s="1"/>
  <c r="L185" i="13"/>
  <c r="M185" i="13" s="1"/>
  <c r="N185" i="13" s="1"/>
  <c r="U185" i="13" s="1"/>
  <c r="S360" i="13"/>
  <c r="S308" i="13"/>
  <c r="V198" i="13"/>
  <c r="W319" i="13"/>
  <c r="R94" i="13"/>
  <c r="N101" i="13"/>
  <c r="R101" i="13" s="1"/>
  <c r="N46" i="13"/>
  <c r="T46" i="13" s="1"/>
  <c r="L385" i="13"/>
  <c r="M385" i="13" s="1"/>
  <c r="N385" i="13" s="1"/>
  <c r="T385" i="13" s="1"/>
  <c r="V109" i="13"/>
  <c r="H92" i="13"/>
  <c r="W92" i="13" s="1"/>
  <c r="X92" i="13" s="1"/>
  <c r="H341" i="13"/>
  <c r="W341" i="13" s="1"/>
  <c r="V304" i="13"/>
  <c r="V143" i="13"/>
  <c r="H247" i="13"/>
  <c r="W247" i="13" s="1"/>
  <c r="H101" i="13"/>
  <c r="W101" i="13" s="1"/>
  <c r="X101" i="13" s="1"/>
  <c r="V294" i="13"/>
  <c r="H204" i="13"/>
  <c r="W204" i="13" s="1"/>
  <c r="H245" i="13"/>
  <c r="W245" i="13" s="1"/>
  <c r="H287" i="13"/>
  <c r="W287" i="13" s="1"/>
  <c r="V348" i="13"/>
  <c r="H326" i="13"/>
  <c r="W326" i="13" s="1"/>
  <c r="H38" i="13"/>
  <c r="W38" i="13" s="1"/>
  <c r="X38" i="13" s="1"/>
  <c r="V276" i="13"/>
  <c r="S326" i="13"/>
  <c r="S356" i="13"/>
  <c r="V56" i="13"/>
  <c r="U45" i="13"/>
  <c r="W50" i="13"/>
  <c r="L304" i="13"/>
  <c r="Y304" i="13" s="1"/>
  <c r="N88" i="13"/>
  <c r="R88" i="13" s="1"/>
  <c r="X343" i="13"/>
  <c r="T45" i="13"/>
  <c r="L312" i="13"/>
  <c r="X312" i="13" s="1"/>
  <c r="N38" i="13"/>
  <c r="R38" i="13" s="1"/>
  <c r="V127" i="13"/>
  <c r="T9" i="13"/>
  <c r="L294" i="13"/>
  <c r="X294" i="13" s="1"/>
  <c r="U94" i="13"/>
  <c r="T176" i="13"/>
  <c r="S334" i="13"/>
  <c r="H242" i="13"/>
  <c r="V206" i="13"/>
  <c r="H280" i="13"/>
  <c r="W280" i="13" s="1"/>
  <c r="V144" i="13"/>
  <c r="N11" i="13"/>
  <c r="T11" i="13" s="1"/>
  <c r="H194" i="13"/>
  <c r="R9" i="13"/>
  <c r="N142" i="13"/>
  <c r="R142" i="13" s="1"/>
  <c r="N153" i="13"/>
  <c r="Y227" i="13"/>
  <c r="L357" i="13"/>
  <c r="X357" i="13" s="1"/>
  <c r="N139" i="13"/>
  <c r="N143" i="13"/>
  <c r="H23" i="9"/>
  <c r="W23" i="9" s="1"/>
  <c r="X23" i="9" s="1"/>
  <c r="H114" i="9"/>
  <c r="L114" i="9" s="1"/>
  <c r="M114" i="9" s="1"/>
  <c r="N114" i="9" s="1"/>
  <c r="U114" i="9" s="1"/>
  <c r="H49" i="9"/>
  <c r="W49" i="9" s="1"/>
  <c r="X49" i="9" s="1"/>
  <c r="V9" i="9"/>
  <c r="H45" i="9"/>
  <c r="W45" i="9" s="1"/>
  <c r="X45" i="9" s="1"/>
  <c r="V171" i="9"/>
  <c r="H174" i="9"/>
  <c r="L174" i="9" s="1"/>
  <c r="M174" i="9" s="1"/>
  <c r="N174" i="9" s="1"/>
  <c r="V174" i="9"/>
  <c r="L82" i="9"/>
  <c r="M82" i="9" s="1"/>
  <c r="N82" i="9" s="1"/>
  <c r="H66" i="9"/>
  <c r="L66" i="9" s="1"/>
  <c r="M66" i="9" s="1"/>
  <c r="N66" i="9" s="1"/>
  <c r="V170" i="9"/>
  <c r="H177" i="9"/>
  <c r="W177" i="9" s="1"/>
  <c r="H68" i="9"/>
  <c r="H116" i="9"/>
  <c r="L116" i="9" s="1"/>
  <c r="M116" i="9" s="1"/>
  <c r="N116" i="9" s="1"/>
  <c r="V47" i="9"/>
  <c r="H195" i="9"/>
  <c r="L195" i="9" s="1"/>
  <c r="M195" i="9" s="1"/>
  <c r="N195" i="9" s="1"/>
  <c r="S217" i="9"/>
  <c r="N41" i="9"/>
  <c r="U41" i="9" s="1"/>
  <c r="W6" i="7"/>
  <c r="V8" i="5"/>
  <c r="H8" i="5"/>
  <c r="S11" i="5"/>
  <c r="V25" i="9"/>
  <c r="H107" i="9"/>
  <c r="W107" i="9" s="1"/>
  <c r="X107" i="9" s="1"/>
  <c r="N25" i="9"/>
  <c r="T25" i="9" s="1"/>
  <c r="V120" i="9"/>
  <c r="N42" i="9"/>
  <c r="R42" i="9" s="1"/>
  <c r="L124" i="9"/>
  <c r="M124" i="9" s="1"/>
  <c r="N124" i="9" s="1"/>
  <c r="U124" i="9" s="1"/>
  <c r="L136" i="9"/>
  <c r="M136" i="9" s="1"/>
  <c r="N136" i="9" s="1"/>
  <c r="U136" i="9" s="1"/>
  <c r="V134" i="9"/>
  <c r="V124" i="9"/>
  <c r="N34" i="9"/>
  <c r="R34" i="9" s="1"/>
  <c r="R9" i="7"/>
  <c r="H62" i="15"/>
  <c r="W62" i="15" s="1"/>
  <c r="X62" i="15" s="1"/>
  <c r="V215" i="15"/>
  <c r="V267" i="15"/>
  <c r="V291" i="15"/>
  <c r="H94" i="15"/>
  <c r="W94" i="15" s="1"/>
  <c r="X94" i="15" s="1"/>
  <c r="H311" i="15"/>
  <c r="W311" i="15" s="1"/>
  <c r="H179" i="15"/>
  <c r="W179" i="15" s="1"/>
  <c r="X179" i="15" s="1"/>
  <c r="H319" i="15"/>
  <c r="L319" i="15" s="1"/>
  <c r="M319" i="15" s="1"/>
  <c r="N319" i="15" s="1"/>
  <c r="H359" i="15"/>
  <c r="W359" i="15" s="1"/>
  <c r="V171" i="15"/>
  <c r="V367" i="15"/>
  <c r="V150" i="15"/>
  <c r="H12" i="15"/>
  <c r="W12" i="15" s="1"/>
  <c r="X12" i="15" s="1"/>
  <c r="H363" i="15"/>
  <c r="L363" i="15" s="1"/>
  <c r="M363" i="15" s="1"/>
  <c r="N363" i="15" s="1"/>
  <c r="T363" i="15" s="1"/>
  <c r="H254" i="15"/>
  <c r="L254" i="15" s="1"/>
  <c r="M254" i="15" s="1"/>
  <c r="N254" i="15" s="1"/>
  <c r="U254" i="15" s="1"/>
  <c r="H299" i="15"/>
  <c r="L299" i="15" s="1"/>
  <c r="M299" i="15" s="1"/>
  <c r="N299" i="15" s="1"/>
  <c r="U299" i="15" s="1"/>
  <c r="H499" i="15"/>
  <c r="L499" i="15" s="1"/>
  <c r="L227" i="15"/>
  <c r="X227" i="15" s="1"/>
  <c r="H45" i="15"/>
  <c r="W45" i="15" s="1"/>
  <c r="X45" i="15" s="1"/>
  <c r="V123" i="15"/>
  <c r="H479" i="15"/>
  <c r="L479" i="15" s="1"/>
  <c r="M479" i="15" s="1"/>
  <c r="N479" i="15" s="1"/>
  <c r="U479" i="15" s="1"/>
  <c r="V183" i="15"/>
  <c r="H231" i="15"/>
  <c r="L231" i="15" s="1"/>
  <c r="N5" i="15"/>
  <c r="U5" i="15" s="1"/>
  <c r="N33" i="15"/>
  <c r="U33" i="15" s="1"/>
  <c r="T43" i="15"/>
  <c r="N62" i="15"/>
  <c r="T62" i="15" s="1"/>
  <c r="N66" i="15"/>
  <c r="U66" i="15" s="1"/>
  <c r="N70" i="15"/>
  <c r="U70" i="15" s="1"/>
  <c r="N63" i="15"/>
  <c r="U63" i="15" s="1"/>
  <c r="L422" i="15"/>
  <c r="M422" i="15" s="1"/>
  <c r="N422" i="15" s="1"/>
  <c r="U422" i="15" s="1"/>
  <c r="V167" i="15"/>
  <c r="V427" i="15"/>
  <c r="S463" i="15"/>
  <c r="V443" i="15"/>
  <c r="W147" i="15"/>
  <c r="X147" i="15" s="1"/>
  <c r="V131" i="15"/>
  <c r="N148" i="15"/>
  <c r="T148" i="15" s="1"/>
  <c r="H187" i="15"/>
  <c r="W187" i="15" s="1"/>
  <c r="X187" i="15" s="1"/>
  <c r="V491" i="15"/>
  <c r="L207" i="15"/>
  <c r="M207" i="15" s="1"/>
  <c r="N207" i="15" s="1"/>
  <c r="U207" i="15" s="1"/>
  <c r="V98" i="15"/>
  <c r="H279" i="15"/>
  <c r="W279" i="15" s="1"/>
  <c r="H431" i="15"/>
  <c r="W431" i="15" s="1"/>
  <c r="V155" i="15"/>
  <c r="H66" i="15"/>
  <c r="W66" i="15" s="1"/>
  <c r="X66" i="15" s="1"/>
  <c r="V78" i="15"/>
  <c r="H70" i="15"/>
  <c r="W70" i="15" s="1"/>
  <c r="X70" i="15" s="1"/>
  <c r="L203" i="15"/>
  <c r="V455" i="15"/>
  <c r="V327" i="15"/>
  <c r="V259" i="15"/>
  <c r="V199" i="15"/>
  <c r="H491" i="15"/>
  <c r="L491" i="15" s="1"/>
  <c r="M491" i="15" s="1"/>
  <c r="N491" i="15" s="1"/>
  <c r="U491" i="15" s="1"/>
  <c r="H211" i="15"/>
  <c r="W211" i="15" s="1"/>
  <c r="V151" i="15"/>
  <c r="H315" i="15"/>
  <c r="W315" i="15" s="1"/>
  <c r="H439" i="15"/>
  <c r="L439" i="15" s="1"/>
  <c r="H159" i="15"/>
  <c r="W159" i="15" s="1"/>
  <c r="X159" i="15" s="1"/>
  <c r="N114" i="15"/>
  <c r="T114" i="15" s="1"/>
  <c r="H135" i="15"/>
  <c r="W135" i="15" s="1"/>
  <c r="X135" i="15" s="1"/>
  <c r="H399" i="15"/>
  <c r="L399" i="15" s="1"/>
  <c r="M399" i="15" s="1"/>
  <c r="N399" i="15" s="1"/>
  <c r="T399" i="15" s="1"/>
  <c r="W74" i="15"/>
  <c r="X74" i="15" s="1"/>
  <c r="V203" i="15"/>
  <c r="V479" i="15"/>
  <c r="H339" i="15"/>
  <c r="L339" i="15" s="1"/>
  <c r="S467" i="15"/>
  <c r="N94" i="15"/>
  <c r="R94" i="15" s="1"/>
  <c r="V284" i="15"/>
  <c r="H496" i="15"/>
  <c r="L496" i="15" s="1"/>
  <c r="M496" i="15" s="1"/>
  <c r="N496" i="15" s="1"/>
  <c r="L386" i="15"/>
  <c r="M386" i="15" s="1"/>
  <c r="N386" i="15" s="1"/>
  <c r="U386" i="15" s="1"/>
  <c r="S499" i="15"/>
  <c r="L357" i="15"/>
  <c r="X357" i="15" s="1"/>
  <c r="H36" i="15"/>
  <c r="W36" i="15" s="1"/>
  <c r="X36" i="15" s="1"/>
  <c r="H184" i="15"/>
  <c r="W184" i="15" s="1"/>
  <c r="X184" i="15" s="1"/>
  <c r="H139" i="15"/>
  <c r="W139" i="15" s="1"/>
  <c r="X139" i="15" s="1"/>
  <c r="L427" i="15"/>
  <c r="M427" i="15" s="1"/>
  <c r="N427" i="15" s="1"/>
  <c r="T427" i="15" s="1"/>
  <c r="H175" i="15"/>
  <c r="W175" i="15" s="1"/>
  <c r="X175" i="15" s="1"/>
  <c r="H287" i="15"/>
  <c r="L287" i="15" s="1"/>
  <c r="H163" i="15"/>
  <c r="W163" i="15" s="1"/>
  <c r="X163" i="15" s="1"/>
  <c r="H395" i="15"/>
  <c r="V280" i="15"/>
  <c r="S483" i="15"/>
  <c r="T483" i="15" s="1"/>
  <c r="H16" i="15"/>
  <c r="W16" i="15" s="1"/>
  <c r="X16" i="15" s="1"/>
  <c r="L467" i="15"/>
  <c r="M467" i="15" s="1"/>
  <c r="N467" i="15" s="1"/>
  <c r="U467" i="15" s="1"/>
  <c r="V24" i="15"/>
  <c r="H295" i="15"/>
  <c r="W295" i="15" s="1"/>
  <c r="V207" i="15"/>
  <c r="H283" i="15"/>
  <c r="L283" i="15" s="1"/>
  <c r="M283" i="15" s="1"/>
  <c r="N283" i="15" s="1"/>
  <c r="H251" i="15"/>
  <c r="W251" i="15" s="1"/>
  <c r="S455" i="15"/>
  <c r="H475" i="15"/>
  <c r="L475" i="15" s="1"/>
  <c r="V8" i="15"/>
  <c r="N34" i="15"/>
  <c r="R34" i="15" s="1"/>
  <c r="H124" i="15"/>
  <c r="W124" i="15" s="1"/>
  <c r="X124" i="15" s="1"/>
  <c r="L345" i="15"/>
  <c r="M345" i="15" s="1"/>
  <c r="N345" i="15" s="1"/>
  <c r="T345" i="15" s="1"/>
  <c r="H49" i="15"/>
  <c r="W49" i="15" s="1"/>
  <c r="X49" i="15" s="1"/>
  <c r="H46" i="15"/>
  <c r="W46" i="15" s="1"/>
  <c r="X46" i="15" s="1"/>
  <c r="V86" i="15"/>
  <c r="H103" i="15"/>
  <c r="W103" i="15" s="1"/>
  <c r="X103" i="15" s="1"/>
  <c r="V411" i="15"/>
  <c r="H54" i="15"/>
  <c r="W54" i="15" s="1"/>
  <c r="X54" i="15" s="1"/>
  <c r="V40" i="15"/>
  <c r="W110" i="15"/>
  <c r="X110" i="15" s="1"/>
  <c r="H371" i="15"/>
  <c r="L371" i="15" s="1"/>
  <c r="M371" i="15" s="1"/>
  <c r="N371" i="15" s="1"/>
  <c r="T371" i="15" s="1"/>
  <c r="V467" i="15"/>
  <c r="V227" i="15"/>
  <c r="H263" i="15"/>
  <c r="L263" i="15" s="1"/>
  <c r="H307" i="15"/>
  <c r="L307" i="15" s="1"/>
  <c r="M307" i="15" s="1"/>
  <c r="N307" i="15" s="1"/>
  <c r="T307" i="15" s="1"/>
  <c r="N8" i="15"/>
  <c r="U8" i="15" s="1"/>
  <c r="N12" i="15"/>
  <c r="U12" i="15" s="1"/>
  <c r="N16" i="15"/>
  <c r="U16" i="15" s="1"/>
  <c r="N24" i="15"/>
  <c r="U24" i="15" s="1"/>
  <c r="N28" i="15"/>
  <c r="T28" i="15" s="1"/>
  <c r="N45" i="15"/>
  <c r="U45" i="15" s="1"/>
  <c r="N49" i="15"/>
  <c r="R49" i="15" s="1"/>
  <c r="W75" i="15"/>
  <c r="X75" i="15" s="1"/>
  <c r="T136" i="15"/>
  <c r="V188" i="15"/>
  <c r="H115" i="15"/>
  <c r="W115" i="15" s="1"/>
  <c r="X115" i="15" s="1"/>
  <c r="H304" i="15"/>
  <c r="W304" i="15" s="1"/>
  <c r="V364" i="15"/>
  <c r="H208" i="15"/>
  <c r="L208" i="15" s="1"/>
  <c r="M208" i="15" s="1"/>
  <c r="N208" i="15" s="1"/>
  <c r="T208" i="15" s="1"/>
  <c r="V33" i="15"/>
  <c r="H152" i="15"/>
  <c r="W152" i="15" s="1"/>
  <c r="X152" i="15" s="1"/>
  <c r="V156" i="15"/>
  <c r="N111" i="15"/>
  <c r="U111" i="15" s="1"/>
  <c r="N115" i="15"/>
  <c r="U115" i="15" s="1"/>
  <c r="N192" i="15"/>
  <c r="U192" i="15" s="1"/>
  <c r="V232" i="15"/>
  <c r="V119" i="15"/>
  <c r="H436" i="15"/>
  <c r="W436" i="15" s="1"/>
  <c r="V444" i="15"/>
  <c r="H408" i="15"/>
  <c r="W408" i="15" s="1"/>
  <c r="N107" i="15"/>
  <c r="U107" i="15" s="1"/>
  <c r="N152" i="15"/>
  <c r="T152" i="15" s="1"/>
  <c r="N156" i="15"/>
  <c r="T156" i="15" s="1"/>
  <c r="H180" i="15"/>
  <c r="W180" i="15" s="1"/>
  <c r="X180" i="15" s="1"/>
  <c r="N119" i="15"/>
  <c r="U119" i="15" s="1"/>
  <c r="L508" i="15"/>
  <c r="M508" i="15" s="1"/>
  <c r="N508" i="15" s="1"/>
  <c r="H456" i="15"/>
  <c r="W456" i="15" s="1"/>
  <c r="N103" i="15"/>
  <c r="R103" i="15" s="1"/>
  <c r="H240" i="15"/>
  <c r="L240" i="15" s="1"/>
  <c r="M240" i="15" s="1"/>
  <c r="N240" i="15" s="1"/>
  <c r="V136" i="15"/>
  <c r="H42" i="15"/>
  <c r="W42" i="15" s="1"/>
  <c r="X42" i="15" s="1"/>
  <c r="N18" i="9"/>
  <c r="U18" i="9" s="1"/>
  <c r="H205" i="9"/>
  <c r="L205" i="9" s="1"/>
  <c r="M205" i="9" s="1"/>
  <c r="N205" i="9" s="1"/>
  <c r="U205" i="9" s="1"/>
  <c r="H108" i="9"/>
  <c r="W108" i="9" s="1"/>
  <c r="H44" i="9"/>
  <c r="W44" i="9" s="1"/>
  <c r="X44" i="9" s="1"/>
  <c r="H32" i="9"/>
  <c r="W32" i="9" s="1"/>
  <c r="X32" i="9" s="1"/>
  <c r="H141" i="9"/>
  <c r="W141" i="9" s="1"/>
  <c r="H186" i="9"/>
  <c r="L186" i="9" s="1"/>
  <c r="M186" i="9" s="1"/>
  <c r="N186" i="9" s="1"/>
  <c r="U186" i="9" s="1"/>
  <c r="H17" i="9"/>
  <c r="W17" i="9" s="1"/>
  <c r="X17" i="9" s="1"/>
  <c r="V84" i="9"/>
  <c r="V163" i="9"/>
  <c r="V93" i="9"/>
  <c r="H76" i="9"/>
  <c r="W76" i="9" s="1"/>
  <c r="S209" i="9"/>
  <c r="L112" i="9"/>
  <c r="X112" i="9" s="1"/>
  <c r="H12" i="9"/>
  <c r="W12" i="9" s="1"/>
  <c r="X12" i="9" s="1"/>
  <c r="H119" i="9"/>
  <c r="H214" i="9"/>
  <c r="L214" i="9" s="1"/>
  <c r="M214" i="9" s="1"/>
  <c r="N214" i="9" s="1"/>
  <c r="U214" i="9" s="1"/>
  <c r="S195" i="9"/>
  <c r="V122" i="9"/>
  <c r="S199" i="9"/>
  <c r="V217" i="9"/>
  <c r="H70" i="9"/>
  <c r="L70" i="9" s="1"/>
  <c r="N21" i="9"/>
  <c r="U21" i="9" s="1"/>
  <c r="H91" i="9"/>
  <c r="W91" i="9" s="1"/>
  <c r="V98" i="9"/>
  <c r="V117" i="9"/>
  <c r="V139" i="9"/>
  <c r="W195" i="9"/>
  <c r="X195" i="9" s="1"/>
  <c r="H182" i="9"/>
  <c r="W182" i="9" s="1"/>
  <c r="N12" i="9"/>
  <c r="R12" i="9" s="1"/>
  <c r="H54" i="9"/>
  <c r="W54" i="9" s="1"/>
  <c r="H110" i="9"/>
  <c r="W110" i="9" s="1"/>
  <c r="V18" i="9"/>
  <c r="H126" i="9"/>
  <c r="L126" i="9" s="1"/>
  <c r="M126" i="9" s="1"/>
  <c r="N126" i="9" s="1"/>
  <c r="T126" i="9" s="1"/>
  <c r="H168" i="9"/>
  <c r="W168" i="9" s="1"/>
  <c r="V132" i="9"/>
  <c r="V172" i="9"/>
  <c r="V36" i="9"/>
  <c r="V104" i="9"/>
  <c r="N48" i="9"/>
  <c r="U48" i="9" s="1"/>
  <c r="H199" i="9"/>
  <c r="L199" i="9" s="1"/>
  <c r="M199" i="9" s="1"/>
  <c r="N199" i="9" s="1"/>
  <c r="U199" i="9" s="1"/>
  <c r="V112" i="9"/>
  <c r="N9" i="9"/>
  <c r="U9" i="9" s="1"/>
  <c r="N17" i="9"/>
  <c r="U17" i="9" s="1"/>
  <c r="N35" i="9"/>
  <c r="R35" i="9" s="1"/>
  <c r="N50" i="9"/>
  <c r="T50" i="9" s="1"/>
  <c r="N51" i="9"/>
  <c r="U51" i="9" s="1"/>
  <c r="V89" i="9"/>
  <c r="H92" i="9"/>
  <c r="W92" i="9" s="1"/>
  <c r="H111" i="9"/>
  <c r="L111" i="9" s="1"/>
  <c r="V79" i="9"/>
  <c r="V28" i="9"/>
  <c r="V177" i="9"/>
  <c r="V125" i="9"/>
  <c r="H77" i="9"/>
  <c r="W77" i="9" s="1"/>
  <c r="V181" i="9"/>
  <c r="V129" i="9"/>
  <c r="V167" i="9"/>
  <c r="H170" i="9"/>
  <c r="W170" i="9" s="1"/>
  <c r="L181" i="9"/>
  <c r="X181" i="9" s="1"/>
  <c r="V145" i="9"/>
  <c r="V41" i="9"/>
  <c r="S182" i="9"/>
  <c r="H52" i="9"/>
  <c r="W52" i="9" s="1"/>
  <c r="H167" i="9"/>
  <c r="L167" i="9" s="1"/>
  <c r="M167" i="9" s="1"/>
  <c r="N167" i="9" s="1"/>
  <c r="U167" i="9" s="1"/>
  <c r="H61" i="9"/>
  <c r="L61" i="9" s="1"/>
  <c r="V107" i="9"/>
  <c r="H213" i="9"/>
  <c r="L213" i="9" s="1"/>
  <c r="M213" i="9" s="1"/>
  <c r="N213" i="9" s="1"/>
  <c r="U213" i="9" s="1"/>
  <c r="R11" i="13"/>
  <c r="U11" i="13"/>
  <c r="R16" i="13"/>
  <c r="U16" i="13"/>
  <c r="T16" i="13"/>
  <c r="X168" i="13"/>
  <c r="M168" i="13"/>
  <c r="N168" i="13" s="1"/>
  <c r="T168" i="13" s="1"/>
  <c r="M174" i="13"/>
  <c r="N174" i="13" s="1"/>
  <c r="X174" i="13"/>
  <c r="W323" i="13"/>
  <c r="L323" i="13"/>
  <c r="M323" i="13" s="1"/>
  <c r="N323" i="13" s="1"/>
  <c r="U323" i="13" s="1"/>
  <c r="W308" i="13"/>
  <c r="L195" i="13"/>
  <c r="X195" i="13" s="1"/>
  <c r="L325" i="13"/>
  <c r="T161" i="13"/>
  <c r="L188" i="13"/>
  <c r="W193" i="13"/>
  <c r="X193" i="13" s="1"/>
  <c r="L181" i="13"/>
  <c r="V6" i="13"/>
  <c r="L340" i="13"/>
  <c r="X340" i="13" s="1"/>
  <c r="W320" i="13"/>
  <c r="T369" i="13"/>
  <c r="T169" i="13"/>
  <c r="U28" i="13"/>
  <c r="W369" i="13"/>
  <c r="X369" i="13" s="1"/>
  <c r="L167" i="13"/>
  <c r="X167" i="13" s="1"/>
  <c r="W189" i="13"/>
  <c r="X189" i="13" s="1"/>
  <c r="N7" i="13"/>
  <c r="V15" i="13"/>
  <c r="V5" i="13"/>
  <c r="Y357" i="13"/>
  <c r="T138" i="13"/>
  <c r="T198" i="13"/>
  <c r="L276" i="13"/>
  <c r="M276" i="13" s="1"/>
  <c r="N276" i="13" s="1"/>
  <c r="U276" i="13" s="1"/>
  <c r="N93" i="13"/>
  <c r="U93" i="13" s="1"/>
  <c r="N98" i="13"/>
  <c r="N141" i="13"/>
  <c r="V196" i="13"/>
  <c r="L334" i="13"/>
  <c r="M334" i="13" s="1"/>
  <c r="N334" i="13" s="1"/>
  <c r="T334" i="13" s="1"/>
  <c r="X227" i="13"/>
  <c r="L255" i="13"/>
  <c r="X253" i="13"/>
  <c r="Y353" i="13"/>
  <c r="W268" i="13"/>
  <c r="L266" i="13"/>
  <c r="N6" i="13"/>
  <c r="U6" i="13" s="1"/>
  <c r="V381" i="13"/>
  <c r="N182" i="15"/>
  <c r="R182" i="15" s="1"/>
  <c r="Y379" i="13"/>
  <c r="W329" i="15"/>
  <c r="X329" i="15" s="1"/>
  <c r="H476" i="15"/>
  <c r="L476" i="15" s="1"/>
  <c r="N55" i="15"/>
  <c r="R55" i="15" s="1"/>
  <c r="L385" i="15"/>
  <c r="M385" i="15" s="1"/>
  <c r="N385" i="15" s="1"/>
  <c r="T385" i="15" s="1"/>
  <c r="N39" i="15"/>
  <c r="U39" i="15" s="1"/>
  <c r="T147" i="15"/>
  <c r="T342" i="15"/>
  <c r="X397" i="15"/>
  <c r="S478" i="15"/>
  <c r="T478" i="15" s="1"/>
  <c r="L237" i="15"/>
  <c r="X237" i="15" s="1"/>
  <c r="L437" i="15"/>
  <c r="M437" i="15" s="1"/>
  <c r="N437" i="15" s="1"/>
  <c r="U437" i="15" s="1"/>
  <c r="N134" i="15"/>
  <c r="U134" i="15" s="1"/>
  <c r="H282" i="15"/>
  <c r="W282" i="15" s="1"/>
  <c r="V186" i="15"/>
  <c r="V274" i="15"/>
  <c r="H230" i="15"/>
  <c r="W230" i="15" s="1"/>
  <c r="H290" i="15"/>
  <c r="L290" i="15" s="1"/>
  <c r="M290" i="15" s="1"/>
  <c r="N290" i="15" s="1"/>
  <c r="U290" i="15" s="1"/>
  <c r="H330" i="15"/>
  <c r="L330" i="15" s="1"/>
  <c r="V390" i="15"/>
  <c r="V346" i="15"/>
  <c r="V146" i="15"/>
  <c r="V286" i="15"/>
  <c r="V174" i="15"/>
  <c r="N190" i="15"/>
  <c r="U190" i="15" s="1"/>
  <c r="V486" i="15"/>
  <c r="W486" i="15" s="1"/>
  <c r="X486" i="15" s="1"/>
  <c r="V410" i="15"/>
  <c r="H370" i="15"/>
  <c r="V298" i="15"/>
  <c r="V366" i="15"/>
  <c r="V354" i="15"/>
  <c r="W438" i="15"/>
  <c r="X438" i="15" s="1"/>
  <c r="L293" i="15"/>
  <c r="X293" i="15" s="1"/>
  <c r="N109" i="15"/>
  <c r="U109" i="15" s="1"/>
  <c r="H109" i="15"/>
  <c r="W109" i="15" s="1"/>
  <c r="X109" i="15" s="1"/>
  <c r="V238" i="15"/>
  <c r="H318" i="15"/>
  <c r="W318" i="15" s="1"/>
  <c r="H166" i="15"/>
  <c r="W166" i="15" s="1"/>
  <c r="X166" i="15" s="1"/>
  <c r="V218" i="15"/>
  <c r="V178" i="15"/>
  <c r="H426" i="15"/>
  <c r="L426" i="15" s="1"/>
  <c r="V81" i="15"/>
  <c r="N138" i="15"/>
  <c r="T138" i="15" s="1"/>
  <c r="H414" i="15"/>
  <c r="L414" i="15" s="1"/>
  <c r="M414" i="15" s="1"/>
  <c r="N414" i="15" s="1"/>
  <c r="V438" i="15"/>
  <c r="V342" i="15"/>
  <c r="S482" i="15"/>
  <c r="T482" i="15" s="1"/>
  <c r="W326" i="15"/>
  <c r="L326" i="15"/>
  <c r="M326" i="15" s="1"/>
  <c r="N326" i="15" s="1"/>
  <c r="U326" i="15" s="1"/>
  <c r="L454" i="15"/>
  <c r="M454" i="15" s="1"/>
  <c r="N454" i="15" s="1"/>
  <c r="U454" i="15" s="1"/>
  <c r="W454" i="15"/>
  <c r="W410" i="15"/>
  <c r="L410" i="15"/>
  <c r="M410" i="15" s="1"/>
  <c r="N410" i="15" s="1"/>
  <c r="U410" i="15" s="1"/>
  <c r="W266" i="15"/>
  <c r="X266" i="15" s="1"/>
  <c r="V258" i="15"/>
  <c r="H278" i="15"/>
  <c r="W278" i="15" s="1"/>
  <c r="V326" i="15"/>
  <c r="V478" i="15"/>
  <c r="N57" i="15"/>
  <c r="T57" i="15" s="1"/>
  <c r="L281" i="15"/>
  <c r="M281" i="15" s="1"/>
  <c r="N281" i="15" s="1"/>
  <c r="U281" i="15" s="1"/>
  <c r="L407" i="15"/>
  <c r="M407" i="15" s="1"/>
  <c r="N407" i="15" s="1"/>
  <c r="N9" i="15"/>
  <c r="N146" i="15"/>
  <c r="U146" i="15" s="1"/>
  <c r="H55" i="15"/>
  <c r="W55" i="15" s="1"/>
  <c r="X55" i="15" s="1"/>
  <c r="N130" i="15"/>
  <c r="U130" i="15" s="1"/>
  <c r="S472" i="15"/>
  <c r="U136" i="15"/>
  <c r="U113" i="15"/>
  <c r="N180" i="15"/>
  <c r="R180" i="15" s="1"/>
  <c r="V196" i="15"/>
  <c r="H446" i="15"/>
  <c r="N124" i="15"/>
  <c r="R124" i="15" s="1"/>
  <c r="L416" i="15"/>
  <c r="M416" i="15" s="1"/>
  <c r="N184" i="15"/>
  <c r="U184" i="15" s="1"/>
  <c r="V412" i="15"/>
  <c r="S470" i="15"/>
  <c r="H162" i="15"/>
  <c r="W162" i="15" s="1"/>
  <c r="X162" i="15" s="1"/>
  <c r="H214" i="15"/>
  <c r="W214" i="15" s="1"/>
  <c r="H182" i="15"/>
  <c r="W182" i="15" s="1"/>
  <c r="X182" i="15" s="1"/>
  <c r="N186" i="15"/>
  <c r="R186" i="15" s="1"/>
  <c r="H296" i="15"/>
  <c r="W296" i="15" s="1"/>
  <c r="S452" i="15"/>
  <c r="S486" i="15"/>
  <c r="H23" i="15"/>
  <c r="W23" i="15" s="1"/>
  <c r="X23" i="15" s="1"/>
  <c r="H252" i="15"/>
  <c r="W252" i="15" s="1"/>
  <c r="H396" i="15"/>
  <c r="L396" i="15" s="1"/>
  <c r="M396" i="15" s="1"/>
  <c r="N396" i="15" s="1"/>
  <c r="T396" i="15" s="1"/>
  <c r="H160" i="15"/>
  <c r="W160" i="15" s="1"/>
  <c r="X160" i="15" s="1"/>
  <c r="H148" i="15"/>
  <c r="W148" i="15" s="1"/>
  <c r="X148" i="15" s="1"/>
  <c r="V107" i="15"/>
  <c r="V50" i="15"/>
  <c r="V71" i="15"/>
  <c r="H5" i="15"/>
  <c r="W5" i="15" s="1"/>
  <c r="X5" i="15" s="1"/>
  <c r="V374" i="15"/>
  <c r="V418" i="15"/>
  <c r="V59" i="15"/>
  <c r="S458" i="15"/>
  <c r="V250" i="15"/>
  <c r="H140" i="15"/>
  <c r="W140" i="15" s="1"/>
  <c r="X140" i="15" s="1"/>
  <c r="H228" i="15"/>
  <c r="W228" i="15" s="1"/>
  <c r="H362" i="15"/>
  <c r="W362" i="15" s="1"/>
  <c r="V334" i="15"/>
  <c r="N23" i="15"/>
  <c r="U23" i="15" s="1"/>
  <c r="N42" i="15"/>
  <c r="U42" i="15" s="1"/>
  <c r="N46" i="15"/>
  <c r="U46" i="15" s="1"/>
  <c r="N50" i="15"/>
  <c r="U50" i="15" s="1"/>
  <c r="H466" i="15"/>
  <c r="W466" i="15" s="1"/>
  <c r="N170" i="15"/>
  <c r="T170" i="15" s="1"/>
  <c r="N166" i="15"/>
  <c r="U166" i="15" s="1"/>
  <c r="N174" i="15"/>
  <c r="R174" i="15" s="1"/>
  <c r="N178" i="15"/>
  <c r="W458" i="15"/>
  <c r="X458" i="15" s="1"/>
  <c r="W310" i="15"/>
  <c r="X310" i="15" s="1"/>
  <c r="W265" i="15"/>
  <c r="X265" i="15" s="1"/>
  <c r="W367" i="15"/>
  <c r="X367" i="15" s="1"/>
  <c r="T118" i="15"/>
  <c r="H312" i="15"/>
  <c r="W312" i="15" s="1"/>
  <c r="V9" i="15"/>
  <c r="H154" i="15"/>
  <c r="W154" i="15" s="1"/>
  <c r="X154" i="15" s="1"/>
  <c r="H73" i="15"/>
  <c r="W73" i="15" s="1"/>
  <c r="X73" i="15" s="1"/>
  <c r="W274" i="15"/>
  <c r="X274" i="15" s="1"/>
  <c r="H190" i="15"/>
  <c r="W190" i="15" s="1"/>
  <c r="X190" i="15" s="1"/>
  <c r="V332" i="15"/>
  <c r="V476" i="15"/>
  <c r="V83" i="15"/>
  <c r="H61" i="15"/>
  <c r="W61" i="15" s="1"/>
  <c r="X61" i="15" s="1"/>
  <c r="H352" i="15"/>
  <c r="W352" i="15" s="1"/>
  <c r="L220" i="15"/>
  <c r="M220" i="15" s="1"/>
  <c r="N220" i="15" s="1"/>
  <c r="T477" i="15"/>
  <c r="V113" i="15"/>
  <c r="N85" i="15"/>
  <c r="R85" i="15" s="1"/>
  <c r="N198" i="15"/>
  <c r="T198" i="15" s="1"/>
  <c r="V164" i="15"/>
  <c r="V496" i="15"/>
  <c r="N71" i="15"/>
  <c r="U71" i="15" s="1"/>
  <c r="H67" i="15"/>
  <c r="W67" i="15" s="1"/>
  <c r="X67" i="15" s="1"/>
  <c r="V398" i="15"/>
  <c r="V378" i="15"/>
  <c r="N140" i="15"/>
  <c r="R140" i="15" s="1"/>
  <c r="H234" i="15"/>
  <c r="H302" i="15"/>
  <c r="W302" i="15" s="1"/>
  <c r="V482" i="15"/>
  <c r="N83" i="15"/>
  <c r="R83" i="15" s="1"/>
  <c r="N122" i="15"/>
  <c r="U122" i="15" s="1"/>
  <c r="N126" i="15"/>
  <c r="T126" i="15" s="1"/>
  <c r="R56" i="15"/>
  <c r="T56" i="15"/>
  <c r="U56" i="15"/>
  <c r="R92" i="15"/>
  <c r="L346" i="15"/>
  <c r="X346" i="15" s="1"/>
  <c r="L366" i="15"/>
  <c r="M366" i="15" s="1"/>
  <c r="N366" i="15" s="1"/>
  <c r="U366" i="15" s="1"/>
  <c r="L378" i="15"/>
  <c r="M378" i="15" s="1"/>
  <c r="N378" i="15" s="1"/>
  <c r="U378" i="15" s="1"/>
  <c r="T92" i="15"/>
  <c r="L294" i="15"/>
  <c r="M294" i="15" s="1"/>
  <c r="N294" i="15" s="1"/>
  <c r="T187" i="15"/>
  <c r="W262" i="15"/>
  <c r="X262" i="15" s="1"/>
  <c r="L221" i="15"/>
  <c r="M221" i="15" s="1"/>
  <c r="N221" i="15" s="1"/>
  <c r="T221" i="15" s="1"/>
  <c r="L250" i="15"/>
  <c r="M250" i="15" s="1"/>
  <c r="N250" i="15" s="1"/>
  <c r="L398" i="15"/>
  <c r="M398" i="15" s="1"/>
  <c r="N398" i="15" s="1"/>
  <c r="W267" i="15"/>
  <c r="X267" i="15" s="1"/>
  <c r="U187" i="15"/>
  <c r="T163" i="15"/>
  <c r="L241" i="15"/>
  <c r="X241" i="15" s="1"/>
  <c r="R118" i="15"/>
  <c r="W482" i="15"/>
  <c r="X482" i="15" s="1"/>
  <c r="M353" i="13"/>
  <c r="N353" i="13" s="1"/>
  <c r="T353" i="13" s="1"/>
  <c r="W277" i="13"/>
  <c r="L277" i="13"/>
  <c r="M277" i="13" s="1"/>
  <c r="N277" i="13" s="1"/>
  <c r="R150" i="13"/>
  <c r="U150" i="13"/>
  <c r="L303" i="13"/>
  <c r="W303" i="13"/>
  <c r="W214" i="13"/>
  <c r="L214" i="13"/>
  <c r="H30" i="13"/>
  <c r="W30" i="13" s="1"/>
  <c r="X30" i="13" s="1"/>
  <c r="V30" i="13"/>
  <c r="N34" i="13"/>
  <c r="T34" i="13" s="1"/>
  <c r="V34" i="13"/>
  <c r="H34" i="13"/>
  <c r="W34" i="13" s="1"/>
  <c r="X34" i="13" s="1"/>
  <c r="V62" i="13"/>
  <c r="H62" i="13"/>
  <c r="H113" i="13"/>
  <c r="W113" i="13" s="1"/>
  <c r="X113" i="13" s="1"/>
  <c r="V113" i="13"/>
  <c r="N113" i="13"/>
  <c r="R113" i="13" s="1"/>
  <c r="H130" i="13"/>
  <c r="W130" i="13" s="1"/>
  <c r="X130" i="13" s="1"/>
  <c r="V130" i="13"/>
  <c r="N130" i="13"/>
  <c r="H259" i="13"/>
  <c r="V259" i="13"/>
  <c r="U318" i="13"/>
  <c r="R118" i="13"/>
  <c r="T342" i="13"/>
  <c r="W318" i="13"/>
  <c r="Y318" i="13" s="1"/>
  <c r="R105" i="13"/>
  <c r="W217" i="13"/>
  <c r="X217" i="13" s="1"/>
  <c r="V51" i="13"/>
  <c r="H51" i="13"/>
  <c r="N125" i="13"/>
  <c r="T125" i="13" s="1"/>
  <c r="H125" i="13"/>
  <c r="W125" i="13" s="1"/>
  <c r="X125" i="13" s="1"/>
  <c r="V129" i="13"/>
  <c r="N129" i="13"/>
  <c r="R129" i="13" s="1"/>
  <c r="V248" i="13"/>
  <c r="H248" i="13"/>
  <c r="V355" i="13"/>
  <c r="L355" i="13"/>
  <c r="M355" i="13" s="1"/>
  <c r="N355" i="13" s="1"/>
  <c r="U355" i="13" s="1"/>
  <c r="S355" i="13"/>
  <c r="W288" i="13"/>
  <c r="L288" i="13"/>
  <c r="W329" i="13"/>
  <c r="X329" i="13" s="1"/>
  <c r="X184" i="13"/>
  <c r="Y339" i="13"/>
  <c r="T268" i="13"/>
  <c r="U268" i="13"/>
  <c r="L317" i="13"/>
  <c r="M317" i="13" s="1"/>
  <c r="N317" i="13" s="1"/>
  <c r="W317" i="13"/>
  <c r="L287" i="13"/>
  <c r="M287" i="13" s="1"/>
  <c r="N287" i="13" s="1"/>
  <c r="V27" i="13"/>
  <c r="H27" i="13"/>
  <c r="W27" i="13" s="1"/>
  <c r="X27" i="13" s="1"/>
  <c r="N27" i="13"/>
  <c r="U27" i="13" s="1"/>
  <c r="N44" i="13"/>
  <c r="T44" i="13" s="1"/>
  <c r="H44" i="13"/>
  <c r="W44" i="13" s="1"/>
  <c r="X44" i="13" s="1"/>
  <c r="V48" i="13"/>
  <c r="N48" i="13"/>
  <c r="H157" i="13"/>
  <c r="W157" i="13" s="1"/>
  <c r="X157" i="13" s="1"/>
  <c r="N157" i="13"/>
  <c r="V187" i="13"/>
  <c r="H187" i="13"/>
  <c r="W187" i="13" s="1"/>
  <c r="V217" i="13"/>
  <c r="N217" i="13"/>
  <c r="T217" i="13" s="1"/>
  <c r="V228" i="13"/>
  <c r="H228" i="13"/>
  <c r="W228" i="13" s="1"/>
  <c r="V230" i="13"/>
  <c r="H230" i="13"/>
  <c r="W230" i="13" s="1"/>
  <c r="H352" i="13"/>
  <c r="W352" i="13" s="1"/>
  <c r="S352" i="13"/>
  <c r="W297" i="13"/>
  <c r="Y297" i="13" s="1"/>
  <c r="R82" i="13"/>
  <c r="Y322" i="13"/>
  <c r="T82" i="13"/>
  <c r="W270" i="13"/>
  <c r="Y270" i="13" s="1"/>
  <c r="W377" i="13"/>
  <c r="L377" i="13"/>
  <c r="M377" i="13" s="1"/>
  <c r="N377" i="13" s="1"/>
  <c r="N30" i="13"/>
  <c r="T30" i="13" s="1"/>
  <c r="W65" i="13"/>
  <c r="L65" i="13"/>
  <c r="M65" i="13" s="1"/>
  <c r="N65" i="13" s="1"/>
  <c r="X383" i="13"/>
  <c r="V13" i="13"/>
  <c r="N13" i="13"/>
  <c r="T13" i="13" s="1"/>
  <c r="H17" i="13"/>
  <c r="W17" i="13" s="1"/>
  <c r="X17" i="13" s="1"/>
  <c r="N17" i="13"/>
  <c r="H22" i="13"/>
  <c r="W22" i="13" s="1"/>
  <c r="X22" i="13" s="1"/>
  <c r="V22" i="13"/>
  <c r="N26" i="13"/>
  <c r="V26" i="13"/>
  <c r="V39" i="13"/>
  <c r="H39" i="13"/>
  <c r="W39" i="13" s="1"/>
  <c r="X39" i="13" s="1"/>
  <c r="H67" i="13"/>
  <c r="L67" i="13" s="1"/>
  <c r="M67" i="13" s="1"/>
  <c r="N67" i="13" s="1"/>
  <c r="V67" i="13"/>
  <c r="V71" i="13"/>
  <c r="H71" i="13"/>
  <c r="V75" i="13"/>
  <c r="H75" i="13"/>
  <c r="H77" i="13"/>
  <c r="W77" i="13" s="1"/>
  <c r="V77" i="13"/>
  <c r="V86" i="13"/>
  <c r="N86" i="13"/>
  <c r="H86" i="13"/>
  <c r="W86" i="13" s="1"/>
  <c r="X86" i="13" s="1"/>
  <c r="N90" i="13"/>
  <c r="R90" i="13" s="1"/>
  <c r="V90" i="13"/>
  <c r="V95" i="13"/>
  <c r="N95" i="13"/>
  <c r="U95" i="13" s="1"/>
  <c r="H104" i="13"/>
  <c r="W104" i="13" s="1"/>
  <c r="X104" i="13" s="1"/>
  <c r="N104" i="13"/>
  <c r="V104" i="13"/>
  <c r="V114" i="13"/>
  <c r="N114" i="13"/>
  <c r="T114" i="13" s="1"/>
  <c r="H114" i="13"/>
  <c r="W114" i="13" s="1"/>
  <c r="X114" i="13" s="1"/>
  <c r="N119" i="13"/>
  <c r="U119" i="13" s="1"/>
  <c r="V119" i="13"/>
  <c r="V123" i="13"/>
  <c r="H123" i="13"/>
  <c r="W123" i="13" s="1"/>
  <c r="X123" i="13" s="1"/>
  <c r="H131" i="13"/>
  <c r="W131" i="13" s="1"/>
  <c r="X131" i="13" s="1"/>
  <c r="V131" i="13"/>
  <c r="N131" i="13"/>
  <c r="H135" i="13"/>
  <c r="W135" i="13" s="1"/>
  <c r="X135" i="13" s="1"/>
  <c r="N135" i="13"/>
  <c r="L212" i="13"/>
  <c r="M212" i="13" s="1"/>
  <c r="N212" i="13" s="1"/>
  <c r="W212" i="13"/>
  <c r="T275" i="13"/>
  <c r="V317" i="13"/>
  <c r="S317" i="13"/>
  <c r="V321" i="13"/>
  <c r="H321" i="13"/>
  <c r="W321" i="13" s="1"/>
  <c r="H332" i="13"/>
  <c r="W332" i="13" s="1"/>
  <c r="V332" i="13"/>
  <c r="S335" i="13"/>
  <c r="H335" i="13"/>
  <c r="W335" i="13" s="1"/>
  <c r="V335" i="13"/>
  <c r="V338" i="13"/>
  <c r="H338" i="13"/>
  <c r="S345" i="13"/>
  <c r="H345" i="13"/>
  <c r="W345" i="13" s="1"/>
  <c r="S349" i="13"/>
  <c r="H349" i="13"/>
  <c r="W349" i="13" s="1"/>
  <c r="V364" i="13"/>
  <c r="H364" i="13"/>
  <c r="W364" i="13" s="1"/>
  <c r="S368" i="13"/>
  <c r="V368" i="13"/>
  <c r="W222" i="13"/>
  <c r="X222" i="13" s="1"/>
  <c r="L203" i="13"/>
  <c r="X203" i="13" s="1"/>
  <c r="W359" i="13"/>
  <c r="X359" i="13" s="1"/>
  <c r="N39" i="13"/>
  <c r="V66" i="13"/>
  <c r="N108" i="13"/>
  <c r="N123" i="13"/>
  <c r="R123" i="13" s="1"/>
  <c r="T370" i="13"/>
  <c r="L363" i="13"/>
  <c r="M363" i="13" s="1"/>
  <c r="N363" i="13" s="1"/>
  <c r="Y299" i="13"/>
  <c r="W373" i="13"/>
  <c r="Y373" i="13" s="1"/>
  <c r="N137" i="13"/>
  <c r="Y320" i="13"/>
  <c r="X320" i="13"/>
  <c r="U270" i="13"/>
  <c r="T270" i="13"/>
  <c r="U336" i="13"/>
  <c r="T336" i="13"/>
  <c r="M177" i="13"/>
  <c r="N177" i="13" s="1"/>
  <c r="T177" i="13" s="1"/>
  <c r="X177" i="13"/>
  <c r="U32" i="13"/>
  <c r="R32" i="13"/>
  <c r="W278" i="13"/>
  <c r="L278" i="13"/>
  <c r="M278" i="13" s="1"/>
  <c r="N278" i="13" s="1"/>
  <c r="W244" i="13"/>
  <c r="X244" i="13" s="1"/>
  <c r="L244" i="13"/>
  <c r="M244" i="13" s="1"/>
  <c r="N244" i="13" s="1"/>
  <c r="M325" i="13"/>
  <c r="N325" i="13" s="1"/>
  <c r="X325" i="13"/>
  <c r="Y308" i="13"/>
  <c r="L309" i="13"/>
  <c r="W309" i="13"/>
  <c r="X309" i="13" s="1"/>
  <c r="L374" i="13"/>
  <c r="M374" i="13" s="1"/>
  <c r="N374" i="13" s="1"/>
  <c r="T374" i="13" s="1"/>
  <c r="T64" i="13"/>
  <c r="U64" i="13"/>
  <c r="R64" i="13"/>
  <c r="L331" i="13"/>
  <c r="M331" i="13" s="1"/>
  <c r="N331" i="13" s="1"/>
  <c r="W331" i="13"/>
  <c r="T33" i="13"/>
  <c r="R33" i="13"/>
  <c r="T10" i="13"/>
  <c r="R10" i="13"/>
  <c r="U10" i="13"/>
  <c r="W52" i="13"/>
  <c r="L52" i="13"/>
  <c r="X284" i="13"/>
  <c r="M284" i="13"/>
  <c r="N284" i="13" s="1"/>
  <c r="T284" i="13" s="1"/>
  <c r="W293" i="13"/>
  <c r="L293" i="13"/>
  <c r="M293" i="13" s="1"/>
  <c r="N293" i="13" s="1"/>
  <c r="H261" i="13"/>
  <c r="L261" i="13" s="1"/>
  <c r="M261" i="13" s="1"/>
  <c r="N261" i="13" s="1"/>
  <c r="V261" i="13"/>
  <c r="T14" i="13"/>
  <c r="W243" i="13"/>
  <c r="X243" i="13" s="1"/>
  <c r="R65" i="13"/>
  <c r="W61" i="13"/>
  <c r="X61" i="13" s="1"/>
  <c r="L306" i="13"/>
  <c r="Y306" i="13" s="1"/>
  <c r="F463" i="13"/>
  <c r="V374" i="13"/>
  <c r="W374" i="13" s="1"/>
  <c r="S295" i="13"/>
  <c r="L190" i="13"/>
  <c r="L427" i="13"/>
  <c r="M427" i="13" s="1"/>
  <c r="N427" i="13" s="1"/>
  <c r="L305" i="13"/>
  <c r="L230" i="13"/>
  <c r="X230" i="13" s="1"/>
  <c r="L220" i="13"/>
  <c r="X220" i="13" s="1"/>
  <c r="H240" i="13"/>
  <c r="H149" i="13"/>
  <c r="W149" i="13" s="1"/>
  <c r="X149" i="13" s="1"/>
  <c r="L197" i="13"/>
  <c r="W73" i="13"/>
  <c r="L73" i="13"/>
  <c r="M73" i="13" s="1"/>
  <c r="N73" i="13" s="1"/>
  <c r="T73" i="13" s="1"/>
  <c r="H59" i="13"/>
  <c r="V59" i="13"/>
  <c r="V85" i="13"/>
  <c r="H85" i="13"/>
  <c r="W85" i="13" s="1"/>
  <c r="X85" i="13" s="1"/>
  <c r="H103" i="13"/>
  <c r="W103" i="13" s="1"/>
  <c r="X103" i="13" s="1"/>
  <c r="V103" i="13"/>
  <c r="V107" i="13"/>
  <c r="H107" i="13"/>
  <c r="W107" i="13" s="1"/>
  <c r="X107" i="13" s="1"/>
  <c r="N107" i="13"/>
  <c r="H122" i="13"/>
  <c r="W122" i="13" s="1"/>
  <c r="X122" i="13" s="1"/>
  <c r="V122" i="13"/>
  <c r="V128" i="13"/>
  <c r="N128" i="13"/>
  <c r="H256" i="13"/>
  <c r="V256" i="13"/>
  <c r="V258" i="13"/>
  <c r="L258" i="13"/>
  <c r="H145" i="13"/>
  <c r="W145" i="13" s="1"/>
  <c r="X145" i="13" s="1"/>
  <c r="N145" i="13"/>
  <c r="R145" i="13" s="1"/>
  <c r="H282" i="13"/>
  <c r="V282" i="13"/>
  <c r="V289" i="13"/>
  <c r="H289" i="13"/>
  <c r="W289" i="13" s="1"/>
  <c r="S309" i="13"/>
  <c r="V309" i="13"/>
  <c r="S313" i="13"/>
  <c r="H313" i="13"/>
  <c r="W313" i="13" s="1"/>
  <c r="S324" i="13"/>
  <c r="T324" i="13" s="1"/>
  <c r="V324" i="13"/>
  <c r="H324" i="13"/>
  <c r="W324" i="13" s="1"/>
  <c r="Y324" i="13" s="1"/>
  <c r="V362" i="13"/>
  <c r="S362" i="13"/>
  <c r="H362" i="13"/>
  <c r="W362" i="13" s="1"/>
  <c r="H371" i="13"/>
  <c r="V371" i="13"/>
  <c r="S371" i="13"/>
  <c r="S384" i="13"/>
  <c r="H384" i="13"/>
  <c r="L384" i="13" s="1"/>
  <c r="M384" i="13" s="1"/>
  <c r="N384" i="13" s="1"/>
  <c r="U384" i="13" s="1"/>
  <c r="V384" i="13"/>
  <c r="R154" i="13"/>
  <c r="L254" i="13"/>
  <c r="M254" i="13" s="1"/>
  <c r="N254" i="13" s="1"/>
  <c r="T254" i="13" s="1"/>
  <c r="H272" i="13"/>
  <c r="W272" i="13" s="1"/>
  <c r="X297" i="13"/>
  <c r="M329" i="13"/>
  <c r="N329" i="13" s="1"/>
  <c r="U329" i="13" s="1"/>
  <c r="M227" i="13"/>
  <c r="N227" i="13" s="1"/>
  <c r="R14" i="13"/>
  <c r="X64" i="13"/>
  <c r="R41" i="13"/>
  <c r="X50" i="13"/>
  <c r="L76" i="13"/>
  <c r="W351" i="13"/>
  <c r="T154" i="13"/>
  <c r="L207" i="13"/>
  <c r="H295" i="13"/>
  <c r="W295" i="13" s="1"/>
  <c r="R47" i="13"/>
  <c r="L241" i="13"/>
  <c r="Y241" i="13" s="1"/>
  <c r="L328" i="13"/>
  <c r="U161" i="13"/>
  <c r="L279" i="13"/>
  <c r="R12" i="13"/>
  <c r="V305" i="13"/>
  <c r="W67" i="13"/>
  <c r="S328" i="13"/>
  <c r="W232" i="13"/>
  <c r="Y232" i="13" s="1"/>
  <c r="U153" i="13"/>
  <c r="W79" i="13"/>
  <c r="L79" i="13"/>
  <c r="H19" i="13"/>
  <c r="W19" i="13" s="1"/>
  <c r="X19" i="13" s="1"/>
  <c r="V19" i="13"/>
  <c r="H24" i="13"/>
  <c r="W24" i="13" s="1"/>
  <c r="X24" i="13" s="1"/>
  <c r="V24" i="13"/>
  <c r="U29" i="13"/>
  <c r="T29" i="13"/>
  <c r="V210" i="13"/>
  <c r="H210" i="13"/>
  <c r="W210" i="13" s="1"/>
  <c r="V219" i="13"/>
  <c r="H219" i="13"/>
  <c r="W219" i="13" s="1"/>
  <c r="H226" i="13"/>
  <c r="W226" i="13" s="1"/>
  <c r="V226" i="13"/>
  <c r="S378" i="13"/>
  <c r="V378" i="13"/>
  <c r="H378" i="13"/>
  <c r="L378" i="13" s="1"/>
  <c r="M378" i="13" s="1"/>
  <c r="N378" i="13" s="1"/>
  <c r="T378" i="13" s="1"/>
  <c r="R85" i="13"/>
  <c r="U176" i="13"/>
  <c r="X277" i="13"/>
  <c r="W218" i="13"/>
  <c r="X218" i="13" s="1"/>
  <c r="S305" i="13"/>
  <c r="V328" i="13"/>
  <c r="L201" i="13"/>
  <c r="M201" i="13" s="1"/>
  <c r="N201" i="13" s="1"/>
  <c r="W201" i="13"/>
  <c r="X201" i="13" s="1"/>
  <c r="S332" i="13"/>
  <c r="U24" i="13"/>
  <c r="T24" i="13"/>
  <c r="W191" i="13"/>
  <c r="L191" i="13"/>
  <c r="V246" i="13"/>
  <c r="H246" i="13"/>
  <c r="W246" i="13" s="1"/>
  <c r="H316" i="13"/>
  <c r="V316" i="13"/>
  <c r="S316" i="13"/>
  <c r="N15" i="13"/>
  <c r="V72" i="13"/>
  <c r="H72" i="13"/>
  <c r="N122" i="13"/>
  <c r="U122" i="13" s="1"/>
  <c r="V205" i="13"/>
  <c r="H205" i="13"/>
  <c r="H267" i="13"/>
  <c r="V267" i="13"/>
  <c r="W367" i="13"/>
  <c r="X367" i="13" s="1"/>
  <c r="N40" i="13"/>
  <c r="H74" i="13"/>
  <c r="H106" i="13"/>
  <c r="W106" i="13" s="1"/>
  <c r="X106" i="13" s="1"/>
  <c r="W381" i="13"/>
  <c r="Y381" i="13" s="1"/>
  <c r="N5" i="13"/>
  <c r="N96" i="13"/>
  <c r="H96" i="13"/>
  <c r="W96" i="13" s="1"/>
  <c r="X96" i="13" s="1"/>
  <c r="N106" i="13"/>
  <c r="N116" i="13"/>
  <c r="V211" i="13"/>
  <c r="H211" i="13"/>
  <c r="L330" i="13"/>
  <c r="V347" i="13"/>
  <c r="S347" i="13"/>
  <c r="Y343" i="13"/>
  <c r="W69" i="13"/>
  <c r="X69" i="13" s="1"/>
  <c r="L221" i="13"/>
  <c r="H54" i="13"/>
  <c r="V156" i="13"/>
  <c r="L63" i="13"/>
  <c r="T155" i="13"/>
  <c r="H333" i="13"/>
  <c r="H53" i="13"/>
  <c r="V53" i="13"/>
  <c r="H55" i="13"/>
  <c r="V55" i="13"/>
  <c r="N126" i="13"/>
  <c r="R126" i="13" s="1"/>
  <c r="N132" i="13"/>
  <c r="U132" i="13" s="1"/>
  <c r="N136" i="13"/>
  <c r="T136" i="13" s="1"/>
  <c r="N140" i="13"/>
  <c r="N159" i="13"/>
  <c r="S301" i="13"/>
  <c r="H301" i="13"/>
  <c r="H368" i="13"/>
  <c r="N83" i="13"/>
  <c r="N109" i="13"/>
  <c r="N110" i="13"/>
  <c r="U110" i="13" s="1"/>
  <c r="N149" i="13"/>
  <c r="N158" i="13"/>
  <c r="U50" i="13"/>
  <c r="R50" i="13"/>
  <c r="T50" i="13"/>
  <c r="T184" i="13"/>
  <c r="U184" i="13"/>
  <c r="T315" i="13"/>
  <c r="U315" i="13"/>
  <c r="M243" i="13"/>
  <c r="N243" i="13" s="1"/>
  <c r="U243" i="13" s="1"/>
  <c r="U215" i="13"/>
  <c r="T215" i="13"/>
  <c r="X215" i="13"/>
  <c r="Y319" i="13"/>
  <c r="X319" i="13"/>
  <c r="U23" i="13"/>
  <c r="T23" i="13"/>
  <c r="W68" i="13"/>
  <c r="L68" i="13"/>
  <c r="L186" i="13"/>
  <c r="Y273" i="13"/>
  <c r="M339" i="13"/>
  <c r="N339" i="13" s="1"/>
  <c r="X339" i="13"/>
  <c r="R21" i="13"/>
  <c r="T299" i="13"/>
  <c r="U299" i="13"/>
  <c r="L235" i="13"/>
  <c r="W235" i="13"/>
  <c r="W282" i="13"/>
  <c r="L282" i="13"/>
  <c r="R24" i="13"/>
  <c r="W231" i="13"/>
  <c r="L231" i="13"/>
  <c r="M231" i="13" s="1"/>
  <c r="N231" i="13" s="1"/>
  <c r="U129" i="13"/>
  <c r="W249" i="13"/>
  <c r="L249" i="13"/>
  <c r="Y276" i="13"/>
  <c r="U103" i="13"/>
  <c r="T103" i="13"/>
  <c r="R103" i="13"/>
  <c r="M348" i="13"/>
  <c r="N348" i="13" s="1"/>
  <c r="U348" i="13" s="1"/>
  <c r="W225" i="13"/>
  <c r="L225" i="13"/>
  <c r="L199" i="13"/>
  <c r="L311" i="13"/>
  <c r="M311" i="13" s="1"/>
  <c r="N311" i="13" s="1"/>
  <c r="L356" i="13"/>
  <c r="M356" i="13" s="1"/>
  <c r="N356" i="13" s="1"/>
  <c r="U269" i="13"/>
  <c r="T21" i="13"/>
  <c r="Y253" i="13"/>
  <c r="U120" i="13"/>
  <c r="R120" i="13"/>
  <c r="M229" i="13"/>
  <c r="N229" i="13" s="1"/>
  <c r="X229" i="13"/>
  <c r="Y325" i="13"/>
  <c r="L310" i="13"/>
  <c r="W310" i="13"/>
  <c r="M232" i="13"/>
  <c r="N232" i="13" s="1"/>
  <c r="W242" i="13"/>
  <c r="L242" i="13"/>
  <c r="W162" i="13"/>
  <c r="L162" i="13"/>
  <c r="M162" i="13" s="1"/>
  <c r="N162" i="13" s="1"/>
  <c r="L196" i="13"/>
  <c r="M196" i="13" s="1"/>
  <c r="N196" i="13" s="1"/>
  <c r="W196" i="13"/>
  <c r="W261" i="13"/>
  <c r="M66" i="13"/>
  <c r="N66" i="13" s="1"/>
  <c r="R66" i="13" s="1"/>
  <c r="X66" i="13"/>
  <c r="R152" i="13"/>
  <c r="T152" i="13"/>
  <c r="R147" i="13"/>
  <c r="U147" i="13"/>
  <c r="W170" i="13"/>
  <c r="L170" i="13"/>
  <c r="M170" i="13" s="1"/>
  <c r="N170" i="13" s="1"/>
  <c r="T193" i="13"/>
  <c r="Y329" i="13"/>
  <c r="L291" i="13"/>
  <c r="U342" i="13"/>
  <c r="W233" i="13"/>
  <c r="L233" i="13"/>
  <c r="M233" i="13" s="1"/>
  <c r="N233" i="13" s="1"/>
  <c r="T233" i="13" s="1"/>
  <c r="L208" i="13"/>
  <c r="W208" i="13"/>
  <c r="T276" i="13"/>
  <c r="T36" i="13"/>
  <c r="U343" i="13"/>
  <c r="T343" i="13"/>
  <c r="M222" i="13"/>
  <c r="N222" i="13" s="1"/>
  <c r="Y222" i="13"/>
  <c r="M373" i="13"/>
  <c r="N373" i="13" s="1"/>
  <c r="U373" i="13" s="1"/>
  <c r="M309" i="13"/>
  <c r="N309" i="13" s="1"/>
  <c r="R146" i="13"/>
  <c r="U146" i="13"/>
  <c r="W386" i="13"/>
  <c r="L386" i="13"/>
  <c r="M386" i="13" s="1"/>
  <c r="N386" i="13" s="1"/>
  <c r="R27" i="13"/>
  <c r="W252" i="13"/>
  <c r="L252" i="13"/>
  <c r="L245" i="13"/>
  <c r="W347" i="13"/>
  <c r="L347" i="13"/>
  <c r="M347" i="13" s="1"/>
  <c r="N347" i="13" s="1"/>
  <c r="L78" i="13"/>
  <c r="M78" i="13" s="1"/>
  <c r="N78" i="13" s="1"/>
  <c r="W78" i="13"/>
  <c r="L281" i="13"/>
  <c r="W251" i="13"/>
  <c r="L251" i="13"/>
  <c r="Y334" i="13"/>
  <c r="Y255" i="13"/>
  <c r="Y266" i="13"/>
  <c r="L49" i="13"/>
  <c r="W49" i="13"/>
  <c r="R81" i="13"/>
  <c r="Y383" i="13"/>
  <c r="W164" i="13"/>
  <c r="X164" i="13" s="1"/>
  <c r="W163" i="13"/>
  <c r="L163" i="13"/>
  <c r="L397" i="13"/>
  <c r="M397" i="13" s="1"/>
  <c r="N397" i="13" s="1"/>
  <c r="L406" i="13"/>
  <c r="M406" i="13" s="1"/>
  <c r="N406" i="13" s="1"/>
  <c r="Y284" i="13"/>
  <c r="T12" i="13"/>
  <c r="L394" i="13"/>
  <c r="M394" i="13" s="1"/>
  <c r="N394" i="13" s="1"/>
  <c r="L412" i="13"/>
  <c r="M412" i="13" s="1"/>
  <c r="N412" i="13" s="1"/>
  <c r="S200" i="9"/>
  <c r="U50" i="9"/>
  <c r="W176" i="9"/>
  <c r="L176" i="9"/>
  <c r="M176" i="9" s="1"/>
  <c r="N176" i="9" s="1"/>
  <c r="V30" i="9"/>
  <c r="W205" i="9"/>
  <c r="W120" i="9"/>
  <c r="L120" i="9"/>
  <c r="M120" i="9" s="1"/>
  <c r="N120" i="9" s="1"/>
  <c r="U120" i="9" s="1"/>
  <c r="N6" i="9"/>
  <c r="U6" i="9" s="1"/>
  <c r="H6" i="9"/>
  <c r="W6" i="9" s="1"/>
  <c r="X6" i="9" s="1"/>
  <c r="V6" i="9"/>
  <c r="V38" i="9"/>
  <c r="H38" i="9"/>
  <c r="W38" i="9" s="1"/>
  <c r="X38" i="9" s="1"/>
  <c r="H42" i="9"/>
  <c r="W42" i="9" s="1"/>
  <c r="X42" i="9" s="1"/>
  <c r="V42" i="9"/>
  <c r="V184" i="9"/>
  <c r="H184" i="9"/>
  <c r="W184" i="9" s="1"/>
  <c r="H192" i="9"/>
  <c r="W192" i="9" s="1"/>
  <c r="S192" i="9"/>
  <c r="V192" i="9"/>
  <c r="V215" i="9"/>
  <c r="H215" i="9"/>
  <c r="L215" i="9" s="1"/>
  <c r="M215" i="9" s="1"/>
  <c r="N215" i="9" s="1"/>
  <c r="U215" i="9" s="1"/>
  <c r="S207" i="9"/>
  <c r="T207" i="9" s="1"/>
  <c r="L145" i="9"/>
  <c r="M145" i="9" s="1"/>
  <c r="N145" i="9" s="1"/>
  <c r="T145" i="9" s="1"/>
  <c r="W145" i="9"/>
  <c r="W93" i="9"/>
  <c r="L93" i="9"/>
  <c r="M93" i="9" s="1"/>
  <c r="N93" i="9" s="1"/>
  <c r="U93" i="9" s="1"/>
  <c r="H46" i="9"/>
  <c r="W46" i="9" s="1"/>
  <c r="X46" i="9" s="1"/>
  <c r="N46" i="9"/>
  <c r="V46" i="9"/>
  <c r="V50" i="9"/>
  <c r="H50" i="9"/>
  <c r="W50" i="9" s="1"/>
  <c r="X50" i="9" s="1"/>
  <c r="V53" i="9"/>
  <c r="H53" i="9"/>
  <c r="W53" i="9" s="1"/>
  <c r="H57" i="9"/>
  <c r="W57" i="9" s="1"/>
  <c r="S166" i="9"/>
  <c r="H166" i="9"/>
  <c r="W166" i="9" s="1"/>
  <c r="H173" i="9"/>
  <c r="V173" i="9"/>
  <c r="S173" i="9"/>
  <c r="V180" i="9"/>
  <c r="S180" i="9"/>
  <c r="H188" i="9"/>
  <c r="L188" i="9" s="1"/>
  <c r="M188" i="9" s="1"/>
  <c r="N188" i="9" s="1"/>
  <c r="U188" i="9" s="1"/>
  <c r="V188" i="9"/>
  <c r="V196" i="9"/>
  <c r="H196" i="9"/>
  <c r="L196" i="9" s="1"/>
  <c r="S196" i="9"/>
  <c r="N38" i="9"/>
  <c r="T38" i="9" s="1"/>
  <c r="N30" i="9"/>
  <c r="R30" i="9" s="1"/>
  <c r="L86" i="9"/>
  <c r="M86" i="9" s="1"/>
  <c r="N86" i="9" s="1"/>
  <c r="U86" i="9" s="1"/>
  <c r="H200" i="9"/>
  <c r="H180" i="9"/>
  <c r="W180" i="9" s="1"/>
  <c r="W139" i="9"/>
  <c r="L139" i="9"/>
  <c r="V102" i="9"/>
  <c r="N19" i="9"/>
  <c r="U19" i="9" s="1"/>
  <c r="N28" i="9"/>
  <c r="R28" i="9" s="1"/>
  <c r="N33" i="9"/>
  <c r="T33" i="9" s="1"/>
  <c r="N49" i="9"/>
  <c r="U49" i="9" s="1"/>
  <c r="W66" i="9"/>
  <c r="X66" i="9" s="1"/>
  <c r="H5" i="9"/>
  <c r="H71" i="9"/>
  <c r="L71" i="9" s="1"/>
  <c r="M71" i="9" s="1"/>
  <c r="N71" i="9" s="1"/>
  <c r="N10" i="9"/>
  <c r="R10" i="9" s="1"/>
  <c r="L115" i="9"/>
  <c r="X115" i="9" s="1"/>
  <c r="H153" i="9"/>
  <c r="W153" i="9" s="1"/>
  <c r="V56" i="9"/>
  <c r="V10" i="9"/>
  <c r="V19" i="9"/>
  <c r="H81" i="9"/>
  <c r="L81" i="9" s="1"/>
  <c r="M81" i="9" s="1"/>
  <c r="N81" i="9" s="1"/>
  <c r="U81" i="9" s="1"/>
  <c r="N36" i="9"/>
  <c r="R36" i="9" s="1"/>
  <c r="V121" i="9"/>
  <c r="N45" i="9"/>
  <c r="U45" i="9" s="1"/>
  <c r="V208" i="9"/>
  <c r="W208" i="9" s="1"/>
  <c r="X208" i="9" s="1"/>
  <c r="V151" i="9"/>
  <c r="N159" i="9"/>
  <c r="U88" i="9"/>
  <c r="T88" i="9"/>
  <c r="W138" i="9"/>
  <c r="X138" i="9" s="1"/>
  <c r="W174" i="9"/>
  <c r="X174" i="9" s="1"/>
  <c r="L163" i="9"/>
  <c r="M163" i="9" s="1"/>
  <c r="N163" i="9" s="1"/>
  <c r="T163" i="9" s="1"/>
  <c r="T114" i="9"/>
  <c r="T9" i="9"/>
  <c r="L177" i="9"/>
  <c r="X177" i="9" s="1"/>
  <c r="L179" i="9"/>
  <c r="M179" i="9" s="1"/>
  <c r="N179" i="9" s="1"/>
  <c r="U179" i="9" s="1"/>
  <c r="W122" i="9"/>
  <c r="L106" i="9"/>
  <c r="M106" i="9" s="1"/>
  <c r="N106" i="9" s="1"/>
  <c r="U106" i="9" s="1"/>
  <c r="N47" i="9"/>
  <c r="T47" i="9" s="1"/>
  <c r="X9" i="7"/>
  <c r="W5" i="7"/>
  <c r="X5" i="7" s="1"/>
  <c r="F15" i="7"/>
  <c r="H11" i="7"/>
  <c r="R11" i="7" s="1"/>
  <c r="W7" i="7"/>
  <c r="X7" i="7" s="1"/>
  <c r="V11" i="5"/>
  <c r="H11" i="5"/>
  <c r="W11" i="5" s="1"/>
  <c r="T292" i="15"/>
  <c r="N48" i="15"/>
  <c r="U48" i="15" s="1"/>
  <c r="N44" i="15"/>
  <c r="R44" i="15" s="1"/>
  <c r="T51" i="15"/>
  <c r="N169" i="15"/>
  <c r="R169" i="15" s="1"/>
  <c r="R10" i="7"/>
  <c r="X10" i="7"/>
  <c r="W146" i="9"/>
  <c r="L146" i="9"/>
  <c r="U125" i="9"/>
  <c r="T125" i="9"/>
  <c r="H85" i="9"/>
  <c r="W85" i="9" s="1"/>
  <c r="V85" i="9"/>
  <c r="H103" i="9"/>
  <c r="W103" i="9" s="1"/>
  <c r="V103" i="9"/>
  <c r="V144" i="9"/>
  <c r="H144" i="9"/>
  <c r="H148" i="9"/>
  <c r="W148" i="9" s="1"/>
  <c r="V148" i="9"/>
  <c r="V158" i="9"/>
  <c r="H158" i="9"/>
  <c r="V162" i="9"/>
  <c r="H162" i="9"/>
  <c r="S203" i="9"/>
  <c r="V203" i="9"/>
  <c r="H203" i="9"/>
  <c r="W203" i="9" s="1"/>
  <c r="V211" i="9"/>
  <c r="H211" i="9"/>
  <c r="L211" i="9" s="1"/>
  <c r="M211" i="9" s="1"/>
  <c r="N211" i="9" s="1"/>
  <c r="U211" i="9" s="1"/>
  <c r="H150" i="9"/>
  <c r="W150" i="9" s="1"/>
  <c r="V207" i="9"/>
  <c r="W207" i="9" s="1"/>
  <c r="X207" i="9" s="1"/>
  <c r="H99" i="9"/>
  <c r="W99" i="9" s="1"/>
  <c r="R9" i="9"/>
  <c r="H87" i="9"/>
  <c r="L87" i="9" s="1"/>
  <c r="M87" i="9" s="1"/>
  <c r="N87" i="9" s="1"/>
  <c r="U87" i="9" s="1"/>
  <c r="S211" i="9"/>
  <c r="H73" i="9"/>
  <c r="W73" i="9" s="1"/>
  <c r="V75" i="9"/>
  <c r="H75" i="9"/>
  <c r="L96" i="9"/>
  <c r="M96" i="9" s="1"/>
  <c r="N96" i="9" s="1"/>
  <c r="W96" i="9"/>
  <c r="H127" i="9"/>
  <c r="V127" i="9"/>
  <c r="V131" i="9"/>
  <c r="H131" i="9"/>
  <c r="H137" i="9"/>
  <c r="W137" i="9" s="1"/>
  <c r="V137" i="9"/>
  <c r="V105" i="9"/>
  <c r="N5" i="9"/>
  <c r="U5" i="9" s="1"/>
  <c r="V146" i="9"/>
  <c r="L129" i="9"/>
  <c r="V115" i="9"/>
  <c r="V216" i="9"/>
  <c r="S215" i="9"/>
  <c r="H133" i="9"/>
  <c r="W133" i="9" s="1"/>
  <c r="V123" i="9"/>
  <c r="H105" i="9"/>
  <c r="W105" i="9" s="1"/>
  <c r="V59" i="9"/>
  <c r="V24" i="9"/>
  <c r="H24" i="9"/>
  <c r="W24" i="9" s="1"/>
  <c r="X24" i="9" s="1"/>
  <c r="N24" i="9"/>
  <c r="V40" i="9"/>
  <c r="H40" i="9"/>
  <c r="W40" i="9" s="1"/>
  <c r="X40" i="9" s="1"/>
  <c r="L56" i="9"/>
  <c r="M56" i="9" s="1"/>
  <c r="N56" i="9" s="1"/>
  <c r="W56" i="9"/>
  <c r="V58" i="9"/>
  <c r="H58" i="9"/>
  <c r="W151" i="9"/>
  <c r="L151" i="9"/>
  <c r="M151" i="9" s="1"/>
  <c r="N151" i="9" s="1"/>
  <c r="V165" i="9"/>
  <c r="H165" i="9"/>
  <c r="W165" i="9" s="1"/>
  <c r="V175" i="9"/>
  <c r="H175" i="9"/>
  <c r="S178" i="9"/>
  <c r="H178" i="9"/>
  <c r="W178" i="9" s="1"/>
  <c r="V190" i="9"/>
  <c r="H190" i="9"/>
  <c r="W190" i="9" s="1"/>
  <c r="S198" i="9"/>
  <c r="H198" i="9"/>
  <c r="V198" i="9"/>
  <c r="S201" i="9"/>
  <c r="V201" i="9"/>
  <c r="H60" i="9"/>
  <c r="W60" i="9" s="1"/>
  <c r="V60" i="9"/>
  <c r="H8" i="9"/>
  <c r="W8" i="9" s="1"/>
  <c r="X8" i="9" s="1"/>
  <c r="V8" i="9"/>
  <c r="H22" i="9"/>
  <c r="W22" i="9" s="1"/>
  <c r="X22" i="9" s="1"/>
  <c r="N22" i="9"/>
  <c r="H118" i="9"/>
  <c r="W118" i="9" s="1"/>
  <c r="V118" i="9"/>
  <c r="H140" i="9"/>
  <c r="N8" i="9"/>
  <c r="U8" i="9" s="1"/>
  <c r="N13" i="9"/>
  <c r="R13" i="9" s="1"/>
  <c r="W13" i="9"/>
  <c r="X13" i="9" s="1"/>
  <c r="V21" i="9"/>
  <c r="H21" i="9"/>
  <c r="W21" i="9" s="1"/>
  <c r="X21" i="9" s="1"/>
  <c r="L121" i="9"/>
  <c r="W121" i="9"/>
  <c r="H135" i="9"/>
  <c r="W135" i="9" s="1"/>
  <c r="V135" i="9"/>
  <c r="S185" i="9"/>
  <c r="V185" i="9"/>
  <c r="S189" i="9"/>
  <c r="V189" i="9"/>
  <c r="H189" i="9"/>
  <c r="W189" i="9" s="1"/>
  <c r="W201" i="9"/>
  <c r="H204" i="9"/>
  <c r="L204" i="9" s="1"/>
  <c r="M204" i="9" s="1"/>
  <c r="N204" i="9" s="1"/>
  <c r="T204" i="9" s="1"/>
  <c r="V204" i="9"/>
  <c r="N102" i="9"/>
  <c r="H101" i="9"/>
  <c r="L168" i="9"/>
  <c r="U126" i="9"/>
  <c r="T138" i="9"/>
  <c r="N32" i="9"/>
  <c r="S168" i="9"/>
  <c r="L77" i="9"/>
  <c r="V73" i="9"/>
  <c r="H171" i="9"/>
  <c r="W171" i="9" s="1"/>
  <c r="N40" i="9"/>
  <c r="R40" i="9" s="1"/>
  <c r="W167" i="9"/>
  <c r="H113" i="9"/>
  <c r="W113" i="9" s="1"/>
  <c r="H64" i="9"/>
  <c r="V22" i="9"/>
  <c r="H185" i="9"/>
  <c r="W185" i="9" s="1"/>
  <c r="V48" i="9"/>
  <c r="V160" i="9"/>
  <c r="H67" i="9"/>
  <c r="V96" i="9"/>
  <c r="N23" i="9"/>
  <c r="U23" i="9" s="1"/>
  <c r="H31" i="9"/>
  <c r="W31" i="9" s="1"/>
  <c r="X31" i="9" s="1"/>
  <c r="N31" i="9"/>
  <c r="V31" i="9"/>
  <c r="N39" i="9"/>
  <c r="H39" i="9"/>
  <c r="W39" i="9" s="1"/>
  <c r="X39" i="9" s="1"/>
  <c r="N44" i="9"/>
  <c r="R44" i="9" s="1"/>
  <c r="V51" i="9"/>
  <c r="H51" i="9"/>
  <c r="W51" i="9" s="1"/>
  <c r="X51" i="9" s="1"/>
  <c r="V176" i="9"/>
  <c r="S176" i="9"/>
  <c r="S179" i="9"/>
  <c r="V179" i="9"/>
  <c r="H183" i="9"/>
  <c r="W183" i="9" s="1"/>
  <c r="V183" i="9"/>
  <c r="X122" i="9"/>
  <c r="V57" i="9"/>
  <c r="X82" i="9"/>
  <c r="U66" i="9"/>
  <c r="T66" i="9"/>
  <c r="T186" i="9"/>
  <c r="U195" i="9"/>
  <c r="T82" i="9"/>
  <c r="U82" i="9"/>
  <c r="S197" i="9"/>
  <c r="H152" i="9"/>
  <c r="W152" i="9" s="1"/>
  <c r="V152" i="9"/>
  <c r="V154" i="9"/>
  <c r="L154" i="9"/>
  <c r="W160" i="9"/>
  <c r="L160" i="9"/>
  <c r="V169" i="9"/>
  <c r="H169" i="9"/>
  <c r="L169" i="9" s="1"/>
  <c r="M169" i="9" s="1"/>
  <c r="N169" i="9" s="1"/>
  <c r="S194" i="9"/>
  <c r="H194" i="9"/>
  <c r="W194" i="9" s="1"/>
  <c r="V194" i="9"/>
  <c r="H212" i="9"/>
  <c r="L212" i="9" s="1"/>
  <c r="M70" i="9"/>
  <c r="N70" i="9" s="1"/>
  <c r="L90" i="9"/>
  <c r="L79" i="9"/>
  <c r="L123" i="9"/>
  <c r="N7" i="9"/>
  <c r="R7" i="9" s="1"/>
  <c r="L108" i="9"/>
  <c r="M108" i="9" s="1"/>
  <c r="N108" i="9" s="1"/>
  <c r="V13" i="9"/>
  <c r="H172" i="9"/>
  <c r="H72" i="9"/>
  <c r="W72" i="9" s="1"/>
  <c r="V72" i="9"/>
  <c r="H74" i="9"/>
  <c r="W74" i="9" s="1"/>
  <c r="V78" i="9"/>
  <c r="L78" i="9"/>
  <c r="M78" i="9" s="1"/>
  <c r="N78" i="9" s="1"/>
  <c r="T78" i="9" s="1"/>
  <c r="V80" i="9"/>
  <c r="H80" i="9"/>
  <c r="H95" i="9"/>
  <c r="W95" i="9" s="1"/>
  <c r="V95" i="9"/>
  <c r="V128" i="9"/>
  <c r="L128" i="9"/>
  <c r="M128" i="9" s="1"/>
  <c r="N128" i="9" s="1"/>
  <c r="U128" i="9" s="1"/>
  <c r="V130" i="9"/>
  <c r="L130" i="9"/>
  <c r="L134" i="9"/>
  <c r="M134" i="9" s="1"/>
  <c r="N134" i="9" s="1"/>
  <c r="W134" i="9"/>
  <c r="V143" i="9"/>
  <c r="H143" i="9"/>
  <c r="W143" i="9" s="1"/>
  <c r="H147" i="9"/>
  <c r="V147" i="9"/>
  <c r="V164" i="9"/>
  <c r="H164" i="9"/>
  <c r="W164" i="9" s="1"/>
  <c r="V166" i="9"/>
  <c r="W173" i="9"/>
  <c r="L173" i="9"/>
  <c r="S184" i="9"/>
  <c r="S187" i="9"/>
  <c r="V187" i="9"/>
  <c r="H187" i="9"/>
  <c r="V191" i="9"/>
  <c r="H191" i="9"/>
  <c r="S191" i="9"/>
  <c r="H197" i="9"/>
  <c r="W197" i="9" s="1"/>
  <c r="H222" i="9"/>
  <c r="L222" i="9" s="1"/>
  <c r="M222" i="9" s="1"/>
  <c r="N222" i="9" s="1"/>
  <c r="V197" i="9"/>
  <c r="S212" i="9"/>
  <c r="H216" i="9"/>
  <c r="L225" i="9"/>
  <c r="M225" i="9" s="1"/>
  <c r="N225" i="9" s="1"/>
  <c r="M122" i="9"/>
  <c r="N122" i="9" s="1"/>
  <c r="U122" i="9" s="1"/>
  <c r="W55" i="9"/>
  <c r="L55" i="9"/>
  <c r="M55" i="9" s="1"/>
  <c r="N55" i="9" s="1"/>
  <c r="S190" i="9"/>
  <c r="S169" i="9"/>
  <c r="N14" i="9"/>
  <c r="H14" i="9"/>
  <c r="W14" i="9" s="1"/>
  <c r="X14" i="9" s="1"/>
  <c r="V109" i="9"/>
  <c r="H109" i="9"/>
  <c r="W109" i="9" s="1"/>
  <c r="W125" i="9"/>
  <c r="X125" i="9" s="1"/>
  <c r="N26" i="9"/>
  <c r="V26" i="9"/>
  <c r="H34" i="9"/>
  <c r="W34" i="9" s="1"/>
  <c r="X34" i="9" s="1"/>
  <c r="V34" i="9"/>
  <c r="V94" i="9"/>
  <c r="H94" i="9"/>
  <c r="H142" i="9"/>
  <c r="V142" i="9"/>
  <c r="V155" i="9"/>
  <c r="H155" i="9"/>
  <c r="W155" i="9" s="1"/>
  <c r="V157" i="9"/>
  <c r="L157" i="9"/>
  <c r="W161" i="9"/>
  <c r="S202" i="9"/>
  <c r="T202" i="9" s="1"/>
  <c r="V202" i="9"/>
  <c r="W202" i="9" s="1"/>
  <c r="X202" i="9" s="1"/>
  <c r="V209" i="9"/>
  <c r="W209" i="9" s="1"/>
  <c r="L209" i="9"/>
  <c r="W213" i="9"/>
  <c r="X213" i="9" s="1"/>
  <c r="S219" i="9"/>
  <c r="L219" i="9"/>
  <c r="M219" i="9" s="1"/>
  <c r="N219" i="9" s="1"/>
  <c r="L220" i="9"/>
  <c r="M220" i="9" s="1"/>
  <c r="N220" i="9" s="1"/>
  <c r="N15" i="9"/>
  <c r="N29" i="9"/>
  <c r="H29" i="9"/>
  <c r="W29" i="9" s="1"/>
  <c r="X29" i="9" s="1"/>
  <c r="N37" i="9"/>
  <c r="H37" i="9"/>
  <c r="W37" i="9" s="1"/>
  <c r="X37" i="9" s="1"/>
  <c r="V37" i="9"/>
  <c r="V63" i="9"/>
  <c r="H63" i="9"/>
  <c r="L98" i="9"/>
  <c r="V100" i="9"/>
  <c r="L100" i="9"/>
  <c r="M100" i="9" s="1"/>
  <c r="N100" i="9" s="1"/>
  <c r="U100" i="9" s="1"/>
  <c r="H193" i="9"/>
  <c r="W193" i="9" s="1"/>
  <c r="V193" i="9"/>
  <c r="S206" i="9"/>
  <c r="T206" i="9" s="1"/>
  <c r="V206" i="9"/>
  <c r="W206" i="9" s="1"/>
  <c r="X206" i="9" s="1"/>
  <c r="H210" i="9"/>
  <c r="V210" i="9"/>
  <c r="W88" i="9"/>
  <c r="X88" i="9" s="1"/>
  <c r="N156" i="9"/>
  <c r="U156" i="9" s="1"/>
  <c r="L201" i="9"/>
  <c r="M201" i="9" s="1"/>
  <c r="N201" i="9" s="1"/>
  <c r="V156" i="9"/>
  <c r="X366" i="13"/>
  <c r="X365" i="13"/>
  <c r="T217" i="9"/>
  <c r="U217" i="9"/>
  <c r="U6" i="7"/>
  <c r="T6" i="7"/>
  <c r="X6" i="7"/>
  <c r="T5" i="7"/>
  <c r="M8" i="5"/>
  <c r="N8" i="5" s="1"/>
  <c r="T8" i="5" s="1"/>
  <c r="R5" i="5"/>
  <c r="R14" i="5" s="1"/>
  <c r="W5" i="5"/>
  <c r="L5" i="5"/>
  <c r="F14" i="5"/>
  <c r="U26" i="15"/>
  <c r="R26" i="15"/>
  <c r="R47" i="15"/>
  <c r="U47" i="15"/>
  <c r="L356" i="15"/>
  <c r="M356" i="15" s="1"/>
  <c r="N356" i="15" s="1"/>
  <c r="T356" i="15" s="1"/>
  <c r="W356" i="15"/>
  <c r="W308" i="15"/>
  <c r="L308" i="15"/>
  <c r="T280" i="15"/>
  <c r="U280" i="15"/>
  <c r="W272" i="15"/>
  <c r="L272" i="15"/>
  <c r="M272" i="15" s="1"/>
  <c r="N272" i="15" s="1"/>
  <c r="T272" i="15" s="1"/>
  <c r="L200" i="15"/>
  <c r="M200" i="15" s="1"/>
  <c r="N200" i="15" s="1"/>
  <c r="W200" i="15"/>
  <c r="W257" i="15"/>
  <c r="X257" i="15" s="1"/>
  <c r="L236" i="15"/>
  <c r="X236" i="15" s="1"/>
  <c r="R30" i="15"/>
  <c r="T33" i="15"/>
  <c r="U43" i="15"/>
  <c r="L444" i="15"/>
  <c r="X444" i="15" s="1"/>
  <c r="T285" i="15"/>
  <c r="H204" i="15"/>
  <c r="W204" i="15" s="1"/>
  <c r="S464" i="15"/>
  <c r="H472" i="15"/>
  <c r="L472" i="15" s="1"/>
  <c r="V192" i="15"/>
  <c r="V200" i="15"/>
  <c r="V77" i="15"/>
  <c r="N61" i="15"/>
  <c r="U61" i="15" s="1"/>
  <c r="V212" i="15"/>
  <c r="V272" i="15"/>
  <c r="V296" i="15"/>
  <c r="V308" i="15"/>
  <c r="H340" i="15"/>
  <c r="W340" i="15" s="1"/>
  <c r="L448" i="15"/>
  <c r="V452" i="15"/>
  <c r="V460" i="15"/>
  <c r="V288" i="15"/>
  <c r="H388" i="15"/>
  <c r="W388" i="15" s="1"/>
  <c r="S480" i="15"/>
  <c r="V39" i="15"/>
  <c r="V19" i="15"/>
  <c r="V27" i="15"/>
  <c r="N104" i="15"/>
  <c r="H157" i="15"/>
  <c r="W157" i="15" s="1"/>
  <c r="X157" i="15" s="1"/>
  <c r="V236" i="15"/>
  <c r="L244" i="15"/>
  <c r="M244" i="15" s="1"/>
  <c r="N244" i="15" s="1"/>
  <c r="H260" i="15"/>
  <c r="L260" i="15" s="1"/>
  <c r="M260" i="15" s="1"/>
  <c r="N260" i="15" s="1"/>
  <c r="T260" i="15" s="1"/>
  <c r="V348" i="15"/>
  <c r="V356" i="15"/>
  <c r="H376" i="15"/>
  <c r="W376" i="15" s="1"/>
  <c r="V185" i="15"/>
  <c r="H420" i="15"/>
  <c r="L420" i="15" s="1"/>
  <c r="M420" i="15" s="1"/>
  <c r="N420" i="15" s="1"/>
  <c r="N11" i="15"/>
  <c r="T11" i="15" s="1"/>
  <c r="N97" i="15"/>
  <c r="T97" i="15" s="1"/>
  <c r="V93" i="15"/>
  <c r="L380" i="15"/>
  <c r="X380" i="15" s="1"/>
  <c r="V492" i="15"/>
  <c r="N129" i="15"/>
  <c r="R129" i="15" s="1"/>
  <c r="N137" i="15"/>
  <c r="U137" i="15" s="1"/>
  <c r="N141" i="15"/>
  <c r="T141" i="15" s="1"/>
  <c r="N153" i="15"/>
  <c r="R153" i="15" s="1"/>
  <c r="N157" i="15"/>
  <c r="T157" i="15" s="1"/>
  <c r="N161" i="15"/>
  <c r="T161" i="15" s="1"/>
  <c r="N185" i="15"/>
  <c r="R185" i="15" s="1"/>
  <c r="V475" i="15"/>
  <c r="T30" i="15"/>
  <c r="N93" i="15"/>
  <c r="U93" i="15" s="1"/>
  <c r="W477" i="15"/>
  <c r="X477" i="15" s="1"/>
  <c r="L452" i="15"/>
  <c r="M452" i="15" s="1"/>
  <c r="N452" i="15" s="1"/>
  <c r="U78" i="15"/>
  <c r="N27" i="15"/>
  <c r="R27" i="15" s="1"/>
  <c r="V300" i="15"/>
  <c r="V464" i="15"/>
  <c r="N77" i="15"/>
  <c r="R77" i="15" s="1"/>
  <c r="N188" i="15"/>
  <c r="U188" i="15" s="1"/>
  <c r="H400" i="15"/>
  <c r="W400" i="15" s="1"/>
  <c r="L324" i="15"/>
  <c r="H276" i="15"/>
  <c r="W276" i="15" s="1"/>
  <c r="V292" i="15"/>
  <c r="V448" i="15"/>
  <c r="S460" i="15"/>
  <c r="H316" i="15"/>
  <c r="W316" i="15" s="1"/>
  <c r="V380" i="15"/>
  <c r="V161" i="15"/>
  <c r="V432" i="15"/>
  <c r="H69" i="15"/>
  <c r="W69" i="15" s="1"/>
  <c r="X69" i="15" s="1"/>
  <c r="V125" i="15"/>
  <c r="V137" i="15"/>
  <c r="N165" i="15"/>
  <c r="U165" i="15" s="1"/>
  <c r="V244" i="15"/>
  <c r="H404" i="15"/>
  <c r="W404" i="15" s="1"/>
  <c r="V480" i="15"/>
  <c r="H11" i="15"/>
  <c r="W11" i="15" s="1"/>
  <c r="X11" i="15" s="1"/>
  <c r="V85" i="15"/>
  <c r="H97" i="15"/>
  <c r="W97" i="15" s="1"/>
  <c r="X97" i="15" s="1"/>
  <c r="T329" i="15"/>
  <c r="N19" i="15"/>
  <c r="U19" i="15" s="1"/>
  <c r="N125" i="15"/>
  <c r="R125" i="15" s="1"/>
  <c r="N212" i="15"/>
  <c r="T212" i="15" s="1"/>
  <c r="S474" i="15"/>
  <c r="M289" i="15"/>
  <c r="N289" i="15" s="1"/>
  <c r="T289" i="15" s="1"/>
  <c r="T405" i="15"/>
  <c r="L300" i="15"/>
  <c r="L288" i="15"/>
  <c r="M288" i="15" s="1"/>
  <c r="N288" i="15" s="1"/>
  <c r="T288" i="15" s="1"/>
  <c r="N101" i="15"/>
  <c r="R101" i="15" s="1"/>
  <c r="L432" i="15"/>
  <c r="M432" i="15" s="1"/>
  <c r="N432" i="15" s="1"/>
  <c r="U432" i="15" s="1"/>
  <c r="S456" i="15"/>
  <c r="S448" i="15"/>
  <c r="V324" i="15"/>
  <c r="H392" i="15"/>
  <c r="H15" i="15"/>
  <c r="W15" i="15" s="1"/>
  <c r="X15" i="15" s="1"/>
  <c r="V57" i="15"/>
  <c r="H384" i="15"/>
  <c r="W384" i="15" s="1"/>
  <c r="H116" i="15"/>
  <c r="W116" i="15" s="1"/>
  <c r="X116" i="15" s="1"/>
  <c r="N81" i="15"/>
  <c r="V220" i="15"/>
  <c r="V141" i="15"/>
  <c r="V65" i="15"/>
  <c r="N59" i="15"/>
  <c r="T59" i="15" s="1"/>
  <c r="V101" i="15"/>
  <c r="U385" i="13"/>
  <c r="M381" i="13"/>
  <c r="N381" i="13" s="1"/>
  <c r="T379" i="13"/>
  <c r="U379" i="13"/>
  <c r="U370" i="13"/>
  <c r="U369" i="13"/>
  <c r="T367" i="13"/>
  <c r="U367" i="13"/>
  <c r="M366" i="13"/>
  <c r="N366" i="13" s="1"/>
  <c r="T366" i="13" s="1"/>
  <c r="Y366" i="13"/>
  <c r="Y365" i="13"/>
  <c r="M365" i="13"/>
  <c r="N365" i="13" s="1"/>
  <c r="T359" i="13"/>
  <c r="M357" i="13"/>
  <c r="N357" i="13" s="1"/>
  <c r="T357" i="13" s="1"/>
  <c r="X356" i="13"/>
  <c r="X355" i="13"/>
  <c r="M208" i="9"/>
  <c r="N208" i="9" s="1"/>
  <c r="T208" i="9" s="1"/>
  <c r="U206" i="9"/>
  <c r="U10" i="7"/>
  <c r="T10" i="7"/>
  <c r="X11" i="5"/>
  <c r="T56" i="13"/>
  <c r="R56" i="13"/>
  <c r="T11" i="5"/>
  <c r="U11" i="5"/>
  <c r="Y251" i="13"/>
  <c r="R124" i="13"/>
  <c r="U124" i="13"/>
  <c r="T124" i="13"/>
  <c r="T100" i="13"/>
  <c r="U100" i="13"/>
  <c r="U42" i="13"/>
  <c r="M292" i="13"/>
  <c r="N292" i="13" s="1"/>
  <c r="Y292" i="13"/>
  <c r="X292" i="13"/>
  <c r="T339" i="13"/>
  <c r="U339" i="13"/>
  <c r="Y340" i="13"/>
  <c r="L358" i="13"/>
  <c r="W358" i="13"/>
  <c r="T227" i="13"/>
  <c r="U227" i="13"/>
  <c r="Y369" i="13"/>
  <c r="M308" i="13"/>
  <c r="N308" i="13" s="1"/>
  <c r="X308" i="13"/>
  <c r="T297" i="13"/>
  <c r="R57" i="13"/>
  <c r="U57" i="13"/>
  <c r="U325" i="13"/>
  <c r="T325" i="13"/>
  <c r="T41" i="9"/>
  <c r="R41" i="9"/>
  <c r="Y336" i="13"/>
  <c r="X336" i="13"/>
  <c r="U22" i="13"/>
  <c r="R22" i="13"/>
  <c r="X10" i="13"/>
  <c r="L302" i="13"/>
  <c r="W302" i="13"/>
  <c r="L360" i="13"/>
  <c r="U78" i="9"/>
  <c r="T383" i="13"/>
  <c r="U383" i="13"/>
  <c r="X209" i="13"/>
  <c r="M209" i="13"/>
  <c r="N209" i="13" s="1"/>
  <c r="T61" i="13"/>
  <c r="R61" i="13"/>
  <c r="U61" i="13"/>
  <c r="U138" i="9"/>
  <c r="U207" i="9"/>
  <c r="U56" i="13"/>
  <c r="T9" i="7"/>
  <c r="U116" i="9"/>
  <c r="T116" i="9"/>
  <c r="U356" i="13"/>
  <c r="T320" i="13"/>
  <c r="U320" i="13"/>
  <c r="R100" i="13"/>
  <c r="W68" i="9"/>
  <c r="L68" i="9"/>
  <c r="W132" i="9"/>
  <c r="L132" i="9"/>
  <c r="M322" i="13"/>
  <c r="N322" i="13" s="1"/>
  <c r="X322" i="13"/>
  <c r="U37" i="13"/>
  <c r="R37" i="13"/>
  <c r="T37" i="13"/>
  <c r="X379" i="13"/>
  <c r="Y237" i="13"/>
  <c r="M237" i="13"/>
  <c r="N237" i="13" s="1"/>
  <c r="X237" i="13"/>
  <c r="L382" i="13"/>
  <c r="W382" i="13"/>
  <c r="W283" i="13"/>
  <c r="L283" i="13"/>
  <c r="T38" i="13"/>
  <c r="R28" i="13"/>
  <c r="U38" i="13"/>
  <c r="W342" i="13"/>
  <c r="L271" i="13"/>
  <c r="W198" i="13"/>
  <c r="X198" i="13" s="1"/>
  <c r="T87" i="9"/>
  <c r="R112" i="13"/>
  <c r="U112" i="13"/>
  <c r="T319" i="13"/>
  <c r="U319" i="13"/>
  <c r="M84" i="9"/>
  <c r="N84" i="9" s="1"/>
  <c r="T380" i="13"/>
  <c r="U380" i="13"/>
  <c r="U19" i="13"/>
  <c r="R19" i="13"/>
  <c r="T121" i="13"/>
  <c r="R121" i="13"/>
  <c r="W84" i="9"/>
  <c r="X84" i="9" s="1"/>
  <c r="L104" i="9"/>
  <c r="R33" i="9"/>
  <c r="L54" i="9"/>
  <c r="R21" i="9"/>
  <c r="T286" i="13"/>
  <c r="U286" i="13"/>
  <c r="T66" i="13"/>
  <c r="U66" i="13"/>
  <c r="R110" i="13"/>
  <c r="R92" i="13"/>
  <c r="T92" i="13"/>
  <c r="U92" i="13"/>
  <c r="T43" i="13"/>
  <c r="R43" i="13"/>
  <c r="U43" i="13"/>
  <c r="L338" i="13"/>
  <c r="W338" i="13"/>
  <c r="L183" i="13"/>
  <c r="W166" i="13"/>
  <c r="L166" i="13"/>
  <c r="L290" i="13"/>
  <c r="W290" i="13"/>
  <c r="M60" i="13"/>
  <c r="N60" i="13" s="1"/>
  <c r="T213" i="9"/>
  <c r="L117" i="9"/>
  <c r="W169" i="9"/>
  <c r="X169" i="9" s="1"/>
  <c r="W217" i="9"/>
  <c r="X217" i="9" s="1"/>
  <c r="U33" i="9"/>
  <c r="U42" i="9"/>
  <c r="L430" i="15"/>
  <c r="M430" i="15" s="1"/>
  <c r="N430" i="15" s="1"/>
  <c r="U430" i="15" s="1"/>
  <c r="W277" i="15"/>
  <c r="L277" i="15"/>
  <c r="M277" i="15" s="1"/>
  <c r="N277" i="15" s="1"/>
  <c r="U218" i="13"/>
  <c r="T277" i="13"/>
  <c r="U277" i="13"/>
  <c r="R149" i="13"/>
  <c r="W274" i="13"/>
  <c r="L274" i="13"/>
  <c r="R102" i="13"/>
  <c r="T102" i="13"/>
  <c r="W224" i="13"/>
  <c r="L224" i="13"/>
  <c r="M242" i="13"/>
  <c r="N242" i="13" s="1"/>
  <c r="U87" i="13"/>
  <c r="T87" i="13"/>
  <c r="R87" i="13"/>
  <c r="L298" i="13"/>
  <c r="T90" i="13"/>
  <c r="U90" i="13"/>
  <c r="W80" i="13"/>
  <c r="L80" i="13"/>
  <c r="X314" i="13"/>
  <c r="M314" i="13"/>
  <c r="N314" i="13" s="1"/>
  <c r="U101" i="13"/>
  <c r="T101" i="13"/>
  <c r="U189" i="13"/>
  <c r="T189" i="13"/>
  <c r="W307" i="13"/>
  <c r="L307" i="13"/>
  <c r="W296" i="13"/>
  <c r="L296" i="13"/>
  <c r="R93" i="13"/>
  <c r="W354" i="13"/>
  <c r="L354" i="13"/>
  <c r="U114" i="13"/>
  <c r="R114" i="13"/>
  <c r="W179" i="13"/>
  <c r="L179" i="13"/>
  <c r="L89" i="9"/>
  <c r="W89" i="9"/>
  <c r="U357" i="13"/>
  <c r="L333" i="15"/>
  <c r="X333" i="15" s="1"/>
  <c r="T70" i="13"/>
  <c r="T144" i="13"/>
  <c r="Y309" i="13"/>
  <c r="X239" i="13"/>
  <c r="M239" i="13"/>
  <c r="N239" i="13" s="1"/>
  <c r="V115" i="13"/>
  <c r="H115" i="13"/>
  <c r="W115" i="13" s="1"/>
  <c r="X115" i="13" s="1"/>
  <c r="N115" i="13"/>
  <c r="N133" i="13"/>
  <c r="H133" i="13"/>
  <c r="W133" i="13" s="1"/>
  <c r="X133" i="13" s="1"/>
  <c r="V133" i="13"/>
  <c r="L171" i="13"/>
  <c r="W171" i="13"/>
  <c r="V173" i="13"/>
  <c r="H173" i="13"/>
  <c r="W173" i="13" s="1"/>
  <c r="H175" i="13"/>
  <c r="W175" i="13" s="1"/>
  <c r="H178" i="13"/>
  <c r="W178" i="13" s="1"/>
  <c r="L180" i="13"/>
  <c r="V180" i="13"/>
  <c r="L182" i="13"/>
  <c r="W182" i="13"/>
  <c r="V192" i="13"/>
  <c r="H192" i="13"/>
  <c r="W194" i="13"/>
  <c r="L194" i="13"/>
  <c r="W216" i="13"/>
  <c r="L216" i="13"/>
  <c r="V250" i="13"/>
  <c r="L250" i="13"/>
  <c r="L257" i="13"/>
  <c r="W257" i="13"/>
  <c r="L260" i="13"/>
  <c r="Y260" i="13" s="1"/>
  <c r="V260" i="13"/>
  <c r="V263" i="13"/>
  <c r="H263" i="13"/>
  <c r="V265" i="13"/>
  <c r="H265" i="13"/>
  <c r="W265" i="13" s="1"/>
  <c r="U9" i="5"/>
  <c r="U13" i="13"/>
  <c r="W380" i="13"/>
  <c r="Y218" i="13"/>
  <c r="Y303" i="13"/>
  <c r="H10" i="4"/>
  <c r="N10" i="4"/>
  <c r="H31" i="13"/>
  <c r="W31" i="13" s="1"/>
  <c r="X31" i="13" s="1"/>
  <c r="N31" i="13"/>
  <c r="S361" i="13"/>
  <c r="V361" i="13"/>
  <c r="H361" i="13"/>
  <c r="X405" i="15"/>
  <c r="W337" i="13"/>
  <c r="M164" i="13"/>
  <c r="N164" i="13" s="1"/>
  <c r="L289" i="13"/>
  <c r="W370" i="13"/>
  <c r="H9" i="5"/>
  <c r="V9" i="5"/>
  <c r="S9" i="5"/>
  <c r="T9" i="5" s="1"/>
  <c r="V310" i="13"/>
  <c r="S310" i="13"/>
  <c r="Y314" i="13"/>
  <c r="S11" i="7"/>
  <c r="T11" i="7" s="1"/>
  <c r="V11" i="7"/>
  <c r="V43" i="9"/>
  <c r="N43" i="9"/>
  <c r="H153" i="13"/>
  <c r="W153" i="13" s="1"/>
  <c r="X153" i="13" s="1"/>
  <c r="V153" i="13"/>
  <c r="H158" i="13"/>
  <c r="W158" i="13" s="1"/>
  <c r="X158" i="13" s="1"/>
  <c r="V158" i="13"/>
  <c r="V327" i="13"/>
  <c r="H327" i="13"/>
  <c r="L345" i="13"/>
  <c r="V345" i="13"/>
  <c r="N6" i="4"/>
  <c r="N13" i="4" s="1"/>
  <c r="H6" i="4"/>
  <c r="F13" i="4"/>
  <c r="L7" i="5"/>
  <c r="H8" i="7"/>
  <c r="L8" i="7"/>
  <c r="L15" i="7" s="1"/>
  <c r="H149" i="9"/>
  <c r="W149" i="9" s="1"/>
  <c r="S193" i="9"/>
  <c r="H58" i="13"/>
  <c r="V58" i="13"/>
  <c r="L262" i="13"/>
  <c r="H285" i="13"/>
  <c r="W285" i="13" s="1"/>
  <c r="V285" i="13"/>
  <c r="H69" i="9"/>
  <c r="W69" i="9" s="1"/>
  <c r="N9" i="11"/>
  <c r="N18" i="11" s="1"/>
  <c r="V9" i="11"/>
  <c r="V134" i="13"/>
  <c r="N134" i="13"/>
  <c r="N151" i="13"/>
  <c r="N160" i="13"/>
  <c r="W200" i="13"/>
  <c r="L200" i="13"/>
  <c r="H12" i="7"/>
  <c r="L346" i="13"/>
  <c r="H350" i="13"/>
  <c r="S12" i="7"/>
  <c r="T12" i="7" s="1"/>
  <c r="F257" i="9"/>
  <c r="H393" i="13"/>
  <c r="L393" i="13" s="1"/>
  <c r="M393" i="13" s="1"/>
  <c r="N393" i="13" s="1"/>
  <c r="L416" i="13"/>
  <c r="M416" i="13" s="1"/>
  <c r="N416" i="13" s="1"/>
  <c r="H221" i="9"/>
  <c r="H11" i="4"/>
  <c r="L428" i="13"/>
  <c r="M428" i="13" s="1"/>
  <c r="N428" i="13" s="1"/>
  <c r="L425" i="13"/>
  <c r="M425" i="13" s="1"/>
  <c r="N425" i="13" s="1"/>
  <c r="L420" i="13"/>
  <c r="M420" i="13" s="1"/>
  <c r="N420" i="13" s="1"/>
  <c r="L424" i="13"/>
  <c r="M424" i="13" s="1"/>
  <c r="N424" i="13" s="1"/>
  <c r="U202" i="9"/>
  <c r="M486" i="15"/>
  <c r="N486" i="15" s="1"/>
  <c r="W443" i="15"/>
  <c r="L443" i="15"/>
  <c r="M443" i="15" s="1"/>
  <c r="N443" i="15" s="1"/>
  <c r="W374" i="15"/>
  <c r="L374" i="15"/>
  <c r="N120" i="15"/>
  <c r="U120" i="15" s="1"/>
  <c r="N105" i="15"/>
  <c r="T105" i="15" s="1"/>
  <c r="N98" i="15"/>
  <c r="T98" i="15" s="1"/>
  <c r="U72" i="15"/>
  <c r="L217" i="15"/>
  <c r="M217" i="15" s="1"/>
  <c r="N217" i="15" s="1"/>
  <c r="U217" i="15" s="1"/>
  <c r="W389" i="15"/>
  <c r="X389" i="15" s="1"/>
  <c r="T497" i="15"/>
  <c r="W497" i="15"/>
  <c r="X497" i="15" s="1"/>
  <c r="T72" i="15"/>
  <c r="T159" i="15"/>
  <c r="L322" i="15"/>
  <c r="N13" i="15"/>
  <c r="T13" i="15" s="1"/>
  <c r="T47" i="15"/>
  <c r="R51" i="15"/>
  <c r="W401" i="15"/>
  <c r="X401" i="15" s="1"/>
  <c r="L242" i="15"/>
  <c r="M242" i="15" s="1"/>
  <c r="N242" i="15" s="1"/>
  <c r="T242" i="15" s="1"/>
  <c r="R100" i="15"/>
  <c r="T183" i="15"/>
  <c r="R183" i="15"/>
  <c r="L199" i="15"/>
  <c r="M199" i="15" s="1"/>
  <c r="N199" i="15" s="1"/>
  <c r="U199" i="15" s="1"/>
  <c r="U183" i="15"/>
  <c r="L258" i="15"/>
  <c r="X258" i="15" s="1"/>
  <c r="R159" i="15"/>
  <c r="L469" i="15"/>
  <c r="W332" i="15"/>
  <c r="L332" i="15"/>
  <c r="M332" i="15" s="1"/>
  <c r="N332" i="15" s="1"/>
  <c r="U332" i="15" s="1"/>
  <c r="U80" i="15"/>
  <c r="R80" i="15"/>
  <c r="W481" i="15"/>
  <c r="L481" i="15"/>
  <c r="M481" i="15" s="1"/>
  <c r="N481" i="15" s="1"/>
  <c r="U481" i="15" s="1"/>
  <c r="U461" i="15"/>
  <c r="T461" i="15"/>
  <c r="T175" i="15"/>
  <c r="W377" i="15"/>
  <c r="L377" i="15"/>
  <c r="M377" i="15" s="1"/>
  <c r="N377" i="15" s="1"/>
  <c r="T377" i="15" s="1"/>
  <c r="W429" i="15"/>
  <c r="L429" i="15"/>
  <c r="U64" i="15"/>
  <c r="T64" i="15"/>
  <c r="T389" i="15"/>
  <c r="R64" i="15"/>
  <c r="W196" i="15"/>
  <c r="X196" i="15" s="1"/>
  <c r="L309" i="15"/>
  <c r="X309" i="15" s="1"/>
  <c r="W348" i="15"/>
  <c r="L348" i="15"/>
  <c r="L485" i="15"/>
  <c r="W485" i="15"/>
  <c r="L488" i="15"/>
  <c r="M488" i="15" s="1"/>
  <c r="N488" i="15" s="1"/>
  <c r="R147" i="15"/>
  <c r="U147" i="15"/>
  <c r="T171" i="15"/>
  <c r="U171" i="15"/>
  <c r="R171" i="15"/>
  <c r="V498" i="15"/>
  <c r="W498" i="15" s="1"/>
  <c r="S498" i="15"/>
  <c r="H490" i="15"/>
  <c r="V490" i="15"/>
  <c r="L291" i="15"/>
  <c r="M291" i="15" s="1"/>
  <c r="N291" i="15" s="1"/>
  <c r="U291" i="15" s="1"/>
  <c r="W291" i="15"/>
  <c r="L232" i="15"/>
  <c r="W232" i="15"/>
  <c r="M325" i="15"/>
  <c r="N325" i="15" s="1"/>
  <c r="U325" i="15" s="1"/>
  <c r="X325" i="15"/>
  <c r="W445" i="15"/>
  <c r="L445" i="15"/>
  <c r="M445" i="15" s="1"/>
  <c r="N445" i="15" s="1"/>
  <c r="T445" i="15" s="1"/>
  <c r="X461" i="15"/>
  <c r="W418" i="15"/>
  <c r="L418" i="15"/>
  <c r="H29" i="15"/>
  <c r="W29" i="15" s="1"/>
  <c r="X29" i="15" s="1"/>
  <c r="V29" i="15"/>
  <c r="V25" i="15"/>
  <c r="H25" i="15"/>
  <c r="W25" i="15" s="1"/>
  <c r="X25" i="15" s="1"/>
  <c r="H17" i="15"/>
  <c r="W17" i="15" s="1"/>
  <c r="X17" i="15" s="1"/>
  <c r="N17" i="15"/>
  <c r="H526" i="15"/>
  <c r="L526" i="15" s="1"/>
  <c r="M526" i="15" s="1"/>
  <c r="N526" i="15" s="1"/>
  <c r="W478" i="15"/>
  <c r="X478" i="15" s="1"/>
  <c r="L238" i="15"/>
  <c r="M238" i="15" s="1"/>
  <c r="N238" i="15" s="1"/>
  <c r="T100" i="15"/>
  <c r="T26" i="15"/>
  <c r="V13" i="15"/>
  <c r="W280" i="15"/>
  <c r="X280" i="15" s="1"/>
  <c r="L470" i="15"/>
  <c r="H21" i="15"/>
  <c r="W21" i="15" s="1"/>
  <c r="X21" i="15" s="1"/>
  <c r="H484" i="15"/>
  <c r="S484" i="15"/>
  <c r="H406" i="15"/>
  <c r="W406" i="15" s="1"/>
  <c r="V406" i="15"/>
  <c r="V402" i="15"/>
  <c r="L402" i="15"/>
  <c r="M402" i="15" s="1"/>
  <c r="N402" i="15" s="1"/>
  <c r="U402" i="15" s="1"/>
  <c r="V391" i="15"/>
  <c r="H391" i="15"/>
  <c r="H372" i="15"/>
  <c r="W372" i="15" s="1"/>
  <c r="H350" i="15"/>
  <c r="W350" i="15" s="1"/>
  <c r="V350" i="15"/>
  <c r="H158" i="15"/>
  <c r="W158" i="15" s="1"/>
  <c r="X158" i="15" s="1"/>
  <c r="V158" i="15"/>
  <c r="H142" i="15"/>
  <c r="W142" i="15" s="1"/>
  <c r="X142" i="15" s="1"/>
  <c r="V142" i="15"/>
  <c r="H79" i="15"/>
  <c r="W79" i="15" s="1"/>
  <c r="X79" i="15" s="1"/>
  <c r="V79" i="15"/>
  <c r="H58" i="15"/>
  <c r="W58" i="15" s="1"/>
  <c r="X58" i="15" s="1"/>
  <c r="V58" i="15"/>
  <c r="N58" i="15"/>
  <c r="H513" i="15"/>
  <c r="L513" i="15" s="1"/>
  <c r="M513" i="15" s="1"/>
  <c r="N513" i="15" s="1"/>
  <c r="T266" i="15"/>
  <c r="L441" i="15"/>
  <c r="X441" i="15" s="1"/>
  <c r="V17" i="15"/>
  <c r="L245" i="15"/>
  <c r="W245" i="15"/>
  <c r="V495" i="15"/>
  <c r="W495" i="15" s="1"/>
  <c r="X495" i="15" s="1"/>
  <c r="S495" i="15"/>
  <c r="T495" i="15" s="1"/>
  <c r="H425" i="15"/>
  <c r="W425" i="15" s="1"/>
  <c r="V425" i="15"/>
  <c r="V417" i="15"/>
  <c r="H417" i="15"/>
  <c r="V409" i="15"/>
  <c r="V394" i="15"/>
  <c r="L394" i="15"/>
  <c r="V382" i="15"/>
  <c r="L382" i="15"/>
  <c r="V176" i="15"/>
  <c r="H176" i="15"/>
  <c r="W176" i="15" s="1"/>
  <c r="X176" i="15" s="1"/>
  <c r="V153" i="15"/>
  <c r="H153" i="15"/>
  <c r="W153" i="15" s="1"/>
  <c r="X153" i="15" s="1"/>
  <c r="N149" i="15"/>
  <c r="U149" i="15" s="1"/>
  <c r="V60" i="15"/>
  <c r="H60" i="15"/>
  <c r="W60" i="15" s="1"/>
  <c r="X60" i="15" s="1"/>
  <c r="V458" i="15"/>
  <c r="V266" i="15"/>
  <c r="V310" i="15"/>
  <c r="T10" i="15"/>
  <c r="T14" i="15"/>
  <c r="N32" i="15"/>
  <c r="T32" i="15" s="1"/>
  <c r="N36" i="15"/>
  <c r="U36" i="15" s="1"/>
  <c r="T40" i="15"/>
  <c r="R75" i="15"/>
  <c r="V488" i="15"/>
  <c r="W488" i="15" s="1"/>
  <c r="S488" i="15"/>
  <c r="H435" i="15"/>
  <c r="W435" i="15" s="1"/>
  <c r="V435" i="15"/>
  <c r="V343" i="15"/>
  <c r="H343" i="15"/>
  <c r="W76" i="15"/>
  <c r="X76" i="15" s="1"/>
  <c r="V76" i="15"/>
  <c r="H37" i="15"/>
  <c r="W37" i="15" s="1"/>
  <c r="X37" i="15" s="1"/>
  <c r="N37" i="15"/>
  <c r="T37" i="15" s="1"/>
  <c r="V454" i="15"/>
  <c r="S454" i="15"/>
  <c r="V270" i="15"/>
  <c r="H270" i="15"/>
  <c r="H248" i="15"/>
  <c r="V248" i="15"/>
  <c r="H189" i="15"/>
  <c r="W189" i="15" s="1"/>
  <c r="X189" i="15" s="1"/>
  <c r="N189" i="15"/>
  <c r="N167" i="15"/>
  <c r="V132" i="15"/>
  <c r="H132" i="15"/>
  <c r="W132" i="15" s="1"/>
  <c r="X132" i="15" s="1"/>
  <c r="N132" i="15"/>
  <c r="V89" i="15"/>
  <c r="H89" i="15"/>
  <c r="W89" i="15" s="1"/>
  <c r="X89" i="15" s="1"/>
  <c r="N89" i="15"/>
  <c r="V63" i="15"/>
  <c r="H63" i="15"/>
  <c r="W63" i="15" s="1"/>
  <c r="X63" i="15" s="1"/>
  <c r="W489" i="15"/>
  <c r="X489" i="15" s="1"/>
  <c r="N54" i="15"/>
  <c r="N76" i="15"/>
  <c r="N82" i="15"/>
  <c r="N142" i="15"/>
  <c r="N150" i="15"/>
  <c r="R150" i="15" s="1"/>
  <c r="N154" i="15"/>
  <c r="R154" i="15" s="1"/>
  <c r="N158" i="15"/>
  <c r="U158" i="15" s="1"/>
  <c r="N160" i="15"/>
  <c r="U160" i="15" s="1"/>
  <c r="N164" i="15"/>
  <c r="N176" i="15"/>
  <c r="U176" i="15" s="1"/>
  <c r="L507" i="15"/>
  <c r="M507" i="15" s="1"/>
  <c r="N507" i="15" s="1"/>
  <c r="N25" i="15"/>
  <c r="N29" i="15"/>
  <c r="N151" i="15"/>
  <c r="U151" i="15" s="1"/>
  <c r="U265" i="15"/>
  <c r="T265" i="15"/>
  <c r="T412" i="15"/>
  <c r="U412" i="15"/>
  <c r="V462" i="15"/>
  <c r="H462" i="15"/>
  <c r="W462" i="15" s="1"/>
  <c r="S462" i="15"/>
  <c r="H358" i="15"/>
  <c r="W358" i="15" s="1"/>
  <c r="V358" i="15"/>
  <c r="V320" i="15"/>
  <c r="H320" i="15"/>
  <c r="H210" i="15"/>
  <c r="W210" i="15" s="1"/>
  <c r="V206" i="15"/>
  <c r="V202" i="15"/>
  <c r="H202" i="15"/>
  <c r="V108" i="15"/>
  <c r="H108" i="15"/>
  <c r="W108" i="15" s="1"/>
  <c r="X108" i="15" s="1"/>
  <c r="T80" i="15"/>
  <c r="L369" i="15"/>
  <c r="T301" i="15"/>
  <c r="L201" i="15"/>
  <c r="M201" i="15" s="1"/>
  <c r="N201" i="15" s="1"/>
  <c r="U201" i="15" s="1"/>
  <c r="L359" i="15"/>
  <c r="M359" i="15" s="1"/>
  <c r="N359" i="15" s="1"/>
  <c r="T359" i="15" s="1"/>
  <c r="V383" i="15"/>
  <c r="W413" i="15"/>
  <c r="L413" i="15"/>
  <c r="W381" i="15"/>
  <c r="L381" i="15"/>
  <c r="M381" i="15" s="1"/>
  <c r="N381" i="15" s="1"/>
  <c r="M458" i="15"/>
  <c r="N458" i="15" s="1"/>
  <c r="U458" i="15" s="1"/>
  <c r="W354" i="15"/>
  <c r="X354" i="15" s="1"/>
  <c r="W301" i="15"/>
  <c r="X301" i="15" s="1"/>
  <c r="V375" i="15"/>
  <c r="N112" i="15"/>
  <c r="U112" i="15" s="1"/>
  <c r="V112" i="15"/>
  <c r="W341" i="15"/>
  <c r="L341" i="15"/>
  <c r="M341" i="15" s="1"/>
  <c r="N341" i="15" s="1"/>
  <c r="U341" i="15" s="1"/>
  <c r="M196" i="15"/>
  <c r="N196" i="15" s="1"/>
  <c r="U196" i="15" s="1"/>
  <c r="U163" i="15"/>
  <c r="W412" i="15"/>
  <c r="X412" i="15" s="1"/>
  <c r="N18" i="15"/>
  <c r="L349" i="15"/>
  <c r="H18" i="15"/>
  <c r="W18" i="15" s="1"/>
  <c r="X18" i="15" s="1"/>
  <c r="V351" i="15"/>
  <c r="N108" i="15"/>
  <c r="W364" i="15"/>
  <c r="L364" i="15"/>
  <c r="V210" i="15"/>
  <c r="L353" i="15"/>
  <c r="M353" i="15" s="1"/>
  <c r="N353" i="15" s="1"/>
  <c r="W353" i="15"/>
  <c r="H206" i="15"/>
  <c r="W206" i="15" s="1"/>
  <c r="V379" i="15"/>
  <c r="V494" i="15"/>
  <c r="W494" i="15" s="1"/>
  <c r="S494" i="15"/>
  <c r="H487" i="15"/>
  <c r="V487" i="15"/>
  <c r="V465" i="15"/>
  <c r="H465" i="15"/>
  <c r="W465" i="15" s="1"/>
  <c r="V328" i="15"/>
  <c r="H328" i="15"/>
  <c r="V261" i="15"/>
  <c r="H261" i="15"/>
  <c r="V216" i="15"/>
  <c r="H216" i="15"/>
  <c r="L216" i="15" s="1"/>
  <c r="H48" i="15"/>
  <c r="W48" i="15" s="1"/>
  <c r="X48" i="15" s="1"/>
  <c r="V48" i="15"/>
  <c r="V44" i="15"/>
  <c r="H44" i="15"/>
  <c r="W44" i="15" s="1"/>
  <c r="X44" i="15" s="1"/>
  <c r="S469" i="15"/>
  <c r="V247" i="15"/>
  <c r="V442" i="15"/>
  <c r="H442" i="15"/>
  <c r="W442" i="15" s="1"/>
  <c r="H223" i="15"/>
  <c r="W223" i="15" s="1"/>
  <c r="H51" i="15"/>
  <c r="W51" i="15" s="1"/>
  <c r="X51" i="15" s="1"/>
  <c r="V51" i="15"/>
  <c r="X493" i="15"/>
  <c r="S490" i="15"/>
  <c r="V32" i="15"/>
  <c r="V361" i="15"/>
  <c r="L247" i="15"/>
  <c r="S487" i="15"/>
  <c r="W342" i="15"/>
  <c r="X342" i="15" s="1"/>
  <c r="H451" i="15"/>
  <c r="V451" i="15"/>
  <c r="S451" i="15"/>
  <c r="V447" i="15"/>
  <c r="H447" i="15"/>
  <c r="V317" i="15"/>
  <c r="H317" i="15"/>
  <c r="H314" i="15"/>
  <c r="W314" i="15" s="1"/>
  <c r="H195" i="15"/>
  <c r="V195" i="15"/>
  <c r="V144" i="15"/>
  <c r="N144" i="15"/>
  <c r="H144" i="15"/>
  <c r="W144" i="15" s="1"/>
  <c r="X144" i="15" s="1"/>
  <c r="H102" i="15"/>
  <c r="W102" i="15" s="1"/>
  <c r="X102" i="15" s="1"/>
  <c r="V102" i="15"/>
  <c r="N102" i="15"/>
  <c r="V95" i="15"/>
  <c r="N95" i="15"/>
  <c r="T113" i="15"/>
  <c r="N15" i="15"/>
  <c r="N67" i="15"/>
  <c r="N69" i="15"/>
  <c r="R69" i="15" s="1"/>
  <c r="N73" i="15"/>
  <c r="N79" i="15"/>
  <c r="U79" i="15" s="1"/>
  <c r="L411" i="15"/>
  <c r="W411" i="15"/>
  <c r="L351" i="15"/>
  <c r="M351" i="15" s="1"/>
  <c r="N351" i="15" s="1"/>
  <c r="U351" i="15" s="1"/>
  <c r="W351" i="15"/>
  <c r="U257" i="15"/>
  <c r="T257" i="15"/>
  <c r="U401" i="15"/>
  <c r="T401" i="15"/>
  <c r="M222" i="15"/>
  <c r="N222" i="15" s="1"/>
  <c r="U222" i="15" s="1"/>
  <c r="L455" i="15"/>
  <c r="W455" i="15"/>
  <c r="V344" i="15"/>
  <c r="L334" i="15"/>
  <c r="W334" i="15"/>
  <c r="V264" i="15"/>
  <c r="H264" i="15"/>
  <c r="W264" i="15" s="1"/>
  <c r="H243" i="15"/>
  <c r="W243" i="15" s="1"/>
  <c r="V243" i="15"/>
  <c r="H229" i="15"/>
  <c r="V229" i="15"/>
  <c r="V181" i="15"/>
  <c r="N181" i="15"/>
  <c r="H181" i="15"/>
  <c r="W181" i="15" s="1"/>
  <c r="X181" i="15" s="1"/>
  <c r="V173" i="15"/>
  <c r="N173" i="15"/>
  <c r="R131" i="15"/>
  <c r="U131" i="15"/>
  <c r="T131" i="15"/>
  <c r="H434" i="15"/>
  <c r="W434" i="15" s="1"/>
  <c r="V434" i="15"/>
  <c r="V415" i="15"/>
  <c r="H415" i="15"/>
  <c r="H393" i="15"/>
  <c r="W393" i="15" s="1"/>
  <c r="V393" i="15"/>
  <c r="V387" i="15"/>
  <c r="H387" i="15"/>
  <c r="W387" i="15" s="1"/>
  <c r="H355" i="15"/>
  <c r="W355" i="15" s="1"/>
  <c r="V355" i="15"/>
  <c r="H338" i="15"/>
  <c r="W338" i="15" s="1"/>
  <c r="H303" i="15"/>
  <c r="W303" i="15" s="1"/>
  <c r="V303" i="15"/>
  <c r="V235" i="15"/>
  <c r="H235" i="15"/>
  <c r="T274" i="15"/>
  <c r="T489" i="15"/>
  <c r="U477" i="15"/>
  <c r="R38" i="15"/>
  <c r="W222" i="15"/>
  <c r="X222" i="15" s="1"/>
  <c r="X285" i="15"/>
  <c r="H423" i="15"/>
  <c r="W423" i="15" s="1"/>
  <c r="W453" i="15"/>
  <c r="L453" i="15"/>
  <c r="L464" i="15"/>
  <c r="W269" i="15"/>
  <c r="L269" i="15"/>
  <c r="W233" i="15"/>
  <c r="L233" i="15"/>
  <c r="H194" i="15"/>
  <c r="W194" i="15" s="1"/>
  <c r="H344" i="15"/>
  <c r="W344" i="15" s="1"/>
  <c r="H268" i="15"/>
  <c r="W268" i="15" s="1"/>
  <c r="V419" i="15"/>
  <c r="H419" i="15"/>
  <c r="W419" i="15" s="1"/>
  <c r="V347" i="15"/>
  <c r="H347" i="15"/>
  <c r="W347" i="15" s="1"/>
  <c r="H331" i="15"/>
  <c r="W331" i="15" s="1"/>
  <c r="V331" i="15"/>
  <c r="H226" i="15"/>
  <c r="W226" i="15" s="1"/>
  <c r="V226" i="15"/>
  <c r="H191" i="15"/>
  <c r="W191" i="15" s="1"/>
  <c r="X191" i="15" s="1"/>
  <c r="V191" i="15"/>
  <c r="N191" i="15"/>
  <c r="N177" i="15"/>
  <c r="V177" i="15"/>
  <c r="H177" i="15"/>
  <c r="W177" i="15" s="1"/>
  <c r="X177" i="15" s="1"/>
  <c r="V169" i="15"/>
  <c r="H169" i="15"/>
  <c r="W169" i="15" s="1"/>
  <c r="X169" i="15" s="1"/>
  <c r="V105" i="15"/>
  <c r="H105" i="15"/>
  <c r="W105" i="15" s="1"/>
  <c r="X105" i="15" s="1"/>
  <c r="V91" i="15"/>
  <c r="H91" i="15"/>
  <c r="W91" i="15" s="1"/>
  <c r="X91" i="15" s="1"/>
  <c r="H84" i="15"/>
  <c r="W84" i="15" s="1"/>
  <c r="X84" i="15" s="1"/>
  <c r="V84" i="15"/>
  <c r="N84" i="15"/>
  <c r="L373" i="15"/>
  <c r="M373" i="15" s="1"/>
  <c r="N373" i="15" s="1"/>
  <c r="W373" i="15"/>
  <c r="W379" i="15"/>
  <c r="X379" i="15" s="1"/>
  <c r="R60" i="15"/>
  <c r="U60" i="15"/>
  <c r="N162" i="15"/>
  <c r="W298" i="15"/>
  <c r="L298" i="15"/>
  <c r="M298" i="15" s="1"/>
  <c r="N298" i="15" s="1"/>
  <c r="H502" i="15"/>
  <c r="L502" i="15" s="1"/>
  <c r="M502" i="15" s="1"/>
  <c r="N502" i="15" s="1"/>
  <c r="V468" i="15"/>
  <c r="H468" i="15"/>
  <c r="V450" i="15"/>
  <c r="H450" i="15"/>
  <c r="W450" i="15" s="1"/>
  <c r="S450" i="15"/>
  <c r="H403" i="15"/>
  <c r="W403" i="15" s="1"/>
  <c r="V403" i="15"/>
  <c r="H368" i="15"/>
  <c r="W368" i="15" s="1"/>
  <c r="V368" i="15"/>
  <c r="V365" i="15"/>
  <c r="H365" i="15"/>
  <c r="W365" i="15" s="1"/>
  <c r="V360" i="15"/>
  <c r="H360" i="15"/>
  <c r="V306" i="15"/>
  <c r="H306" i="15"/>
  <c r="H275" i="15"/>
  <c r="V275" i="15"/>
  <c r="H271" i="15"/>
  <c r="W271" i="15" s="1"/>
  <c r="V271" i="15"/>
  <c r="H246" i="15"/>
  <c r="W246" i="15" s="1"/>
  <c r="H219" i="15"/>
  <c r="W219" i="15" s="1"/>
  <c r="V219" i="15"/>
  <c r="L215" i="15"/>
  <c r="W215" i="15"/>
  <c r="V209" i="15"/>
  <c r="W209" i="15"/>
  <c r="V197" i="15"/>
  <c r="H197" i="15"/>
  <c r="W197" i="15" s="1"/>
  <c r="H172" i="15"/>
  <c r="W172" i="15" s="1"/>
  <c r="X172" i="15" s="1"/>
  <c r="N172" i="15"/>
  <c r="V172" i="15"/>
  <c r="H168" i="15"/>
  <c r="W168" i="15" s="1"/>
  <c r="X168" i="15" s="1"/>
  <c r="N168" i="15"/>
  <c r="V168" i="15"/>
  <c r="H35" i="15"/>
  <c r="W35" i="15" s="1"/>
  <c r="X35" i="15" s="1"/>
  <c r="N35" i="15"/>
  <c r="V35" i="15"/>
  <c r="U266" i="15"/>
  <c r="U405" i="15"/>
  <c r="U292" i="15"/>
  <c r="L390" i="15"/>
  <c r="H239" i="15"/>
  <c r="W239" i="15" s="1"/>
  <c r="U285" i="15"/>
  <c r="U51" i="15"/>
  <c r="U38" i="15"/>
  <c r="U397" i="15"/>
  <c r="T397" i="15"/>
  <c r="U6" i="15"/>
  <c r="T6" i="15"/>
  <c r="W218" i="15"/>
  <c r="L218" i="15"/>
  <c r="N91" i="15"/>
  <c r="L375" i="15"/>
  <c r="M375" i="15" s="1"/>
  <c r="N375" i="15" s="1"/>
  <c r="W375" i="15"/>
  <c r="H173" i="15"/>
  <c r="W173" i="15" s="1"/>
  <c r="X173" i="15" s="1"/>
  <c r="L480" i="15"/>
  <c r="W480" i="15"/>
  <c r="X345" i="15"/>
  <c r="U182" i="15"/>
  <c r="W292" i="15"/>
  <c r="X292" i="15" s="1"/>
  <c r="M273" i="15"/>
  <c r="N273" i="15" s="1"/>
  <c r="X273" i="15"/>
  <c r="L449" i="15"/>
  <c r="W449" i="15"/>
  <c r="L498" i="15"/>
  <c r="T296" i="15"/>
  <c r="U296" i="15"/>
  <c r="M321" i="15"/>
  <c r="N321" i="15" s="1"/>
  <c r="X321" i="15"/>
  <c r="S471" i="15"/>
  <c r="V471" i="15"/>
  <c r="H471" i="15"/>
  <c r="W460" i="15"/>
  <c r="L460" i="15"/>
  <c r="N53" i="15"/>
  <c r="V53" i="15"/>
  <c r="H22" i="15"/>
  <c r="W22" i="15" s="1"/>
  <c r="X22" i="15" s="1"/>
  <c r="N22" i="15"/>
  <c r="L516" i="15"/>
  <c r="M516" i="15" s="1"/>
  <c r="N516" i="15" s="1"/>
  <c r="R148" i="15"/>
  <c r="N145" i="15"/>
  <c r="V145" i="15"/>
  <c r="H145" i="15"/>
  <c r="W145" i="15" s="1"/>
  <c r="X145" i="15" s="1"/>
  <c r="H120" i="15"/>
  <c r="W120" i="15" s="1"/>
  <c r="X120" i="15" s="1"/>
  <c r="V120" i="15"/>
  <c r="V96" i="15"/>
  <c r="H96" i="15"/>
  <c r="W96" i="15" s="1"/>
  <c r="X96" i="15" s="1"/>
  <c r="L504" i="15"/>
  <c r="M504" i="15" s="1"/>
  <c r="N504" i="15" s="1"/>
  <c r="H440" i="15"/>
  <c r="V440" i="15"/>
  <c r="V255" i="15"/>
  <c r="H255" i="15"/>
  <c r="H224" i="15"/>
  <c r="V224" i="15"/>
  <c r="H90" i="15"/>
  <c r="W90" i="15" s="1"/>
  <c r="X90" i="15" s="1"/>
  <c r="N90" i="15"/>
  <c r="V90" i="15"/>
  <c r="H523" i="15"/>
  <c r="L523" i="15" s="1"/>
  <c r="M523" i="15" s="1"/>
  <c r="N523" i="15" s="1"/>
  <c r="W483" i="15"/>
  <c r="X483" i="15" s="1"/>
  <c r="H459" i="15"/>
  <c r="V459" i="15"/>
  <c r="N117" i="15"/>
  <c r="V117" i="15"/>
  <c r="L517" i="15"/>
  <c r="M517" i="15" s="1"/>
  <c r="N517" i="15" s="1"/>
  <c r="H522" i="15"/>
  <c r="L522" i="15" s="1"/>
  <c r="M522" i="15" s="1"/>
  <c r="N522" i="15" s="1"/>
  <c r="N65" i="15"/>
  <c r="N86" i="15"/>
  <c r="N116" i="15"/>
  <c r="N21" i="15"/>
  <c r="U267" i="15"/>
  <c r="T267" i="15"/>
  <c r="T123" i="15"/>
  <c r="U493" i="15"/>
  <c r="T493" i="15"/>
  <c r="V424" i="15"/>
  <c r="H424" i="15"/>
  <c r="W424" i="15" s="1"/>
  <c r="W253" i="15"/>
  <c r="L253" i="15"/>
  <c r="M262" i="15"/>
  <c r="N262" i="15" s="1"/>
  <c r="L286" i="15"/>
  <c r="W286" i="15"/>
  <c r="W249" i="15"/>
  <c r="L249" i="15"/>
  <c r="R96" i="15"/>
  <c r="T96" i="15"/>
  <c r="U96" i="15"/>
  <c r="W193" i="15"/>
  <c r="L193" i="15"/>
  <c r="M421" i="15"/>
  <c r="N421" i="15" s="1"/>
  <c r="W305" i="15"/>
  <c r="L305" i="15"/>
  <c r="T297" i="15"/>
  <c r="U297" i="15"/>
  <c r="U367" i="15"/>
  <c r="T367" i="15"/>
  <c r="X361" i="15"/>
  <c r="M361" i="15"/>
  <c r="N361" i="15" s="1"/>
  <c r="W6" i="15"/>
  <c r="U329" i="15"/>
  <c r="T310" i="15"/>
  <c r="T354" i="15"/>
  <c r="U354" i="15"/>
  <c r="U438" i="15"/>
  <c r="T438" i="15"/>
  <c r="T207" i="15"/>
  <c r="W383" i="15"/>
  <c r="L383" i="15"/>
  <c r="U139" i="15"/>
  <c r="T139" i="15"/>
  <c r="R143" i="15"/>
  <c r="T143" i="15"/>
  <c r="U143" i="15"/>
  <c r="L315" i="15"/>
  <c r="M439" i="15"/>
  <c r="N439" i="15" s="1"/>
  <c r="R155" i="15"/>
  <c r="U363" i="15"/>
  <c r="M379" i="15"/>
  <c r="N379" i="15" s="1"/>
  <c r="W284" i="15"/>
  <c r="L284" i="15"/>
  <c r="T70" i="15"/>
  <c r="L457" i="15"/>
  <c r="W421" i="15"/>
  <c r="X421" i="15" s="1"/>
  <c r="L225" i="15"/>
  <c r="W225" i="15"/>
  <c r="W339" i="15"/>
  <c r="U10" i="15"/>
  <c r="W205" i="15"/>
  <c r="L205" i="15"/>
  <c r="L259" i="15"/>
  <c r="R68" i="15"/>
  <c r="T68" i="15"/>
  <c r="L494" i="15"/>
  <c r="H428" i="15"/>
  <c r="W428" i="15" s="1"/>
  <c r="H106" i="15"/>
  <c r="W106" i="15" s="1"/>
  <c r="X106" i="15" s="1"/>
  <c r="N106" i="15"/>
  <c r="H492" i="15"/>
  <c r="H474" i="15"/>
  <c r="L474" i="15" s="1"/>
  <c r="N133" i="15"/>
  <c r="H88" i="15"/>
  <c r="W88" i="15" s="1"/>
  <c r="X88" i="15" s="1"/>
  <c r="N88" i="15"/>
  <c r="L524" i="15"/>
  <c r="M524" i="15" s="1"/>
  <c r="N524" i="15" s="1"/>
  <c r="H256" i="15"/>
  <c r="W256" i="15" s="1"/>
  <c r="S476" i="15"/>
  <c r="L327" i="15"/>
  <c r="V99" i="15"/>
  <c r="N99" i="15"/>
  <c r="H511" i="15"/>
  <c r="L511" i="15" s="1"/>
  <c r="M511" i="15" s="1"/>
  <c r="N511" i="15" s="1"/>
  <c r="H509" i="15"/>
  <c r="L509" i="15" s="1"/>
  <c r="M509" i="15" s="1"/>
  <c r="N509" i="15" s="1"/>
  <c r="L473" i="15"/>
  <c r="L528" i="15"/>
  <c r="M528" i="15" s="1"/>
  <c r="N528" i="15" s="1"/>
  <c r="H525" i="15"/>
  <c r="L525" i="15" s="1"/>
  <c r="M525" i="15" s="1"/>
  <c r="N525" i="15" s="1"/>
  <c r="L520" i="15"/>
  <c r="M520" i="15" s="1"/>
  <c r="N520" i="15" s="1"/>
  <c r="H519" i="15"/>
  <c r="L519" i="15" s="1"/>
  <c r="M519" i="15" s="1"/>
  <c r="N519" i="15" s="1"/>
  <c r="H529" i="15"/>
  <c r="L529" i="15" s="1"/>
  <c r="M529" i="15" s="1"/>
  <c r="N529" i="15" s="1"/>
  <c r="H521" i="15"/>
  <c r="L521" i="15" s="1"/>
  <c r="M521" i="15" s="1"/>
  <c r="N521" i="15" s="1"/>
  <c r="T7" i="7" l="1"/>
  <c r="U7" i="7"/>
  <c r="L238" i="13"/>
  <c r="M238" i="13" s="1"/>
  <c r="N238" i="13" s="1"/>
  <c r="T238" i="13" s="1"/>
  <c r="X73" i="13"/>
  <c r="R33" i="15"/>
  <c r="T93" i="9"/>
  <c r="U353" i="13"/>
  <c r="R13" i="13"/>
  <c r="X232" i="13"/>
  <c r="W375" i="13"/>
  <c r="W5" i="9"/>
  <c r="X5" i="9" s="1"/>
  <c r="H257" i="9"/>
  <c r="T122" i="13"/>
  <c r="H13" i="4"/>
  <c r="R122" i="13"/>
  <c r="M203" i="13"/>
  <c r="N203" i="13" s="1"/>
  <c r="W114" i="9"/>
  <c r="X114" i="9" s="1"/>
  <c r="L352" i="13"/>
  <c r="T291" i="15"/>
  <c r="Y277" i="13"/>
  <c r="T195" i="9"/>
  <c r="U73" i="13"/>
  <c r="R125" i="13"/>
  <c r="U284" i="13"/>
  <c r="T113" i="13"/>
  <c r="X70" i="13"/>
  <c r="W18" i="11"/>
  <c r="W19" i="11" s="1"/>
  <c r="X6" i="11"/>
  <c r="W61" i="9"/>
  <c r="T129" i="13"/>
  <c r="U113" i="13"/>
  <c r="M376" i="13"/>
  <c r="N376" i="13" s="1"/>
  <c r="R70" i="13"/>
  <c r="U253" i="13"/>
  <c r="T253" i="13"/>
  <c r="X273" i="13"/>
  <c r="M273" i="13"/>
  <c r="N273" i="13" s="1"/>
  <c r="U155" i="13"/>
  <c r="R155" i="13"/>
  <c r="W60" i="13"/>
  <c r="X60" i="13" s="1"/>
  <c r="U89" i="13"/>
  <c r="T89" i="13"/>
  <c r="R89" i="13"/>
  <c r="T356" i="13"/>
  <c r="U138" i="13"/>
  <c r="R138" i="13"/>
  <c r="L349" i="13"/>
  <c r="M349" i="13" s="1"/>
  <c r="N349" i="13" s="1"/>
  <c r="U349" i="13" s="1"/>
  <c r="Y372" i="13"/>
  <c r="T135" i="15"/>
  <c r="T155" i="15"/>
  <c r="W499" i="15"/>
  <c r="X499" i="15" s="1"/>
  <c r="R123" i="15"/>
  <c r="L456" i="15"/>
  <c r="M456" i="15" s="1"/>
  <c r="N456" i="15" s="1"/>
  <c r="T174" i="15"/>
  <c r="T110" i="15"/>
  <c r="U179" i="15"/>
  <c r="T179" i="15"/>
  <c r="U433" i="15"/>
  <c r="T78" i="15"/>
  <c r="R175" i="15"/>
  <c r="X433" i="15"/>
  <c r="U135" i="15"/>
  <c r="W263" i="15"/>
  <c r="U110" i="15"/>
  <c r="T192" i="15"/>
  <c r="L304" i="15"/>
  <c r="M304" i="15" s="1"/>
  <c r="N304" i="15" s="1"/>
  <c r="T304" i="15" s="1"/>
  <c r="W463" i="15"/>
  <c r="X463" i="15" s="1"/>
  <c r="T46" i="15"/>
  <c r="T124" i="15"/>
  <c r="U124" i="15"/>
  <c r="X207" i="15"/>
  <c r="U28" i="15"/>
  <c r="W254" i="15"/>
  <c r="W474" i="15"/>
  <c r="W231" i="15"/>
  <c r="L311" i="15"/>
  <c r="M311" i="15" s="1"/>
  <c r="N311" i="15" s="1"/>
  <c r="Y376" i="13"/>
  <c r="X372" i="13"/>
  <c r="T375" i="13"/>
  <c r="U375" i="13"/>
  <c r="T6" i="13"/>
  <c r="U334" i="13"/>
  <c r="T93" i="13"/>
  <c r="L300" i="13"/>
  <c r="T42" i="13"/>
  <c r="U213" i="13"/>
  <c r="Y230" i="13"/>
  <c r="X251" i="13"/>
  <c r="Y356" i="13"/>
  <c r="L204" i="13"/>
  <c r="M204" i="13" s="1"/>
  <c r="N204" i="13" s="1"/>
  <c r="U18" i="13"/>
  <c r="Y294" i="13"/>
  <c r="U238" i="13"/>
  <c r="Y385" i="13"/>
  <c r="X348" i="13"/>
  <c r="X56" i="13"/>
  <c r="L264" i="13"/>
  <c r="U156" i="13"/>
  <c r="R156" i="13"/>
  <c r="T156" i="13"/>
  <c r="M230" i="13"/>
  <c r="N230" i="13" s="1"/>
  <c r="T230" i="13" s="1"/>
  <c r="T243" i="13"/>
  <c r="T145" i="13"/>
  <c r="R18" i="13"/>
  <c r="Y264" i="13"/>
  <c r="L165" i="13"/>
  <c r="W165" i="13"/>
  <c r="L344" i="13"/>
  <c r="T27" i="13"/>
  <c r="X334" i="13"/>
  <c r="U145" i="13"/>
  <c r="X213" i="13"/>
  <c r="Y323" i="13"/>
  <c r="L223" i="13"/>
  <c r="M223" i="13" s="1"/>
  <c r="N223" i="13" s="1"/>
  <c r="U223" i="13" s="1"/>
  <c r="U117" i="13"/>
  <c r="R117" i="13"/>
  <c r="Y375" i="13"/>
  <c r="X375" i="13"/>
  <c r="T261" i="13"/>
  <c r="U261" i="13"/>
  <c r="R46" i="13"/>
  <c r="U177" i="13"/>
  <c r="M251" i="13"/>
  <c r="N251" i="13" s="1"/>
  <c r="X269" i="13"/>
  <c r="R119" i="13"/>
  <c r="L187" i="13"/>
  <c r="X187" i="13" s="1"/>
  <c r="M294" i="13"/>
  <c r="N294" i="13" s="1"/>
  <c r="Y348" i="13"/>
  <c r="U125" i="13"/>
  <c r="X223" i="13"/>
  <c r="R185" i="13"/>
  <c r="M340" i="13"/>
  <c r="N340" i="13" s="1"/>
  <c r="M195" i="13"/>
  <c r="N195" i="13" s="1"/>
  <c r="U195" i="13" s="1"/>
  <c r="Y234" i="13"/>
  <c r="L202" i="13"/>
  <c r="M304" i="13"/>
  <c r="N304" i="13" s="1"/>
  <c r="X304" i="13"/>
  <c r="L247" i="13"/>
  <c r="Y238" i="13"/>
  <c r="U168" i="13"/>
  <c r="L341" i="13"/>
  <c r="M341" i="13" s="1"/>
  <c r="N341" i="13" s="1"/>
  <c r="U46" i="13"/>
  <c r="W236" i="13"/>
  <c r="Y236" i="13" s="1"/>
  <c r="X385" i="13"/>
  <c r="T323" i="13"/>
  <c r="Y312" i="13"/>
  <c r="M312" i="13"/>
  <c r="N312" i="13" s="1"/>
  <c r="T185" i="13"/>
  <c r="X323" i="13"/>
  <c r="X185" i="13"/>
  <c r="R144" i="13"/>
  <c r="U144" i="13"/>
  <c r="U88" i="13"/>
  <c r="T88" i="13"/>
  <c r="X238" i="13"/>
  <c r="M167" i="13"/>
  <c r="N167" i="13" s="1"/>
  <c r="R73" i="13"/>
  <c r="T110" i="13"/>
  <c r="Y359" i="13"/>
  <c r="T119" i="13"/>
  <c r="T329" i="13"/>
  <c r="L228" i="13"/>
  <c r="Y228" i="13" s="1"/>
  <c r="X65" i="13"/>
  <c r="U142" i="13"/>
  <c r="T142" i="13"/>
  <c r="L280" i="13"/>
  <c r="X280" i="13" s="1"/>
  <c r="M234" i="13"/>
  <c r="N234" i="13" s="1"/>
  <c r="Y269" i="13"/>
  <c r="L326" i="13"/>
  <c r="U139" i="13"/>
  <c r="T139" i="13"/>
  <c r="R139" i="13"/>
  <c r="T153" i="13"/>
  <c r="R153" i="13"/>
  <c r="X78" i="13"/>
  <c r="R136" i="13"/>
  <c r="Y293" i="13"/>
  <c r="U143" i="13"/>
  <c r="T143" i="13"/>
  <c r="R143" i="13"/>
  <c r="T42" i="9"/>
  <c r="T51" i="9"/>
  <c r="U145" i="9"/>
  <c r="R48" i="9"/>
  <c r="R18" i="9"/>
  <c r="T48" i="9"/>
  <c r="T21" i="9"/>
  <c r="L110" i="9"/>
  <c r="M110" i="9" s="1"/>
  <c r="N110" i="9" s="1"/>
  <c r="X93" i="9"/>
  <c r="X124" i="9"/>
  <c r="L57" i="9"/>
  <c r="M57" i="9" s="1"/>
  <c r="N57" i="9" s="1"/>
  <c r="W116" i="9"/>
  <c r="X116" i="9" s="1"/>
  <c r="U44" i="9"/>
  <c r="L133" i="9"/>
  <c r="U30" i="9"/>
  <c r="U25" i="9"/>
  <c r="T136" i="9"/>
  <c r="W199" i="9"/>
  <c r="X199" i="9" s="1"/>
  <c r="U34" i="9"/>
  <c r="L53" i="9"/>
  <c r="X53" i="9" s="1"/>
  <c r="T34" i="9"/>
  <c r="T17" i="9"/>
  <c r="T18" i="9"/>
  <c r="T124" i="9"/>
  <c r="L85" i="9"/>
  <c r="L91" i="9"/>
  <c r="X91" i="9" s="1"/>
  <c r="W8" i="5"/>
  <c r="X8" i="5" s="1"/>
  <c r="X136" i="9"/>
  <c r="M181" i="9"/>
  <c r="N181" i="9" s="1"/>
  <c r="U181" i="9" s="1"/>
  <c r="L60" i="9"/>
  <c r="M60" i="9" s="1"/>
  <c r="N60" i="9" s="1"/>
  <c r="T60" i="9" s="1"/>
  <c r="R25" i="9"/>
  <c r="Y386" i="13"/>
  <c r="T372" i="13"/>
  <c r="T386" i="15"/>
  <c r="W492" i="15"/>
  <c r="T34" i="15"/>
  <c r="U94" i="15"/>
  <c r="U83" i="15"/>
  <c r="U114" i="15"/>
  <c r="T299" i="15"/>
  <c r="L431" i="15"/>
  <c r="W319" i="15"/>
  <c r="X319" i="15" s="1"/>
  <c r="R66" i="15"/>
  <c r="T94" i="15"/>
  <c r="U153" i="15"/>
  <c r="T5" i="15"/>
  <c r="U129" i="15"/>
  <c r="U77" i="15"/>
  <c r="U385" i="15"/>
  <c r="T66" i="15"/>
  <c r="W287" i="15"/>
  <c r="X287" i="15" s="1"/>
  <c r="W299" i="15"/>
  <c r="X299" i="15" s="1"/>
  <c r="T12" i="15"/>
  <c r="L252" i="15"/>
  <c r="X252" i="15" s="1"/>
  <c r="U170" i="15"/>
  <c r="M237" i="15"/>
  <c r="N237" i="15" s="1"/>
  <c r="U237" i="15" s="1"/>
  <c r="T63" i="15"/>
  <c r="U148" i="15"/>
  <c r="T85" i="15"/>
  <c r="U399" i="15"/>
  <c r="R170" i="15"/>
  <c r="X398" i="15"/>
  <c r="T479" i="15"/>
  <c r="U85" i="15"/>
  <c r="T486" i="15"/>
  <c r="L204" i="15"/>
  <c r="M204" i="15" s="1"/>
  <c r="N204" i="15" s="1"/>
  <c r="U204" i="15" s="1"/>
  <c r="U140" i="15"/>
  <c r="R42" i="15"/>
  <c r="R45" i="15"/>
  <c r="W363" i="15"/>
  <c r="X363" i="15" s="1"/>
  <c r="T140" i="15"/>
  <c r="L352" i="15"/>
  <c r="X352" i="15" s="1"/>
  <c r="L228" i="15"/>
  <c r="M227" i="15"/>
  <c r="N227" i="15" s="1"/>
  <c r="U227" i="15" s="1"/>
  <c r="L295" i="15"/>
  <c r="M295" i="15" s="1"/>
  <c r="N295" i="15" s="1"/>
  <c r="U295" i="15" s="1"/>
  <c r="T42" i="15"/>
  <c r="W330" i="15"/>
  <c r="X330" i="15" s="1"/>
  <c r="R70" i="15"/>
  <c r="T491" i="15"/>
  <c r="W479" i="15"/>
  <c r="X479" i="15" s="1"/>
  <c r="R63" i="15"/>
  <c r="L279" i="15"/>
  <c r="X279" i="15" s="1"/>
  <c r="R62" i="15"/>
  <c r="T422" i="15"/>
  <c r="T190" i="15"/>
  <c r="T55" i="15"/>
  <c r="R134" i="15"/>
  <c r="R190" i="15"/>
  <c r="U62" i="15"/>
  <c r="M293" i="15"/>
  <c r="N293" i="15" s="1"/>
  <c r="T293" i="15" s="1"/>
  <c r="X422" i="15"/>
  <c r="R137" i="15"/>
  <c r="U212" i="15"/>
  <c r="T134" i="15"/>
  <c r="W496" i="15"/>
  <c r="X496" i="15" s="1"/>
  <c r="W439" i="15"/>
  <c r="X439" i="15" s="1"/>
  <c r="W491" i="15"/>
  <c r="X491" i="15" s="1"/>
  <c r="U304" i="15"/>
  <c r="L312" i="15"/>
  <c r="X312" i="15" s="1"/>
  <c r="L340" i="15"/>
  <c r="M340" i="15" s="1"/>
  <c r="N340" i="15" s="1"/>
  <c r="X427" i="15"/>
  <c r="L372" i="15"/>
  <c r="M372" i="15" s="1"/>
  <c r="N372" i="15" s="1"/>
  <c r="T372" i="15" s="1"/>
  <c r="T454" i="15"/>
  <c r="U55" i="15"/>
  <c r="X386" i="15"/>
  <c r="X250" i="15"/>
  <c r="R115" i="15"/>
  <c r="T115" i="15"/>
  <c r="R28" i="15"/>
  <c r="U11" i="15"/>
  <c r="R114" i="15"/>
  <c r="L251" i="15"/>
  <c r="X251" i="15" s="1"/>
  <c r="U34" i="15"/>
  <c r="L436" i="15"/>
  <c r="M436" i="15" s="1"/>
  <c r="N436" i="15" s="1"/>
  <c r="U436" i="15" s="1"/>
  <c r="R109" i="15"/>
  <c r="T109" i="15"/>
  <c r="L230" i="15"/>
  <c r="X230" i="15" s="1"/>
  <c r="U174" i="15"/>
  <c r="T366" i="15"/>
  <c r="X304" i="15"/>
  <c r="T180" i="15"/>
  <c r="T8" i="15"/>
  <c r="X217" i="15"/>
  <c r="X366" i="15"/>
  <c r="T27" i="15"/>
  <c r="X385" i="15"/>
  <c r="X430" i="15"/>
  <c r="T153" i="15"/>
  <c r="L211" i="15"/>
  <c r="M211" i="15" s="1"/>
  <c r="N211" i="15" s="1"/>
  <c r="W416" i="15"/>
  <c r="X416" i="15" s="1"/>
  <c r="W414" i="15"/>
  <c r="X414" i="15" s="1"/>
  <c r="W399" i="15"/>
  <c r="X399" i="15" s="1"/>
  <c r="M203" i="15"/>
  <c r="N203" i="15" s="1"/>
  <c r="X203" i="15"/>
  <c r="T283" i="15"/>
  <c r="U283" i="15"/>
  <c r="U496" i="15"/>
  <c r="T496" i="15"/>
  <c r="U371" i="15"/>
  <c r="U486" i="15"/>
  <c r="U307" i="15"/>
  <c r="T119" i="15"/>
  <c r="R138" i="15"/>
  <c r="W283" i="15"/>
  <c r="X283" i="15" s="1"/>
  <c r="X467" i="15"/>
  <c r="W475" i="15"/>
  <c r="T467" i="15"/>
  <c r="W240" i="15"/>
  <c r="X240" i="15" s="1"/>
  <c r="U57" i="15"/>
  <c r="L404" i="15"/>
  <c r="X404" i="15" s="1"/>
  <c r="T107" i="15"/>
  <c r="T217" i="15"/>
  <c r="U27" i="15"/>
  <c r="T24" i="15"/>
  <c r="W476" i="15"/>
  <c r="R119" i="15"/>
  <c r="W371" i="15"/>
  <c r="X371" i="15" s="1"/>
  <c r="L462" i="15"/>
  <c r="M462" i="15" s="1"/>
  <c r="N462" i="15" s="1"/>
  <c r="T184" i="15"/>
  <c r="R107" i="15"/>
  <c r="W307" i="15"/>
  <c r="X307" i="15" s="1"/>
  <c r="U49" i="15"/>
  <c r="W426" i="15"/>
  <c r="X426" i="15" s="1"/>
  <c r="L408" i="15"/>
  <c r="M408" i="15" s="1"/>
  <c r="N408" i="15" s="1"/>
  <c r="W290" i="15"/>
  <c r="X290" i="15" s="1"/>
  <c r="M475" i="15"/>
  <c r="N475" i="15" s="1"/>
  <c r="R57" i="15"/>
  <c r="U103" i="15"/>
  <c r="T326" i="15"/>
  <c r="T120" i="15"/>
  <c r="L214" i="15"/>
  <c r="M214" i="15" s="1"/>
  <c r="N214" i="15" s="1"/>
  <c r="M309" i="15"/>
  <c r="N309" i="15" s="1"/>
  <c r="T309" i="15" s="1"/>
  <c r="R184" i="15"/>
  <c r="T182" i="15"/>
  <c r="T103" i="15"/>
  <c r="T222" i="15"/>
  <c r="T49" i="15"/>
  <c r="M357" i="15"/>
  <c r="N357" i="15" s="1"/>
  <c r="T357" i="15" s="1"/>
  <c r="T149" i="15"/>
  <c r="U345" i="15"/>
  <c r="U260" i="15"/>
  <c r="T16" i="15"/>
  <c r="M333" i="15"/>
  <c r="N333" i="15" s="1"/>
  <c r="T333" i="15" s="1"/>
  <c r="T122" i="15"/>
  <c r="T45" i="15"/>
  <c r="T83" i="15"/>
  <c r="L395" i="15"/>
  <c r="M395" i="15" s="1"/>
  <c r="N395" i="15" s="1"/>
  <c r="W395" i="15"/>
  <c r="T432" i="15"/>
  <c r="U208" i="15"/>
  <c r="U180" i="15"/>
  <c r="L318" i="15"/>
  <c r="X318" i="15" s="1"/>
  <c r="R120" i="15"/>
  <c r="R59" i="15"/>
  <c r="U186" i="15"/>
  <c r="R166" i="15"/>
  <c r="U169" i="15"/>
  <c r="R130" i="15"/>
  <c r="R46" i="15"/>
  <c r="T111" i="15"/>
  <c r="U156" i="15"/>
  <c r="R156" i="15"/>
  <c r="X326" i="15"/>
  <c r="T130" i="15"/>
  <c r="L362" i="15"/>
  <c r="U152" i="15"/>
  <c r="R152" i="15"/>
  <c r="X407" i="15"/>
  <c r="T186" i="15"/>
  <c r="X220" i="15"/>
  <c r="L316" i="15"/>
  <c r="M316" i="15" s="1"/>
  <c r="N316" i="15" s="1"/>
  <c r="T316" i="15" s="1"/>
  <c r="R71" i="15"/>
  <c r="U125" i="15"/>
  <c r="R32" i="15"/>
  <c r="X378" i="15"/>
  <c r="T378" i="15"/>
  <c r="X242" i="15"/>
  <c r="W208" i="15"/>
  <c r="X208" i="15" s="1"/>
  <c r="T166" i="15"/>
  <c r="T71" i="15"/>
  <c r="R111" i="15"/>
  <c r="R39" i="15"/>
  <c r="T39" i="15"/>
  <c r="L282" i="15"/>
  <c r="M282" i="15" s="1"/>
  <c r="N282" i="15" s="1"/>
  <c r="U282" i="15" s="1"/>
  <c r="M61" i="9"/>
  <c r="N61" i="9" s="1"/>
  <c r="X61" i="9"/>
  <c r="W188" i="9"/>
  <c r="X188" i="9" s="1"/>
  <c r="T188" i="9"/>
  <c r="T35" i="9"/>
  <c r="X167" i="9"/>
  <c r="W196" i="9"/>
  <c r="X196" i="9" s="1"/>
  <c r="X86" i="9"/>
  <c r="T49" i="9"/>
  <c r="T120" i="9"/>
  <c r="U35" i="9"/>
  <c r="L92" i="9"/>
  <c r="W214" i="9"/>
  <c r="X214" i="9" s="1"/>
  <c r="X120" i="9"/>
  <c r="W70" i="9"/>
  <c r="X70" i="9" s="1"/>
  <c r="W126" i="9"/>
  <c r="X126" i="9" s="1"/>
  <c r="W186" i="9"/>
  <c r="X186" i="9" s="1"/>
  <c r="M112" i="9"/>
  <c r="N112" i="9" s="1"/>
  <c r="R45" i="9"/>
  <c r="T214" i="9"/>
  <c r="W111" i="9"/>
  <c r="X111" i="9" s="1"/>
  <c r="U12" i="9"/>
  <c r="W216" i="9"/>
  <c r="L184" i="9"/>
  <c r="X184" i="9" s="1"/>
  <c r="T86" i="9"/>
  <c r="L141" i="9"/>
  <c r="L113" i="9"/>
  <c r="X113" i="9" s="1"/>
  <c r="T6" i="9"/>
  <c r="L170" i="9"/>
  <c r="X170" i="9" s="1"/>
  <c r="U13" i="9"/>
  <c r="T128" i="9"/>
  <c r="T167" i="9"/>
  <c r="T12" i="9"/>
  <c r="R17" i="9"/>
  <c r="T13" i="9"/>
  <c r="T30" i="9"/>
  <c r="T199" i="9"/>
  <c r="W71" i="9"/>
  <c r="X71" i="9" s="1"/>
  <c r="L76" i="9"/>
  <c r="X76" i="9" s="1"/>
  <c r="R49" i="9"/>
  <c r="X145" i="9"/>
  <c r="L182" i="9"/>
  <c r="L194" i="9"/>
  <c r="T10" i="9"/>
  <c r="L52" i="9"/>
  <c r="X52" i="9" s="1"/>
  <c r="W81" i="9"/>
  <c r="X81" i="9" s="1"/>
  <c r="T81" i="9"/>
  <c r="X108" i="9"/>
  <c r="U10" i="9"/>
  <c r="U47" i="9"/>
  <c r="R6" i="9"/>
  <c r="T19" i="9"/>
  <c r="L185" i="9"/>
  <c r="M185" i="9" s="1"/>
  <c r="N185" i="9" s="1"/>
  <c r="U185" i="9" s="1"/>
  <c r="T100" i="9"/>
  <c r="R19" i="9"/>
  <c r="R132" i="13"/>
  <c r="L226" i="13"/>
  <c r="Y226" i="13" s="1"/>
  <c r="X188" i="13"/>
  <c r="M188" i="13"/>
  <c r="N188" i="13" s="1"/>
  <c r="T132" i="13"/>
  <c r="X266" i="13"/>
  <c r="M266" i="13"/>
  <c r="N266" i="13" s="1"/>
  <c r="X255" i="13"/>
  <c r="M255" i="13"/>
  <c r="N255" i="13" s="1"/>
  <c r="Y280" i="13"/>
  <c r="M181" i="13"/>
  <c r="N181" i="13" s="1"/>
  <c r="X181" i="13"/>
  <c r="X317" i="13"/>
  <c r="X268" i="13"/>
  <c r="Y268" i="13"/>
  <c r="R141" i="13"/>
  <c r="U141" i="13"/>
  <c r="Y296" i="13"/>
  <c r="X242" i="13"/>
  <c r="U98" i="13"/>
  <c r="T98" i="13"/>
  <c r="R98" i="13"/>
  <c r="U7" i="13"/>
  <c r="R7" i="13"/>
  <c r="T7" i="13"/>
  <c r="T141" i="13"/>
  <c r="X276" i="13"/>
  <c r="T174" i="13"/>
  <c r="U174" i="13"/>
  <c r="Y377" i="13"/>
  <c r="X377" i="13"/>
  <c r="X454" i="15"/>
  <c r="W370" i="15"/>
  <c r="L370" i="15"/>
  <c r="X410" i="15"/>
  <c r="X452" i="15"/>
  <c r="U272" i="15"/>
  <c r="M241" i="15"/>
  <c r="N241" i="15" s="1"/>
  <c r="T241" i="15" s="1"/>
  <c r="T437" i="15"/>
  <c r="U396" i="15"/>
  <c r="U138" i="15"/>
  <c r="U44" i="15"/>
  <c r="X374" i="15"/>
  <c r="W472" i="15"/>
  <c r="X472" i="15" s="1"/>
  <c r="X437" i="15"/>
  <c r="L278" i="15"/>
  <c r="M278" i="15" s="1"/>
  <c r="N278" i="15" s="1"/>
  <c r="U278" i="15" s="1"/>
  <c r="T199" i="15"/>
  <c r="T44" i="15"/>
  <c r="R93" i="15"/>
  <c r="X294" i="15"/>
  <c r="R146" i="15"/>
  <c r="T169" i="15"/>
  <c r="X291" i="15"/>
  <c r="T185" i="15"/>
  <c r="U356" i="15"/>
  <c r="U221" i="15"/>
  <c r="L234" i="15"/>
  <c r="W234" i="15"/>
  <c r="U9" i="15"/>
  <c r="T9" i="15"/>
  <c r="R178" i="15"/>
  <c r="U178" i="15"/>
  <c r="T61" i="15"/>
  <c r="T23" i="15"/>
  <c r="W396" i="15"/>
  <c r="X396" i="15" s="1"/>
  <c r="U126" i="15"/>
  <c r="T154" i="15"/>
  <c r="T137" i="15"/>
  <c r="R61" i="15"/>
  <c r="M444" i="15"/>
  <c r="N444" i="15" s="1"/>
  <c r="U444" i="15" s="1"/>
  <c r="X281" i="15"/>
  <c r="U242" i="15"/>
  <c r="X356" i="15"/>
  <c r="L466" i="15"/>
  <c r="M466" i="15" s="1"/>
  <c r="N466" i="15" s="1"/>
  <c r="L302" i="15"/>
  <c r="M302" i="15" s="1"/>
  <c r="N302" i="15" s="1"/>
  <c r="U302" i="15" s="1"/>
  <c r="R122" i="15"/>
  <c r="U185" i="15"/>
  <c r="U161" i="15"/>
  <c r="L296" i="15"/>
  <c r="X296" i="15" s="1"/>
  <c r="T281" i="15"/>
  <c r="T48" i="15"/>
  <c r="X272" i="15"/>
  <c r="R50" i="15"/>
  <c r="L446" i="15"/>
  <c r="M446" i="15" s="1"/>
  <c r="N446" i="15" s="1"/>
  <c r="W446" i="15"/>
  <c r="T146" i="15"/>
  <c r="R126" i="15"/>
  <c r="M236" i="15"/>
  <c r="N236" i="15" s="1"/>
  <c r="T236" i="15" s="1"/>
  <c r="R98" i="15"/>
  <c r="T290" i="15"/>
  <c r="W260" i="15"/>
  <c r="X260" i="15" s="1"/>
  <c r="M380" i="15"/>
  <c r="N380" i="15" s="1"/>
  <c r="U380" i="15" s="1"/>
  <c r="R105" i="15"/>
  <c r="T410" i="15"/>
  <c r="W420" i="15"/>
  <c r="X420" i="15" s="1"/>
  <c r="R161" i="15"/>
  <c r="L400" i="15"/>
  <c r="M400" i="15" s="1"/>
  <c r="N400" i="15" s="1"/>
  <c r="T93" i="15"/>
  <c r="X443" i="15"/>
  <c r="T50" i="15"/>
  <c r="X432" i="15"/>
  <c r="X200" i="15"/>
  <c r="T178" i="15"/>
  <c r="X254" i="15"/>
  <c r="T254" i="15"/>
  <c r="T129" i="15"/>
  <c r="R48" i="15"/>
  <c r="T125" i="15"/>
  <c r="T77" i="15"/>
  <c r="L388" i="15"/>
  <c r="X388" i="15" s="1"/>
  <c r="T160" i="15"/>
  <c r="U59" i="15"/>
  <c r="T430" i="15"/>
  <c r="U101" i="15"/>
  <c r="M346" i="15"/>
  <c r="N346" i="15" s="1"/>
  <c r="U346" i="15" s="1"/>
  <c r="U13" i="15"/>
  <c r="U97" i="15"/>
  <c r="T101" i="15"/>
  <c r="L384" i="15"/>
  <c r="R97" i="15"/>
  <c r="U445" i="15"/>
  <c r="U288" i="15"/>
  <c r="U150" i="15"/>
  <c r="X244" i="15"/>
  <c r="U289" i="15"/>
  <c r="X445" i="15"/>
  <c r="T201" i="15"/>
  <c r="T19" i="15"/>
  <c r="U98" i="15"/>
  <c r="X221" i="15"/>
  <c r="L276" i="15"/>
  <c r="U250" i="15"/>
  <c r="T250" i="15"/>
  <c r="X386" i="13"/>
  <c r="X373" i="13"/>
  <c r="Y367" i="13"/>
  <c r="X363" i="13"/>
  <c r="T355" i="13"/>
  <c r="Y355" i="13"/>
  <c r="T349" i="13"/>
  <c r="R30" i="13"/>
  <c r="U30" i="13"/>
  <c r="X288" i="13"/>
  <c r="M288" i="13"/>
  <c r="N288" i="13" s="1"/>
  <c r="L62" i="13"/>
  <c r="W62" i="13"/>
  <c r="U374" i="13"/>
  <c r="R95" i="13"/>
  <c r="X324" i="13"/>
  <c r="U34" i="13"/>
  <c r="R34" i="13"/>
  <c r="L313" i="13"/>
  <c r="X212" i="13"/>
  <c r="L364" i="13"/>
  <c r="Y349" i="13"/>
  <c r="L321" i="13"/>
  <c r="Y321" i="13" s="1"/>
  <c r="T135" i="13"/>
  <c r="U135" i="13"/>
  <c r="R135" i="13"/>
  <c r="R86" i="13"/>
  <c r="T86" i="13"/>
  <c r="U86" i="13"/>
  <c r="L75" i="13"/>
  <c r="M75" i="13" s="1"/>
  <c r="N75" i="13" s="1"/>
  <c r="W75" i="13"/>
  <c r="R17" i="13"/>
  <c r="T17" i="13"/>
  <c r="U17" i="13"/>
  <c r="U157" i="13"/>
  <c r="T157" i="13"/>
  <c r="R157" i="13"/>
  <c r="U317" i="13"/>
  <c r="T317" i="13"/>
  <c r="L248" i="13"/>
  <c r="W248" i="13"/>
  <c r="L259" i="13"/>
  <c r="W259" i="13"/>
  <c r="L219" i="13"/>
  <c r="M219" i="13" s="1"/>
  <c r="N219" i="13" s="1"/>
  <c r="Y254" i="13"/>
  <c r="L77" i="13"/>
  <c r="M77" i="13" s="1"/>
  <c r="N77" i="13" s="1"/>
  <c r="T95" i="13"/>
  <c r="L332" i="13"/>
  <c r="X332" i="13" s="1"/>
  <c r="U137" i="13"/>
  <c r="T137" i="13"/>
  <c r="R137" i="13"/>
  <c r="R39" i="13"/>
  <c r="U39" i="13"/>
  <c r="T104" i="13"/>
  <c r="R104" i="13"/>
  <c r="U104" i="13"/>
  <c r="U26" i="13"/>
  <c r="T26" i="13"/>
  <c r="R26" i="13"/>
  <c r="T65" i="13"/>
  <c r="U65" i="13"/>
  <c r="U44" i="13"/>
  <c r="R44" i="13"/>
  <c r="Y287" i="13"/>
  <c r="X287" i="13"/>
  <c r="U130" i="13"/>
  <c r="T130" i="13"/>
  <c r="R130" i="13"/>
  <c r="M303" i="13"/>
  <c r="N303" i="13" s="1"/>
  <c r="X303" i="13"/>
  <c r="T108" i="13"/>
  <c r="U108" i="13"/>
  <c r="R108" i="13"/>
  <c r="X349" i="13"/>
  <c r="L246" i="13"/>
  <c r="M246" i="13" s="1"/>
  <c r="N246" i="13" s="1"/>
  <c r="U246" i="13" s="1"/>
  <c r="Y288" i="13"/>
  <c r="Y347" i="13"/>
  <c r="X270" i="13"/>
  <c r="Y225" i="13"/>
  <c r="U136" i="13"/>
  <c r="U217" i="13"/>
  <c r="Y317" i="13"/>
  <c r="Y352" i="13"/>
  <c r="Y331" i="13"/>
  <c r="T39" i="13"/>
  <c r="U123" i="13"/>
  <c r="T123" i="13"/>
  <c r="L335" i="13"/>
  <c r="T131" i="13"/>
  <c r="U131" i="13"/>
  <c r="R131" i="13"/>
  <c r="L71" i="13"/>
  <c r="W71" i="13"/>
  <c r="Y363" i="13"/>
  <c r="U48" i="13"/>
  <c r="T48" i="13"/>
  <c r="R48" i="13"/>
  <c r="W51" i="13"/>
  <c r="L51" i="13"/>
  <c r="X318" i="13"/>
  <c r="M214" i="13"/>
  <c r="N214" i="13" s="1"/>
  <c r="X214" i="13"/>
  <c r="X374" i="13"/>
  <c r="Y374" i="13"/>
  <c r="X278" i="13"/>
  <c r="U83" i="13"/>
  <c r="R83" i="13"/>
  <c r="T83" i="13"/>
  <c r="R159" i="13"/>
  <c r="U159" i="13"/>
  <c r="T159" i="13"/>
  <c r="L53" i="13"/>
  <c r="M53" i="13" s="1"/>
  <c r="N53" i="13" s="1"/>
  <c r="W53" i="13"/>
  <c r="M330" i="13"/>
  <c r="N330" i="13" s="1"/>
  <c r="X330" i="13"/>
  <c r="T106" i="13"/>
  <c r="U106" i="13"/>
  <c r="R106" i="13"/>
  <c r="R15" i="13"/>
  <c r="U15" i="13"/>
  <c r="T15" i="13"/>
  <c r="M328" i="13"/>
  <c r="N328" i="13" s="1"/>
  <c r="X328" i="13"/>
  <c r="W59" i="13"/>
  <c r="L59" i="13"/>
  <c r="M313" i="13"/>
  <c r="N313" i="13" s="1"/>
  <c r="X313" i="13"/>
  <c r="Y330" i="13"/>
  <c r="U244" i="13"/>
  <c r="T244" i="13"/>
  <c r="Y242" i="13"/>
  <c r="M306" i="13"/>
  <c r="N306" i="13" s="1"/>
  <c r="U306" i="13" s="1"/>
  <c r="U233" i="13"/>
  <c r="T384" i="13"/>
  <c r="Y220" i="13"/>
  <c r="Y245" i="13"/>
  <c r="Y233" i="13"/>
  <c r="X331" i="13"/>
  <c r="Y261" i="13"/>
  <c r="U254" i="13"/>
  <c r="Y249" i="13"/>
  <c r="Y282" i="13"/>
  <c r="T149" i="13"/>
  <c r="U149" i="13"/>
  <c r="L368" i="13"/>
  <c r="W368" i="13"/>
  <c r="U140" i="13"/>
  <c r="T140" i="13"/>
  <c r="R140" i="13"/>
  <c r="L333" i="13"/>
  <c r="W333" i="13"/>
  <c r="L54" i="13"/>
  <c r="W54" i="13"/>
  <c r="L211" i="13"/>
  <c r="W211" i="13"/>
  <c r="L272" i="13"/>
  <c r="Y272" i="13" s="1"/>
  <c r="M79" i="13"/>
  <c r="N79" i="13" s="1"/>
  <c r="X79" i="13"/>
  <c r="M279" i="13"/>
  <c r="N279" i="13" s="1"/>
  <c r="X279" i="13"/>
  <c r="X241" i="13"/>
  <c r="M241" i="13"/>
  <c r="N241" i="13" s="1"/>
  <c r="Y279" i="13"/>
  <c r="W256" i="13"/>
  <c r="L256" i="13"/>
  <c r="M352" i="13"/>
  <c r="N352" i="13" s="1"/>
  <c r="X352" i="13"/>
  <c r="U203" i="13"/>
  <c r="T203" i="13"/>
  <c r="X52" i="13"/>
  <c r="M52" i="13"/>
  <c r="N52" i="13" s="1"/>
  <c r="U331" i="13"/>
  <c r="T331" i="13"/>
  <c r="Y244" i="13"/>
  <c r="R158" i="13"/>
  <c r="U158" i="13"/>
  <c r="T158" i="13"/>
  <c r="X381" i="13"/>
  <c r="X207" i="13"/>
  <c r="M207" i="13"/>
  <c r="N207" i="13" s="1"/>
  <c r="W371" i="13"/>
  <c r="L371" i="13"/>
  <c r="R107" i="13"/>
  <c r="T107" i="13"/>
  <c r="X197" i="13"/>
  <c r="M197" i="13"/>
  <c r="N197" i="13" s="1"/>
  <c r="X190" i="13"/>
  <c r="M190" i="13"/>
  <c r="N190" i="13" s="1"/>
  <c r="L175" i="13"/>
  <c r="M175" i="13" s="1"/>
  <c r="N175" i="13" s="1"/>
  <c r="X293" i="13"/>
  <c r="T126" i="13"/>
  <c r="Y278" i="13"/>
  <c r="X347" i="13"/>
  <c r="U378" i="13"/>
  <c r="U107" i="13"/>
  <c r="X219" i="13"/>
  <c r="U126" i="13"/>
  <c r="Y243" i="13"/>
  <c r="W301" i="13"/>
  <c r="L301" i="13"/>
  <c r="L55" i="13"/>
  <c r="W55" i="13"/>
  <c r="X221" i="13"/>
  <c r="Y221" i="13"/>
  <c r="M221" i="13"/>
  <c r="N221" i="13" s="1"/>
  <c r="U96" i="13"/>
  <c r="R96" i="13"/>
  <c r="T96" i="13"/>
  <c r="L74" i="13"/>
  <c r="W74" i="13"/>
  <c r="W267" i="13"/>
  <c r="L267" i="13"/>
  <c r="L72" i="13"/>
  <c r="W72" i="13"/>
  <c r="M191" i="13"/>
  <c r="N191" i="13" s="1"/>
  <c r="X191" i="13"/>
  <c r="W378" i="13"/>
  <c r="Y378" i="13" s="1"/>
  <c r="X67" i="13"/>
  <c r="M76" i="13"/>
  <c r="N76" i="13" s="1"/>
  <c r="X76" i="13"/>
  <c r="X258" i="13"/>
  <c r="M258" i="13"/>
  <c r="N258" i="13" s="1"/>
  <c r="Y258" i="13"/>
  <c r="T128" i="13"/>
  <c r="U128" i="13"/>
  <c r="R128" i="13"/>
  <c r="X305" i="13"/>
  <c r="M305" i="13"/>
  <c r="N305" i="13" s="1"/>
  <c r="Y305" i="13"/>
  <c r="U212" i="13"/>
  <c r="T212" i="13"/>
  <c r="T278" i="13"/>
  <c r="U278" i="13"/>
  <c r="M220" i="13"/>
  <c r="N220" i="13" s="1"/>
  <c r="U220" i="13" s="1"/>
  <c r="X254" i="13"/>
  <c r="Y328" i="13"/>
  <c r="X196" i="13"/>
  <c r="Y310" i="13"/>
  <c r="X306" i="13"/>
  <c r="R109" i="13"/>
  <c r="T109" i="13"/>
  <c r="U109" i="13"/>
  <c r="M63" i="13"/>
  <c r="N63" i="13" s="1"/>
  <c r="X63" i="13"/>
  <c r="T116" i="13"/>
  <c r="R116" i="13"/>
  <c r="U116" i="13"/>
  <c r="U5" i="13"/>
  <c r="T5" i="13"/>
  <c r="T40" i="13"/>
  <c r="U40" i="13"/>
  <c r="R40" i="13"/>
  <c r="W205" i="13"/>
  <c r="L205" i="13"/>
  <c r="L316" i="13"/>
  <c r="W316" i="13"/>
  <c r="T201" i="13"/>
  <c r="U201" i="13"/>
  <c r="U67" i="13"/>
  <c r="R67" i="13"/>
  <c r="T67" i="13"/>
  <c r="W384" i="13"/>
  <c r="Y313" i="13"/>
  <c r="W240" i="13"/>
  <c r="L240" i="13"/>
  <c r="L362" i="13"/>
  <c r="L295" i="13"/>
  <c r="L210" i="13"/>
  <c r="L178" i="13"/>
  <c r="L173" i="13"/>
  <c r="X173" i="13" s="1"/>
  <c r="Y338" i="13"/>
  <c r="X261" i="13"/>
  <c r="Y283" i="13"/>
  <c r="T348" i="13"/>
  <c r="T373" i="13"/>
  <c r="X163" i="13"/>
  <c r="M163" i="13"/>
  <c r="N163" i="13" s="1"/>
  <c r="M49" i="13"/>
  <c r="N49" i="13" s="1"/>
  <c r="X49" i="13"/>
  <c r="R78" i="13"/>
  <c r="T78" i="13"/>
  <c r="U78" i="13"/>
  <c r="M245" i="13"/>
  <c r="N245" i="13" s="1"/>
  <c r="X245" i="13"/>
  <c r="Y252" i="13"/>
  <c r="M291" i="13"/>
  <c r="N291" i="13" s="1"/>
  <c r="X291" i="13"/>
  <c r="X170" i="13"/>
  <c r="T232" i="13"/>
  <c r="U232" i="13"/>
  <c r="M187" i="13"/>
  <c r="N187" i="13" s="1"/>
  <c r="X199" i="13"/>
  <c r="M199" i="13"/>
  <c r="N199" i="13" s="1"/>
  <c r="Y235" i="13"/>
  <c r="W350" i="13"/>
  <c r="L350" i="13"/>
  <c r="X311" i="13"/>
  <c r="U309" i="13"/>
  <c r="T309" i="13"/>
  <c r="M208" i="13"/>
  <c r="N208" i="13" s="1"/>
  <c r="X208" i="13"/>
  <c r="T229" i="13"/>
  <c r="U229" i="13"/>
  <c r="U287" i="13"/>
  <c r="T287" i="13"/>
  <c r="M235" i="13"/>
  <c r="N235" i="13" s="1"/>
  <c r="X235" i="13"/>
  <c r="X252" i="13"/>
  <c r="M252" i="13"/>
  <c r="N252" i="13" s="1"/>
  <c r="U170" i="13"/>
  <c r="T170" i="13"/>
  <c r="U162" i="13"/>
  <c r="T162" i="13"/>
  <c r="U311" i="13"/>
  <c r="T311" i="13"/>
  <c r="X68" i="13"/>
  <c r="M68" i="13"/>
  <c r="N68" i="13" s="1"/>
  <c r="X162" i="13"/>
  <c r="X233" i="13"/>
  <c r="U366" i="13"/>
  <c r="Y311" i="13"/>
  <c r="X206" i="13"/>
  <c r="N206" i="13"/>
  <c r="M281" i="13"/>
  <c r="N281" i="13" s="1"/>
  <c r="X281" i="13"/>
  <c r="Y281" i="13"/>
  <c r="U222" i="13"/>
  <c r="T222" i="13"/>
  <c r="U196" i="13"/>
  <c r="T196" i="13"/>
  <c r="M310" i="13"/>
  <c r="N310" i="13" s="1"/>
  <c r="U310" i="13" s="1"/>
  <c r="X310" i="13"/>
  <c r="U294" i="13"/>
  <c r="T294" i="13"/>
  <c r="X225" i="13"/>
  <c r="M225" i="13"/>
  <c r="N225" i="13" s="1"/>
  <c r="M249" i="13"/>
  <c r="N249" i="13" s="1"/>
  <c r="X249" i="13"/>
  <c r="Y231" i="13"/>
  <c r="X231" i="13"/>
  <c r="M282" i="13"/>
  <c r="N282" i="13" s="1"/>
  <c r="X282" i="13"/>
  <c r="M186" i="13"/>
  <c r="N186" i="13" s="1"/>
  <c r="X186" i="13"/>
  <c r="Y291" i="13"/>
  <c r="L216" i="9"/>
  <c r="M216" i="9" s="1"/>
  <c r="N216" i="9" s="1"/>
  <c r="T205" i="9"/>
  <c r="U163" i="9"/>
  <c r="X176" i="9"/>
  <c r="L166" i="9"/>
  <c r="M166" i="9" s="1"/>
  <c r="N166" i="9" s="1"/>
  <c r="R47" i="9"/>
  <c r="T179" i="9"/>
  <c r="T215" i="9"/>
  <c r="T28" i="9"/>
  <c r="X179" i="9"/>
  <c r="L200" i="9"/>
  <c r="W200" i="9"/>
  <c r="L180" i="9"/>
  <c r="R46" i="9"/>
  <c r="U46" i="9"/>
  <c r="T46" i="9"/>
  <c r="W215" i="9"/>
  <c r="X215" i="9" s="1"/>
  <c r="T122" i="9"/>
  <c r="U204" i="9"/>
  <c r="X205" i="9"/>
  <c r="T45" i="9"/>
  <c r="L171" i="9"/>
  <c r="M171" i="9" s="1"/>
  <c r="N171" i="9" s="1"/>
  <c r="U171" i="9" s="1"/>
  <c r="L135" i="9"/>
  <c r="X135" i="9" s="1"/>
  <c r="M91" i="9"/>
  <c r="N91" i="9" s="1"/>
  <c r="U91" i="9" s="1"/>
  <c r="M115" i="9"/>
  <c r="N115" i="9" s="1"/>
  <c r="T115" i="9" s="1"/>
  <c r="L148" i="9"/>
  <c r="M148" i="9" s="1"/>
  <c r="N148" i="9" s="1"/>
  <c r="U28" i="9"/>
  <c r="U36" i="9"/>
  <c r="T36" i="9"/>
  <c r="M139" i="9"/>
  <c r="N139" i="9" s="1"/>
  <c r="X139" i="9"/>
  <c r="R38" i="9"/>
  <c r="U38" i="9"/>
  <c r="W87" i="9"/>
  <c r="X87" i="9" s="1"/>
  <c r="L153" i="9"/>
  <c r="M153" i="9" s="1"/>
  <c r="N153" i="9" s="1"/>
  <c r="L192" i="9"/>
  <c r="M192" i="9" s="1"/>
  <c r="N192" i="9" s="1"/>
  <c r="L103" i="9"/>
  <c r="M103" i="9" s="1"/>
  <c r="N103" i="9" s="1"/>
  <c r="T103" i="9" s="1"/>
  <c r="T44" i="9"/>
  <c r="X106" i="9"/>
  <c r="L165" i="9"/>
  <c r="M165" i="9" s="1"/>
  <c r="N165" i="9" s="1"/>
  <c r="T165" i="9" s="1"/>
  <c r="X96" i="9"/>
  <c r="L73" i="9"/>
  <c r="M73" i="9" s="1"/>
  <c r="N73" i="9" s="1"/>
  <c r="U73" i="9" s="1"/>
  <c r="L193" i="9"/>
  <c r="M193" i="9" s="1"/>
  <c r="N193" i="9" s="1"/>
  <c r="M177" i="9"/>
  <c r="N177" i="9" s="1"/>
  <c r="T177" i="9" s="1"/>
  <c r="X55" i="9"/>
  <c r="L109" i="9"/>
  <c r="L197" i="9"/>
  <c r="X197" i="9" s="1"/>
  <c r="L95" i="9"/>
  <c r="M95" i="9" s="1"/>
  <c r="N95" i="9" s="1"/>
  <c r="X163" i="9"/>
  <c r="W211" i="9"/>
  <c r="X211" i="9" s="1"/>
  <c r="M76" i="9"/>
  <c r="N76" i="9" s="1"/>
  <c r="L221" i="9"/>
  <c r="M221" i="9" s="1"/>
  <c r="N221" i="9" s="1"/>
  <c r="L69" i="9"/>
  <c r="X69" i="9" s="1"/>
  <c r="L203" i="9"/>
  <c r="M203" i="9" s="1"/>
  <c r="N203" i="9" s="1"/>
  <c r="L143" i="9"/>
  <c r="M143" i="9" s="1"/>
  <c r="N143" i="9" s="1"/>
  <c r="X60" i="9"/>
  <c r="L190" i="9"/>
  <c r="M190" i="9" s="1"/>
  <c r="N190" i="9" s="1"/>
  <c r="U190" i="9" s="1"/>
  <c r="X151" i="9"/>
  <c r="X56" i="9"/>
  <c r="L150" i="9"/>
  <c r="M150" i="9" s="1"/>
  <c r="N150" i="9" s="1"/>
  <c r="L137" i="9"/>
  <c r="X137" i="9" s="1"/>
  <c r="W11" i="7"/>
  <c r="X11" i="7" s="1"/>
  <c r="R112" i="15"/>
  <c r="T112" i="15"/>
  <c r="U359" i="15"/>
  <c r="W216" i="15"/>
  <c r="X216" i="15" s="1"/>
  <c r="L434" i="15"/>
  <c r="X434" i="15" s="1"/>
  <c r="L264" i="15"/>
  <c r="X199" i="15"/>
  <c r="T36" i="15"/>
  <c r="X298" i="15"/>
  <c r="M258" i="15"/>
  <c r="N258" i="15" s="1"/>
  <c r="T258" i="15" s="1"/>
  <c r="U8" i="5"/>
  <c r="W212" i="9"/>
  <c r="X212" i="9" s="1"/>
  <c r="M121" i="9"/>
  <c r="N121" i="9" s="1"/>
  <c r="X121" i="9"/>
  <c r="U208" i="9"/>
  <c r="T211" i="9"/>
  <c r="R23" i="9"/>
  <c r="T106" i="9"/>
  <c r="T8" i="9"/>
  <c r="L183" i="9"/>
  <c r="U40" i="9"/>
  <c r="T40" i="9"/>
  <c r="M196" i="9"/>
  <c r="N196" i="9" s="1"/>
  <c r="X77" i="9"/>
  <c r="M77" i="9"/>
  <c r="N77" i="9" s="1"/>
  <c r="M141" i="9"/>
  <c r="N141" i="9" s="1"/>
  <c r="X141" i="9"/>
  <c r="X168" i="9"/>
  <c r="M168" i="9"/>
  <c r="N168" i="9" s="1"/>
  <c r="U22" i="9"/>
  <c r="T22" i="9"/>
  <c r="R22" i="9"/>
  <c r="L178" i="9"/>
  <c r="U96" i="9"/>
  <c r="T96" i="9"/>
  <c r="W158" i="9"/>
  <c r="L158" i="9"/>
  <c r="W140" i="9"/>
  <c r="L140" i="9"/>
  <c r="W175" i="9"/>
  <c r="L175" i="9"/>
  <c r="X129" i="9"/>
  <c r="M129" i="9"/>
  <c r="N129" i="9" s="1"/>
  <c r="W127" i="9"/>
  <c r="L127" i="9"/>
  <c r="M85" i="9"/>
  <c r="N85" i="9" s="1"/>
  <c r="X85" i="9"/>
  <c r="W162" i="9"/>
  <c r="L162" i="9"/>
  <c r="U39" i="9"/>
  <c r="T39" i="9"/>
  <c r="R39" i="9"/>
  <c r="T32" i="9"/>
  <c r="R32" i="9"/>
  <c r="U32" i="9"/>
  <c r="U102" i="9"/>
  <c r="T102" i="9"/>
  <c r="W198" i="9"/>
  <c r="L198" i="9"/>
  <c r="T24" i="9"/>
  <c r="R24" i="9"/>
  <c r="U24" i="9"/>
  <c r="L131" i="9"/>
  <c r="M131" i="9" s="1"/>
  <c r="N131" i="9" s="1"/>
  <c r="W131" i="9"/>
  <c r="M146" i="9"/>
  <c r="N146" i="9" s="1"/>
  <c r="X146" i="9"/>
  <c r="X100" i="9"/>
  <c r="W204" i="9"/>
  <c r="X204" i="9" s="1"/>
  <c r="M135" i="9"/>
  <c r="N135" i="9" s="1"/>
  <c r="U135" i="9" s="1"/>
  <c r="L164" i="9"/>
  <c r="X164" i="9" s="1"/>
  <c r="T156" i="9"/>
  <c r="T23" i="9"/>
  <c r="L118" i="9"/>
  <c r="M118" i="9" s="1"/>
  <c r="N118" i="9" s="1"/>
  <c r="X134" i="9"/>
  <c r="R8" i="9"/>
  <c r="T5" i="9"/>
  <c r="T31" i="9"/>
  <c r="U31" i="9"/>
  <c r="R31" i="9"/>
  <c r="W67" i="9"/>
  <c r="L67" i="9"/>
  <c r="L189" i="9"/>
  <c r="M189" i="9" s="1"/>
  <c r="N189" i="9" s="1"/>
  <c r="W58" i="9"/>
  <c r="L58" i="9"/>
  <c r="L75" i="9"/>
  <c r="W75" i="9"/>
  <c r="W144" i="9"/>
  <c r="L144" i="9"/>
  <c r="L99" i="9"/>
  <c r="L105" i="9"/>
  <c r="M212" i="9"/>
  <c r="N212" i="9" s="1"/>
  <c r="T212" i="9" s="1"/>
  <c r="U15" i="9"/>
  <c r="T15" i="9"/>
  <c r="R15" i="9"/>
  <c r="N161" i="9"/>
  <c r="L142" i="9"/>
  <c r="W142" i="9"/>
  <c r="M111" i="9"/>
  <c r="N111" i="9" s="1"/>
  <c r="X110" i="9"/>
  <c r="W187" i="9"/>
  <c r="L187" i="9"/>
  <c r="L147" i="9"/>
  <c r="W147" i="9"/>
  <c r="M123" i="9"/>
  <c r="N123" i="9" s="1"/>
  <c r="X123" i="9"/>
  <c r="T181" i="9"/>
  <c r="X160" i="9"/>
  <c r="M160" i="9"/>
  <c r="N160" i="9" s="1"/>
  <c r="U37" i="9"/>
  <c r="R37" i="9"/>
  <c r="X209" i="9"/>
  <c r="M133" i="9"/>
  <c r="N133" i="9" s="1"/>
  <c r="X133" i="9"/>
  <c r="U29" i="9"/>
  <c r="T29" i="9"/>
  <c r="R29" i="9"/>
  <c r="X157" i="9"/>
  <c r="M157" i="9"/>
  <c r="N157" i="9" s="1"/>
  <c r="L155" i="9"/>
  <c r="L94" i="9"/>
  <c r="W94" i="9"/>
  <c r="R14" i="9"/>
  <c r="U14" i="9"/>
  <c r="T14" i="9"/>
  <c r="T176" i="9"/>
  <c r="U176" i="9"/>
  <c r="L191" i="9"/>
  <c r="W191" i="9"/>
  <c r="M173" i="9"/>
  <c r="N173" i="9" s="1"/>
  <c r="X173" i="9"/>
  <c r="U134" i="9"/>
  <c r="T134" i="9"/>
  <c r="M79" i="9"/>
  <c r="N79" i="9" s="1"/>
  <c r="X79" i="9"/>
  <c r="L210" i="9"/>
  <c r="W210" i="9"/>
  <c r="W63" i="9"/>
  <c r="L63" i="9"/>
  <c r="M90" i="9"/>
  <c r="N90" i="9" s="1"/>
  <c r="X90" i="9"/>
  <c r="U174" i="9"/>
  <c r="T174" i="9"/>
  <c r="M209" i="9"/>
  <c r="N209" i="9" s="1"/>
  <c r="U209" i="9" s="1"/>
  <c r="T37" i="9"/>
  <c r="W156" i="9"/>
  <c r="X156" i="9" s="1"/>
  <c r="X98" i="9"/>
  <c r="M98" i="9"/>
  <c r="N98" i="9" s="1"/>
  <c r="R26" i="9"/>
  <c r="T26" i="9"/>
  <c r="U26" i="9"/>
  <c r="X130" i="9"/>
  <c r="M130" i="9"/>
  <c r="N130" i="9" s="1"/>
  <c r="L80" i="9"/>
  <c r="M80" i="9" s="1"/>
  <c r="N80" i="9" s="1"/>
  <c r="W80" i="9"/>
  <c r="L74" i="9"/>
  <c r="L72" i="9"/>
  <c r="W172" i="9"/>
  <c r="L172" i="9"/>
  <c r="U70" i="9"/>
  <c r="T70" i="9"/>
  <c r="U169" i="9"/>
  <c r="T169" i="9"/>
  <c r="M154" i="9"/>
  <c r="N154" i="9" s="1"/>
  <c r="X154" i="9"/>
  <c r="L152" i="9"/>
  <c r="X128" i="9"/>
  <c r="X78" i="9"/>
  <c r="Y382" i="13"/>
  <c r="U386" i="13"/>
  <c r="T386" i="13"/>
  <c r="M5" i="5"/>
  <c r="N5" i="5" s="1"/>
  <c r="U5" i="5" s="1"/>
  <c r="X5" i="5"/>
  <c r="M374" i="15"/>
  <c r="N374" i="15" s="1"/>
  <c r="L435" i="15"/>
  <c r="M435" i="15" s="1"/>
  <c r="N435" i="15" s="1"/>
  <c r="U435" i="15" s="1"/>
  <c r="R81" i="15"/>
  <c r="T81" i="15"/>
  <c r="U81" i="15"/>
  <c r="M300" i="15"/>
  <c r="N300" i="15" s="1"/>
  <c r="X300" i="15"/>
  <c r="R165" i="15"/>
  <c r="T165" i="15"/>
  <c r="X324" i="15"/>
  <c r="M324" i="15"/>
  <c r="N324" i="15" s="1"/>
  <c r="M308" i="15"/>
  <c r="N308" i="15" s="1"/>
  <c r="X308" i="15"/>
  <c r="L392" i="15"/>
  <c r="W392" i="15"/>
  <c r="U141" i="15"/>
  <c r="R141" i="15"/>
  <c r="T420" i="15"/>
  <c r="U420" i="15"/>
  <c r="U154" i="15"/>
  <c r="U105" i="15"/>
  <c r="X381" i="15"/>
  <c r="R188" i="15"/>
  <c r="T188" i="15"/>
  <c r="U104" i="15"/>
  <c r="T104" i="15"/>
  <c r="R104" i="15"/>
  <c r="L376" i="15"/>
  <c r="X377" i="15"/>
  <c r="U37" i="15"/>
  <c r="R157" i="15"/>
  <c r="U157" i="15"/>
  <c r="X448" i="15"/>
  <c r="M448" i="15"/>
  <c r="N448" i="15" s="1"/>
  <c r="X288" i="15"/>
  <c r="T381" i="13"/>
  <c r="U381" i="13"/>
  <c r="T365" i="13"/>
  <c r="U365" i="13"/>
  <c r="Y358" i="13"/>
  <c r="Y354" i="13"/>
  <c r="L425" i="15"/>
  <c r="M425" i="15" s="1"/>
  <c r="N425" i="15" s="1"/>
  <c r="T425" i="15" s="1"/>
  <c r="U69" i="15"/>
  <c r="L246" i="15"/>
  <c r="X246" i="15" s="1"/>
  <c r="R160" i="15"/>
  <c r="T150" i="15"/>
  <c r="L226" i="15"/>
  <c r="X226" i="15" s="1"/>
  <c r="X201" i="15"/>
  <c r="X359" i="15"/>
  <c r="L210" i="15"/>
  <c r="R36" i="15"/>
  <c r="L350" i="15"/>
  <c r="M350" i="15" s="1"/>
  <c r="N350" i="15" s="1"/>
  <c r="X344" i="13"/>
  <c r="M344" i="13"/>
  <c r="N344" i="13" s="1"/>
  <c r="Y346" i="13"/>
  <c r="X346" i="13"/>
  <c r="M346" i="13"/>
  <c r="N346" i="13" s="1"/>
  <c r="L285" i="13"/>
  <c r="Y285" i="13" s="1"/>
  <c r="L58" i="13"/>
  <c r="W58" i="13"/>
  <c r="W9" i="5"/>
  <c r="H14" i="5"/>
  <c r="Y289" i="13"/>
  <c r="Y380" i="13"/>
  <c r="X380" i="13"/>
  <c r="W263" i="13"/>
  <c r="L263" i="13"/>
  <c r="Y257" i="13"/>
  <c r="M194" i="13"/>
  <c r="N194" i="13" s="1"/>
  <c r="X194" i="13"/>
  <c r="T220" i="13"/>
  <c r="U167" i="13"/>
  <c r="T167" i="13"/>
  <c r="M113" i="9"/>
  <c r="N113" i="9" s="1"/>
  <c r="Y307" i="13"/>
  <c r="T377" i="13"/>
  <c r="U377" i="13"/>
  <c r="X201" i="9"/>
  <c r="X80" i="13"/>
  <c r="M80" i="13"/>
  <c r="N80" i="13" s="1"/>
  <c r="Y298" i="13"/>
  <c r="Y224" i="13"/>
  <c r="T293" i="13"/>
  <c r="U293" i="13"/>
  <c r="M338" i="13"/>
  <c r="N338" i="13" s="1"/>
  <c r="X338" i="13"/>
  <c r="X104" i="9"/>
  <c r="M104" i="9"/>
  <c r="N104" i="9" s="1"/>
  <c r="T56" i="9"/>
  <c r="U56" i="9"/>
  <c r="T108" i="9"/>
  <c r="U108" i="9"/>
  <c r="T306" i="13"/>
  <c r="M283" i="13"/>
  <c r="N283" i="13" s="1"/>
  <c r="X283" i="13"/>
  <c r="U322" i="13"/>
  <c r="T322" i="13"/>
  <c r="X132" i="9"/>
  <c r="M132" i="9"/>
  <c r="N132" i="9" s="1"/>
  <c r="U376" i="13"/>
  <c r="T376" i="13"/>
  <c r="Y302" i="13"/>
  <c r="Y344" i="13"/>
  <c r="U292" i="13"/>
  <c r="T292" i="13"/>
  <c r="X236" i="13"/>
  <c r="T347" i="13"/>
  <c r="U347" i="13"/>
  <c r="X375" i="15"/>
  <c r="X402" i="15"/>
  <c r="M194" i="9"/>
  <c r="N194" i="9" s="1"/>
  <c r="X194" i="9"/>
  <c r="R160" i="13"/>
  <c r="U160" i="13"/>
  <c r="T160" i="13"/>
  <c r="L149" i="9"/>
  <c r="H15" i="7"/>
  <c r="W8" i="7"/>
  <c r="X8" i="7" s="1"/>
  <c r="R8" i="7"/>
  <c r="U43" i="9"/>
  <c r="T43" i="9"/>
  <c r="R43" i="9"/>
  <c r="T31" i="13"/>
  <c r="U31" i="13"/>
  <c r="R31" i="13"/>
  <c r="M257" i="13"/>
  <c r="N257" i="13" s="1"/>
  <c r="X257" i="13"/>
  <c r="X182" i="13"/>
  <c r="M182" i="13"/>
  <c r="N182" i="13" s="1"/>
  <c r="M179" i="13"/>
  <c r="N179" i="13" s="1"/>
  <c r="X179" i="13"/>
  <c r="M354" i="13"/>
  <c r="N354" i="13" s="1"/>
  <c r="X354" i="13"/>
  <c r="X296" i="13"/>
  <c r="M296" i="13"/>
  <c r="N296" i="13" s="1"/>
  <c r="M298" i="13"/>
  <c r="N298" i="13" s="1"/>
  <c r="X298" i="13"/>
  <c r="X277" i="15"/>
  <c r="Y290" i="13"/>
  <c r="M54" i="9"/>
  <c r="X54" i="9"/>
  <c r="T84" i="9"/>
  <c r="U84" i="9"/>
  <c r="U231" i="13"/>
  <c r="T231" i="13"/>
  <c r="T237" i="13"/>
  <c r="U237" i="13"/>
  <c r="T209" i="13"/>
  <c r="U209" i="13"/>
  <c r="X302" i="13"/>
  <c r="M302" i="13"/>
  <c r="N302" i="13" s="1"/>
  <c r="U308" i="13"/>
  <c r="T308" i="13"/>
  <c r="U251" i="13"/>
  <c r="T251" i="13"/>
  <c r="U363" i="13"/>
  <c r="T363" i="13"/>
  <c r="R151" i="13"/>
  <c r="U151" i="13"/>
  <c r="T151" i="13"/>
  <c r="M262" i="13"/>
  <c r="N262" i="13" s="1"/>
  <c r="Y262" i="13"/>
  <c r="X262" i="13"/>
  <c r="M7" i="5"/>
  <c r="L14" i="5"/>
  <c r="X7" i="5"/>
  <c r="X345" i="13"/>
  <c r="M345" i="13"/>
  <c r="N345" i="13" s="1"/>
  <c r="Y345" i="13"/>
  <c r="Y370" i="13"/>
  <c r="X370" i="13"/>
  <c r="U164" i="13"/>
  <c r="T164" i="13"/>
  <c r="L361" i="13"/>
  <c r="W361" i="13"/>
  <c r="X250" i="13"/>
  <c r="M250" i="13"/>
  <c r="N250" i="13" s="1"/>
  <c r="Y250" i="13"/>
  <c r="X216" i="13"/>
  <c r="M216" i="13"/>
  <c r="N216" i="13" s="1"/>
  <c r="W192" i="13"/>
  <c r="L192" i="13"/>
  <c r="X178" i="13"/>
  <c r="M178" i="13"/>
  <c r="N178" i="13" s="1"/>
  <c r="T133" i="13"/>
  <c r="U133" i="13"/>
  <c r="R133" i="13"/>
  <c r="U239" i="13"/>
  <c r="T239" i="13"/>
  <c r="T71" i="9"/>
  <c r="U71" i="9"/>
  <c r="M89" i="9"/>
  <c r="N89" i="9" s="1"/>
  <c r="X89" i="9"/>
  <c r="U314" i="13"/>
  <c r="T314" i="13"/>
  <c r="M274" i="13"/>
  <c r="N274" i="13" s="1"/>
  <c r="X274" i="13"/>
  <c r="M117" i="9"/>
  <c r="N117" i="9" s="1"/>
  <c r="X117" i="9"/>
  <c r="X153" i="9"/>
  <c r="M290" i="13"/>
  <c r="N290" i="13" s="1"/>
  <c r="X290" i="13"/>
  <c r="M183" i="13"/>
  <c r="N183" i="13" s="1"/>
  <c r="X183" i="13"/>
  <c r="X271" i="13"/>
  <c r="Y271" i="13"/>
  <c r="M271" i="13"/>
  <c r="N271" i="13" s="1"/>
  <c r="X300" i="13"/>
  <c r="M300" i="13"/>
  <c r="N300" i="13" s="1"/>
  <c r="Y300" i="13"/>
  <c r="X68" i="9"/>
  <c r="M68" i="9"/>
  <c r="N68" i="9" s="1"/>
  <c r="M360" i="13"/>
  <c r="N360" i="13" s="1"/>
  <c r="X360" i="13"/>
  <c r="T171" i="9"/>
  <c r="H463" i="13"/>
  <c r="X358" i="13"/>
  <c r="M358" i="13"/>
  <c r="N358" i="13" s="1"/>
  <c r="T75" i="15"/>
  <c r="T176" i="15"/>
  <c r="R151" i="15"/>
  <c r="X238" i="15"/>
  <c r="M351" i="13"/>
  <c r="N351" i="13" s="1"/>
  <c r="Y351" i="13"/>
  <c r="X351" i="13"/>
  <c r="W12" i="7"/>
  <c r="X12" i="7" s="1"/>
  <c r="R12" i="7"/>
  <c r="M200" i="13"/>
  <c r="N200" i="13" s="1"/>
  <c r="X200" i="13"/>
  <c r="T134" i="13"/>
  <c r="U134" i="13"/>
  <c r="R134" i="13"/>
  <c r="M8" i="7"/>
  <c r="L327" i="13"/>
  <c r="W327" i="13"/>
  <c r="M289" i="13"/>
  <c r="N289" i="13" s="1"/>
  <c r="X289" i="13"/>
  <c r="Y337" i="13"/>
  <c r="X337" i="13"/>
  <c r="U230" i="13"/>
  <c r="L265" i="13"/>
  <c r="Y265" i="13" s="1"/>
  <c r="M260" i="13"/>
  <c r="N260" i="13" s="1"/>
  <c r="X260" i="13"/>
  <c r="M180" i="13"/>
  <c r="N180" i="13" s="1"/>
  <c r="X180" i="13"/>
  <c r="M171" i="13"/>
  <c r="N171" i="13" s="1"/>
  <c r="X171" i="13"/>
  <c r="U115" i="13"/>
  <c r="R115" i="13"/>
  <c r="T115" i="13"/>
  <c r="U112" i="9"/>
  <c r="T112" i="9"/>
  <c r="X307" i="13"/>
  <c r="M307" i="13"/>
  <c r="N307" i="13" s="1"/>
  <c r="T242" i="13"/>
  <c r="U242" i="13"/>
  <c r="M224" i="13"/>
  <c r="N224" i="13" s="1"/>
  <c r="X224" i="13"/>
  <c r="Y274" i="13"/>
  <c r="U60" i="13"/>
  <c r="T60" i="13"/>
  <c r="R60" i="13"/>
  <c r="M166" i="13"/>
  <c r="N166" i="13" s="1"/>
  <c r="X166" i="13"/>
  <c r="T151" i="9"/>
  <c r="U151" i="9"/>
  <c r="X342" i="13"/>
  <c r="Y342" i="13"/>
  <c r="M382" i="13"/>
  <c r="N382" i="13" s="1"/>
  <c r="X382" i="13"/>
  <c r="U177" i="9"/>
  <c r="Y360" i="13"/>
  <c r="U236" i="13"/>
  <c r="T236" i="13"/>
  <c r="U55" i="9"/>
  <c r="T55" i="9"/>
  <c r="U201" i="9"/>
  <c r="T201" i="9"/>
  <c r="X373" i="15"/>
  <c r="L243" i="15"/>
  <c r="X243" i="15" s="1"/>
  <c r="X353" i="15"/>
  <c r="M322" i="15"/>
  <c r="N322" i="15" s="1"/>
  <c r="X322" i="15"/>
  <c r="L423" i="15"/>
  <c r="X423" i="15" s="1"/>
  <c r="L314" i="15"/>
  <c r="M314" i="15" s="1"/>
  <c r="N314" i="15" s="1"/>
  <c r="U142" i="15"/>
  <c r="T142" i="15"/>
  <c r="R142" i="15"/>
  <c r="W391" i="15"/>
  <c r="L391" i="15"/>
  <c r="L194" i="15"/>
  <c r="M194" i="15" s="1"/>
  <c r="N194" i="15" s="1"/>
  <c r="L338" i="15"/>
  <c r="M338" i="15" s="1"/>
  <c r="N338" i="15" s="1"/>
  <c r="T151" i="15"/>
  <c r="R29" i="15"/>
  <c r="U29" i="15"/>
  <c r="U82" i="15"/>
  <c r="T82" i="15"/>
  <c r="R82" i="15"/>
  <c r="T167" i="15"/>
  <c r="R167" i="15"/>
  <c r="U167" i="15"/>
  <c r="W248" i="15"/>
  <c r="L248" i="15"/>
  <c r="L343" i="15"/>
  <c r="W343" i="15"/>
  <c r="T29" i="15"/>
  <c r="X382" i="15"/>
  <c r="M382" i="15"/>
  <c r="N382" i="15" s="1"/>
  <c r="M418" i="15"/>
  <c r="N418" i="15" s="1"/>
  <c r="X418" i="15"/>
  <c r="W490" i="15"/>
  <c r="T488" i="15"/>
  <c r="U488" i="15"/>
  <c r="X348" i="15"/>
  <c r="M348" i="15"/>
  <c r="N348" i="15" s="1"/>
  <c r="L492" i="15"/>
  <c r="M492" i="15" s="1"/>
  <c r="N492" i="15" s="1"/>
  <c r="R79" i="15"/>
  <c r="T196" i="15"/>
  <c r="T481" i="15"/>
  <c r="T332" i="15"/>
  <c r="T325" i="15"/>
  <c r="L442" i="15"/>
  <c r="M442" i="15" s="1"/>
  <c r="N442" i="15" s="1"/>
  <c r="L465" i="15"/>
  <c r="M465" i="15" s="1"/>
  <c r="N465" i="15" s="1"/>
  <c r="R149" i="15"/>
  <c r="X341" i="15"/>
  <c r="X481" i="15"/>
  <c r="M441" i="15"/>
  <c r="N441" i="15" s="1"/>
  <c r="T441" i="15" s="1"/>
  <c r="T458" i="15"/>
  <c r="L406" i="15"/>
  <c r="X406" i="15" s="1"/>
  <c r="T158" i="15"/>
  <c r="R37" i="15"/>
  <c r="X332" i="15"/>
  <c r="L206" i="15"/>
  <c r="M206" i="15" s="1"/>
  <c r="N206" i="15" s="1"/>
  <c r="R25" i="15"/>
  <c r="U25" i="15"/>
  <c r="R164" i="15"/>
  <c r="T164" i="15"/>
  <c r="T76" i="15"/>
  <c r="R76" i="15"/>
  <c r="U76" i="15"/>
  <c r="T132" i="15"/>
  <c r="R132" i="15"/>
  <c r="U132" i="15"/>
  <c r="R189" i="15"/>
  <c r="T189" i="15"/>
  <c r="U189" i="15"/>
  <c r="W270" i="15"/>
  <c r="L270" i="15"/>
  <c r="W409" i="15"/>
  <c r="M470" i="15"/>
  <c r="N470" i="15" s="1"/>
  <c r="X470" i="15"/>
  <c r="U238" i="15"/>
  <c r="T238" i="15"/>
  <c r="M232" i="15"/>
  <c r="N232" i="15" s="1"/>
  <c r="X232" i="15"/>
  <c r="X488" i="15"/>
  <c r="M469" i="15"/>
  <c r="N469" i="15" s="1"/>
  <c r="X469" i="15"/>
  <c r="M245" i="15"/>
  <c r="N245" i="15" s="1"/>
  <c r="X245" i="15"/>
  <c r="M330" i="15"/>
  <c r="N330" i="15" s="1"/>
  <c r="M485" i="15"/>
  <c r="N485" i="15" s="1"/>
  <c r="X485" i="15"/>
  <c r="U32" i="15"/>
  <c r="T79" i="15"/>
  <c r="U377" i="15"/>
  <c r="U75" i="15"/>
  <c r="L387" i="15"/>
  <c r="R176" i="15"/>
  <c r="R158" i="15"/>
  <c r="U164" i="15"/>
  <c r="T341" i="15"/>
  <c r="L223" i="15"/>
  <c r="R54" i="15"/>
  <c r="T54" i="15"/>
  <c r="U54" i="15"/>
  <c r="R89" i="15"/>
  <c r="U89" i="15"/>
  <c r="T89" i="15"/>
  <c r="T25" i="15"/>
  <c r="M394" i="15"/>
  <c r="N394" i="15" s="1"/>
  <c r="X394" i="15"/>
  <c r="W417" i="15"/>
  <c r="L417" i="15"/>
  <c r="R58" i="15"/>
  <c r="U58" i="15"/>
  <c r="T58" i="15"/>
  <c r="W484" i="15"/>
  <c r="L484" i="15"/>
  <c r="M484" i="15" s="1"/>
  <c r="N484" i="15" s="1"/>
  <c r="U17" i="15"/>
  <c r="T17" i="15"/>
  <c r="L490" i="15"/>
  <c r="M490" i="15" s="1"/>
  <c r="N490" i="15" s="1"/>
  <c r="U490" i="15" s="1"/>
  <c r="T402" i="15"/>
  <c r="M429" i="15"/>
  <c r="N429" i="15" s="1"/>
  <c r="X429" i="15"/>
  <c r="U102" i="15"/>
  <c r="T102" i="15"/>
  <c r="R102" i="15"/>
  <c r="R144" i="15"/>
  <c r="T144" i="15"/>
  <c r="U144" i="15"/>
  <c r="W447" i="15"/>
  <c r="L447" i="15"/>
  <c r="W451" i="15"/>
  <c r="L451" i="15"/>
  <c r="M451" i="15" s="1"/>
  <c r="N451" i="15" s="1"/>
  <c r="L320" i="15"/>
  <c r="W320" i="15"/>
  <c r="M252" i="15"/>
  <c r="N252" i="15" s="1"/>
  <c r="T67" i="15"/>
  <c r="R67" i="15"/>
  <c r="U67" i="15"/>
  <c r="M247" i="15"/>
  <c r="N247" i="15" s="1"/>
  <c r="X247" i="15"/>
  <c r="W213" i="15"/>
  <c r="L328" i="15"/>
  <c r="W328" i="15"/>
  <c r="R108" i="15"/>
  <c r="T108" i="15"/>
  <c r="U108" i="15"/>
  <c r="X349" i="15"/>
  <c r="M349" i="15"/>
  <c r="N349" i="15" s="1"/>
  <c r="X369" i="15"/>
  <c r="M369" i="15"/>
  <c r="N369" i="15" s="1"/>
  <c r="L219" i="15"/>
  <c r="M219" i="15" s="1"/>
  <c r="N219" i="15" s="1"/>
  <c r="T95" i="15"/>
  <c r="U95" i="15"/>
  <c r="R95" i="15"/>
  <c r="W317" i="15"/>
  <c r="L317" i="15"/>
  <c r="U220" i="15"/>
  <c r="T220" i="15"/>
  <c r="L487" i="15"/>
  <c r="W487" i="15"/>
  <c r="U18" i="15"/>
  <c r="T18" i="15"/>
  <c r="X413" i="15"/>
  <c r="M413" i="15"/>
  <c r="N413" i="15" s="1"/>
  <c r="L202" i="15"/>
  <c r="M202" i="15" s="1"/>
  <c r="N202" i="15" s="1"/>
  <c r="W202" i="15"/>
  <c r="L424" i="15"/>
  <c r="X424" i="15" s="1"/>
  <c r="T69" i="15"/>
  <c r="L419" i="15"/>
  <c r="M419" i="15" s="1"/>
  <c r="N419" i="15" s="1"/>
  <c r="L403" i="15"/>
  <c r="L239" i="15"/>
  <c r="M239" i="15" s="1"/>
  <c r="N239" i="15" s="1"/>
  <c r="U74" i="15"/>
  <c r="R74" i="15"/>
  <c r="T74" i="15"/>
  <c r="T73" i="15"/>
  <c r="U73" i="15"/>
  <c r="R73" i="15"/>
  <c r="T15" i="15"/>
  <c r="U15" i="15"/>
  <c r="W195" i="15"/>
  <c r="L195" i="15"/>
  <c r="M231" i="15"/>
  <c r="N231" i="15" s="1"/>
  <c r="X231" i="15"/>
  <c r="W261" i="15"/>
  <c r="L261" i="15"/>
  <c r="M364" i="15"/>
  <c r="N364" i="15" s="1"/>
  <c r="X364" i="15"/>
  <c r="L358" i="15"/>
  <c r="U90" i="15"/>
  <c r="T90" i="15"/>
  <c r="R90" i="15"/>
  <c r="U321" i="15"/>
  <c r="T321" i="15"/>
  <c r="T351" i="15"/>
  <c r="R86" i="15"/>
  <c r="T86" i="15"/>
  <c r="U86" i="15"/>
  <c r="R117" i="15"/>
  <c r="U117" i="15"/>
  <c r="T117" i="15"/>
  <c r="W471" i="15"/>
  <c r="L471" i="15"/>
  <c r="M263" i="15"/>
  <c r="N263" i="15" s="1"/>
  <c r="X263" i="15"/>
  <c r="X449" i="15"/>
  <c r="M449" i="15"/>
  <c r="N449" i="15" s="1"/>
  <c r="X218" i="15"/>
  <c r="M218" i="15"/>
  <c r="N218" i="15" s="1"/>
  <c r="T277" i="15"/>
  <c r="U277" i="15"/>
  <c r="T35" i="15"/>
  <c r="R35" i="15"/>
  <c r="U35" i="15"/>
  <c r="L197" i="15"/>
  <c r="U298" i="15"/>
  <c r="T298" i="15"/>
  <c r="X233" i="15"/>
  <c r="M233" i="15"/>
  <c r="N233" i="15" s="1"/>
  <c r="X464" i="15"/>
  <c r="M464" i="15"/>
  <c r="N464" i="15" s="1"/>
  <c r="L393" i="15"/>
  <c r="L331" i="15"/>
  <c r="L255" i="15"/>
  <c r="W255" i="15"/>
  <c r="X498" i="15"/>
  <c r="M498" i="15"/>
  <c r="N498" i="15" s="1"/>
  <c r="T273" i="15"/>
  <c r="U273" i="15"/>
  <c r="U244" i="15"/>
  <c r="T244" i="15"/>
  <c r="T380" i="15"/>
  <c r="L235" i="15"/>
  <c r="M235" i="15" s="1"/>
  <c r="N235" i="15" s="1"/>
  <c r="W235" i="15"/>
  <c r="L415" i="15"/>
  <c r="M415" i="15" s="1"/>
  <c r="N415" i="15" s="1"/>
  <c r="W415" i="15"/>
  <c r="U173" i="15"/>
  <c r="T173" i="15"/>
  <c r="R173" i="15"/>
  <c r="U319" i="15"/>
  <c r="T319" i="15"/>
  <c r="L450" i="15"/>
  <c r="L268" i="15"/>
  <c r="M268" i="15" s="1"/>
  <c r="N268" i="15" s="1"/>
  <c r="R65" i="15"/>
  <c r="U65" i="15"/>
  <c r="T65" i="15"/>
  <c r="R53" i="15"/>
  <c r="U53" i="15"/>
  <c r="T53" i="15"/>
  <c r="R217" i="15"/>
  <c r="M216" i="15"/>
  <c r="N216" i="15" s="1"/>
  <c r="M287" i="15"/>
  <c r="N287" i="15" s="1"/>
  <c r="X390" i="15"/>
  <c r="M390" i="15"/>
  <c r="N390" i="15" s="1"/>
  <c r="L271" i="15"/>
  <c r="L275" i="15"/>
  <c r="W275" i="15"/>
  <c r="W360" i="15"/>
  <c r="L360" i="15"/>
  <c r="L468" i="15"/>
  <c r="W468" i="15"/>
  <c r="U177" i="15"/>
  <c r="T177" i="15"/>
  <c r="R177" i="15"/>
  <c r="X269" i="15"/>
  <c r="M269" i="15"/>
  <c r="N269" i="15" s="1"/>
  <c r="M453" i="15"/>
  <c r="N453" i="15" s="1"/>
  <c r="X453" i="15"/>
  <c r="L303" i="15"/>
  <c r="M303" i="15" s="1"/>
  <c r="N303" i="15" s="1"/>
  <c r="W229" i="15"/>
  <c r="L229" i="15"/>
  <c r="M334" i="15"/>
  <c r="N334" i="15" s="1"/>
  <c r="X334" i="15"/>
  <c r="M455" i="15"/>
  <c r="N455" i="15" s="1"/>
  <c r="X455" i="15"/>
  <c r="L347" i="15"/>
  <c r="M411" i="15"/>
  <c r="N411" i="15" s="1"/>
  <c r="X411" i="15"/>
  <c r="U116" i="15"/>
  <c r="T116" i="15"/>
  <c r="R116" i="15"/>
  <c r="L440" i="15"/>
  <c r="W440" i="15"/>
  <c r="R145" i="15"/>
  <c r="T145" i="15"/>
  <c r="U145" i="15"/>
  <c r="M480" i="15"/>
  <c r="N480" i="15" s="1"/>
  <c r="X480" i="15"/>
  <c r="T91" i="15"/>
  <c r="R91" i="15"/>
  <c r="U91" i="15"/>
  <c r="U168" i="15"/>
  <c r="R168" i="15"/>
  <c r="T168" i="15"/>
  <c r="L365" i="15"/>
  <c r="M365" i="15" s="1"/>
  <c r="N365" i="15" s="1"/>
  <c r="U427" i="15"/>
  <c r="T21" i="15"/>
  <c r="U21" i="15"/>
  <c r="W459" i="15"/>
  <c r="L459" i="15"/>
  <c r="W224" i="15"/>
  <c r="L224" i="15"/>
  <c r="T22" i="15"/>
  <c r="U22" i="15"/>
  <c r="X460" i="15"/>
  <c r="M460" i="15"/>
  <c r="N460" i="15" s="1"/>
  <c r="U172" i="15"/>
  <c r="T172" i="15"/>
  <c r="R172" i="15"/>
  <c r="M215" i="15"/>
  <c r="N215" i="15" s="1"/>
  <c r="X215" i="15"/>
  <c r="W306" i="15"/>
  <c r="L306" i="15"/>
  <c r="L368" i="15"/>
  <c r="T162" i="15"/>
  <c r="R162" i="15"/>
  <c r="U162" i="15"/>
  <c r="T84" i="15"/>
  <c r="U84" i="15"/>
  <c r="R84" i="15"/>
  <c r="R191" i="15"/>
  <c r="U191" i="15"/>
  <c r="T191" i="15"/>
  <c r="L355" i="15"/>
  <c r="R181" i="15"/>
  <c r="T181" i="15"/>
  <c r="U181" i="15"/>
  <c r="L344" i="15"/>
  <c r="X351" i="15"/>
  <c r="U88" i="15"/>
  <c r="R88" i="15"/>
  <c r="T88" i="15"/>
  <c r="T106" i="15"/>
  <c r="R106" i="15"/>
  <c r="U106" i="15"/>
  <c r="X205" i="15"/>
  <c r="M205" i="15"/>
  <c r="N205" i="15" s="1"/>
  <c r="M228" i="15"/>
  <c r="N228" i="15" s="1"/>
  <c r="X228" i="15"/>
  <c r="M225" i="15"/>
  <c r="N225" i="15" s="1"/>
  <c r="X225" i="15"/>
  <c r="T443" i="15"/>
  <c r="U443" i="15"/>
  <c r="X6" i="15"/>
  <c r="M499" i="15"/>
  <c r="N499" i="15" s="1"/>
  <c r="M249" i="15"/>
  <c r="N249" i="15" s="1"/>
  <c r="X249" i="15"/>
  <c r="U353" i="15"/>
  <c r="T353" i="15"/>
  <c r="T200" i="15"/>
  <c r="U200" i="15"/>
  <c r="L428" i="15"/>
  <c r="T414" i="15"/>
  <c r="U414" i="15"/>
  <c r="M472" i="15"/>
  <c r="N472" i="15" s="1"/>
  <c r="X284" i="15"/>
  <c r="M284" i="15"/>
  <c r="N284" i="15" s="1"/>
  <c r="M315" i="15"/>
  <c r="N315" i="15" s="1"/>
  <c r="X315" i="15"/>
  <c r="U452" i="15"/>
  <c r="T452" i="15"/>
  <c r="X305" i="15"/>
  <c r="M305" i="15"/>
  <c r="N305" i="15" s="1"/>
  <c r="M431" i="15"/>
  <c r="N431" i="15" s="1"/>
  <c r="X431" i="15"/>
  <c r="X253" i="15"/>
  <c r="M253" i="15"/>
  <c r="N253" i="15" s="1"/>
  <c r="T240" i="15"/>
  <c r="U240" i="15"/>
  <c r="T407" i="15"/>
  <c r="U407" i="15"/>
  <c r="T416" i="15"/>
  <c r="U416" i="15"/>
  <c r="X473" i="15"/>
  <c r="M473" i="15"/>
  <c r="N473" i="15" s="1"/>
  <c r="M259" i="15"/>
  <c r="N259" i="15" s="1"/>
  <c r="X259" i="15"/>
  <c r="M457" i="15"/>
  <c r="N457" i="15" s="1"/>
  <c r="X457" i="15"/>
  <c r="T133" i="15"/>
  <c r="U133" i="15"/>
  <c r="R133" i="15"/>
  <c r="U379" i="15"/>
  <c r="T379" i="15"/>
  <c r="T421" i="15"/>
  <c r="U421" i="15"/>
  <c r="U373" i="15"/>
  <c r="T373" i="15"/>
  <c r="X327" i="15"/>
  <c r="M327" i="15"/>
  <c r="N327" i="15" s="1"/>
  <c r="L256" i="15"/>
  <c r="R99" i="15"/>
  <c r="U99" i="15"/>
  <c r="T99" i="15"/>
  <c r="M476" i="15"/>
  <c r="N476" i="15" s="1"/>
  <c r="X476" i="15"/>
  <c r="M494" i="15"/>
  <c r="N494" i="15" s="1"/>
  <c r="X494" i="15"/>
  <c r="M339" i="15"/>
  <c r="N339" i="15" s="1"/>
  <c r="X339" i="15"/>
  <c r="U439" i="15"/>
  <c r="T439" i="15"/>
  <c r="M383" i="15"/>
  <c r="N383" i="15" s="1"/>
  <c r="X383" i="15"/>
  <c r="T463" i="15"/>
  <c r="U463" i="15"/>
  <c r="H542" i="15"/>
  <c r="T361" i="15"/>
  <c r="U361" i="15"/>
  <c r="U294" i="15"/>
  <c r="T294" i="15"/>
  <c r="X193" i="15"/>
  <c r="M193" i="15"/>
  <c r="M426" i="15"/>
  <c r="N426" i="15" s="1"/>
  <c r="X286" i="15"/>
  <c r="M286" i="15"/>
  <c r="N286" i="15" s="1"/>
  <c r="T262" i="15"/>
  <c r="U262" i="15"/>
  <c r="T375" i="15"/>
  <c r="U375" i="15"/>
  <c r="U398" i="15"/>
  <c r="T398" i="15"/>
  <c r="U381" i="15"/>
  <c r="T381" i="15"/>
  <c r="X77" i="13" l="1"/>
  <c r="U273" i="13"/>
  <c r="T273" i="13"/>
  <c r="X456" i="15"/>
  <c r="X295" i="15"/>
  <c r="X311" i="15"/>
  <c r="M312" i="15"/>
  <c r="N312" i="15" s="1"/>
  <c r="T312" i="15" s="1"/>
  <c r="X462" i="15"/>
  <c r="L542" i="15"/>
  <c r="U311" i="15"/>
  <c r="T311" i="15"/>
  <c r="T223" i="13"/>
  <c r="M264" i="13"/>
  <c r="N264" i="13" s="1"/>
  <c r="X264" i="13"/>
  <c r="X341" i="13"/>
  <c r="X226" i="13"/>
  <c r="X204" i="13"/>
  <c r="T195" i="13"/>
  <c r="M165" i="13"/>
  <c r="N165" i="13" s="1"/>
  <c r="X165" i="13"/>
  <c r="Y341" i="13"/>
  <c r="Y223" i="13"/>
  <c r="M332" i="13"/>
  <c r="N332" i="13" s="1"/>
  <c r="T332" i="13" s="1"/>
  <c r="M280" i="13"/>
  <c r="N280" i="13" s="1"/>
  <c r="M326" i="13"/>
  <c r="N326" i="13" s="1"/>
  <c r="X326" i="13"/>
  <c r="Y326" i="13"/>
  <c r="M247" i="13"/>
  <c r="N247" i="13" s="1"/>
  <c r="X247" i="13"/>
  <c r="M202" i="13"/>
  <c r="N202" i="13" s="1"/>
  <c r="X202" i="13"/>
  <c r="T340" i="13"/>
  <c r="U340" i="13"/>
  <c r="X228" i="13"/>
  <c r="Y247" i="13"/>
  <c r="T304" i="13"/>
  <c r="U304" i="13"/>
  <c r="T246" i="13"/>
  <c r="M228" i="13"/>
  <c r="N228" i="13" s="1"/>
  <c r="U228" i="13" s="1"/>
  <c r="X246" i="13"/>
  <c r="M226" i="13"/>
  <c r="N226" i="13" s="1"/>
  <c r="Y219" i="13"/>
  <c r="T234" i="13"/>
  <c r="U234" i="13"/>
  <c r="T312" i="13"/>
  <c r="U312" i="13"/>
  <c r="Y248" i="13"/>
  <c r="X57" i="9"/>
  <c r="U57" i="9"/>
  <c r="T57" i="9"/>
  <c r="M170" i="9"/>
  <c r="N170" i="9" s="1"/>
  <c r="U170" i="9" s="1"/>
  <c r="M53" i="9"/>
  <c r="N53" i="9" s="1"/>
  <c r="X185" i="9"/>
  <c r="U115" i="9"/>
  <c r="M52" i="9"/>
  <c r="N52" i="9" s="1"/>
  <c r="T52" i="9" s="1"/>
  <c r="X166" i="9"/>
  <c r="U103" i="9"/>
  <c r="X216" i="9"/>
  <c r="M184" i="9"/>
  <c r="N184" i="9" s="1"/>
  <c r="T184" i="9" s="1"/>
  <c r="X103" i="9"/>
  <c r="M69" i="9"/>
  <c r="N69" i="9" s="1"/>
  <c r="Y368" i="13"/>
  <c r="U357" i="15"/>
  <c r="U372" i="15"/>
  <c r="T436" i="15"/>
  <c r="X204" i="15"/>
  <c r="T204" i="15"/>
  <c r="X340" i="15"/>
  <c r="T282" i="15"/>
  <c r="U241" i="15"/>
  <c r="T295" i="15"/>
  <c r="M251" i="15"/>
  <c r="N251" i="15" s="1"/>
  <c r="T251" i="15" s="1"/>
  <c r="M352" i="15"/>
  <c r="N352" i="15" s="1"/>
  <c r="T237" i="15"/>
  <c r="U293" i="15"/>
  <c r="U333" i="15"/>
  <c r="T227" i="15"/>
  <c r="U309" i="15"/>
  <c r="T346" i="15"/>
  <c r="M279" i="15"/>
  <c r="N279" i="15" s="1"/>
  <c r="X365" i="15"/>
  <c r="M243" i="15"/>
  <c r="N243" i="15" s="1"/>
  <c r="T243" i="15" s="1"/>
  <c r="X214" i="15"/>
  <c r="M230" i="15"/>
  <c r="N230" i="15" s="1"/>
  <c r="T230" i="15" s="1"/>
  <c r="M434" i="15"/>
  <c r="N434" i="15" s="1"/>
  <c r="X211" i="15"/>
  <c r="X408" i="15"/>
  <c r="X475" i="15"/>
  <c r="X466" i="15"/>
  <c r="X372" i="15"/>
  <c r="U203" i="15"/>
  <c r="T203" i="15"/>
  <c r="X436" i="15"/>
  <c r="U441" i="15"/>
  <c r="X395" i="15"/>
  <c r="M404" i="15"/>
  <c r="N404" i="15" s="1"/>
  <c r="U404" i="15" s="1"/>
  <c r="X302" i="15"/>
  <c r="X282" i="15"/>
  <c r="U395" i="15"/>
  <c r="T395" i="15"/>
  <c r="M318" i="15"/>
  <c r="N318" i="15" s="1"/>
  <c r="U316" i="15"/>
  <c r="T278" i="15"/>
  <c r="X314" i="15"/>
  <c r="X350" i="15"/>
  <c r="X316" i="15"/>
  <c r="M362" i="15"/>
  <c r="N362" i="15" s="1"/>
  <c r="X362" i="15"/>
  <c r="X194" i="15"/>
  <c r="T444" i="15"/>
  <c r="M246" i="15"/>
  <c r="N246" i="15" s="1"/>
  <c r="T246" i="15" s="1"/>
  <c r="X143" i="9"/>
  <c r="X95" i="9"/>
  <c r="M182" i="9"/>
  <c r="N182" i="9" s="1"/>
  <c r="X182" i="9"/>
  <c r="M164" i="9"/>
  <c r="N164" i="9" s="1"/>
  <c r="T61" i="9"/>
  <c r="U61" i="9"/>
  <c r="X193" i="9"/>
  <c r="M92" i="9"/>
  <c r="N92" i="9" s="1"/>
  <c r="X92" i="9"/>
  <c r="T73" i="9"/>
  <c r="X148" i="9"/>
  <c r="T185" i="9"/>
  <c r="X73" i="9"/>
  <c r="X171" i="9"/>
  <c r="U181" i="13"/>
  <c r="T181" i="13"/>
  <c r="T188" i="13"/>
  <c r="U188" i="13"/>
  <c r="T266" i="13"/>
  <c r="U266" i="13"/>
  <c r="U280" i="13"/>
  <c r="T280" i="13"/>
  <c r="X53" i="13"/>
  <c r="Y259" i="13"/>
  <c r="X75" i="13"/>
  <c r="T255" i="13"/>
  <c r="U255" i="13"/>
  <c r="X400" i="15"/>
  <c r="U258" i="15"/>
  <c r="X278" i="15"/>
  <c r="T435" i="15"/>
  <c r="U425" i="15"/>
  <c r="T302" i="15"/>
  <c r="M370" i="15"/>
  <c r="N370" i="15" s="1"/>
  <c r="X370" i="15"/>
  <c r="X425" i="15"/>
  <c r="X435" i="15"/>
  <c r="T446" i="15"/>
  <c r="U446" i="15"/>
  <c r="U236" i="15"/>
  <c r="M234" i="15"/>
  <c r="N234" i="15" s="1"/>
  <c r="X234" i="15"/>
  <c r="U400" i="15"/>
  <c r="T400" i="15"/>
  <c r="X446" i="15"/>
  <c r="M388" i="15"/>
  <c r="N388" i="15" s="1"/>
  <c r="T388" i="15" s="1"/>
  <c r="M226" i="15"/>
  <c r="N226" i="15" s="1"/>
  <c r="U226" i="15" s="1"/>
  <c r="M276" i="15"/>
  <c r="N276" i="15" s="1"/>
  <c r="X276" i="15"/>
  <c r="X384" i="15"/>
  <c r="M384" i="15"/>
  <c r="N384" i="15" s="1"/>
  <c r="M51" i="13"/>
  <c r="N51" i="13" s="1"/>
  <c r="X51" i="13"/>
  <c r="Y240" i="13"/>
  <c r="X378" i="13"/>
  <c r="Y371" i="13"/>
  <c r="Y333" i="13"/>
  <c r="Y332" i="13"/>
  <c r="U219" i="13"/>
  <c r="T219" i="13"/>
  <c r="M248" i="13"/>
  <c r="N248" i="13" s="1"/>
  <c r="X248" i="13"/>
  <c r="M364" i="13"/>
  <c r="N364" i="13" s="1"/>
  <c r="Y364" i="13"/>
  <c r="X364" i="13"/>
  <c r="T214" i="13"/>
  <c r="U214" i="13"/>
  <c r="T303" i="13"/>
  <c r="U303" i="13"/>
  <c r="M321" i="13"/>
  <c r="N321" i="13" s="1"/>
  <c r="X321" i="13"/>
  <c r="X62" i="13"/>
  <c r="M62" i="13"/>
  <c r="N62" i="13" s="1"/>
  <c r="M71" i="13"/>
  <c r="N71" i="13" s="1"/>
  <c r="X71" i="13"/>
  <c r="M335" i="13"/>
  <c r="N335" i="13" s="1"/>
  <c r="X335" i="13"/>
  <c r="M259" i="13"/>
  <c r="N259" i="13" s="1"/>
  <c r="X259" i="13"/>
  <c r="T75" i="13"/>
  <c r="R75" i="13"/>
  <c r="U75" i="13"/>
  <c r="Y335" i="13"/>
  <c r="T288" i="13"/>
  <c r="U288" i="13"/>
  <c r="Y246" i="13"/>
  <c r="X210" i="13"/>
  <c r="M210" i="13"/>
  <c r="N210" i="13" s="1"/>
  <c r="M316" i="13"/>
  <c r="N316" i="13" s="1"/>
  <c r="X316" i="13"/>
  <c r="U63" i="13"/>
  <c r="R63" i="13"/>
  <c r="T63" i="13"/>
  <c r="M267" i="13"/>
  <c r="N267" i="13" s="1"/>
  <c r="X267" i="13"/>
  <c r="X295" i="13"/>
  <c r="M295" i="13"/>
  <c r="N295" i="13" s="1"/>
  <c r="Y295" i="13"/>
  <c r="X205" i="13"/>
  <c r="M205" i="13"/>
  <c r="N205" i="13" s="1"/>
  <c r="R76" i="13"/>
  <c r="U76" i="13"/>
  <c r="T76" i="13"/>
  <c r="U191" i="13"/>
  <c r="T191" i="13"/>
  <c r="Y267" i="13"/>
  <c r="Y301" i="13"/>
  <c r="T190" i="13"/>
  <c r="U190" i="13"/>
  <c r="T207" i="13"/>
  <c r="U207" i="13"/>
  <c r="Y256" i="13"/>
  <c r="M272" i="13"/>
  <c r="N272" i="13" s="1"/>
  <c r="X272" i="13"/>
  <c r="M211" i="13"/>
  <c r="N211" i="13" s="1"/>
  <c r="X211" i="13"/>
  <c r="X333" i="13"/>
  <c r="M333" i="13"/>
  <c r="N333" i="13" s="1"/>
  <c r="U313" i="13"/>
  <c r="T313" i="13"/>
  <c r="U328" i="13"/>
  <c r="T328" i="13"/>
  <c r="U330" i="13"/>
  <c r="T330" i="13"/>
  <c r="X175" i="13"/>
  <c r="M362" i="13"/>
  <c r="N362" i="13" s="1"/>
  <c r="Y362" i="13"/>
  <c r="X362" i="13"/>
  <c r="Y384" i="13"/>
  <c r="X384" i="13"/>
  <c r="U258" i="13"/>
  <c r="T258" i="13"/>
  <c r="T52" i="13"/>
  <c r="R52" i="13"/>
  <c r="U52" i="13"/>
  <c r="T279" i="13"/>
  <c r="U279" i="13"/>
  <c r="M368" i="13"/>
  <c r="N368" i="13" s="1"/>
  <c r="X368" i="13"/>
  <c r="X59" i="13"/>
  <c r="M59" i="13"/>
  <c r="N59" i="13" s="1"/>
  <c r="U53" i="13"/>
  <c r="R53" i="13"/>
  <c r="T53" i="13"/>
  <c r="U305" i="13"/>
  <c r="T305" i="13"/>
  <c r="M301" i="13"/>
  <c r="N301" i="13" s="1"/>
  <c r="X301" i="13"/>
  <c r="X256" i="13"/>
  <c r="M256" i="13"/>
  <c r="N256" i="13" s="1"/>
  <c r="U79" i="13"/>
  <c r="T79" i="13"/>
  <c r="R79" i="13"/>
  <c r="M240" i="13"/>
  <c r="N240" i="13" s="1"/>
  <c r="X240" i="13"/>
  <c r="T226" i="13"/>
  <c r="U226" i="13"/>
  <c r="Y316" i="13"/>
  <c r="M72" i="13"/>
  <c r="N72" i="13" s="1"/>
  <c r="X72" i="13"/>
  <c r="M74" i="13"/>
  <c r="N74" i="13" s="1"/>
  <c r="X74" i="13"/>
  <c r="U221" i="13"/>
  <c r="T221" i="13"/>
  <c r="M55" i="13"/>
  <c r="N55" i="13" s="1"/>
  <c r="X55" i="13"/>
  <c r="U197" i="13"/>
  <c r="T197" i="13"/>
  <c r="M371" i="13"/>
  <c r="N371" i="13" s="1"/>
  <c r="X371" i="13"/>
  <c r="T352" i="13"/>
  <c r="U352" i="13"/>
  <c r="U241" i="13"/>
  <c r="T241" i="13"/>
  <c r="U204" i="13"/>
  <c r="T204" i="13"/>
  <c r="X54" i="13"/>
  <c r="M54" i="13"/>
  <c r="N54" i="13" s="1"/>
  <c r="T228" i="13"/>
  <c r="U206" i="13"/>
  <c r="T206" i="13"/>
  <c r="U68" i="13"/>
  <c r="R68" i="13"/>
  <c r="T68" i="13"/>
  <c r="U252" i="13"/>
  <c r="T252" i="13"/>
  <c r="U199" i="13"/>
  <c r="T199" i="13"/>
  <c r="T291" i="13"/>
  <c r="U291" i="13"/>
  <c r="U49" i="13"/>
  <c r="R49" i="13"/>
  <c r="T49" i="13"/>
  <c r="T235" i="13"/>
  <c r="U235" i="13"/>
  <c r="U163" i="13"/>
  <c r="T163" i="13"/>
  <c r="M173" i="13"/>
  <c r="N173" i="13" s="1"/>
  <c r="T173" i="13" s="1"/>
  <c r="W463" i="13"/>
  <c r="T186" i="13"/>
  <c r="U186" i="13"/>
  <c r="T282" i="13"/>
  <c r="U282" i="13"/>
  <c r="U249" i="13"/>
  <c r="T249" i="13"/>
  <c r="U187" i="13"/>
  <c r="T187" i="13"/>
  <c r="Y263" i="13"/>
  <c r="T225" i="13"/>
  <c r="U225" i="13"/>
  <c r="T281" i="13"/>
  <c r="U281" i="13"/>
  <c r="T208" i="13"/>
  <c r="U208" i="13"/>
  <c r="U77" i="13"/>
  <c r="R77" i="13"/>
  <c r="T77" i="13"/>
  <c r="U245" i="13"/>
  <c r="T245" i="13"/>
  <c r="T310" i="13"/>
  <c r="X203" i="9"/>
  <c r="X165" i="9"/>
  <c r="U165" i="9"/>
  <c r="M197" i="9"/>
  <c r="N197" i="9" s="1"/>
  <c r="T197" i="9" s="1"/>
  <c r="X192" i="9"/>
  <c r="X200" i="9"/>
  <c r="M200" i="9"/>
  <c r="N200" i="9" s="1"/>
  <c r="X150" i="9"/>
  <c r="X189" i="9"/>
  <c r="T91" i="9"/>
  <c r="T139" i="9"/>
  <c r="U139" i="9"/>
  <c r="M180" i="9"/>
  <c r="N180" i="9" s="1"/>
  <c r="X180" i="9"/>
  <c r="M137" i="9"/>
  <c r="N137" i="9" s="1"/>
  <c r="U137" i="9" s="1"/>
  <c r="U76" i="9"/>
  <c r="T76" i="9"/>
  <c r="X118" i="9"/>
  <c r="T135" i="9"/>
  <c r="X190" i="9"/>
  <c r="T190" i="9"/>
  <c r="X131" i="9"/>
  <c r="X109" i="9"/>
  <c r="M109" i="9"/>
  <c r="N109" i="9" s="1"/>
  <c r="T5" i="5"/>
  <c r="X264" i="15"/>
  <c r="M264" i="15"/>
  <c r="N264" i="15" s="1"/>
  <c r="W257" i="9"/>
  <c r="X158" i="9"/>
  <c r="M158" i="9"/>
  <c r="N158" i="9" s="1"/>
  <c r="X144" i="9"/>
  <c r="M144" i="9"/>
  <c r="N144" i="9" s="1"/>
  <c r="M175" i="9"/>
  <c r="N175" i="9" s="1"/>
  <c r="X175" i="9"/>
  <c r="T121" i="9"/>
  <c r="U121" i="9"/>
  <c r="M58" i="9"/>
  <c r="N58" i="9" s="1"/>
  <c r="X58" i="9"/>
  <c r="T137" i="9"/>
  <c r="X162" i="9"/>
  <c r="M162" i="9"/>
  <c r="N162" i="9" s="1"/>
  <c r="X127" i="9"/>
  <c r="M127" i="9"/>
  <c r="N127" i="9" s="1"/>
  <c r="T209" i="9"/>
  <c r="T53" i="9"/>
  <c r="U53" i="9"/>
  <c r="U212" i="9"/>
  <c r="M105" i="9"/>
  <c r="N105" i="9" s="1"/>
  <c r="X105" i="9"/>
  <c r="U189" i="9"/>
  <c r="T189" i="9"/>
  <c r="U150" i="9"/>
  <c r="T150" i="9"/>
  <c r="T129" i="9"/>
  <c r="U129" i="9"/>
  <c r="M140" i="9"/>
  <c r="N140" i="9" s="1"/>
  <c r="X140" i="9"/>
  <c r="U141" i="9"/>
  <c r="T141" i="9"/>
  <c r="T196" i="9"/>
  <c r="U196" i="9"/>
  <c r="M183" i="9"/>
  <c r="N183" i="9" s="1"/>
  <c r="X183" i="9"/>
  <c r="M99" i="9"/>
  <c r="N99" i="9" s="1"/>
  <c r="X99" i="9"/>
  <c r="M75" i="9"/>
  <c r="N75" i="9" s="1"/>
  <c r="X75" i="9"/>
  <c r="X67" i="9"/>
  <c r="M67" i="9"/>
  <c r="N67" i="9" s="1"/>
  <c r="T146" i="9"/>
  <c r="U146" i="9"/>
  <c r="T131" i="9"/>
  <c r="U131" i="9"/>
  <c r="M198" i="9"/>
  <c r="N198" i="9" s="1"/>
  <c r="X198" i="9"/>
  <c r="T148" i="9"/>
  <c r="U148" i="9"/>
  <c r="T85" i="9"/>
  <c r="U85" i="9"/>
  <c r="X178" i="9"/>
  <c r="M178" i="9"/>
  <c r="N178" i="9" s="1"/>
  <c r="T168" i="9"/>
  <c r="U168" i="9"/>
  <c r="T77" i="9"/>
  <c r="U77" i="9"/>
  <c r="U154" i="9"/>
  <c r="T154" i="9"/>
  <c r="X74" i="9"/>
  <c r="M74" i="9"/>
  <c r="N74" i="9" s="1"/>
  <c r="M210" i="9"/>
  <c r="N210" i="9" s="1"/>
  <c r="X210" i="9"/>
  <c r="T173" i="9"/>
  <c r="U173" i="9"/>
  <c r="T123" i="9"/>
  <c r="U123" i="9"/>
  <c r="U197" i="9"/>
  <c r="X172" i="9"/>
  <c r="M172" i="9"/>
  <c r="N172" i="9" s="1"/>
  <c r="X80" i="9"/>
  <c r="X63" i="9"/>
  <c r="M63" i="9"/>
  <c r="N63" i="9" s="1"/>
  <c r="M94" i="9"/>
  <c r="N94" i="9" s="1"/>
  <c r="X94" i="9"/>
  <c r="T166" i="9"/>
  <c r="U166" i="9"/>
  <c r="T111" i="9"/>
  <c r="U111" i="9"/>
  <c r="U192" i="9"/>
  <c r="T192" i="9"/>
  <c r="M152" i="9"/>
  <c r="N152" i="9" s="1"/>
  <c r="X152" i="9"/>
  <c r="U80" i="9"/>
  <c r="T80" i="9"/>
  <c r="U118" i="9"/>
  <c r="T118" i="9"/>
  <c r="U98" i="9"/>
  <c r="T98" i="9"/>
  <c r="T90" i="9"/>
  <c r="U90" i="9"/>
  <c r="T79" i="9"/>
  <c r="U79" i="9"/>
  <c r="U143" i="9"/>
  <c r="T143" i="9"/>
  <c r="X191" i="9"/>
  <c r="M191" i="9"/>
  <c r="N191" i="9" s="1"/>
  <c r="M155" i="9"/>
  <c r="N155" i="9" s="1"/>
  <c r="X155" i="9"/>
  <c r="M147" i="9"/>
  <c r="N147" i="9" s="1"/>
  <c r="X147" i="9"/>
  <c r="T110" i="9"/>
  <c r="U110" i="9"/>
  <c r="U52" i="9"/>
  <c r="X161" i="9"/>
  <c r="M72" i="9"/>
  <c r="N72" i="9" s="1"/>
  <c r="X72" i="9"/>
  <c r="U130" i="9"/>
  <c r="T130" i="9"/>
  <c r="U157" i="9"/>
  <c r="T157" i="9"/>
  <c r="U133" i="9"/>
  <c r="T133" i="9"/>
  <c r="T160" i="9"/>
  <c r="U160" i="9"/>
  <c r="U95" i="9"/>
  <c r="T95" i="9"/>
  <c r="X187" i="9"/>
  <c r="M187" i="9"/>
  <c r="N187" i="9" s="1"/>
  <c r="M142" i="9"/>
  <c r="N142" i="9" s="1"/>
  <c r="X142" i="9"/>
  <c r="T324" i="15"/>
  <c r="U324" i="15"/>
  <c r="M423" i="15"/>
  <c r="N423" i="15" s="1"/>
  <c r="U423" i="15" s="1"/>
  <c r="X338" i="15"/>
  <c r="X376" i="15"/>
  <c r="M376" i="15"/>
  <c r="N376" i="15" s="1"/>
  <c r="M392" i="15"/>
  <c r="N392" i="15" s="1"/>
  <c r="X392" i="15"/>
  <c r="U300" i="15"/>
  <c r="T300" i="15"/>
  <c r="T448" i="15"/>
  <c r="U448" i="15"/>
  <c r="T308" i="15"/>
  <c r="U308" i="15"/>
  <c r="U374" i="15"/>
  <c r="T374" i="15"/>
  <c r="X492" i="15"/>
  <c r="X465" i="15"/>
  <c r="U164" i="9"/>
  <c r="T164" i="9"/>
  <c r="T260" i="13"/>
  <c r="U260" i="13"/>
  <c r="T358" i="13"/>
  <c r="U358" i="13"/>
  <c r="U360" i="13"/>
  <c r="T360" i="13"/>
  <c r="U271" i="13"/>
  <c r="T271" i="13"/>
  <c r="T183" i="13"/>
  <c r="U183" i="13"/>
  <c r="U153" i="9"/>
  <c r="T153" i="9"/>
  <c r="U89" i="9"/>
  <c r="T89" i="9"/>
  <c r="M192" i="13"/>
  <c r="N192" i="13" s="1"/>
  <c r="X192" i="13"/>
  <c r="T302" i="13"/>
  <c r="U302" i="13"/>
  <c r="T182" i="13"/>
  <c r="U182" i="13"/>
  <c r="M149" i="9"/>
  <c r="N149" i="9" s="1"/>
  <c r="X149" i="9"/>
  <c r="L257" i="9"/>
  <c r="T283" i="13"/>
  <c r="U283" i="13"/>
  <c r="U338" i="13"/>
  <c r="T338" i="13"/>
  <c r="R80" i="13"/>
  <c r="U80" i="13"/>
  <c r="T80" i="13"/>
  <c r="U113" i="9"/>
  <c r="T113" i="9"/>
  <c r="X9" i="5"/>
  <c r="W14" i="5"/>
  <c r="W15" i="5" s="1"/>
  <c r="M58" i="13"/>
  <c r="X58" i="13"/>
  <c r="L463" i="13"/>
  <c r="U346" i="13"/>
  <c r="T346" i="13"/>
  <c r="T216" i="9"/>
  <c r="U216" i="9"/>
  <c r="U382" i="13"/>
  <c r="T382" i="13"/>
  <c r="T224" i="13"/>
  <c r="U224" i="13"/>
  <c r="X265" i="13"/>
  <c r="M265" i="13"/>
  <c r="N265" i="13" s="1"/>
  <c r="Y327" i="13"/>
  <c r="U69" i="9"/>
  <c r="T69" i="9"/>
  <c r="U351" i="13"/>
  <c r="T351" i="13"/>
  <c r="T175" i="13"/>
  <c r="U175" i="13"/>
  <c r="U250" i="13"/>
  <c r="T250" i="13"/>
  <c r="Y361" i="13"/>
  <c r="U262" i="13"/>
  <c r="T262" i="13"/>
  <c r="N54" i="9"/>
  <c r="T298" i="13"/>
  <c r="U298" i="13"/>
  <c r="T354" i="13"/>
  <c r="U354" i="13"/>
  <c r="R15" i="7"/>
  <c r="T194" i="9"/>
  <c r="U194" i="9"/>
  <c r="T104" i="9"/>
  <c r="U104" i="9"/>
  <c r="X263" i="13"/>
  <c r="M263" i="13"/>
  <c r="N263" i="13" s="1"/>
  <c r="U193" i="9"/>
  <c r="T193" i="9"/>
  <c r="M285" i="13"/>
  <c r="N285" i="13" s="1"/>
  <c r="X285" i="13"/>
  <c r="T161" i="9"/>
  <c r="U161" i="9"/>
  <c r="U203" i="9"/>
  <c r="T203" i="9"/>
  <c r="T307" i="13"/>
  <c r="U307" i="13"/>
  <c r="U171" i="13"/>
  <c r="T171" i="13"/>
  <c r="T180" i="13"/>
  <c r="U180" i="13"/>
  <c r="T289" i="13"/>
  <c r="U289" i="13"/>
  <c r="M327" i="13"/>
  <c r="N327" i="13" s="1"/>
  <c r="X327" i="13"/>
  <c r="M15" i="7"/>
  <c r="N8" i="7"/>
  <c r="M350" i="13"/>
  <c r="N350" i="13" s="1"/>
  <c r="X350" i="13"/>
  <c r="T300" i="13"/>
  <c r="U300" i="13"/>
  <c r="U290" i="13"/>
  <c r="T290" i="13"/>
  <c r="U117" i="9"/>
  <c r="T117" i="9"/>
  <c r="U274" i="13"/>
  <c r="T274" i="13"/>
  <c r="U178" i="13"/>
  <c r="T178" i="13"/>
  <c r="T216" i="13"/>
  <c r="U216" i="13"/>
  <c r="M361" i="13"/>
  <c r="N361" i="13" s="1"/>
  <c r="X361" i="13"/>
  <c r="U345" i="13"/>
  <c r="T345" i="13"/>
  <c r="M14" i="5"/>
  <c r="N7" i="5"/>
  <c r="T296" i="13"/>
  <c r="U296" i="13"/>
  <c r="W15" i="7"/>
  <c r="M210" i="15"/>
  <c r="N210" i="15" s="1"/>
  <c r="X210" i="15"/>
  <c r="X206" i="15"/>
  <c r="U166" i="13"/>
  <c r="T166" i="13"/>
  <c r="T170" i="9"/>
  <c r="U173" i="13"/>
  <c r="U200" i="13"/>
  <c r="T200" i="13"/>
  <c r="T68" i="9"/>
  <c r="U68" i="9"/>
  <c r="Y350" i="13"/>
  <c r="T179" i="13"/>
  <c r="U179" i="13"/>
  <c r="T257" i="13"/>
  <c r="U257" i="13"/>
  <c r="U341" i="13"/>
  <c r="T341" i="13"/>
  <c r="T132" i="9"/>
  <c r="U132" i="9"/>
  <c r="T194" i="13"/>
  <c r="U194" i="13"/>
  <c r="U344" i="13"/>
  <c r="T344" i="13"/>
  <c r="T322" i="15"/>
  <c r="U322" i="15"/>
  <c r="M406" i="15"/>
  <c r="N406" i="15" s="1"/>
  <c r="X235" i="15"/>
  <c r="T211" i="15"/>
  <c r="U211" i="15"/>
  <c r="U484" i="15"/>
  <c r="T484" i="15"/>
  <c r="T394" i="15"/>
  <c r="U394" i="15"/>
  <c r="X223" i="15"/>
  <c r="M223" i="15"/>
  <c r="N223" i="15" s="1"/>
  <c r="U232" i="15"/>
  <c r="T232" i="15"/>
  <c r="U470" i="15"/>
  <c r="T470" i="15"/>
  <c r="T490" i="15"/>
  <c r="U418" i="15"/>
  <c r="T418" i="15"/>
  <c r="M424" i="15"/>
  <c r="N424" i="15" s="1"/>
  <c r="T424" i="15" s="1"/>
  <c r="X484" i="15"/>
  <c r="M417" i="15"/>
  <c r="N417" i="15" s="1"/>
  <c r="X417" i="15"/>
  <c r="U485" i="15"/>
  <c r="T485" i="15"/>
  <c r="T350" i="15"/>
  <c r="U350" i="15"/>
  <c r="U469" i="15"/>
  <c r="T469" i="15"/>
  <c r="N409" i="15"/>
  <c r="X409" i="15"/>
  <c r="M270" i="15"/>
  <c r="N270" i="15" s="1"/>
  <c r="X270" i="15"/>
  <c r="U348" i="15"/>
  <c r="T348" i="15"/>
  <c r="U382" i="15"/>
  <c r="T382" i="15"/>
  <c r="M343" i="15"/>
  <c r="N343" i="15" s="1"/>
  <c r="X343" i="15"/>
  <c r="X442" i="15"/>
  <c r="X239" i="15"/>
  <c r="U429" i="15"/>
  <c r="T429" i="15"/>
  <c r="X387" i="15"/>
  <c r="M387" i="15"/>
  <c r="N387" i="15" s="1"/>
  <c r="X490" i="15"/>
  <c r="X248" i="15"/>
  <c r="M248" i="15"/>
  <c r="N248" i="15" s="1"/>
  <c r="U330" i="15"/>
  <c r="T330" i="15"/>
  <c r="T245" i="15"/>
  <c r="U245" i="15"/>
  <c r="U466" i="15"/>
  <c r="T466" i="15"/>
  <c r="M391" i="15"/>
  <c r="N391" i="15" s="1"/>
  <c r="X391" i="15"/>
  <c r="T364" i="15"/>
  <c r="U364" i="15"/>
  <c r="X403" i="15"/>
  <c r="M403" i="15"/>
  <c r="N403" i="15" s="1"/>
  <c r="U349" i="15"/>
  <c r="T349" i="15"/>
  <c r="T247" i="15"/>
  <c r="R247" i="15"/>
  <c r="U247" i="15"/>
  <c r="X447" i="15"/>
  <c r="M447" i="15"/>
  <c r="N447" i="15" s="1"/>
  <c r="U231" i="15"/>
  <c r="T231" i="15"/>
  <c r="T202" i="15"/>
  <c r="U202" i="15"/>
  <c r="R205" i="15"/>
  <c r="R218" i="15" s="1"/>
  <c r="X261" i="15"/>
  <c r="M261" i="15"/>
  <c r="N261" i="15" s="1"/>
  <c r="X195" i="15"/>
  <c r="M195" i="15"/>
  <c r="N195" i="15" s="1"/>
  <c r="T413" i="15"/>
  <c r="U413" i="15"/>
  <c r="M317" i="15"/>
  <c r="N317" i="15" s="1"/>
  <c r="X317" i="15"/>
  <c r="U252" i="15"/>
  <c r="T252" i="15"/>
  <c r="T206" i="15"/>
  <c r="U206" i="15"/>
  <c r="X268" i="15"/>
  <c r="W542" i="15"/>
  <c r="X419" i="15"/>
  <c r="X219" i="15"/>
  <c r="X303" i="15"/>
  <c r="M358" i="15"/>
  <c r="N358" i="15" s="1"/>
  <c r="X358" i="15"/>
  <c r="M487" i="15"/>
  <c r="N487" i="15" s="1"/>
  <c r="X487" i="15"/>
  <c r="U251" i="15"/>
  <c r="U369" i="15"/>
  <c r="T369" i="15"/>
  <c r="M328" i="15"/>
  <c r="N328" i="15" s="1"/>
  <c r="X328" i="15"/>
  <c r="X213" i="15"/>
  <c r="M213" i="15"/>
  <c r="U451" i="15"/>
  <c r="T451" i="15"/>
  <c r="T314" i="15"/>
  <c r="U314" i="15"/>
  <c r="L544" i="15"/>
  <c r="T239" i="15"/>
  <c r="U239" i="15"/>
  <c r="X202" i="15"/>
  <c r="T408" i="15"/>
  <c r="U408" i="15"/>
  <c r="M320" i="15"/>
  <c r="N320" i="15" s="1"/>
  <c r="X320" i="15"/>
  <c r="X451" i="15"/>
  <c r="X344" i="15"/>
  <c r="M344" i="15"/>
  <c r="N344" i="15" s="1"/>
  <c r="X306" i="15"/>
  <c r="M306" i="15"/>
  <c r="N306" i="15" s="1"/>
  <c r="U411" i="15"/>
  <c r="T411" i="15"/>
  <c r="U453" i="15"/>
  <c r="T453" i="15"/>
  <c r="M275" i="15"/>
  <c r="N275" i="15" s="1"/>
  <c r="X275" i="15"/>
  <c r="U235" i="15"/>
  <c r="T235" i="15"/>
  <c r="T419" i="15"/>
  <c r="U419" i="15"/>
  <c r="M393" i="15"/>
  <c r="N393" i="15" s="1"/>
  <c r="X393" i="15"/>
  <c r="T219" i="15"/>
  <c r="U219" i="15"/>
  <c r="T456" i="15"/>
  <c r="U456" i="15"/>
  <c r="T263" i="15"/>
  <c r="U263" i="15"/>
  <c r="U215" i="15"/>
  <c r="T215" i="15"/>
  <c r="X440" i="15"/>
  <c r="M440" i="15"/>
  <c r="N440" i="15" s="1"/>
  <c r="U455" i="15"/>
  <c r="T455" i="15"/>
  <c r="M468" i="15"/>
  <c r="N468" i="15" s="1"/>
  <c r="X468" i="15"/>
  <c r="X450" i="15"/>
  <c r="M450" i="15"/>
  <c r="N450" i="15" s="1"/>
  <c r="T498" i="15"/>
  <c r="U498" i="15"/>
  <c r="U233" i="15"/>
  <c r="T233" i="15"/>
  <c r="T460" i="15"/>
  <c r="U460" i="15"/>
  <c r="X459" i="15"/>
  <c r="M459" i="15"/>
  <c r="N459" i="15" s="1"/>
  <c r="X347" i="15"/>
  <c r="M347" i="15"/>
  <c r="N347" i="15" s="1"/>
  <c r="U334" i="15"/>
  <c r="T334" i="15"/>
  <c r="T338" i="15"/>
  <c r="U338" i="15"/>
  <c r="T269" i="15"/>
  <c r="U269" i="15"/>
  <c r="X360" i="15"/>
  <c r="M360" i="15"/>
  <c r="N360" i="15" s="1"/>
  <c r="M271" i="15"/>
  <c r="N271" i="15" s="1"/>
  <c r="X271" i="15"/>
  <c r="T287" i="15"/>
  <c r="U287" i="15"/>
  <c r="X415" i="15"/>
  <c r="M197" i="15"/>
  <c r="N197" i="15" s="1"/>
  <c r="X197" i="15"/>
  <c r="U449" i="15"/>
  <c r="T449" i="15"/>
  <c r="X471" i="15"/>
  <c r="M471" i="15"/>
  <c r="N471" i="15" s="1"/>
  <c r="X355" i="15"/>
  <c r="M355" i="15"/>
  <c r="N355" i="15" s="1"/>
  <c r="M368" i="15"/>
  <c r="N368" i="15" s="1"/>
  <c r="X368" i="15"/>
  <c r="M224" i="15"/>
  <c r="N224" i="15" s="1"/>
  <c r="X224" i="15"/>
  <c r="M331" i="15"/>
  <c r="N331" i="15" s="1"/>
  <c r="X331" i="15"/>
  <c r="T464" i="15"/>
  <c r="U464" i="15"/>
  <c r="U218" i="15"/>
  <c r="T218" i="15"/>
  <c r="N209" i="15"/>
  <c r="X209" i="15"/>
  <c r="U214" i="15"/>
  <c r="T214" i="15"/>
  <c r="T442" i="15"/>
  <c r="U442" i="15"/>
  <c r="U480" i="15"/>
  <c r="T480" i="15"/>
  <c r="X229" i="15"/>
  <c r="M229" i="15"/>
  <c r="N229" i="15" s="1"/>
  <c r="U303" i="15"/>
  <c r="T303" i="15"/>
  <c r="T390" i="15"/>
  <c r="U390" i="15"/>
  <c r="U216" i="15"/>
  <c r="T216" i="15"/>
  <c r="U415" i="15"/>
  <c r="T415" i="15"/>
  <c r="U246" i="15"/>
  <c r="M255" i="15"/>
  <c r="N255" i="15" s="1"/>
  <c r="X255" i="15"/>
  <c r="U434" i="15"/>
  <c r="T434" i="15"/>
  <c r="T465" i="15"/>
  <c r="U465" i="15"/>
  <c r="U457" i="15"/>
  <c r="T457" i="15"/>
  <c r="U253" i="15"/>
  <c r="T253" i="15"/>
  <c r="T305" i="15"/>
  <c r="U305" i="15"/>
  <c r="X428" i="15"/>
  <c r="M428" i="15"/>
  <c r="N428" i="15" s="1"/>
  <c r="U499" i="15"/>
  <c r="T499" i="15"/>
  <c r="T205" i="15"/>
  <c r="U205" i="15"/>
  <c r="U318" i="15"/>
  <c r="T318" i="15"/>
  <c r="U426" i="15"/>
  <c r="T426" i="15"/>
  <c r="T476" i="15"/>
  <c r="U476" i="15"/>
  <c r="M256" i="15"/>
  <c r="N256" i="15" s="1"/>
  <c r="X256" i="15"/>
  <c r="U315" i="15"/>
  <c r="T315" i="15"/>
  <c r="T249" i="15"/>
  <c r="U249" i="15"/>
  <c r="T225" i="15"/>
  <c r="U225" i="15"/>
  <c r="U383" i="15"/>
  <c r="T383" i="15"/>
  <c r="U494" i="15"/>
  <c r="T494" i="15"/>
  <c r="U365" i="15"/>
  <c r="T365" i="15"/>
  <c r="U492" i="15"/>
  <c r="T492" i="15"/>
  <c r="U327" i="15"/>
  <c r="T327" i="15"/>
  <c r="T194" i="15"/>
  <c r="U194" i="15"/>
  <c r="U475" i="15"/>
  <c r="T475" i="15"/>
  <c r="U259" i="15"/>
  <c r="T259" i="15"/>
  <c r="T284" i="15"/>
  <c r="U284" i="15"/>
  <c r="U340" i="15"/>
  <c r="T340" i="15"/>
  <c r="U339" i="15"/>
  <c r="T339" i="15"/>
  <c r="U462" i="15"/>
  <c r="T462" i="15"/>
  <c r="U472" i="15"/>
  <c r="T472" i="15"/>
  <c r="U286" i="15"/>
  <c r="T286" i="15"/>
  <c r="N193" i="15"/>
  <c r="M474" i="15"/>
  <c r="N474" i="15" s="1"/>
  <c r="X474" i="15"/>
  <c r="U268" i="15"/>
  <c r="T268" i="15"/>
  <c r="T473" i="15"/>
  <c r="U473" i="15"/>
  <c r="U431" i="15"/>
  <c r="T431" i="15"/>
  <c r="U228" i="15"/>
  <c r="T228" i="15"/>
  <c r="R542" i="15" l="1"/>
  <c r="U312" i="15"/>
  <c r="U230" i="15"/>
  <c r="U332" i="13"/>
  <c r="U264" i="13"/>
  <c r="T264" i="13"/>
  <c r="T165" i="13"/>
  <c r="U165" i="13"/>
  <c r="U202" i="13"/>
  <c r="T202" i="13"/>
  <c r="T326" i="13"/>
  <c r="U326" i="13"/>
  <c r="U247" i="13"/>
  <c r="T247" i="13"/>
  <c r="U184" i="9"/>
  <c r="U243" i="15"/>
  <c r="U352" i="15"/>
  <c r="T352" i="15"/>
  <c r="T226" i="15"/>
  <c r="T423" i="15"/>
  <c r="U279" i="15"/>
  <c r="T279" i="15"/>
  <c r="T404" i="15"/>
  <c r="U362" i="15"/>
  <c r="T362" i="15"/>
  <c r="U182" i="9"/>
  <c r="T182" i="9"/>
  <c r="U92" i="9"/>
  <c r="T92" i="9"/>
  <c r="T370" i="15"/>
  <c r="U370" i="15"/>
  <c r="U424" i="15"/>
  <c r="U388" i="15"/>
  <c r="T234" i="15"/>
  <c r="U234" i="15"/>
  <c r="G20" i="11"/>
  <c r="U276" i="15"/>
  <c r="T276" i="15"/>
  <c r="U384" i="15"/>
  <c r="T384" i="15"/>
  <c r="T364" i="13"/>
  <c r="U364" i="13"/>
  <c r="U259" i="13"/>
  <c r="T259" i="13"/>
  <c r="T71" i="13"/>
  <c r="U71" i="13"/>
  <c r="R71" i="13"/>
  <c r="T321" i="13"/>
  <c r="U321" i="13"/>
  <c r="T62" i="13"/>
  <c r="R62" i="13"/>
  <c r="U62" i="13"/>
  <c r="T248" i="13"/>
  <c r="U248" i="13"/>
  <c r="T335" i="13"/>
  <c r="U335" i="13"/>
  <c r="R51" i="13"/>
  <c r="U51" i="13"/>
  <c r="T51" i="13"/>
  <c r="T240" i="13"/>
  <c r="U240" i="13"/>
  <c r="U256" i="13"/>
  <c r="T256" i="13"/>
  <c r="U368" i="13"/>
  <c r="T368" i="13"/>
  <c r="T362" i="13"/>
  <c r="U362" i="13"/>
  <c r="T333" i="13"/>
  <c r="U333" i="13"/>
  <c r="U267" i="13"/>
  <c r="T267" i="13"/>
  <c r="T371" i="13"/>
  <c r="U371" i="13"/>
  <c r="U55" i="13"/>
  <c r="T55" i="13"/>
  <c r="R55" i="13"/>
  <c r="R74" i="13"/>
  <c r="T74" i="13"/>
  <c r="U74" i="13"/>
  <c r="R59" i="13"/>
  <c r="U59" i="13"/>
  <c r="T59" i="13"/>
  <c r="T272" i="13"/>
  <c r="U272" i="13"/>
  <c r="U295" i="13"/>
  <c r="T295" i="13"/>
  <c r="U316" i="13"/>
  <c r="T316" i="13"/>
  <c r="T54" i="13"/>
  <c r="R54" i="13"/>
  <c r="U54" i="13"/>
  <c r="U205" i="13"/>
  <c r="T205" i="13"/>
  <c r="T210" i="13"/>
  <c r="U210" i="13"/>
  <c r="T72" i="13"/>
  <c r="R72" i="13"/>
  <c r="U72" i="13"/>
  <c r="U301" i="13"/>
  <c r="T301" i="13"/>
  <c r="T211" i="13"/>
  <c r="U211" i="13"/>
  <c r="U200" i="9"/>
  <c r="T200" i="9"/>
  <c r="U180" i="9"/>
  <c r="T180" i="9"/>
  <c r="U109" i="9"/>
  <c r="T109" i="9"/>
  <c r="U264" i="15"/>
  <c r="T264" i="15"/>
  <c r="U198" i="9"/>
  <c r="T198" i="9"/>
  <c r="U75" i="9"/>
  <c r="T75" i="9"/>
  <c r="T183" i="9"/>
  <c r="U183" i="9"/>
  <c r="T127" i="9"/>
  <c r="U127" i="9"/>
  <c r="T144" i="9"/>
  <c r="U144" i="9"/>
  <c r="U178" i="9"/>
  <c r="T178" i="9"/>
  <c r="U67" i="9"/>
  <c r="T67" i="9"/>
  <c r="U162" i="9"/>
  <c r="T162" i="9"/>
  <c r="T158" i="9"/>
  <c r="U158" i="9"/>
  <c r="T99" i="9"/>
  <c r="U99" i="9"/>
  <c r="U140" i="9"/>
  <c r="T140" i="9"/>
  <c r="U105" i="9"/>
  <c r="T105" i="9"/>
  <c r="T58" i="9"/>
  <c r="U58" i="9"/>
  <c r="U175" i="9"/>
  <c r="T175" i="9"/>
  <c r="T72" i="9"/>
  <c r="U72" i="9"/>
  <c r="U74" i="9"/>
  <c r="T74" i="9"/>
  <c r="U142" i="9"/>
  <c r="T142" i="9"/>
  <c r="M257" i="9"/>
  <c r="T187" i="9"/>
  <c r="U187" i="9"/>
  <c r="U155" i="9"/>
  <c r="T155" i="9"/>
  <c r="T152" i="9"/>
  <c r="U152" i="9"/>
  <c r="U94" i="9"/>
  <c r="T94" i="9"/>
  <c r="T172" i="9"/>
  <c r="U172" i="9"/>
  <c r="U147" i="9"/>
  <c r="T147" i="9"/>
  <c r="U191" i="9"/>
  <c r="T191" i="9"/>
  <c r="T63" i="9"/>
  <c r="U63" i="9"/>
  <c r="T210" i="9"/>
  <c r="U210" i="9"/>
  <c r="T392" i="15"/>
  <c r="U392" i="15"/>
  <c r="U376" i="15"/>
  <c r="T376" i="15"/>
  <c r="L545" i="15"/>
  <c r="L546" i="15" s="1"/>
  <c r="U285" i="13"/>
  <c r="T285" i="13"/>
  <c r="N58" i="13"/>
  <c r="M463" i="13"/>
  <c r="T361" i="13"/>
  <c r="U361" i="13"/>
  <c r="U350" i="13"/>
  <c r="T350" i="13"/>
  <c r="U327" i="13"/>
  <c r="T327" i="13"/>
  <c r="T54" i="9"/>
  <c r="U54" i="9"/>
  <c r="N257" i="9"/>
  <c r="U265" i="13"/>
  <c r="T265" i="13"/>
  <c r="T149" i="9"/>
  <c r="U149" i="9"/>
  <c r="T192" i="13"/>
  <c r="U192" i="13"/>
  <c r="T210" i="15"/>
  <c r="U210" i="15"/>
  <c r="W16" i="7"/>
  <c r="X15" i="7"/>
  <c r="T7" i="5"/>
  <c r="U7" i="5"/>
  <c r="N14" i="5"/>
  <c r="U8" i="7"/>
  <c r="N15" i="7"/>
  <c r="T8" i="7"/>
  <c r="T263" i="13"/>
  <c r="U263" i="13"/>
  <c r="T406" i="15"/>
  <c r="U406" i="15"/>
  <c r="U343" i="15"/>
  <c r="T343" i="15"/>
  <c r="T409" i="15"/>
  <c r="U409" i="15"/>
  <c r="T417" i="15"/>
  <c r="U417" i="15"/>
  <c r="U387" i="15"/>
  <c r="T387" i="15"/>
  <c r="U248" i="15"/>
  <c r="T248" i="15"/>
  <c r="T270" i="15"/>
  <c r="U270" i="15"/>
  <c r="T223" i="15"/>
  <c r="U223" i="15"/>
  <c r="T391" i="15"/>
  <c r="U391" i="15"/>
  <c r="T195" i="15"/>
  <c r="U195" i="15"/>
  <c r="T317" i="15"/>
  <c r="U317" i="15"/>
  <c r="T447" i="15"/>
  <c r="U447" i="15"/>
  <c r="U261" i="15"/>
  <c r="T261" i="15"/>
  <c r="U403" i="15"/>
  <c r="T403" i="15"/>
  <c r="U328" i="15"/>
  <c r="T328" i="15"/>
  <c r="U358" i="15"/>
  <c r="T358" i="15"/>
  <c r="U213" i="15"/>
  <c r="T213" i="15"/>
  <c r="U320" i="15"/>
  <c r="T320" i="15"/>
  <c r="T487" i="15"/>
  <c r="U487" i="15"/>
  <c r="T331" i="15"/>
  <c r="U331" i="15"/>
  <c r="T347" i="15"/>
  <c r="U347" i="15"/>
  <c r="U209" i="15"/>
  <c r="T209" i="15"/>
  <c r="U224" i="15"/>
  <c r="T224" i="15"/>
  <c r="U368" i="15"/>
  <c r="T368" i="15"/>
  <c r="T197" i="15"/>
  <c r="U197" i="15"/>
  <c r="U459" i="15"/>
  <c r="T459" i="15"/>
  <c r="U275" i="15"/>
  <c r="T275" i="15"/>
  <c r="U344" i="15"/>
  <c r="T344" i="15"/>
  <c r="U255" i="15"/>
  <c r="T255" i="15"/>
  <c r="U360" i="15"/>
  <c r="T360" i="15"/>
  <c r="T468" i="15"/>
  <c r="U468" i="15"/>
  <c r="U393" i="15"/>
  <c r="T393" i="15"/>
  <c r="T471" i="15"/>
  <c r="U471" i="15"/>
  <c r="T450" i="15"/>
  <c r="U450" i="15"/>
  <c r="U229" i="15"/>
  <c r="T229" i="15"/>
  <c r="U355" i="15"/>
  <c r="T355" i="15"/>
  <c r="U271" i="15"/>
  <c r="T271" i="15"/>
  <c r="U440" i="15"/>
  <c r="T440" i="15"/>
  <c r="T306" i="15"/>
  <c r="U306" i="15"/>
  <c r="M542" i="15"/>
  <c r="T193" i="15"/>
  <c r="U193" i="15"/>
  <c r="N542" i="15"/>
  <c r="T474" i="15"/>
  <c r="U474" i="15"/>
  <c r="T256" i="15"/>
  <c r="U256" i="15"/>
  <c r="T428" i="15"/>
  <c r="U428" i="15"/>
  <c r="G21" i="11" l="1"/>
  <c r="T58" i="13"/>
  <c r="U58" i="13"/>
  <c r="R58" i="13"/>
  <c r="R463" i="13" s="1"/>
  <c r="N46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Infraware Corporation</author>
  </authors>
  <commentList>
    <comment ref="B154" authorId="0" shapeId="0" xr:uid="{00000000-0006-0000-0700-000001000000}">
      <text>
        <r>
          <rPr>
            <b/>
            <sz val="9"/>
            <color indexed="10"/>
            <rFont val="굴림"/>
            <family val="3"/>
            <charset val="129"/>
          </rPr>
          <t>DIE → WIRE</t>
        </r>
        <r>
          <rPr>
            <sz val="9"/>
            <color indexed="8"/>
            <rFont val="굴림"/>
            <family val="3"/>
            <charset val="129"/>
          </rPr>
          <t xml:space="preserve">
</t>
        </r>
      </text>
    </comment>
    <comment ref="B159" authorId="0" shapeId="0" xr:uid="{00000000-0006-0000-0700-000002000000}">
      <text>
        <r>
          <rPr>
            <b/>
            <sz val="9"/>
            <color indexed="10"/>
            <rFont val="굴림"/>
            <family val="3"/>
            <charset val="129"/>
          </rPr>
          <t>한국내쇼날인스투루먼트
2011-7-20자 : 8,330,000원 제거
2011-7-25자 :    415,000원 제거(자본적지출)
총 액 :           8,745,000원 
감가상각비 3분기 : 437,250원
              4분기 : 437,250원</t>
        </r>
        <r>
          <rPr>
            <sz val="9"/>
            <color indexed="8"/>
            <rFont val="굴림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Infraware Corporation</author>
  </authors>
  <commentList>
    <comment ref="Q13" authorId="0" shapeId="0" xr:uid="{00000000-0006-0000-0900-000001000000}">
      <text>
        <r>
          <rPr>
            <b/>
            <sz val="9"/>
            <color indexed="8"/>
            <rFont val="Tahoma"/>
            <family val="2"/>
          </rPr>
          <t>yujinoh: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돋움"/>
            <family val="3"/>
            <charset val="129"/>
          </rPr>
          <t>김강호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부사장님</t>
        </r>
      </text>
    </comment>
    <comment ref="Q14" authorId="0" shapeId="0" xr:uid="{00000000-0006-0000-0900-000002000000}">
      <text>
        <r>
          <rPr>
            <b/>
            <sz val="9"/>
            <color indexed="8"/>
            <rFont val="Tahoma"/>
            <family val="2"/>
          </rPr>
          <t>yujinoh: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돋움"/>
            <family val="3"/>
            <charset val="129"/>
          </rPr>
          <t>이학수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부사장님</t>
        </r>
      </text>
    </comment>
    <comment ref="Q16" authorId="0" shapeId="0" xr:uid="{00000000-0006-0000-0900-000003000000}">
      <text>
        <r>
          <rPr>
            <b/>
            <sz val="9"/>
            <color indexed="8"/>
            <rFont val="Tahoma"/>
            <family val="2"/>
          </rPr>
          <t>yujinoh: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돋움"/>
            <family val="3"/>
            <charset val="129"/>
          </rPr>
          <t>박병근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사장님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Infraware Corporation</author>
  </authors>
  <commentList>
    <comment ref="Q340" authorId="0" shapeId="0" xr:uid="{00000000-0006-0000-0B00-000001000000}">
      <text>
        <r>
          <rPr>
            <b/>
            <sz val="9"/>
            <color indexed="8"/>
            <rFont val="Tahoma"/>
            <family val="2"/>
          </rPr>
          <t>yujinoh: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돋움"/>
            <family val="3"/>
            <charset val="129"/>
          </rPr>
          <t>개발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과제로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인한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실제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공기구는</t>
        </r>
        <r>
          <rPr>
            <sz val="9"/>
            <color indexed="8"/>
            <rFont val="Tahoma"/>
            <family val="2"/>
          </rPr>
          <t xml:space="preserve"> function generator</t>
        </r>
        <r>
          <rPr>
            <sz val="9"/>
            <color indexed="8"/>
            <rFont val="돋움"/>
            <family val="3"/>
            <charset val="129"/>
          </rPr>
          <t>로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구매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및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사용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중</t>
        </r>
      </text>
    </comment>
  </commentList>
</comments>
</file>

<file path=xl/sharedStrings.xml><?xml version="1.0" encoding="utf-8"?>
<sst xmlns="http://schemas.openxmlformats.org/spreadsheetml/2006/main" count="3454" uniqueCount="1970">
  <si>
    <t>제조</t>
    <phoneticPr fontId="4" type="noConversion"/>
  </si>
  <si>
    <t>전기말상각누계액</t>
    <phoneticPr fontId="4" type="noConversion"/>
  </si>
  <si>
    <t>회사명 : (주)오디텍 D&amp;M사업부</t>
    <phoneticPr fontId="4" type="noConversion"/>
  </si>
  <si>
    <t>&lt;단위 : 원&gt;</t>
    <phoneticPr fontId="4" type="noConversion"/>
  </si>
  <si>
    <t>NO</t>
  </si>
  <si>
    <t>자  산  명</t>
    <phoneticPr fontId="4" type="noConversion"/>
  </si>
  <si>
    <t>취득년월일</t>
    <phoneticPr fontId="4" type="noConversion"/>
  </si>
  <si>
    <t>기초가액</t>
    <phoneticPr fontId="4" type="noConversion"/>
  </si>
  <si>
    <t>당기증감</t>
    <phoneticPr fontId="4" type="noConversion"/>
  </si>
  <si>
    <t>기말잔액</t>
    <phoneticPr fontId="4" type="noConversion"/>
  </si>
  <si>
    <t>당기상각대상금액</t>
    <phoneticPr fontId="4" type="noConversion"/>
  </si>
  <si>
    <t>년수</t>
    <phoneticPr fontId="4" type="noConversion"/>
  </si>
  <si>
    <t>상각률</t>
    <phoneticPr fontId="4" type="noConversion"/>
  </si>
  <si>
    <t>월수</t>
    <phoneticPr fontId="4" type="noConversion"/>
  </si>
  <si>
    <t>당기상각비</t>
    <phoneticPr fontId="4" type="noConversion"/>
  </si>
  <si>
    <t>당기말상각누계액</t>
    <phoneticPr fontId="4" type="noConversion"/>
  </si>
  <si>
    <t>당기말미상각잔액</t>
    <phoneticPr fontId="4" type="noConversion"/>
  </si>
  <si>
    <t>구입처</t>
    <phoneticPr fontId="4" type="noConversion"/>
  </si>
  <si>
    <t>수 량</t>
    <phoneticPr fontId="4" type="noConversion"/>
  </si>
  <si>
    <t>비고</t>
    <phoneticPr fontId="4" type="noConversion"/>
  </si>
  <si>
    <t>1</t>
  </si>
  <si>
    <t>완주군 봉동읍 용암리 814,810-2번지</t>
    <phoneticPr fontId="4" type="noConversion"/>
  </si>
  <si>
    <t>2002.07.23</t>
  </si>
  <si>
    <t>전북개발공사</t>
    <phoneticPr fontId="4" type="noConversion"/>
  </si>
  <si>
    <t>4,617.3(㎥)</t>
    <phoneticPr fontId="4" type="noConversion"/>
  </si>
  <si>
    <t xml:space="preserve"> 완주군 봉동읍 용암리 810번지</t>
    <phoneticPr fontId="4" type="noConversion"/>
  </si>
  <si>
    <t>2003.09.26</t>
  </si>
  <si>
    <t>전북개발공사</t>
    <phoneticPr fontId="4" type="noConversion"/>
  </si>
  <si>
    <t>1,316.4(㎥)</t>
    <phoneticPr fontId="4" type="noConversion"/>
  </si>
  <si>
    <t xml:space="preserve"> 완주군 봉동읍 용암리 809-1, 809-2번지</t>
    <phoneticPr fontId="4" type="noConversion"/>
  </si>
  <si>
    <t>2006.08.11</t>
  </si>
  <si>
    <t>전북개발공사</t>
    <phoneticPr fontId="4" type="noConversion"/>
  </si>
  <si>
    <t>1,626.4(㎥)</t>
    <phoneticPr fontId="4" type="noConversion"/>
  </si>
  <si>
    <t>2012.08.10</t>
  </si>
  <si>
    <t>에이프로시스템즈</t>
    <phoneticPr fontId="4" type="noConversion"/>
  </si>
  <si>
    <t>전주렉시안아파트(108동 506호)</t>
    <phoneticPr fontId="4" type="noConversion"/>
  </si>
  <si>
    <t>41.5811㎡(2017.09.08 매각)</t>
    <phoneticPr fontId="4" type="noConversion"/>
  </si>
  <si>
    <t>전주렉시안아파트(108동 1304호)</t>
    <phoneticPr fontId="4" type="noConversion"/>
  </si>
  <si>
    <t>에이프로시스템즈</t>
    <phoneticPr fontId="4" type="noConversion"/>
  </si>
  <si>
    <r>
      <t>41.5811㎡</t>
    </r>
    <r>
      <rPr>
        <sz val="9"/>
        <color indexed="8"/>
        <rFont val="맑은 고딕"/>
        <family val="3"/>
        <charset val="129"/>
      </rPr>
      <t>(2017.08.24 매각)</t>
    </r>
    <phoneticPr fontId="4" type="noConversion"/>
  </si>
  <si>
    <t>合    計</t>
    <phoneticPr fontId="4" type="noConversion"/>
  </si>
  <si>
    <t>회사명 : (주)오디텍 D&amp;M사업부</t>
    <phoneticPr fontId="4" type="noConversion"/>
  </si>
  <si>
    <t>&lt;단위 : 원&gt;</t>
    <phoneticPr fontId="4" type="noConversion"/>
  </si>
  <si>
    <t>자  산  명</t>
    <phoneticPr fontId="4" type="noConversion"/>
  </si>
  <si>
    <t>취득년월일</t>
    <phoneticPr fontId="4" type="noConversion"/>
  </si>
  <si>
    <t>기초가액</t>
    <phoneticPr fontId="4" type="noConversion"/>
  </si>
  <si>
    <t>당기증감</t>
    <phoneticPr fontId="4" type="noConversion"/>
  </si>
  <si>
    <t>기말잔액</t>
    <phoneticPr fontId="4" type="noConversion"/>
  </si>
  <si>
    <t>당기상각대상금액</t>
    <phoneticPr fontId="4" type="noConversion"/>
  </si>
  <si>
    <t>상각률</t>
    <phoneticPr fontId="4" type="noConversion"/>
  </si>
  <si>
    <t>월수</t>
    <phoneticPr fontId="4" type="noConversion"/>
  </si>
  <si>
    <t>당기상각비</t>
    <phoneticPr fontId="4" type="noConversion"/>
  </si>
  <si>
    <t>당기말상각누계액</t>
    <phoneticPr fontId="4" type="noConversion"/>
  </si>
  <si>
    <t>당기말미상각잔액</t>
    <phoneticPr fontId="4" type="noConversion"/>
  </si>
  <si>
    <t>구입처</t>
    <phoneticPr fontId="4" type="noConversion"/>
  </si>
  <si>
    <t>수 량</t>
    <phoneticPr fontId="4" type="noConversion"/>
  </si>
  <si>
    <t>2006년상각</t>
    <phoneticPr fontId="4" type="noConversion"/>
  </si>
  <si>
    <t>잔존가 5%</t>
    <phoneticPr fontId="4" type="noConversion"/>
  </si>
  <si>
    <t>5%검증</t>
    <phoneticPr fontId="4" type="noConversion"/>
  </si>
  <si>
    <t>잔존가\1,000</t>
    <phoneticPr fontId="4" type="noConversion"/>
  </si>
  <si>
    <t>당기상각</t>
    <phoneticPr fontId="4" type="noConversion"/>
  </si>
  <si>
    <t>3분기상각</t>
    <phoneticPr fontId="4" type="noConversion"/>
  </si>
  <si>
    <t>차이</t>
    <phoneticPr fontId="4" type="noConversion"/>
  </si>
  <si>
    <t>2003.05.06</t>
  </si>
  <si>
    <t xml:space="preserve"> '05.8.30자본지출:0.3억</t>
    <phoneticPr fontId="4" type="noConversion"/>
  </si>
  <si>
    <t>2,039.88(㎥)</t>
    <phoneticPr fontId="4" type="noConversion"/>
  </si>
  <si>
    <t>코아루아파트(108동 802호)</t>
    <phoneticPr fontId="4" type="noConversion"/>
  </si>
  <si>
    <t>2006.12.26</t>
  </si>
  <si>
    <t>본사건물 제2동</t>
    <phoneticPr fontId="4" type="noConversion"/>
  </si>
  <si>
    <t>2008.04.21</t>
  </si>
  <si>
    <t>전주렉시안아파트(108동 303호)</t>
    <phoneticPr fontId="4" type="noConversion"/>
  </si>
  <si>
    <t>59.9604㎡</t>
    <phoneticPr fontId="4" type="noConversion"/>
  </si>
  <si>
    <t>전주렉시안아파트(108동 506호)</t>
    <phoneticPr fontId="4" type="noConversion"/>
  </si>
  <si>
    <t>에이프로시스템즈</t>
    <phoneticPr fontId="4" type="noConversion"/>
  </si>
  <si>
    <r>
      <t>59.9604㎡</t>
    </r>
    <r>
      <rPr>
        <sz val="9"/>
        <color indexed="8"/>
        <rFont val="맑은 고딕"/>
        <family val="3"/>
        <charset val="129"/>
      </rPr>
      <t>(2017.09.08 매각)</t>
    </r>
    <phoneticPr fontId="4" type="noConversion"/>
  </si>
  <si>
    <r>
      <t>59.9604㎡</t>
    </r>
    <r>
      <rPr>
        <sz val="9"/>
        <color indexed="8"/>
        <rFont val="맑은 고딕"/>
        <family val="3"/>
        <charset val="129"/>
      </rPr>
      <t>(2017.08.24 매각)</t>
    </r>
    <phoneticPr fontId="4" type="noConversion"/>
  </si>
  <si>
    <r>
      <t>2</t>
    </r>
    <r>
      <rPr>
        <sz val="9"/>
        <color indexed="8"/>
        <rFont val="맑은 고딕"/>
        <family val="3"/>
        <charset val="129"/>
      </rPr>
      <t>018.10.05</t>
    </r>
    <phoneticPr fontId="4" type="noConversion"/>
  </si>
  <si>
    <t>동양종합건설 외</t>
  </si>
  <si>
    <t>合    計</t>
    <phoneticPr fontId="4" type="noConversion"/>
  </si>
  <si>
    <t>&lt;단위 : 원&gt;</t>
    <phoneticPr fontId="4" type="noConversion"/>
  </si>
  <si>
    <t>자  산  명</t>
    <phoneticPr fontId="4" type="noConversion"/>
  </si>
  <si>
    <t>취득년월일</t>
    <phoneticPr fontId="4" type="noConversion"/>
  </si>
  <si>
    <t>전기말상각누계액</t>
    <phoneticPr fontId="4" type="noConversion"/>
  </si>
  <si>
    <t>당기상각대상금액</t>
    <phoneticPr fontId="4" type="noConversion"/>
  </si>
  <si>
    <t>년수</t>
    <phoneticPr fontId="4" type="noConversion"/>
  </si>
  <si>
    <t>상각률</t>
    <phoneticPr fontId="4" type="noConversion"/>
  </si>
  <si>
    <t>당기말상각누계액</t>
    <phoneticPr fontId="4" type="noConversion"/>
  </si>
  <si>
    <t>당기말미상각잔액</t>
    <phoneticPr fontId="4" type="noConversion"/>
  </si>
  <si>
    <t>2006년상각</t>
    <phoneticPr fontId="4" type="noConversion"/>
  </si>
  <si>
    <t>잔존가 5%</t>
    <phoneticPr fontId="4" type="noConversion"/>
  </si>
  <si>
    <t>당기상각</t>
    <phoneticPr fontId="4" type="noConversion"/>
  </si>
  <si>
    <t>차이</t>
    <phoneticPr fontId="4" type="noConversion"/>
  </si>
  <si>
    <t>상수도급수공사</t>
    <phoneticPr fontId="4" type="noConversion"/>
  </si>
  <si>
    <t>2002.09.23</t>
  </si>
  <si>
    <t>공업용수급수공사</t>
    <phoneticPr fontId="4" type="noConversion"/>
  </si>
  <si>
    <t>2002.10.16</t>
  </si>
  <si>
    <t>전기공사(변전소)</t>
    <phoneticPr fontId="4" type="noConversion"/>
  </si>
  <si>
    <t>2002.11.13</t>
  </si>
  <si>
    <t>신축공장 전기공사(변전소)</t>
    <phoneticPr fontId="4" type="noConversion"/>
  </si>
  <si>
    <t>2008.01.23</t>
  </si>
  <si>
    <t>상수도급수공사(신축공장)</t>
    <phoneticPr fontId="4" type="noConversion"/>
  </si>
  <si>
    <t>2008.03.14</t>
  </si>
  <si>
    <t>상수도급수관</t>
    <phoneticPr fontId="4" type="noConversion"/>
  </si>
  <si>
    <t>2010.06.25</t>
  </si>
  <si>
    <t>본관2계량기</t>
    <phoneticPr fontId="4" type="noConversion"/>
  </si>
  <si>
    <t>정자</t>
    <phoneticPr fontId="4" type="noConversion"/>
  </si>
  <si>
    <t>2013.08.21</t>
  </si>
  <si>
    <t>2018.07.16</t>
  </si>
  <si>
    <t>4분기상각</t>
    <phoneticPr fontId="4" type="noConversion"/>
  </si>
  <si>
    <t>기말잔액</t>
    <phoneticPr fontId="4" type="noConversion"/>
  </si>
  <si>
    <t>전기말상각누계액</t>
    <phoneticPr fontId="4" type="noConversion"/>
  </si>
  <si>
    <t>년수</t>
    <phoneticPr fontId="4" type="noConversion"/>
  </si>
  <si>
    <t>당기말미상각잔액</t>
    <phoneticPr fontId="4" type="noConversion"/>
  </si>
  <si>
    <t>수 량</t>
    <phoneticPr fontId="4" type="noConversion"/>
  </si>
  <si>
    <t>2006년상각</t>
    <phoneticPr fontId="4" type="noConversion"/>
  </si>
  <si>
    <t>잔존가5%</t>
    <phoneticPr fontId="4" type="noConversion"/>
  </si>
  <si>
    <t xml:space="preserve"> 5%검증</t>
    <phoneticPr fontId="4" type="noConversion"/>
  </si>
  <si>
    <t>씰링기</t>
    <phoneticPr fontId="4" type="noConversion"/>
  </si>
  <si>
    <t>AIR COMPRESSOR</t>
  </si>
  <si>
    <t>WIRE BONDER</t>
  </si>
  <si>
    <r>
      <t>2</t>
    </r>
    <r>
      <rPr>
        <sz val="9"/>
        <color indexed="8"/>
        <rFont val="맑은 고딕"/>
        <family val="3"/>
        <charset val="129"/>
      </rPr>
      <t>016.06.30 폐기</t>
    </r>
    <phoneticPr fontId="4" type="noConversion"/>
  </si>
  <si>
    <t>MANUAL TRIMMING M/C</t>
  </si>
  <si>
    <t>DS정공</t>
    <phoneticPr fontId="4" type="noConversion"/>
  </si>
  <si>
    <t>MOLD PRESS</t>
  </si>
  <si>
    <t>DS정공</t>
    <phoneticPr fontId="4" type="noConversion"/>
  </si>
  <si>
    <t>PREE HEATER</t>
  </si>
  <si>
    <t>계측기(digital osilloscope)</t>
    <phoneticPr fontId="4" type="noConversion"/>
  </si>
  <si>
    <t>이진전자</t>
    <phoneticPr fontId="4" type="noConversion"/>
  </si>
  <si>
    <t>에뮬레이터</t>
    <phoneticPr fontId="4" type="noConversion"/>
  </si>
  <si>
    <t>컴파일테크놀로지</t>
    <phoneticPr fontId="4" type="noConversion"/>
  </si>
  <si>
    <t>앤코더 프레스</t>
    <phoneticPr fontId="4" type="noConversion"/>
  </si>
  <si>
    <t>㈜썬테크</t>
    <phoneticPr fontId="4" type="noConversion"/>
  </si>
  <si>
    <t>WIRE BONDER(K&amp;S1488TURBO)</t>
  </si>
  <si>
    <t>QTEM TECH</t>
  </si>
  <si>
    <t>DIE BONDER(ASM AD809-06)</t>
  </si>
  <si>
    <t xml:space="preserve">HOSHAMA </t>
  </si>
  <si>
    <t>초음파세척기</t>
    <phoneticPr fontId="4" type="noConversion"/>
  </si>
  <si>
    <t>랩캠프</t>
    <phoneticPr fontId="4" type="noConversion"/>
  </si>
  <si>
    <r>
      <t>2</t>
    </r>
    <r>
      <rPr>
        <sz val="9"/>
        <color indexed="8"/>
        <rFont val="맑은 고딕"/>
        <family val="3"/>
        <charset val="129"/>
      </rPr>
      <t>016.06.30 폐기</t>
    </r>
    <phoneticPr fontId="4" type="noConversion"/>
  </si>
  <si>
    <t>WELDING M/C</t>
  </si>
  <si>
    <t>웰탑테크노스</t>
    <phoneticPr fontId="4" type="noConversion"/>
  </si>
  <si>
    <t>광학현미경</t>
    <phoneticPr fontId="4" type="noConversion"/>
  </si>
  <si>
    <t>서부정밀기기</t>
    <phoneticPr fontId="4" type="noConversion"/>
  </si>
  <si>
    <t>칼라센서 FORMING DIE</t>
    <phoneticPr fontId="4" type="noConversion"/>
  </si>
  <si>
    <t>조은테크놀로지</t>
    <phoneticPr fontId="4" type="noConversion"/>
  </si>
  <si>
    <t>초음파세척기</t>
    <phoneticPr fontId="4" type="noConversion"/>
  </si>
  <si>
    <t>대상기업</t>
    <phoneticPr fontId="4" type="noConversion"/>
  </si>
  <si>
    <r>
      <t>2</t>
    </r>
    <r>
      <rPr>
        <sz val="9"/>
        <color indexed="8"/>
        <rFont val="맑은 고딕"/>
        <family val="3"/>
        <charset val="129"/>
      </rPr>
      <t>016.06.30 폐기</t>
    </r>
    <phoneticPr fontId="4" type="noConversion"/>
  </si>
  <si>
    <t>한양유압</t>
    <phoneticPr fontId="4" type="noConversion"/>
  </si>
  <si>
    <t>PIN삽입기</t>
    <phoneticPr fontId="4" type="noConversion"/>
  </si>
  <si>
    <t>조은테크놀로지</t>
    <phoneticPr fontId="4" type="noConversion"/>
  </si>
  <si>
    <t>T/R DIE(2040)</t>
  </si>
  <si>
    <t>파라핀압입기(BONDING M/C)</t>
    <phoneticPr fontId="4" type="noConversion"/>
  </si>
  <si>
    <t>한국엥기스</t>
    <phoneticPr fontId="4" type="noConversion"/>
  </si>
  <si>
    <t>DIE BONDER</t>
  </si>
  <si>
    <t>세산교역</t>
    <phoneticPr fontId="4" type="noConversion"/>
  </si>
  <si>
    <t>WIRE BONDER(KAIJO FB-118A)</t>
  </si>
  <si>
    <t>2004-02-04</t>
  </si>
  <si>
    <t>조이통상</t>
    <phoneticPr fontId="4" type="noConversion"/>
  </si>
  <si>
    <t>DICING SAW MACHINE</t>
  </si>
  <si>
    <t>2004-02-10</t>
  </si>
  <si>
    <t>㈜네온테크</t>
    <phoneticPr fontId="4" type="noConversion"/>
  </si>
  <si>
    <t>탈포기</t>
    <phoneticPr fontId="4" type="noConversion"/>
  </si>
  <si>
    <t>2004-02-17</t>
  </si>
  <si>
    <t>조은테크놀로지</t>
    <phoneticPr fontId="4" type="noConversion"/>
  </si>
  <si>
    <t>광파워메타</t>
    <phoneticPr fontId="4" type="noConversion"/>
  </si>
  <si>
    <t>2004-02-28</t>
  </si>
  <si>
    <t>오피엠테크㈜</t>
    <phoneticPr fontId="4" type="noConversion"/>
  </si>
  <si>
    <t>항온항습기</t>
    <phoneticPr fontId="4" type="noConversion"/>
  </si>
  <si>
    <t>2004-03-26</t>
  </si>
  <si>
    <t>대진산업</t>
    <phoneticPr fontId="4" type="noConversion"/>
  </si>
  <si>
    <t xml:space="preserve">CASTING </t>
  </si>
  <si>
    <t>2004-04-30</t>
  </si>
  <si>
    <t>오디쎄미</t>
    <phoneticPr fontId="4" type="noConversion"/>
  </si>
  <si>
    <t>ACU</t>
  </si>
  <si>
    <t>2004-05-27</t>
  </si>
  <si>
    <t>대성냉동설비</t>
    <phoneticPr fontId="4" type="noConversion"/>
  </si>
  <si>
    <t>2004-06-30</t>
  </si>
  <si>
    <t>조이통상</t>
    <phoneticPr fontId="4" type="noConversion"/>
  </si>
  <si>
    <t>OVEN</t>
  </si>
  <si>
    <t>2004-08-05</t>
  </si>
  <si>
    <t>2400 DIGITAL SOURCEMENTER</t>
  </si>
  <si>
    <t>2004-10-25</t>
  </si>
  <si>
    <t>키슬리인스트루먼트</t>
    <phoneticPr fontId="4" type="noConversion"/>
  </si>
  <si>
    <t xml:space="preserve"> 06.7.24자본적</t>
    <phoneticPr fontId="4" type="noConversion"/>
  </si>
  <si>
    <t>OVEN(VACUUM DRY)</t>
  </si>
  <si>
    <t>2004-11-04</t>
  </si>
  <si>
    <t>2005-01-12</t>
  </si>
  <si>
    <t>금성엔지니어링</t>
    <phoneticPr fontId="4" type="noConversion"/>
  </si>
  <si>
    <t>금성엔지니어링</t>
    <phoneticPr fontId="4" type="noConversion"/>
  </si>
  <si>
    <t>HEATING MACHINE</t>
  </si>
  <si>
    <t>2005-01-25</t>
  </si>
  <si>
    <t>원광이엔텍</t>
    <phoneticPr fontId="4" type="noConversion"/>
  </si>
  <si>
    <t>FARTS FEEDER</t>
  </si>
  <si>
    <t>2005-03-08</t>
  </si>
  <si>
    <t>희망테크</t>
    <phoneticPr fontId="4" type="noConversion"/>
  </si>
  <si>
    <t>압입 PRESS</t>
    <phoneticPr fontId="4" type="noConversion"/>
  </si>
  <si>
    <t>2005-03-29</t>
  </si>
  <si>
    <t>2005-05-27</t>
  </si>
  <si>
    <t>트라이오닉스</t>
    <phoneticPr fontId="4" type="noConversion"/>
  </si>
  <si>
    <t>06.06.26자본지출</t>
    <phoneticPr fontId="4" type="noConversion"/>
  </si>
  <si>
    <t>2005-07-30</t>
  </si>
  <si>
    <t>조이통상</t>
    <phoneticPr fontId="4" type="noConversion"/>
  </si>
  <si>
    <t>진공펌프(TRP-24)</t>
    <phoneticPr fontId="4" type="noConversion"/>
  </si>
  <si>
    <t>2005-09-06</t>
  </si>
  <si>
    <t>우성진공전북영업</t>
    <phoneticPr fontId="4" type="noConversion"/>
  </si>
  <si>
    <t>DISPENSOR(SHOTMINI 200S-3A)</t>
  </si>
  <si>
    <t>2005-09-13</t>
  </si>
  <si>
    <t>카이스코퍼레이션</t>
    <phoneticPr fontId="4" type="noConversion"/>
  </si>
  <si>
    <t>데스트탑 로봇(ML-808FX)</t>
    <phoneticPr fontId="4" type="noConversion"/>
  </si>
  <si>
    <t>카이스코퍼레이션</t>
    <phoneticPr fontId="4" type="noConversion"/>
  </si>
  <si>
    <t>엔코더 TESTER</t>
    <phoneticPr fontId="4" type="noConversion"/>
  </si>
  <si>
    <t>2005-10-31</t>
  </si>
  <si>
    <t>안밴트로닉스</t>
    <phoneticPr fontId="4" type="noConversion"/>
  </si>
  <si>
    <t>2006-01-05</t>
  </si>
  <si>
    <t>PRE HEATER</t>
  </si>
  <si>
    <t>2006-01-27</t>
  </si>
  <si>
    <t>DIODE TESTER(SOH-100)</t>
  </si>
  <si>
    <t>2006-03-02</t>
  </si>
  <si>
    <t>사이언테크</t>
    <phoneticPr fontId="4" type="noConversion"/>
  </si>
  <si>
    <t>OVEN(OF-22GW)</t>
  </si>
  <si>
    <t>2006-03-09</t>
  </si>
  <si>
    <t>대진기계</t>
    <phoneticPr fontId="4" type="noConversion"/>
  </si>
  <si>
    <t>2006-04-19</t>
  </si>
  <si>
    <t>2006-04-29</t>
  </si>
  <si>
    <t>인텍</t>
    <phoneticPr fontId="4" type="noConversion"/>
  </si>
  <si>
    <t>PAD PRINTER</t>
  </si>
  <si>
    <t>2006-06-21</t>
  </si>
  <si>
    <t>아시아마킹</t>
    <phoneticPr fontId="4" type="noConversion"/>
  </si>
  <si>
    <t>MANUAL TESTER</t>
  </si>
  <si>
    <t>2006-06-30</t>
  </si>
  <si>
    <t>㈜LK전자</t>
    <phoneticPr fontId="4" type="noConversion"/>
  </si>
  <si>
    <t>DICING SAW M/C(DAD320)</t>
  </si>
  <si>
    <t>i-TNS</t>
  </si>
  <si>
    <t>분광분석기(SPECTROMETER)</t>
    <phoneticPr fontId="4" type="noConversion"/>
  </si>
  <si>
    <t>광전자정밀</t>
    <phoneticPr fontId="4" type="noConversion"/>
  </si>
  <si>
    <t>11.05.03자본적지출</t>
    <phoneticPr fontId="4" type="noConversion"/>
  </si>
  <si>
    <t>3층 전기공사</t>
    <phoneticPr fontId="4" type="noConversion"/>
  </si>
  <si>
    <t>한국기전</t>
    <phoneticPr fontId="4" type="noConversion"/>
  </si>
  <si>
    <t>잔존가5%이하상각액 포함</t>
    <phoneticPr fontId="4" type="noConversion"/>
  </si>
  <si>
    <t>WIRE BONDER(HW27U-H)</t>
  </si>
  <si>
    <t>조이통상 주식회사</t>
    <phoneticPr fontId="4" type="noConversion"/>
  </si>
  <si>
    <t>휘도측정 계측기</t>
    <phoneticPr fontId="4" type="noConversion"/>
  </si>
  <si>
    <t>㈜월드원</t>
    <phoneticPr fontId="4" type="noConversion"/>
  </si>
  <si>
    <t>잔존가5%이하상각액 포함</t>
    <phoneticPr fontId="4" type="noConversion"/>
  </si>
  <si>
    <t>AUTO TESTER(SEMI AUTO TESTER)</t>
  </si>
  <si>
    <t>㈜엘케이전자</t>
    <phoneticPr fontId="4" type="noConversion"/>
  </si>
  <si>
    <r>
      <t>2</t>
    </r>
    <r>
      <rPr>
        <sz val="9"/>
        <color indexed="8"/>
        <rFont val="맑은 고딕"/>
        <family val="3"/>
        <charset val="129"/>
      </rPr>
      <t>016.06.30 폐기</t>
    </r>
    <phoneticPr fontId="4" type="noConversion"/>
  </si>
  <si>
    <t>2액형 정량 토출기(KD-5020)</t>
    <phoneticPr fontId="4" type="noConversion"/>
  </si>
  <si>
    <t>케이엔디시스템</t>
    <phoneticPr fontId="4" type="noConversion"/>
  </si>
  <si>
    <t>AUTO DISPENSER</t>
  </si>
  <si>
    <t>조이통상주식회사</t>
    <phoneticPr fontId="4" type="noConversion"/>
  </si>
  <si>
    <t>오실로 스코프(MSO-4034)</t>
    <phoneticPr fontId="4" type="noConversion"/>
  </si>
  <si>
    <t>테크원시스템</t>
    <phoneticPr fontId="4" type="noConversion"/>
  </si>
  <si>
    <t>ASM 339 WIER BONDER</t>
  </si>
  <si>
    <t>럭스피아</t>
    <phoneticPr fontId="4" type="noConversion"/>
  </si>
  <si>
    <t>스탠딩 진공포장기(GVD-60E)</t>
    <phoneticPr fontId="4" type="noConversion"/>
  </si>
  <si>
    <t>㈜오디쎄미</t>
    <phoneticPr fontId="4" type="noConversion"/>
  </si>
  <si>
    <t>㈜엘케이전자</t>
    <phoneticPr fontId="4" type="noConversion"/>
  </si>
  <si>
    <t>AF LED용 TAPING M/C</t>
    <phoneticPr fontId="4" type="noConversion"/>
  </si>
  <si>
    <t>㈜유양엔지니어링</t>
    <phoneticPr fontId="4" type="noConversion"/>
  </si>
  <si>
    <t>AF LED용 TEST HANDLER</t>
    <phoneticPr fontId="4" type="noConversion"/>
  </si>
  <si>
    <t>㈜유양엔지니어링</t>
    <phoneticPr fontId="4" type="noConversion"/>
  </si>
  <si>
    <t>금성엔지니어링</t>
    <phoneticPr fontId="4" type="noConversion"/>
  </si>
  <si>
    <t>루셈테크놀로지</t>
    <phoneticPr fontId="4" type="noConversion"/>
  </si>
  <si>
    <t>DIRVER BOARD TESTER</t>
  </si>
  <si>
    <t>클릭아이</t>
    <phoneticPr fontId="4" type="noConversion"/>
  </si>
  <si>
    <t>DICING SAW(DAD521)</t>
  </si>
  <si>
    <t>에스엔엠솔루션</t>
    <phoneticPr fontId="4" type="noConversion"/>
  </si>
  <si>
    <t>크린룸 제작</t>
    <phoneticPr fontId="4" type="noConversion"/>
  </si>
  <si>
    <t>대성기연</t>
    <phoneticPr fontId="4" type="noConversion"/>
  </si>
  <si>
    <t>REEL 검사기(AF-LED)</t>
    <phoneticPr fontId="4" type="noConversion"/>
  </si>
  <si>
    <t>DIE BONDER(AD830)</t>
  </si>
  <si>
    <t>제모스코리아</t>
    <phoneticPr fontId="4" type="noConversion"/>
  </si>
  <si>
    <t>WIRE PULL TESTER</t>
  </si>
  <si>
    <t>테크인</t>
    <phoneticPr fontId="4" type="noConversion"/>
  </si>
  <si>
    <t>DIE SHEAR TESTER</t>
  </si>
  <si>
    <t>테크인</t>
    <phoneticPr fontId="4" type="noConversion"/>
  </si>
  <si>
    <t>㈜조이통상</t>
    <phoneticPr fontId="4" type="noConversion"/>
  </si>
  <si>
    <t>에어 컴프레서(GA37AP-125)</t>
    <phoneticPr fontId="4" type="noConversion"/>
  </si>
  <si>
    <t>LOADER, UNLOADER</t>
  </si>
  <si>
    <t>㈜백경테크</t>
    <phoneticPr fontId="4" type="noConversion"/>
  </si>
  <si>
    <t>WORK TABLE</t>
  </si>
  <si>
    <t>SCREEN PRINTER</t>
  </si>
  <si>
    <t>CHIP MOUNTER(CP45FV NEO)</t>
  </si>
  <si>
    <t>㈜백경테크</t>
    <phoneticPr fontId="4" type="noConversion"/>
  </si>
  <si>
    <t>CHIP MOUNTER(CP40LV)</t>
  </si>
  <si>
    <t>REFLOW OVEN</t>
  </si>
  <si>
    <t>㈜백경테크</t>
    <phoneticPr fontId="4" type="noConversion"/>
  </si>
  <si>
    <t>REFLOW CHECKER</t>
  </si>
  <si>
    <t>㈜백경테크</t>
    <phoneticPr fontId="4" type="noConversion"/>
  </si>
  <si>
    <t>열충격 시험기(EN-DT2-300-55-S)</t>
    <phoneticPr fontId="4" type="noConversion"/>
  </si>
  <si>
    <t>켐코리아</t>
    <phoneticPr fontId="4" type="noConversion"/>
  </si>
  <si>
    <t>저온조(DF4507-191L)</t>
    <phoneticPr fontId="4" type="noConversion"/>
  </si>
  <si>
    <t>교반기(SH100)</t>
    <phoneticPr fontId="4" type="noConversion"/>
  </si>
  <si>
    <t>글로벌테크</t>
    <phoneticPr fontId="4" type="noConversion"/>
  </si>
  <si>
    <t>WIRE BONDER(ASM Ihawk)</t>
  </si>
  <si>
    <t>제모스코리아</t>
    <phoneticPr fontId="4" type="noConversion"/>
  </si>
  <si>
    <t>STEP CURE OVEN(CK-500-1CH-250C)</t>
  </si>
  <si>
    <t>PLASMA CLEANER</t>
  </si>
  <si>
    <t>DICING SAW M/C(DAD521)</t>
  </si>
  <si>
    <t>DICING SAW M/C(DAD641)</t>
  </si>
  <si>
    <t>테크인</t>
    <phoneticPr fontId="4" type="noConversion"/>
  </si>
  <si>
    <t>테크인</t>
    <phoneticPr fontId="4" type="noConversion"/>
  </si>
  <si>
    <t>HANDLER(45/58TS)</t>
  </si>
  <si>
    <t>우리이엔지</t>
    <phoneticPr fontId="4" type="noConversion"/>
  </si>
  <si>
    <r>
      <t>2</t>
    </r>
    <r>
      <rPr>
        <sz val="9"/>
        <color indexed="8"/>
        <rFont val="맑은 고딕"/>
        <family val="3"/>
        <charset val="129"/>
      </rPr>
      <t>016.06.30 폐기</t>
    </r>
    <phoneticPr fontId="4" type="noConversion"/>
  </si>
  <si>
    <t>WAVE SOLDER M/C</t>
  </si>
  <si>
    <t>백경테크</t>
    <phoneticPr fontId="4" type="noConversion"/>
  </si>
  <si>
    <t>2013/11/27자본적지출(\7,000,000), 2013/12/13부분매각(\7,000,000)</t>
    <phoneticPr fontId="4" type="noConversion"/>
  </si>
  <si>
    <t>자삽기(RH6LL)</t>
    <phoneticPr fontId="4" type="noConversion"/>
  </si>
  <si>
    <t>SOURCE METER(KEITHLEY 2612A)</t>
  </si>
  <si>
    <t>㈜테크원시스템</t>
    <phoneticPr fontId="4" type="noConversion"/>
  </si>
  <si>
    <t>국소배기장치(덕트및 집진기)</t>
    <phoneticPr fontId="4" type="noConversion"/>
  </si>
  <si>
    <t>청송이앤티</t>
    <phoneticPr fontId="4" type="noConversion"/>
  </si>
  <si>
    <t>국소배기장치(SMT)</t>
    <phoneticPr fontId="4" type="noConversion"/>
  </si>
  <si>
    <t>청송이앤티</t>
    <phoneticPr fontId="4" type="noConversion"/>
  </si>
  <si>
    <t>DIE BONDER(DM60M-H)</t>
  </si>
  <si>
    <t>조이통상</t>
    <phoneticPr fontId="4" type="noConversion"/>
  </si>
  <si>
    <t>매각</t>
    <phoneticPr fontId="4" type="noConversion"/>
  </si>
  <si>
    <t>냉각탑</t>
    <phoneticPr fontId="4" type="noConversion"/>
  </si>
  <si>
    <t>익산세기냉동</t>
    <phoneticPr fontId="4" type="noConversion"/>
  </si>
  <si>
    <t>6인치 TAPE MOUNTER</t>
    <phoneticPr fontId="4" type="noConversion"/>
  </si>
  <si>
    <t>디에스세미콘</t>
    <phoneticPr fontId="4" type="noConversion"/>
  </si>
  <si>
    <t>SCREEN PRINTER(HC-SM3520)</t>
  </si>
  <si>
    <t>효창기계</t>
    <phoneticPr fontId="4" type="noConversion"/>
  </si>
  <si>
    <t>DIE BONDER(ASM Ihawk)</t>
  </si>
  <si>
    <t>DI WATER SYSTEM</t>
  </si>
  <si>
    <t>바다정수산업㈜</t>
    <phoneticPr fontId="4" type="noConversion"/>
  </si>
  <si>
    <t>항온항습기</t>
    <phoneticPr fontId="4" type="noConversion"/>
  </si>
  <si>
    <t>㈜대성기연</t>
    <phoneticPr fontId="4" type="noConversion"/>
  </si>
  <si>
    <t>MOLD PRESS(175TON)</t>
  </si>
  <si>
    <t>㈜루셈테크놀로지</t>
    <phoneticPr fontId="4" type="noConversion"/>
  </si>
  <si>
    <t>PRE HEATER(5KW)</t>
  </si>
  <si>
    <t>냉동기(10RH)</t>
    <phoneticPr fontId="4" type="noConversion"/>
  </si>
  <si>
    <t>세기공조설비</t>
    <phoneticPr fontId="4" type="noConversion"/>
  </si>
  <si>
    <t>EXPENDER M/C</t>
  </si>
  <si>
    <t>주식회사엠아이티</t>
    <phoneticPr fontId="4" type="noConversion"/>
  </si>
  <si>
    <t>WAFER BOND M/C</t>
  </si>
  <si>
    <t>DRY M/C</t>
  </si>
  <si>
    <t>EXPENDER M/C(ME-05F60H)</t>
  </si>
  <si>
    <t>DICING M/C(DAD640)</t>
  </si>
  <si>
    <t>분광분석기(SPECTROMETER)</t>
    <phoneticPr fontId="4" type="noConversion"/>
  </si>
  <si>
    <t>더블유텍</t>
    <phoneticPr fontId="4" type="noConversion"/>
  </si>
  <si>
    <t>GONIOPHOTOMETER(OPI-305)</t>
  </si>
  <si>
    <t>광전자정밀</t>
    <phoneticPr fontId="4" type="noConversion"/>
  </si>
  <si>
    <t>누름 M/C(HOUSING 가압기)</t>
    <phoneticPr fontId="4" type="noConversion"/>
  </si>
  <si>
    <t>부일엔지니어링</t>
    <phoneticPr fontId="4" type="noConversion"/>
  </si>
  <si>
    <t>MOUNTER(MX-110)</t>
  </si>
  <si>
    <t>㈜대성기연</t>
    <phoneticPr fontId="4" type="noConversion"/>
  </si>
  <si>
    <t>크린룸공사(AIR SHOWER)</t>
    <phoneticPr fontId="4" type="noConversion"/>
  </si>
  <si>
    <t>쏠텍이엔지</t>
    <phoneticPr fontId="4" type="noConversion"/>
  </si>
  <si>
    <t>AIR COMPRESSOR(GA37+AP-125)</t>
  </si>
  <si>
    <t>대진기계㈜</t>
    <phoneticPr fontId="4" type="noConversion"/>
  </si>
  <si>
    <t>순수처리시스템 배관공사</t>
    <phoneticPr fontId="4" type="noConversion"/>
  </si>
  <si>
    <t>바다정수산업㈜</t>
    <phoneticPr fontId="4" type="noConversion"/>
  </si>
  <si>
    <t>SHOTMASTER(300S-3A)</t>
  </si>
  <si>
    <t>㈜용비통상</t>
    <phoneticPr fontId="4" type="noConversion"/>
  </si>
  <si>
    <t>DISPENSER SUPERSIGMA(X-V7)</t>
  </si>
  <si>
    <t>㈜용비통상</t>
    <phoneticPr fontId="4" type="noConversion"/>
  </si>
  <si>
    <t>DOME TEST 검사기</t>
    <phoneticPr fontId="4" type="noConversion"/>
  </si>
  <si>
    <t>원텍</t>
    <phoneticPr fontId="4" type="noConversion"/>
  </si>
  <si>
    <t>WINDOW ATTACH M/C</t>
  </si>
  <si>
    <t>부일엔지니어링</t>
    <phoneticPr fontId="4" type="noConversion"/>
  </si>
  <si>
    <t>진공포장기</t>
    <phoneticPr fontId="4" type="noConversion"/>
  </si>
  <si>
    <t>삼성전기</t>
    <phoneticPr fontId="4" type="noConversion"/>
  </si>
  <si>
    <t>DIE BONDER M/C(AD830)</t>
  </si>
  <si>
    <t>제모스코리아</t>
    <phoneticPr fontId="4" type="noConversion"/>
  </si>
  <si>
    <t>(주)용비통상</t>
    <phoneticPr fontId="4" type="noConversion"/>
  </si>
  <si>
    <t>MOUNTER(MPS-1020PC/MIRAE/2009)</t>
  </si>
  <si>
    <t>쏠텍이엔지</t>
    <phoneticPr fontId="4" type="noConversion"/>
  </si>
  <si>
    <t>PRINTER(265GSX/DEK/2000)</t>
  </si>
  <si>
    <t>REFLOW(A30-K102/TSM/2007)</t>
  </si>
  <si>
    <t>쏠텍이엔지</t>
    <phoneticPr fontId="4" type="noConversion"/>
  </si>
  <si>
    <t>MAGAZINE LOADER</t>
  </si>
  <si>
    <t>쏠텍이엔지</t>
    <phoneticPr fontId="4" type="noConversion"/>
  </si>
  <si>
    <t>MAGAZINE UNLOADER</t>
  </si>
  <si>
    <t>INSPECTION(M22XFV350/MASS/2003)</t>
  </si>
  <si>
    <t>쏠텍이엔지</t>
    <phoneticPr fontId="4" type="noConversion"/>
  </si>
  <si>
    <t>PLASMA CLEANING M/C(JSPCS-600)</t>
  </si>
  <si>
    <t>제4기한국</t>
    <phoneticPr fontId="4" type="noConversion"/>
  </si>
  <si>
    <t>SEMI AUTO INKJET MARKING M/C</t>
  </si>
  <si>
    <t>㈜기흥에프에이</t>
    <phoneticPr fontId="4" type="noConversion"/>
  </si>
  <si>
    <t>AIR CONTROL UNIT</t>
  </si>
  <si>
    <t>WIRE BONER(iHawk-Xtreme)</t>
  </si>
  <si>
    <t>제모스코리아</t>
    <phoneticPr fontId="4" type="noConversion"/>
  </si>
  <si>
    <t>식물공장 공조장치</t>
    <phoneticPr fontId="4" type="noConversion"/>
  </si>
  <si>
    <t>AIR CONTROL UNIT(15RT)</t>
  </si>
  <si>
    <t>크린룸 부스(CLASS 1,000ZONE)</t>
    <phoneticPr fontId="4" type="noConversion"/>
  </si>
  <si>
    <t>대성기연</t>
    <phoneticPr fontId="4" type="noConversion"/>
  </si>
  <si>
    <t>AIR CONTROL UNIT(10RT)</t>
  </si>
  <si>
    <t>진공포장기(GVD-60E)</t>
    <phoneticPr fontId="4" type="noConversion"/>
  </si>
  <si>
    <t>가성팩</t>
    <phoneticPr fontId="4" type="noConversion"/>
  </si>
  <si>
    <t>MAVERICK PT 64 TEST SYSTEM</t>
  </si>
  <si>
    <t>NORTHSTAR TECHONLOGIES</t>
  </si>
  <si>
    <t>진공몰드프레스</t>
    <phoneticPr fontId="4" type="noConversion"/>
  </si>
  <si>
    <t>동성유공압</t>
    <phoneticPr fontId="4" type="noConversion"/>
  </si>
  <si>
    <r>
      <t>WIRE</t>
    </r>
    <r>
      <rPr>
        <sz val="8"/>
        <color indexed="8"/>
        <rFont val="맑은 고딕"/>
        <family val="3"/>
        <charset val="129"/>
      </rPr>
      <t xml:space="preserve"> BONDER</t>
    </r>
  </si>
  <si>
    <t>CAN TYPE 광소자 자동검사장비</t>
    <phoneticPr fontId="4" type="noConversion"/>
  </si>
  <si>
    <t>비케이시</t>
    <phoneticPr fontId="4" type="noConversion"/>
  </si>
  <si>
    <t>한국산업공단 지원과제</t>
    <phoneticPr fontId="4" type="noConversion"/>
  </si>
  <si>
    <t>LENS HOLDER BONDER M/C</t>
  </si>
  <si>
    <t>LNM</t>
  </si>
  <si>
    <t>CHILLER(CA-1310)</t>
  </si>
  <si>
    <t>세광사이언스</t>
    <phoneticPr fontId="4" type="noConversion"/>
  </si>
  <si>
    <r>
      <t>TESTER-</t>
    </r>
    <r>
      <rPr>
        <b/>
        <sz val="10"/>
        <color indexed="10"/>
        <rFont val="맑은 고딕"/>
        <family val="3"/>
        <charset val="129"/>
      </rPr>
      <t>제거</t>
    </r>
    <phoneticPr fontId="4" type="noConversion"/>
  </si>
  <si>
    <t>가경화머신</t>
    <phoneticPr fontId="4" type="noConversion"/>
  </si>
  <si>
    <t>부일엔지니어링</t>
    <phoneticPr fontId="4" type="noConversion"/>
  </si>
  <si>
    <t>TRIMMING PRESS</t>
  </si>
  <si>
    <t>동성유공압</t>
    <phoneticPr fontId="4" type="noConversion"/>
  </si>
  <si>
    <t>3차원 측정기</t>
    <phoneticPr fontId="4" type="noConversion"/>
  </si>
  <si>
    <t>JOY INTERNATIONAL</t>
  </si>
  <si>
    <t>ROBOT SHOTMASTER(300DS-3A)</t>
  </si>
  <si>
    <t>MARKING M/C(IN LINE INKJET)</t>
  </si>
  <si>
    <t>기흥에프에이</t>
    <phoneticPr fontId="4" type="noConversion"/>
  </si>
  <si>
    <t>CHIP MOUNTER(MX-110)</t>
  </si>
  <si>
    <t>비티엔(BTN)</t>
    <phoneticPr fontId="4" type="noConversion"/>
  </si>
  <si>
    <t>SMT LINE</t>
  </si>
  <si>
    <t>집진기(급기,배기)</t>
    <phoneticPr fontId="4" type="noConversion"/>
  </si>
  <si>
    <t>이앤에스테크</t>
    <phoneticPr fontId="4" type="noConversion"/>
  </si>
  <si>
    <t>MOLD PRESS(200TON)</t>
  </si>
  <si>
    <t>WIRE BONDER(AB559-06)</t>
  </si>
  <si>
    <t>조이통상㈜</t>
    <phoneticPr fontId="4" type="noConversion"/>
  </si>
  <si>
    <t>AUTO HANDLER M/C</t>
  </si>
  <si>
    <t>전북테크노파크</t>
    <phoneticPr fontId="4" type="noConversion"/>
  </si>
  <si>
    <t>TMLE TYPE 적외선 광센서 소자의 품질검사용</t>
    <phoneticPr fontId="4" type="noConversion"/>
  </si>
  <si>
    <t>EOM</t>
  </si>
  <si>
    <t>비케이시</t>
    <phoneticPr fontId="4" type="noConversion"/>
  </si>
  <si>
    <t>ACTIVITY</t>
  </si>
  <si>
    <t>DPC</t>
  </si>
  <si>
    <t>MODULE FCT</t>
  </si>
  <si>
    <t>DIE BONDER M/C(ASMAD830)</t>
  </si>
  <si>
    <t>조이통상㈜</t>
    <phoneticPr fontId="4" type="noConversion"/>
  </si>
  <si>
    <t>WIRE BONDER(ASM iHawk Xtreme)</t>
  </si>
  <si>
    <t>조이통상㈜</t>
    <phoneticPr fontId="4" type="noConversion"/>
  </si>
  <si>
    <t>DIE BONDER M/C(AD8930)</t>
  </si>
  <si>
    <t>PLASMA CLEANER(JSPCS-750)</t>
  </si>
  <si>
    <t>조이통상㈜</t>
    <phoneticPr fontId="4" type="noConversion"/>
  </si>
  <si>
    <t>진공몰드프레스</t>
    <phoneticPr fontId="4" type="noConversion"/>
  </si>
  <si>
    <t>PROJECTOR LED TESTER</t>
  </si>
  <si>
    <t>분광감응도 측정장비</t>
    <phoneticPr fontId="4" type="noConversion"/>
  </si>
  <si>
    <t>한국표준과학연구원</t>
    <phoneticPr fontId="4" type="noConversion"/>
  </si>
  <si>
    <t>CIRCULATOR(냉각수순환장비)</t>
    <phoneticPr fontId="4" type="noConversion"/>
  </si>
  <si>
    <t>pre Heater(HW523)</t>
  </si>
  <si>
    <t>영진테크</t>
    <phoneticPr fontId="4" type="noConversion"/>
  </si>
  <si>
    <t>몰드실</t>
    <phoneticPr fontId="4" type="noConversion"/>
  </si>
  <si>
    <t>항온항습기(VS9111H-150)</t>
    <phoneticPr fontId="4" type="noConversion"/>
  </si>
  <si>
    <t>대승과학</t>
    <phoneticPr fontId="4" type="noConversion"/>
  </si>
  <si>
    <t>신뢰성</t>
    <phoneticPr fontId="4" type="noConversion"/>
  </si>
  <si>
    <t>JIG(LG LED/Aging)</t>
  </si>
  <si>
    <t>진공몰드프레스</t>
    <phoneticPr fontId="4" type="noConversion"/>
  </si>
  <si>
    <t>동성유공압</t>
    <phoneticPr fontId="4" type="noConversion"/>
  </si>
  <si>
    <t>2CH SENSOR TESTER</t>
  </si>
  <si>
    <t>3CH SENSOR HANDLER</t>
  </si>
  <si>
    <t>레이저마커(LP-V10U)</t>
    <phoneticPr fontId="4" type="noConversion"/>
  </si>
  <si>
    <t>디케이오토메이션</t>
    <phoneticPr fontId="4" type="noConversion"/>
  </si>
  <si>
    <t>전자기 연마기(EMD-450A)</t>
    <phoneticPr fontId="4" type="noConversion"/>
  </si>
  <si>
    <t>에이맥</t>
    <phoneticPr fontId="4" type="noConversion"/>
  </si>
  <si>
    <r>
      <t>E</t>
    </r>
    <r>
      <rPr>
        <sz val="10"/>
        <color indexed="8"/>
        <rFont val="맑은 고딕"/>
        <family val="3"/>
        <charset val="129"/>
      </rPr>
      <t>/T TESTER</t>
    </r>
  </si>
  <si>
    <t>비케이시(2015.05.19 자본적지출)</t>
    <phoneticPr fontId="4" type="noConversion"/>
  </si>
  <si>
    <t>AUTO SOLDERING ROBOT</t>
  </si>
  <si>
    <t>비티엔(BTN)</t>
    <phoneticPr fontId="4" type="noConversion"/>
  </si>
  <si>
    <r>
      <t>L</t>
    </r>
    <r>
      <rPr>
        <sz val="10"/>
        <color indexed="8"/>
        <rFont val="맑은 고딕"/>
        <family val="3"/>
        <charset val="129"/>
      </rPr>
      <t>ED 수명테스트</t>
    </r>
    <phoneticPr fontId="4" type="noConversion"/>
  </si>
  <si>
    <t>천우</t>
    <phoneticPr fontId="4" type="noConversion"/>
  </si>
  <si>
    <t>TESTER(ORI1210AS)</t>
  </si>
  <si>
    <t>비케이시</t>
    <phoneticPr fontId="4" type="noConversion"/>
  </si>
  <si>
    <t>TEST FIXTURE(ORI1210AS)</t>
  </si>
  <si>
    <t>PIN &amp; ASSEMBLE MACHIN COVER</t>
  </si>
  <si>
    <t>비엔티</t>
    <phoneticPr fontId="4" type="noConversion"/>
  </si>
  <si>
    <t>ASSEMBLE MACHINE</t>
  </si>
  <si>
    <t>비엔티</t>
    <phoneticPr fontId="4" type="noConversion"/>
  </si>
  <si>
    <t>PCB SEPARATION MACHINE</t>
  </si>
  <si>
    <t>비엔티</t>
    <phoneticPr fontId="4" type="noConversion"/>
  </si>
  <si>
    <t>LODER &amp; UNLOADER</t>
  </si>
  <si>
    <t>PROJECT LED TESTER</t>
  </si>
  <si>
    <t>동전검출기 TESTER</t>
    <phoneticPr fontId="4" type="noConversion"/>
  </si>
  <si>
    <t>KSH-2700 HANDLER(2CH/4CH)</t>
  </si>
  <si>
    <t>에스이테크</t>
    <phoneticPr fontId="4" type="noConversion"/>
  </si>
  <si>
    <t>초음파 탐상장비(sonix echo ls system)</t>
    <phoneticPr fontId="4" type="noConversion"/>
  </si>
  <si>
    <t>SONIX</t>
  </si>
  <si>
    <t>품질</t>
    <phoneticPr fontId="4" type="noConversion"/>
  </si>
  <si>
    <t>냉각수순환장비</t>
    <phoneticPr fontId="4" type="noConversion"/>
  </si>
  <si>
    <t>세광사이언스</t>
    <phoneticPr fontId="4" type="noConversion"/>
  </si>
  <si>
    <t>PLASMA M/C(JSPCS-600/2010)</t>
  </si>
  <si>
    <t>비티엔(BTN)</t>
    <phoneticPr fontId="4" type="noConversion"/>
  </si>
  <si>
    <t>CAN TYPE 제품 정렬기</t>
    <phoneticPr fontId="4" type="noConversion"/>
  </si>
  <si>
    <t>탁상형로봇(350PC OMEGA)</t>
    <phoneticPr fontId="4" type="noConversion"/>
  </si>
  <si>
    <t>티에이치엘</t>
    <phoneticPr fontId="4" type="noConversion"/>
  </si>
  <si>
    <r>
      <t>TESTER(OP3216TF)</t>
    </r>
    <r>
      <rPr>
        <sz val="10"/>
        <color indexed="8"/>
        <rFont val="맑은 고딕"/>
        <family val="3"/>
        <charset val="129"/>
      </rPr>
      <t>/HANDLER</t>
    </r>
  </si>
  <si>
    <r>
      <t>L</t>
    </r>
    <r>
      <rPr>
        <sz val="10"/>
        <color indexed="8"/>
        <rFont val="맑은 고딕"/>
        <family val="3"/>
        <charset val="129"/>
      </rPr>
      <t>ED PACKING TRAY AGING TESTER</t>
    </r>
  </si>
  <si>
    <t>원광이엔텍</t>
    <phoneticPr fontId="4" type="noConversion"/>
  </si>
  <si>
    <t>ASM</t>
  </si>
  <si>
    <t>소자(7-세그먼트용)</t>
  </si>
  <si>
    <t>WIRE BONDER(XTREME)</t>
  </si>
  <si>
    <t>에이치에스엘이디</t>
  </si>
  <si>
    <t>DIE BONDER(AD881MH)</t>
  </si>
  <si>
    <t>ROBOT PICK-UP M/C</t>
  </si>
  <si>
    <t>에이아이엠</t>
  </si>
  <si>
    <t>PCB</t>
  </si>
  <si>
    <t>WELDING 설비(수지열융착) 외</t>
  </si>
  <si>
    <t>에이씨이</t>
  </si>
  <si>
    <t xml:space="preserve">4CH HUD LED TESTER </t>
  </si>
  <si>
    <t>비케이시</t>
  </si>
  <si>
    <t>소자</t>
  </si>
  <si>
    <t>원테크</t>
    <phoneticPr fontId="4" type="noConversion"/>
  </si>
  <si>
    <t>TESTER</t>
  </si>
  <si>
    <t>MICRO SCOPE</t>
  </si>
  <si>
    <t>서부정밀기기</t>
    <phoneticPr fontId="4" type="noConversion"/>
  </si>
  <si>
    <t>2004-05-24</t>
  </si>
  <si>
    <t>㈜네온테크</t>
    <phoneticPr fontId="4" type="noConversion"/>
  </si>
  <si>
    <t>현미경</t>
    <phoneticPr fontId="4" type="noConversion"/>
  </si>
  <si>
    <t>세기공조설비</t>
    <phoneticPr fontId="4" type="noConversion"/>
  </si>
  <si>
    <t>2005-02-28</t>
  </si>
  <si>
    <t>엠아이티</t>
    <phoneticPr fontId="4" type="noConversion"/>
  </si>
  <si>
    <t>2005-04-30</t>
  </si>
  <si>
    <t>2005-05-20</t>
  </si>
  <si>
    <t>2005-06-25</t>
  </si>
  <si>
    <t>2005-07-25</t>
  </si>
  <si>
    <t>2005-11-09</t>
  </si>
  <si>
    <t>㈜엠아이티</t>
    <phoneticPr fontId="4" type="noConversion"/>
  </si>
  <si>
    <t>주식회사엠아이티</t>
    <phoneticPr fontId="4" type="noConversion"/>
  </si>
  <si>
    <t>회사명 : (주)오디텍</t>
    <phoneticPr fontId="4" type="noConversion"/>
  </si>
  <si>
    <t>비 고</t>
    <phoneticPr fontId="4" type="noConversion"/>
  </si>
  <si>
    <t>2분기상각</t>
    <phoneticPr fontId="4" type="noConversion"/>
  </si>
  <si>
    <t>프레지오(15인승)</t>
    <phoneticPr fontId="4" type="noConversion"/>
  </si>
  <si>
    <t>기아자동차</t>
    <phoneticPr fontId="4" type="noConversion"/>
  </si>
  <si>
    <t>수동지게차(DC-STACKER)</t>
    <phoneticPr fontId="4" type="noConversion"/>
  </si>
  <si>
    <t>수성운반기계</t>
    <phoneticPr fontId="4" type="noConversion"/>
  </si>
  <si>
    <t>그랜저TG(NO:07마7228)</t>
    <phoneticPr fontId="4" type="noConversion"/>
  </si>
  <si>
    <t>현대자동차</t>
    <phoneticPr fontId="4" type="noConversion"/>
  </si>
  <si>
    <t>판관,매각</t>
    <phoneticPr fontId="4" type="noConversion"/>
  </si>
  <si>
    <t>그랜저TG(NO:07마7229)</t>
    <phoneticPr fontId="4" type="noConversion"/>
  </si>
  <si>
    <t>렉서스(ES330)</t>
    <phoneticPr fontId="4" type="noConversion"/>
  </si>
  <si>
    <t>현대캐피탈</t>
    <phoneticPr fontId="4" type="noConversion"/>
  </si>
  <si>
    <t>판관,매각(2015.06.24)</t>
    <phoneticPr fontId="4" type="noConversion"/>
  </si>
  <si>
    <t>그랜드 스타렉스(78마7256,8287)</t>
    <phoneticPr fontId="4" type="noConversion"/>
  </si>
  <si>
    <t>판관, 매각(2014.02.27)</t>
    <phoneticPr fontId="4" type="noConversion"/>
  </si>
  <si>
    <t>에쿠스(18무 1625)</t>
    <phoneticPr fontId="4" type="noConversion"/>
  </si>
  <si>
    <r>
      <t>판관(매각</t>
    </r>
    <r>
      <rPr>
        <sz val="9"/>
        <color indexed="8"/>
        <rFont val="맑은 고딕"/>
        <family val="3"/>
        <charset val="129"/>
      </rPr>
      <t>2015.01.30)</t>
    </r>
    <phoneticPr fontId="4" type="noConversion"/>
  </si>
  <si>
    <t>NF SONATA(06어2435)</t>
    <phoneticPr fontId="4" type="noConversion"/>
  </si>
  <si>
    <t>이건택</t>
    <phoneticPr fontId="4" type="noConversion"/>
  </si>
  <si>
    <t>차량 구입(벤츠 S400L MATIC)</t>
    <phoneticPr fontId="4" type="noConversion"/>
  </si>
  <si>
    <t>진모터스</t>
    <phoneticPr fontId="4" type="noConversion"/>
  </si>
  <si>
    <t>판관,2016.12.28매각</t>
    <phoneticPr fontId="4" type="noConversion"/>
  </si>
  <si>
    <t>벤츠 차량구입(51고6440)</t>
    <phoneticPr fontId="4" type="noConversion"/>
  </si>
  <si>
    <t>현대캐피탈</t>
    <phoneticPr fontId="4" type="noConversion"/>
  </si>
  <si>
    <t>관리(매각 2015.12.30)</t>
    <phoneticPr fontId="4" type="noConversion"/>
  </si>
  <si>
    <r>
      <t>차량 구입</t>
    </r>
    <r>
      <rPr>
        <sz val="9"/>
        <color indexed="8"/>
        <rFont val="맑은 고딕"/>
        <family val="3"/>
        <charset val="129"/>
      </rPr>
      <t>(포르쉐)</t>
    </r>
    <phoneticPr fontId="4" type="noConversion"/>
  </si>
  <si>
    <t>스투트카르트스포츠카</t>
    <phoneticPr fontId="4" type="noConversion"/>
  </si>
  <si>
    <t>合  計</t>
    <phoneticPr fontId="4" type="noConversion"/>
  </si>
  <si>
    <t>판</t>
    <phoneticPr fontId="4" type="noConversion"/>
  </si>
  <si>
    <t>자   산   명</t>
    <phoneticPr fontId="4" type="noConversion"/>
  </si>
  <si>
    <t>기초가액</t>
    <phoneticPr fontId="4" type="noConversion"/>
  </si>
  <si>
    <t>기말잔액</t>
    <phoneticPr fontId="4" type="noConversion"/>
  </si>
  <si>
    <t>구입처</t>
    <phoneticPr fontId="4" type="noConversion"/>
  </si>
  <si>
    <t>당기상각</t>
    <phoneticPr fontId="4" type="noConversion"/>
  </si>
  <si>
    <t>멀티테스트</t>
    <phoneticPr fontId="4" type="noConversion"/>
  </si>
  <si>
    <t>AL CASE</t>
  </si>
  <si>
    <t>안전센서카바금형</t>
    <phoneticPr fontId="4" type="noConversion"/>
  </si>
  <si>
    <t>CLEANBENCH</t>
  </si>
  <si>
    <t>CHIPOUNTASS.Y</t>
  </si>
  <si>
    <t>FORCEDCONVCTION</t>
  </si>
  <si>
    <t>렌즈금형</t>
    <phoneticPr fontId="4" type="noConversion"/>
  </si>
  <si>
    <t>오실로스코프(TDS420)</t>
    <phoneticPr fontId="4" type="noConversion"/>
  </si>
  <si>
    <t>LANS</t>
  </si>
  <si>
    <t>DISPENSER(DSD-20)</t>
  </si>
  <si>
    <t>DIALTEBSIONGAGE</t>
  </si>
  <si>
    <t>DRTOVEN</t>
  </si>
  <si>
    <t>조도계</t>
    <phoneticPr fontId="4" type="noConversion"/>
  </si>
  <si>
    <t>CAP(금형)</t>
    <phoneticPr fontId="4" type="noConversion"/>
  </si>
  <si>
    <t>OP65PS</t>
  </si>
  <si>
    <t>금형</t>
    <phoneticPr fontId="4" type="noConversion"/>
  </si>
  <si>
    <t>HOLDER금형</t>
    <phoneticPr fontId="4" type="noConversion"/>
  </si>
  <si>
    <t>TUBE금형</t>
    <phoneticPr fontId="4" type="noConversion"/>
  </si>
  <si>
    <t>LG-205D 금형</t>
    <phoneticPr fontId="4" type="noConversion"/>
  </si>
  <si>
    <t>일광정밀</t>
    <phoneticPr fontId="4" type="noConversion"/>
  </si>
  <si>
    <t>SG-23FH 금형</t>
    <phoneticPr fontId="4" type="noConversion"/>
  </si>
  <si>
    <t>CASTING MOLD 금형</t>
    <phoneticPr fontId="4" type="noConversion"/>
  </si>
  <si>
    <t>덕산정공</t>
    <phoneticPr fontId="4" type="noConversion"/>
  </si>
  <si>
    <t>ODT-ODM L/F 금형</t>
    <phoneticPr fontId="4" type="noConversion"/>
  </si>
  <si>
    <t>(주)풍산마이크로텍</t>
    <phoneticPr fontId="4" type="noConversion"/>
  </si>
  <si>
    <t>OP65PS 푸시백 금형</t>
    <phoneticPr fontId="4" type="noConversion"/>
  </si>
  <si>
    <t>믿음정밀</t>
    <phoneticPr fontId="4" type="noConversion"/>
  </si>
  <si>
    <t>Metal Mask JIG</t>
  </si>
  <si>
    <t>티이피</t>
    <phoneticPr fontId="4" type="noConversion"/>
  </si>
  <si>
    <t>FORCEDCONVCTION OVEN 05-2100</t>
  </si>
  <si>
    <t>램캠프</t>
    <phoneticPr fontId="4" type="noConversion"/>
  </si>
  <si>
    <t>CERAMIC STEM 금형</t>
    <phoneticPr fontId="4" type="noConversion"/>
  </si>
  <si>
    <t>신흥신소재</t>
    <phoneticPr fontId="4" type="noConversion"/>
  </si>
  <si>
    <t xml:space="preserve">23G TEST JIG </t>
  </si>
  <si>
    <t>삼진정공</t>
    <phoneticPr fontId="4" type="noConversion"/>
  </si>
  <si>
    <t>2016.06.30 폐기</t>
    <phoneticPr fontId="4" type="noConversion"/>
  </si>
  <si>
    <t>현미경(SZ4045)</t>
    <phoneticPr fontId="4" type="noConversion"/>
  </si>
  <si>
    <t>2016.06.30 일부 폐기</t>
    <phoneticPr fontId="4" type="noConversion"/>
  </si>
  <si>
    <t>EL소자600cav Mal 금형</t>
    <phoneticPr fontId="4" type="noConversion"/>
  </si>
  <si>
    <t>풍산정밀</t>
    <phoneticPr fontId="4" type="noConversion"/>
  </si>
  <si>
    <t>PIN 삽입기</t>
    <phoneticPr fontId="4" type="noConversion"/>
  </si>
  <si>
    <t>삼진정공</t>
    <phoneticPr fontId="4" type="noConversion"/>
  </si>
  <si>
    <t>우리종합계측기</t>
    <phoneticPr fontId="4" type="noConversion"/>
  </si>
  <si>
    <t>EPC카메라JIG</t>
    <phoneticPr fontId="4" type="noConversion"/>
  </si>
  <si>
    <t>HEATBLOK</t>
  </si>
  <si>
    <t>㈜썬테크</t>
    <phoneticPr fontId="4" type="noConversion"/>
  </si>
  <si>
    <t>POWER SUPLAY 측정기</t>
    <phoneticPr fontId="4" type="noConversion"/>
  </si>
  <si>
    <t>㈜디지탈전자</t>
    <phoneticPr fontId="4" type="noConversion"/>
  </si>
  <si>
    <t>2016.06.30 폐기</t>
    <phoneticPr fontId="4" type="noConversion"/>
  </si>
  <si>
    <t>E/T JIG</t>
  </si>
  <si>
    <t>엔코더 금형</t>
    <phoneticPr fontId="4" type="noConversion"/>
  </si>
  <si>
    <t>삼화공업사</t>
    <phoneticPr fontId="4" type="noConversion"/>
  </si>
  <si>
    <t>OP65PS-5 금형</t>
    <phoneticPr fontId="4" type="noConversion"/>
  </si>
  <si>
    <t>동아정공</t>
    <phoneticPr fontId="4" type="noConversion"/>
  </si>
  <si>
    <t>일산정공</t>
    <phoneticPr fontId="4" type="noConversion"/>
  </si>
  <si>
    <t>엔코더 40 BODY 금형</t>
    <phoneticPr fontId="4" type="noConversion"/>
  </si>
  <si>
    <t>대륜상사</t>
    <phoneticPr fontId="4" type="noConversion"/>
  </si>
  <si>
    <t>랩캠프</t>
    <phoneticPr fontId="4" type="noConversion"/>
  </si>
  <si>
    <t>엔코더 TESTER JIG</t>
    <phoneticPr fontId="4" type="noConversion"/>
  </si>
  <si>
    <t>핸드카</t>
    <phoneticPr fontId="4" type="noConversion"/>
  </si>
  <si>
    <t>랩캠프</t>
    <phoneticPr fontId="4" type="noConversion"/>
  </si>
  <si>
    <t>핸드프레스</t>
    <phoneticPr fontId="4" type="noConversion"/>
  </si>
  <si>
    <t>대암정밀</t>
    <phoneticPr fontId="4" type="noConversion"/>
  </si>
  <si>
    <t>LEAD PIN</t>
  </si>
  <si>
    <t>동아정공</t>
    <phoneticPr fontId="4" type="noConversion"/>
  </si>
  <si>
    <t>매뉴얼PRINTER(OP65PS제작용JIG)</t>
    <phoneticPr fontId="4" type="noConversion"/>
  </si>
  <si>
    <t>COLOR SENSOR 금형</t>
    <phoneticPr fontId="4" type="noConversion"/>
  </si>
  <si>
    <t>아일기전</t>
    <phoneticPr fontId="4" type="noConversion"/>
  </si>
  <si>
    <t>DOTING JIG(OP65PS용)</t>
    <phoneticPr fontId="4" type="noConversion"/>
  </si>
  <si>
    <t>계측기(DIGITAL MULTI METER)</t>
    <phoneticPr fontId="4" type="noConversion"/>
  </si>
  <si>
    <t>64광축 HOLDER 금형</t>
    <phoneticPr fontId="4" type="noConversion"/>
  </si>
  <si>
    <t>위너테크</t>
    <phoneticPr fontId="4" type="noConversion"/>
  </si>
  <si>
    <t>PCB DICING JIG</t>
  </si>
  <si>
    <t>썬테크</t>
    <phoneticPr fontId="4" type="noConversion"/>
  </si>
  <si>
    <t>TESTER JIG</t>
  </si>
  <si>
    <t>삼광써키트</t>
    <phoneticPr fontId="4" type="noConversion"/>
  </si>
  <si>
    <t>40파이 DISK 타발 금형</t>
    <phoneticPr fontId="4" type="noConversion"/>
  </si>
  <si>
    <t>썬테크</t>
    <phoneticPr fontId="4" type="noConversion"/>
  </si>
  <si>
    <t>48CELL  사출 금형</t>
    <phoneticPr fontId="4" type="noConversion"/>
  </si>
  <si>
    <t>AIR DRYER</t>
  </si>
  <si>
    <t>LEAD CUT DIE 및 SOLDER JIG</t>
    <phoneticPr fontId="4" type="noConversion"/>
  </si>
  <si>
    <t>위너텍</t>
    <phoneticPr fontId="4" type="noConversion"/>
  </si>
  <si>
    <t>MOLD STRUCTURE</t>
  </si>
  <si>
    <t>미크로정공</t>
    <phoneticPr fontId="4" type="noConversion"/>
  </si>
  <si>
    <t>MOLD 금형(OP65PS)</t>
    <phoneticPr fontId="4" type="noConversion"/>
  </si>
  <si>
    <t>COLOR SENSOR  E/T JIG</t>
  </si>
  <si>
    <t>원테크</t>
    <phoneticPr fontId="4" type="noConversion"/>
  </si>
  <si>
    <t>64광축 OAS2030H-LO 금형</t>
    <phoneticPr fontId="4" type="noConversion"/>
  </si>
  <si>
    <t>삼호산업</t>
    <phoneticPr fontId="4" type="noConversion"/>
  </si>
  <si>
    <t>L/F, T/R, F/M 금형</t>
    <phoneticPr fontId="4" type="noConversion"/>
  </si>
  <si>
    <t>AMP 내장형 MOLDING JIG</t>
    <phoneticPr fontId="4" type="noConversion"/>
  </si>
  <si>
    <t>썬테크</t>
    <phoneticPr fontId="4" type="noConversion"/>
  </si>
  <si>
    <t>소형 LED HOLDER 금형</t>
    <phoneticPr fontId="4" type="noConversion"/>
  </si>
  <si>
    <t>48CELL TESTER JIG</t>
  </si>
  <si>
    <t>OGT-201T HOLDER 금형 M/F</t>
    <phoneticPr fontId="4" type="noConversion"/>
  </si>
  <si>
    <t>OGT-205T HOLDER 금형</t>
    <phoneticPr fontId="4" type="noConversion"/>
  </si>
  <si>
    <t>PHOTO MASK</t>
  </si>
  <si>
    <t>2004-01-05</t>
  </si>
  <si>
    <t>㈜마이크로이미지</t>
    <phoneticPr fontId="4" type="noConversion"/>
  </si>
  <si>
    <t>40엔코더 BODY 금형</t>
    <phoneticPr fontId="4" type="noConversion"/>
  </si>
  <si>
    <t>2004-01-16</t>
  </si>
  <si>
    <t>대성산업</t>
    <phoneticPr fontId="4" type="noConversion"/>
  </si>
  <si>
    <t>CELL TEST JIG</t>
  </si>
  <si>
    <t>2004-01-26</t>
  </si>
  <si>
    <t>ENCODER TEST UNIT FG JIG</t>
  </si>
  <si>
    <t>ENCODER PCB JIG</t>
  </si>
  <si>
    <t>2004-02-25</t>
  </si>
  <si>
    <t>안전센서 TEST JIG</t>
    <phoneticPr fontId="4" type="noConversion"/>
  </si>
  <si>
    <t>2004-03-17</t>
  </si>
  <si>
    <t>2004-04-07</t>
  </si>
  <si>
    <t>48 CELL JIG</t>
  </si>
  <si>
    <t>2004-04-23</t>
  </si>
  <si>
    <t>1001 TEST JIG</t>
  </si>
  <si>
    <t>1005 TEST JIG</t>
  </si>
  <si>
    <t>CURE JIG</t>
  </si>
  <si>
    <t>소형 LED용 MAGAZINE</t>
    <phoneticPr fontId="4" type="noConversion"/>
  </si>
  <si>
    <t>2004-05-01</t>
  </si>
  <si>
    <t>내일시스템</t>
    <phoneticPr fontId="4" type="noConversion"/>
  </si>
  <si>
    <t>2004-05-03</t>
  </si>
  <si>
    <t>2004-05-13</t>
  </si>
  <si>
    <t>카운터 JIG</t>
    <phoneticPr fontId="4" type="noConversion"/>
  </si>
  <si>
    <t>2004-05-20</t>
  </si>
  <si>
    <t>조은테크놀로지</t>
    <phoneticPr fontId="4" type="noConversion"/>
  </si>
  <si>
    <t>BONDING JIG</t>
  </si>
  <si>
    <t>DICING CHUCK</t>
  </si>
  <si>
    <t>PACKING TRAY금형</t>
    <phoneticPr fontId="4" type="noConversion"/>
  </si>
  <si>
    <t>2004-05-31</t>
  </si>
  <si>
    <t>부광하이텍</t>
    <phoneticPr fontId="4" type="noConversion"/>
  </si>
  <si>
    <t>OGT-203T CASE 금형</t>
    <phoneticPr fontId="4" type="noConversion"/>
  </si>
  <si>
    <t>CHIP LPADING JIG</t>
  </si>
  <si>
    <t>현미경 받침대</t>
    <phoneticPr fontId="4" type="noConversion"/>
  </si>
  <si>
    <t>AUTO MOLDING JIG</t>
  </si>
  <si>
    <t>대영테크</t>
    <phoneticPr fontId="4" type="noConversion"/>
  </si>
  <si>
    <t>SENSOR BODY 금형</t>
    <phoneticPr fontId="4" type="noConversion"/>
  </si>
  <si>
    <t>2004-08-07</t>
  </si>
  <si>
    <t>전동드릴</t>
    <phoneticPr fontId="4" type="noConversion"/>
  </si>
  <si>
    <t>2004-08-27</t>
  </si>
  <si>
    <t>유광공구</t>
    <phoneticPr fontId="4" type="noConversion"/>
  </si>
  <si>
    <t>2004-08-31</t>
  </si>
  <si>
    <t>안전센서 COVER 금형</t>
    <phoneticPr fontId="4" type="noConversion"/>
  </si>
  <si>
    <t>2004-09-25</t>
  </si>
  <si>
    <t>LED COVER 금형</t>
    <phoneticPr fontId="4" type="noConversion"/>
  </si>
  <si>
    <t>CAP HOLDER 금형</t>
    <phoneticPr fontId="4" type="noConversion"/>
  </si>
  <si>
    <t>LENS 금형</t>
    <phoneticPr fontId="4" type="noConversion"/>
  </si>
  <si>
    <t>3RD JIG COVER</t>
  </si>
  <si>
    <t>2004-09-30</t>
  </si>
  <si>
    <t>인텍</t>
    <phoneticPr fontId="4" type="noConversion"/>
  </si>
  <si>
    <t>3RD JIG PLATE</t>
  </si>
  <si>
    <t>SOLDER JIG</t>
  </si>
  <si>
    <t>D&amp;M TECHNOLOGY</t>
  </si>
  <si>
    <t>PHOTO MASK(OSD-1013)</t>
  </si>
  <si>
    <t>2004-10-27</t>
  </si>
  <si>
    <t>JCS HI TECHNOLOGY</t>
  </si>
  <si>
    <t>원형센서 방수 RUBBER 금형</t>
    <phoneticPr fontId="4" type="noConversion"/>
  </si>
  <si>
    <t>2004-10-28</t>
  </si>
  <si>
    <t>금화정밀</t>
    <phoneticPr fontId="4" type="noConversion"/>
  </si>
  <si>
    <t>안전센서 CASE 금형</t>
    <phoneticPr fontId="4" type="noConversion"/>
  </si>
  <si>
    <t>2004-10-31</t>
  </si>
  <si>
    <t>㈜삼화산업</t>
    <phoneticPr fontId="4" type="noConversion"/>
  </si>
  <si>
    <t>전자저울(GX-2000)</t>
    <phoneticPr fontId="4" type="noConversion"/>
  </si>
  <si>
    <t>2004-11-22</t>
  </si>
  <si>
    <t>㈜이스케일</t>
    <phoneticPr fontId="4" type="noConversion"/>
  </si>
  <si>
    <t>원형센서 LENS 금형</t>
    <phoneticPr fontId="4" type="noConversion"/>
  </si>
  <si>
    <t>2004-11-25</t>
  </si>
  <si>
    <t>원형센서 PCB GUIDE 금형</t>
    <phoneticPr fontId="4" type="noConversion"/>
  </si>
  <si>
    <t>원형센서 COVER 금형</t>
    <phoneticPr fontId="4" type="noConversion"/>
  </si>
  <si>
    <t>2004-11-27</t>
  </si>
  <si>
    <t>MECHANICAL STIRRER</t>
  </si>
  <si>
    <t>2004-11-30</t>
  </si>
  <si>
    <t>토크게이지 300ATG</t>
    <phoneticPr fontId="4" type="noConversion"/>
  </si>
  <si>
    <t>2004-12-01</t>
  </si>
  <si>
    <t>거성종합상사</t>
    <phoneticPr fontId="4" type="noConversion"/>
  </si>
  <si>
    <t>원형센서 PCB SOLDER JIG</t>
    <phoneticPr fontId="4" type="noConversion"/>
  </si>
  <si>
    <t>원형센서 실드PCB, 목형금형</t>
    <phoneticPr fontId="4" type="noConversion"/>
  </si>
  <si>
    <t>2004-12-27</t>
  </si>
  <si>
    <t>유일전자</t>
    <phoneticPr fontId="4" type="noConversion"/>
  </si>
  <si>
    <t>OP45TS MOLD 금형(CONVENTIONAL)</t>
    <phoneticPr fontId="4" type="noConversion"/>
  </si>
  <si>
    <t>2004-12-30</t>
  </si>
  <si>
    <t>인텍</t>
    <phoneticPr fontId="4" type="noConversion"/>
  </si>
  <si>
    <t>OHD-C030 BOOK MOLD 금형</t>
    <phoneticPr fontId="4" type="noConversion"/>
  </si>
  <si>
    <t>OD-EL L/F 금형</t>
    <phoneticPr fontId="4" type="noConversion"/>
  </si>
  <si>
    <t>MAGAZINE</t>
  </si>
  <si>
    <t>2005-01-03</t>
  </si>
  <si>
    <t>내일시스템</t>
    <phoneticPr fontId="4" type="noConversion"/>
  </si>
  <si>
    <t>안전센서 LABEL 금형</t>
    <phoneticPr fontId="4" type="noConversion"/>
  </si>
  <si>
    <t>2005-01-18</t>
  </si>
  <si>
    <t>유한금속공업사</t>
    <phoneticPr fontId="4" type="noConversion"/>
  </si>
  <si>
    <t>목형금형</t>
    <phoneticPr fontId="4" type="noConversion"/>
  </si>
  <si>
    <t>2005-02-24</t>
  </si>
  <si>
    <t>진성산업</t>
    <phoneticPr fontId="4" type="noConversion"/>
  </si>
  <si>
    <t>TEST JIG</t>
  </si>
  <si>
    <t>PRESSER M/C</t>
  </si>
  <si>
    <t>공구현미경</t>
    <phoneticPr fontId="4" type="noConversion"/>
  </si>
  <si>
    <t>2005-04-01</t>
  </si>
  <si>
    <t>플러스원</t>
    <phoneticPr fontId="4" type="noConversion"/>
  </si>
  <si>
    <t>취부용 HOLDER 금형A,B</t>
    <phoneticPr fontId="4" type="noConversion"/>
  </si>
  <si>
    <t>2005-04-09</t>
  </si>
  <si>
    <t>SAW JIG</t>
  </si>
  <si>
    <t>2005-04-20</t>
  </si>
  <si>
    <t>인코테크놀로지</t>
    <phoneticPr fontId="4" type="noConversion"/>
  </si>
  <si>
    <t>PIN GAUGE(0.51mm~1.0mm)</t>
  </si>
  <si>
    <t>투아이테크</t>
    <phoneticPr fontId="4" type="noConversion"/>
  </si>
  <si>
    <t>DIGITAL CALIPERS(150mm)</t>
  </si>
  <si>
    <t>POWER T/R 측정용 계측기</t>
    <phoneticPr fontId="4" type="noConversion"/>
  </si>
  <si>
    <t>2005-05-12</t>
  </si>
  <si>
    <t>갑승파워시스템</t>
    <phoneticPr fontId="4" type="noConversion"/>
  </si>
  <si>
    <t>CONTROL PANEL(계측기)</t>
    <phoneticPr fontId="4" type="noConversion"/>
  </si>
  <si>
    <t>금강플랜트</t>
    <phoneticPr fontId="4" type="noConversion"/>
  </si>
  <si>
    <t>LEAD 포밍기</t>
    <phoneticPr fontId="4" type="noConversion"/>
  </si>
  <si>
    <t>2005-05-31</t>
  </si>
  <si>
    <t>대경공구</t>
    <phoneticPr fontId="4" type="noConversion"/>
  </si>
  <si>
    <t>GOLF SENSOR HOLDER 금형</t>
    <phoneticPr fontId="4" type="noConversion"/>
  </si>
  <si>
    <t>2005-07-05</t>
  </si>
  <si>
    <t>디지털 파워메타</t>
    <phoneticPr fontId="4" type="noConversion"/>
  </si>
  <si>
    <t>2005-07-14</t>
  </si>
  <si>
    <t>알파프로텍</t>
    <phoneticPr fontId="4" type="noConversion"/>
  </si>
  <si>
    <t>AL PROFILE</t>
  </si>
  <si>
    <t>2005-07-19</t>
  </si>
  <si>
    <t>BOOK MOLD 금형</t>
    <phoneticPr fontId="4" type="noConversion"/>
  </si>
  <si>
    <t>2005-07-22</t>
  </si>
  <si>
    <t>CURVE TRACER(576)</t>
  </si>
  <si>
    <t>화성종합전자</t>
    <phoneticPr fontId="4" type="noConversion"/>
  </si>
  <si>
    <t>CURVE TRACER(577)</t>
  </si>
  <si>
    <t>OSD-1011 COVER 금형</t>
    <phoneticPr fontId="4" type="noConversion"/>
  </si>
  <si>
    <t>TEST JIG(CELL TEST UNIT)</t>
  </si>
  <si>
    <t>2005-09-14</t>
  </si>
  <si>
    <t>LED COVER 금형(AREA SENSOR용)</t>
    <phoneticPr fontId="4" type="noConversion"/>
  </si>
  <si>
    <t>2005-09-25</t>
  </si>
  <si>
    <t>위너테크</t>
    <phoneticPr fontId="4" type="noConversion"/>
  </si>
  <si>
    <t>LED CAP 금형</t>
    <phoneticPr fontId="4" type="noConversion"/>
  </si>
  <si>
    <t>SIDE COVER 금형</t>
    <phoneticPr fontId="4" type="noConversion"/>
  </si>
  <si>
    <t>PD BOOK MOLD 금형</t>
    <phoneticPr fontId="4" type="noConversion"/>
  </si>
  <si>
    <t>2005-10-24</t>
  </si>
  <si>
    <t>BIO 금형</t>
    <phoneticPr fontId="4" type="noConversion"/>
  </si>
  <si>
    <t>알루미늄케이스금형(26시리즈)</t>
    <phoneticPr fontId="4" type="noConversion"/>
  </si>
  <si>
    <t>예전테크</t>
    <phoneticPr fontId="4" type="noConversion"/>
  </si>
  <si>
    <t>SF-2 CASE 금형(AREA SENSOR용)</t>
    <phoneticPr fontId="4" type="noConversion"/>
  </si>
  <si>
    <t>DIGITAL OSCILLOSCOPE(TDS2012+R5)</t>
  </si>
  <si>
    <t>테크원시스템</t>
    <phoneticPr fontId="4" type="noConversion"/>
  </si>
  <si>
    <t>2005-12-06</t>
  </si>
  <si>
    <t>2005-12-07</t>
  </si>
  <si>
    <t>UV BASE 금형</t>
    <phoneticPr fontId="4" type="noConversion"/>
  </si>
  <si>
    <t>UV COVER 금형</t>
    <phoneticPr fontId="4" type="noConversion"/>
  </si>
  <si>
    <t>UV 투명 COVER 금형</t>
    <phoneticPr fontId="4" type="noConversion"/>
  </si>
  <si>
    <t>20, 30mm CAP HOLDER 금형</t>
    <phoneticPr fontId="4" type="noConversion"/>
  </si>
  <si>
    <t>BOOK MOLD STRUCTURE 금형</t>
    <phoneticPr fontId="4" type="noConversion"/>
  </si>
  <si>
    <t>OGR-205T HOLDER금형</t>
    <phoneticPr fontId="4" type="noConversion"/>
  </si>
  <si>
    <t>신발 테스트 장치 JIG</t>
    <phoneticPr fontId="4" type="noConversion"/>
  </si>
  <si>
    <t>㈜인벤트로닉스</t>
    <phoneticPr fontId="4" type="noConversion"/>
  </si>
  <si>
    <t>2016.06.30 일부 폐기</t>
    <phoneticPr fontId="4" type="noConversion"/>
  </si>
  <si>
    <t>DIGITAL OSCILLOSCOPE(TDS2012)</t>
  </si>
  <si>
    <t>테크원시스템</t>
    <phoneticPr fontId="4" type="noConversion"/>
  </si>
  <si>
    <t>엘리베이터센서 TEST JIG</t>
    <phoneticPr fontId="4" type="noConversion"/>
  </si>
  <si>
    <t>DOOR SENSOR LENS 금형</t>
    <phoneticPr fontId="4" type="noConversion"/>
  </si>
  <si>
    <t>650/651 PACKING TRAY 금형</t>
    <phoneticPr fontId="4" type="noConversion"/>
  </si>
  <si>
    <t>DC POWER SUPPLY</t>
  </si>
  <si>
    <t>디지탈전자</t>
    <phoneticPr fontId="4" type="noConversion"/>
  </si>
  <si>
    <t>HANDERER</t>
  </si>
  <si>
    <t>샤인테크</t>
    <phoneticPr fontId="4" type="noConversion"/>
  </si>
  <si>
    <t>AF-LED BOOK MOLD 금형</t>
    <phoneticPr fontId="4" type="noConversion"/>
  </si>
  <si>
    <t>㈜우리시스템</t>
    <phoneticPr fontId="4" type="noConversion"/>
  </si>
  <si>
    <t>SE-1000-5(SMPS, 5VDC-1000W)</t>
  </si>
  <si>
    <t>㈜에버넷전자</t>
    <phoneticPr fontId="4" type="noConversion"/>
  </si>
  <si>
    <t>OGR-206T CASE 금형</t>
    <phoneticPr fontId="4" type="noConversion"/>
  </si>
  <si>
    <t>위너 TECH</t>
    <phoneticPr fontId="4" type="noConversion"/>
  </si>
  <si>
    <t>OMD-RO1U CASE 금형</t>
    <phoneticPr fontId="4" type="noConversion"/>
  </si>
  <si>
    <t>위너 TECH</t>
    <phoneticPr fontId="4" type="noConversion"/>
  </si>
  <si>
    <t>SE-1000-5, S-100-5(SMPS)</t>
  </si>
  <si>
    <t>방수용 패킹금형</t>
    <phoneticPr fontId="4" type="noConversion"/>
  </si>
  <si>
    <t>신화전자</t>
    <phoneticPr fontId="4" type="noConversion"/>
  </si>
  <si>
    <t>SE-1000-9(SMPS)</t>
  </si>
  <si>
    <t>AF-LED(OL605NNA) BOOK MOLD 금형</t>
    <phoneticPr fontId="4" type="noConversion"/>
  </si>
  <si>
    <t>LDM FUNCTION JIG</t>
  </si>
  <si>
    <t>300*300 CASE 금형</t>
    <phoneticPr fontId="4" type="noConversion"/>
  </si>
  <si>
    <t>16*16 COVER 금형</t>
    <phoneticPr fontId="4" type="noConversion"/>
  </si>
  <si>
    <t>8*8 COVER 금형</t>
    <phoneticPr fontId="4" type="noConversion"/>
  </si>
  <si>
    <t>96mm LDM COVER 금형</t>
    <phoneticPr fontId="4" type="noConversion"/>
  </si>
  <si>
    <t>64mm LDM COVER 금형</t>
    <phoneticPr fontId="4" type="noConversion"/>
  </si>
  <si>
    <t>위너 TECH</t>
    <phoneticPr fontId="4" type="noConversion"/>
  </si>
  <si>
    <t>OL605NNA 금형</t>
    <phoneticPr fontId="4" type="noConversion"/>
  </si>
  <si>
    <t>96mm 모듈 방열판 금형</t>
    <phoneticPr fontId="4" type="noConversion"/>
  </si>
  <si>
    <t>두연산업</t>
    <phoneticPr fontId="4" type="noConversion"/>
  </si>
  <si>
    <t>AF LED 패킹 금형</t>
    <phoneticPr fontId="4" type="noConversion"/>
  </si>
  <si>
    <t>비아이엠티㈜</t>
    <phoneticPr fontId="4" type="noConversion"/>
  </si>
  <si>
    <t>방수 패킹 금형(320,240,200mm)</t>
    <phoneticPr fontId="4" type="noConversion"/>
  </si>
  <si>
    <t>320mm CASE 금형</t>
    <phoneticPr fontId="4" type="noConversion"/>
  </si>
  <si>
    <t>16*16 COVER 320mm 금형</t>
    <phoneticPr fontId="4" type="noConversion"/>
  </si>
  <si>
    <t>240mm CASE 금형</t>
    <phoneticPr fontId="4" type="noConversion"/>
  </si>
  <si>
    <t>16*16 COVER 240mm 금형</t>
    <phoneticPr fontId="4" type="noConversion"/>
  </si>
  <si>
    <t>8*8 COVER 240mm 금형</t>
    <phoneticPr fontId="4" type="noConversion"/>
  </si>
  <si>
    <t>OD30M1 CARRIER TAPE 금형</t>
    <phoneticPr fontId="4" type="noConversion"/>
  </si>
  <si>
    <t>비아이엠티㈜</t>
    <phoneticPr fontId="4" type="noConversion"/>
  </si>
  <si>
    <t>OL605NNA 금형</t>
    <phoneticPr fontId="4" type="noConversion"/>
  </si>
  <si>
    <t>COVER(80*160mm)금형</t>
    <phoneticPr fontId="4" type="noConversion"/>
  </si>
  <si>
    <t>신화전자</t>
    <phoneticPr fontId="4" type="noConversion"/>
  </si>
  <si>
    <t>LDM CASE(200mm) 금형</t>
    <phoneticPr fontId="4" type="noConversion"/>
  </si>
  <si>
    <t>위너TECH</t>
    <phoneticPr fontId="4" type="noConversion"/>
  </si>
  <si>
    <t>LDM COVER(200mm) 금형</t>
    <phoneticPr fontId="4" type="noConversion"/>
  </si>
  <si>
    <t>유입트랜스(100KVA)</t>
    <phoneticPr fontId="4" type="noConversion"/>
  </si>
  <si>
    <t>신일전기상사</t>
    <phoneticPr fontId="4" type="noConversion"/>
  </si>
  <si>
    <t>MICRO PROFILER(온도측정기, UI-301A)</t>
    <phoneticPr fontId="4" type="noConversion"/>
  </si>
  <si>
    <t>SLC SENSOR LENS 금형</t>
    <phoneticPr fontId="4" type="noConversion"/>
  </si>
  <si>
    <t>에이옵틱스</t>
    <phoneticPr fontId="4" type="noConversion"/>
  </si>
  <si>
    <t>AL CASE(001-2520A)압출 금형</t>
    <phoneticPr fontId="4" type="noConversion"/>
  </si>
  <si>
    <t>IR 모듈 쉴드판 금형</t>
    <phoneticPr fontId="4" type="noConversion"/>
  </si>
  <si>
    <t>미래정밀</t>
    <phoneticPr fontId="4" type="noConversion"/>
  </si>
  <si>
    <t>AF LED 금형(CORE PIN(3파이))</t>
    <phoneticPr fontId="4" type="noConversion"/>
  </si>
  <si>
    <t>도어턱 LED 실리콘 패킹 금형</t>
    <phoneticPr fontId="4" type="noConversion"/>
  </si>
  <si>
    <t>도어턱 LED BRACKET 다이캐스팅 금형</t>
    <phoneticPr fontId="4" type="noConversion"/>
  </si>
  <si>
    <t>상월정밀</t>
    <phoneticPr fontId="4" type="noConversion"/>
  </si>
  <si>
    <t>현미경(SZ51)</t>
    <phoneticPr fontId="4" type="noConversion"/>
  </si>
  <si>
    <t>웨스텍</t>
    <phoneticPr fontId="4" type="noConversion"/>
  </si>
  <si>
    <t>OVEN(OF-22-GW)</t>
  </si>
  <si>
    <t>MLF BOOK MOLD 금형</t>
    <phoneticPr fontId="4" type="noConversion"/>
  </si>
  <si>
    <t>120MM LDM COVER 금형</t>
    <phoneticPr fontId="4" type="noConversion"/>
  </si>
  <si>
    <t>OP20NF CARRIER TAPE 금형</t>
    <phoneticPr fontId="4" type="noConversion"/>
  </si>
  <si>
    <t>신우전자</t>
    <phoneticPr fontId="4" type="noConversion"/>
  </si>
  <si>
    <t>디지털 멀티메타(KEITHLEY 2000)</t>
    <phoneticPr fontId="4" type="noConversion"/>
  </si>
  <si>
    <t>스트로보스코프</t>
    <phoneticPr fontId="4" type="noConversion"/>
  </si>
  <si>
    <t>㈜테크원시스템</t>
    <phoneticPr fontId="4" type="noConversion"/>
  </si>
  <si>
    <t>디지털 멀티메타(KEITHLEY 2000)</t>
    <phoneticPr fontId="4" type="noConversion"/>
  </si>
  <si>
    <t>SLC SENSOR 패킹금형</t>
    <phoneticPr fontId="4" type="noConversion"/>
  </si>
  <si>
    <t>SLC SENSOR SIDE BRACKET금형</t>
    <phoneticPr fontId="4" type="noConversion"/>
  </si>
  <si>
    <t>HID-004 SHIELD PANNEL 금형</t>
    <phoneticPr fontId="4" type="noConversion"/>
  </si>
  <si>
    <t>BOOK MOLD DIE 금형(8 CAVITIES)</t>
    <phoneticPr fontId="4" type="noConversion"/>
  </si>
  <si>
    <t>SSE-700 쉴드판 금형</t>
    <phoneticPr fontId="4" type="noConversion"/>
  </si>
  <si>
    <t>DIGITAL OSCILLOSCOPE(DPO3012)</t>
  </si>
  <si>
    <t>SOURCE METER(KEITHLEY2612)</t>
  </si>
  <si>
    <t>BD SLIM PDIC PKG MOLD 금형</t>
    <phoneticPr fontId="4" type="noConversion"/>
  </si>
  <si>
    <t>FUNCTION GENERATOR(AFG3021B)</t>
  </si>
  <si>
    <t>LCR METER(ZM2353)</t>
  </si>
  <si>
    <t>DIGITAL OSCILLOSCOPE(DP3034)</t>
  </si>
  <si>
    <t>BD SLIM PDIC MOLD 금형</t>
    <phoneticPr fontId="4" type="noConversion"/>
  </si>
  <si>
    <t>UV조사기</t>
    <phoneticPr fontId="4" type="noConversion"/>
  </si>
  <si>
    <t>흡착식 에어드라이(HL100K)</t>
    <phoneticPr fontId="4" type="noConversion"/>
  </si>
  <si>
    <t>MEASUREMENT SCOPE</t>
  </si>
  <si>
    <t>파워텍</t>
    <phoneticPr fontId="4" type="noConversion"/>
  </si>
  <si>
    <t>VISION SYSTEM</t>
  </si>
  <si>
    <t>PM SENSOR 소자 BOOK MOLD 금형</t>
    <phoneticPr fontId="4" type="noConversion"/>
  </si>
  <si>
    <t>OVEN(건열멸균기 VS-1202D3-150)</t>
    <phoneticPr fontId="4" type="noConversion"/>
  </si>
  <si>
    <t>비전과학</t>
    <phoneticPr fontId="4" type="noConversion"/>
  </si>
  <si>
    <t>CURVE TRACER(KIHUSUI 5802)</t>
  </si>
  <si>
    <t>㈜엠아이티</t>
    <phoneticPr fontId="4" type="noConversion"/>
  </si>
  <si>
    <t>금형(PDIC용 BOOK MOLD)</t>
    <phoneticPr fontId="4" type="noConversion"/>
  </si>
  <si>
    <t>계측기(DDM/KEITHLEY 2000)</t>
    <phoneticPr fontId="4" type="noConversion"/>
  </si>
  <si>
    <t>ION CHAMBER(WT-0500)</t>
  </si>
  <si>
    <t>스타시스코리아</t>
    <phoneticPr fontId="4" type="noConversion"/>
  </si>
  <si>
    <t>REMOVE VOLTAGE SENSOR(RVS3370)</t>
  </si>
  <si>
    <t>스타시스코리아</t>
    <phoneticPr fontId="4" type="noConversion"/>
  </si>
  <si>
    <t>정전기 측정기(287-CPM)</t>
    <phoneticPr fontId="4" type="noConversion"/>
  </si>
  <si>
    <t>CURE OVEN(CK-250C-9L)</t>
  </si>
  <si>
    <t>PM SENSOR 이증사출 금형</t>
    <phoneticPr fontId="4" type="noConversion"/>
  </si>
  <si>
    <t>하나몰드</t>
    <phoneticPr fontId="4" type="noConversion"/>
  </si>
  <si>
    <t>PM SENSOR 다대사출 금형</t>
    <phoneticPr fontId="4" type="noConversion"/>
  </si>
  <si>
    <t>주식회사 엠아이티</t>
    <phoneticPr fontId="4" type="noConversion"/>
  </si>
  <si>
    <t>금형 COVER(96MM)</t>
    <phoneticPr fontId="4" type="noConversion"/>
  </si>
  <si>
    <t>국제산업</t>
    <phoneticPr fontId="4" type="noConversion"/>
  </si>
  <si>
    <t>금형(THISTLE TRAY)</t>
    <phoneticPr fontId="4" type="noConversion"/>
  </si>
  <si>
    <t>부광하이텍㈜</t>
    <phoneticPr fontId="4" type="noConversion"/>
  </si>
  <si>
    <t>표면저항측정기(METRISO 2000)</t>
    <phoneticPr fontId="4" type="noConversion"/>
  </si>
  <si>
    <t>금형(SILICON PACKING A+B)</t>
    <phoneticPr fontId="4" type="noConversion"/>
  </si>
  <si>
    <t>금형(OP30TS, 45STRIP MOLD DIE)</t>
    <phoneticPr fontId="4" type="noConversion"/>
  </si>
  <si>
    <t>덤웨이터(650*650*500)</t>
    <phoneticPr fontId="4" type="noConversion"/>
  </si>
  <si>
    <t>콜 엘리베이터</t>
    <phoneticPr fontId="4" type="noConversion"/>
  </si>
  <si>
    <t>냉동고(KF-601F)</t>
    <phoneticPr fontId="4" type="noConversion"/>
  </si>
  <si>
    <t>가전나라</t>
    <phoneticPr fontId="4" type="noConversion"/>
  </si>
  <si>
    <t>금형(SIDE COVER A-1+B)</t>
    <phoneticPr fontId="4" type="noConversion"/>
  </si>
  <si>
    <t>태우</t>
    <phoneticPr fontId="4" type="noConversion"/>
  </si>
  <si>
    <t>금형(SIDE COVER A-2)</t>
    <phoneticPr fontId="4" type="noConversion"/>
  </si>
  <si>
    <t>VINS-Q PCB CUTTING금형</t>
    <phoneticPr fontId="4" type="noConversion"/>
  </si>
  <si>
    <t>엠지엔지니어링</t>
    <phoneticPr fontId="4" type="noConversion"/>
  </si>
  <si>
    <t>PM센서 MAIN CASE 금형</t>
    <phoneticPr fontId="4" type="noConversion"/>
  </si>
  <si>
    <t>PM센서 INNER CASE 금형</t>
    <phoneticPr fontId="4" type="noConversion"/>
  </si>
  <si>
    <t>PM센서 REAR COVER 금형</t>
    <phoneticPr fontId="4" type="noConversion"/>
  </si>
  <si>
    <t>SHOE TESTER(SK-PGT-120)</t>
  </si>
  <si>
    <t>POWER SUPPLY(UP-1503)</t>
  </si>
  <si>
    <t>냉동고(DY-170F,1900*800*1830(라셀르))</t>
    <phoneticPr fontId="4" type="noConversion"/>
  </si>
  <si>
    <t>전일주방</t>
    <phoneticPr fontId="4" type="noConversion"/>
  </si>
  <si>
    <t>몰드</t>
    <phoneticPr fontId="4" type="noConversion"/>
  </si>
  <si>
    <t>금형(면발광 BODY COVER)</t>
    <phoneticPr fontId="4" type="noConversion"/>
  </si>
  <si>
    <t>석진엔지니어링</t>
    <phoneticPr fontId="4" type="noConversion"/>
  </si>
  <si>
    <t>호남광역경제권선도산업</t>
    <phoneticPr fontId="4" type="noConversion"/>
  </si>
  <si>
    <t>금형(면발광 FRONT COVER)</t>
    <phoneticPr fontId="4" type="noConversion"/>
  </si>
  <si>
    <t>석진엔지니어링</t>
    <phoneticPr fontId="4" type="noConversion"/>
  </si>
  <si>
    <t>금형(면발광 LENS COVER)</t>
    <phoneticPr fontId="4" type="noConversion"/>
  </si>
  <si>
    <t>금형(고무금형 SIDE)</t>
    <phoneticPr fontId="4" type="noConversion"/>
  </si>
  <si>
    <t>금형(고무금형 BACK)</t>
    <phoneticPr fontId="4" type="noConversion"/>
  </si>
  <si>
    <t>금형(분리형 인터럽터 HOUSING)</t>
    <phoneticPr fontId="4" type="noConversion"/>
  </si>
  <si>
    <t>금형(분리형 인터럽터 COVER)</t>
    <phoneticPr fontId="4" type="noConversion"/>
  </si>
  <si>
    <t>2Chamber Oven(CV-250BD)</t>
  </si>
  <si>
    <t>금형(SOAB0602 BOOK MOLD)</t>
    <phoneticPr fontId="4" type="noConversion"/>
  </si>
  <si>
    <t>MICROSCOPE(MS-6745Z10)</t>
  </si>
  <si>
    <t>금형(TEL PKG BOOK MOLD)</t>
    <phoneticPr fontId="4" type="noConversion"/>
  </si>
  <si>
    <t>금형(엔코더용LED Module I/H)</t>
    <phoneticPr fontId="4" type="noConversion"/>
  </si>
  <si>
    <t>전자저울</t>
    <phoneticPr fontId="4" type="noConversion"/>
  </si>
  <si>
    <t>카스정밀기기</t>
    <phoneticPr fontId="4" type="noConversion"/>
  </si>
  <si>
    <t>자재창고</t>
    <phoneticPr fontId="4" type="noConversion"/>
  </si>
  <si>
    <t>카스정밀기기</t>
    <phoneticPr fontId="4" type="noConversion"/>
  </si>
  <si>
    <t>금형(엔코더용LED Module Lens)</t>
    <phoneticPr fontId="4" type="noConversion"/>
  </si>
  <si>
    <t>옵틱스앤라이팅솔루션</t>
    <phoneticPr fontId="4" type="noConversion"/>
  </si>
  <si>
    <t>Reflective Pinterrupter Book Mold금형</t>
    <phoneticPr fontId="4" type="noConversion"/>
  </si>
  <si>
    <t>현미경(MS-6745Z10)</t>
    <phoneticPr fontId="4" type="noConversion"/>
  </si>
  <si>
    <t>엠아이티</t>
    <phoneticPr fontId="4" type="noConversion"/>
  </si>
  <si>
    <t>MOLD</t>
  </si>
  <si>
    <t>분광보조계</t>
    <phoneticPr fontId="4" type="noConversion"/>
  </si>
  <si>
    <t>26*1100*22 압출금형</t>
    <phoneticPr fontId="4" type="noConversion"/>
  </si>
  <si>
    <t>고형정 BRACKET 압출금형</t>
    <phoneticPr fontId="4" type="noConversion"/>
  </si>
  <si>
    <t>26*1100*WD 금형</t>
    <phoneticPr fontId="4" type="noConversion"/>
  </si>
  <si>
    <t>금형(하리드검출기 CAP)</t>
    <phoneticPr fontId="4" type="noConversion"/>
  </si>
  <si>
    <t>구매조건부과제</t>
    <phoneticPr fontId="4" type="noConversion"/>
  </si>
  <si>
    <t xml:space="preserve">OVEN(OF-22GW) </t>
  </si>
  <si>
    <t>금형(하리드검출기 BODY STEM)</t>
    <phoneticPr fontId="4" type="noConversion"/>
  </si>
  <si>
    <t>투과율측정기</t>
    <phoneticPr fontId="4" type="noConversion"/>
  </si>
  <si>
    <t>광성정밀</t>
    <phoneticPr fontId="4" type="noConversion"/>
  </si>
  <si>
    <t>COB TRAY 금형</t>
    <phoneticPr fontId="4" type="noConversion"/>
  </si>
  <si>
    <t>30W RUBBER 금형</t>
    <phoneticPr fontId="4" type="noConversion"/>
  </si>
  <si>
    <t>영진고무</t>
    <phoneticPr fontId="4" type="noConversion"/>
  </si>
  <si>
    <t>LED개발</t>
    <phoneticPr fontId="4" type="noConversion"/>
  </si>
  <si>
    <t>30W 케이블 방수실리콘 금형</t>
    <phoneticPr fontId="4" type="noConversion"/>
  </si>
  <si>
    <t>OVEN(EN-CV-230AD)</t>
  </si>
  <si>
    <t>조이통상㈜</t>
    <phoneticPr fontId="4" type="noConversion"/>
  </si>
  <si>
    <t>SIDE BRACKET-L,R 금형</t>
    <phoneticPr fontId="4" type="noConversion"/>
  </si>
  <si>
    <t>JBTP과제 개발용 금형(SIDE CAP_310*80)</t>
    <phoneticPr fontId="4" type="noConversion"/>
  </si>
  <si>
    <t>한국크린알미늄</t>
    <phoneticPr fontId="4" type="noConversion"/>
  </si>
  <si>
    <t>SPECTRAMETER(산소센서)</t>
    <phoneticPr fontId="4" type="noConversion"/>
  </si>
  <si>
    <t>윈우시스테즈</t>
    <phoneticPr fontId="4" type="noConversion"/>
  </si>
  <si>
    <r>
      <t>P</t>
    </r>
    <r>
      <rPr>
        <sz val="8"/>
        <color indexed="8"/>
        <rFont val="맑은 고딕"/>
        <family val="3"/>
        <charset val="129"/>
      </rPr>
      <t>ROJECT LED TRAY 금형</t>
    </r>
    <phoneticPr fontId="4" type="noConversion"/>
  </si>
  <si>
    <t>금형(SIDE COVER A 몰딩_CASE C)</t>
    <phoneticPr fontId="4" type="noConversion"/>
  </si>
  <si>
    <t>유일금형</t>
    <phoneticPr fontId="4" type="noConversion"/>
  </si>
  <si>
    <t>금형(SIDE COVER A 몰딩_CASE B)</t>
    <phoneticPr fontId="4" type="noConversion"/>
  </si>
  <si>
    <r>
      <t>M</t>
    </r>
    <r>
      <rPr>
        <sz val="8"/>
        <color indexed="8"/>
        <rFont val="맑은 고딕"/>
        <family val="3"/>
        <charset val="129"/>
      </rPr>
      <t>SD3108 1차 몰드</t>
    </r>
    <phoneticPr fontId="4" type="noConversion"/>
  </si>
  <si>
    <r>
      <t>M</t>
    </r>
    <r>
      <rPr>
        <sz val="8"/>
        <color indexed="8"/>
        <rFont val="맑은 고딕"/>
        <family val="3"/>
        <charset val="129"/>
      </rPr>
      <t>SD3108 2차 몰드</t>
    </r>
    <phoneticPr fontId="4" type="noConversion"/>
  </si>
  <si>
    <r>
      <t>S</t>
    </r>
    <r>
      <rPr>
        <sz val="8"/>
        <color indexed="8"/>
        <rFont val="맑은 고딕"/>
        <family val="3"/>
        <charset val="129"/>
      </rPr>
      <t>IDE COVER B_B+B 금형</t>
    </r>
    <phoneticPr fontId="4" type="noConversion"/>
  </si>
  <si>
    <r>
      <t>S</t>
    </r>
    <r>
      <rPr>
        <sz val="8"/>
        <color indexed="8"/>
        <rFont val="맑은 고딕"/>
        <family val="3"/>
        <charset val="129"/>
      </rPr>
      <t>IDE COVER A, B_A+B 금형</t>
    </r>
    <phoneticPr fontId="4" type="noConversion"/>
  </si>
  <si>
    <r>
      <t>S</t>
    </r>
    <r>
      <rPr>
        <sz val="8"/>
        <color indexed="8"/>
        <rFont val="맑은 고딕"/>
        <family val="3"/>
        <charset val="129"/>
      </rPr>
      <t>IDE COVER A,B_A+B 금형</t>
    </r>
    <phoneticPr fontId="4" type="noConversion"/>
  </si>
  <si>
    <t>EMC 냉동고</t>
    <phoneticPr fontId="4" type="noConversion"/>
  </si>
  <si>
    <t>목형금형(PM SENSOR CASE K형)</t>
    <phoneticPr fontId="4" type="noConversion"/>
  </si>
  <si>
    <t>목형금형(PM SENSOR CASE R/S형)</t>
    <phoneticPr fontId="4" type="noConversion"/>
  </si>
  <si>
    <t>목형금형(PM SENSOR CASE L/H형)</t>
    <phoneticPr fontId="4" type="noConversion"/>
  </si>
  <si>
    <t>목형금형(PM SENSOR INNER CASE 22-44형)</t>
    <phoneticPr fontId="4" type="noConversion"/>
  </si>
  <si>
    <t>목형금형(PM SENSOR REAR COVER L/H형)</t>
    <phoneticPr fontId="4" type="noConversion"/>
  </si>
  <si>
    <t>METAL PCB 금형</t>
    <phoneticPr fontId="4" type="noConversion"/>
  </si>
  <si>
    <t>동화아이엔디㈜</t>
    <phoneticPr fontId="4" type="noConversion"/>
  </si>
  <si>
    <t>3528 WHITE BULT TRAY 금형</t>
    <phoneticPr fontId="4" type="noConversion"/>
  </si>
  <si>
    <t>가시광 FILTER 금형</t>
    <phoneticPr fontId="4" type="noConversion"/>
  </si>
  <si>
    <r>
      <t>매각(동희산업</t>
    </r>
    <r>
      <rPr>
        <sz val="9"/>
        <color indexed="8"/>
        <rFont val="맑은 고딕"/>
        <family val="3"/>
        <charset val="129"/>
      </rPr>
      <t>)</t>
    </r>
    <phoneticPr fontId="4" type="noConversion"/>
  </si>
  <si>
    <t>casco C6 TRAY 금형</t>
    <phoneticPr fontId="4" type="noConversion"/>
  </si>
  <si>
    <t>프린터센서 컨벤셜 MOLD 금형</t>
    <phoneticPr fontId="4" type="noConversion"/>
  </si>
  <si>
    <t>프린터센서 TRIM &amp; FORM 금형</t>
    <phoneticPr fontId="4" type="noConversion"/>
  </si>
  <si>
    <t>프린터센서 L/F 스탬핑 금형</t>
    <phoneticPr fontId="4" type="noConversion"/>
  </si>
  <si>
    <t>세기정밀</t>
    <phoneticPr fontId="4" type="noConversion"/>
  </si>
  <si>
    <t>OVEN(VACUUM/28L)</t>
  </si>
  <si>
    <t>제이오텍</t>
    <phoneticPr fontId="4" type="noConversion"/>
  </si>
  <si>
    <t>컷팅기(MS-20) 외</t>
    <phoneticPr fontId="4" type="noConversion"/>
  </si>
  <si>
    <t>한국본코트</t>
    <phoneticPr fontId="4" type="noConversion"/>
  </si>
  <si>
    <t>금형(OGR301P TRAY)</t>
    <phoneticPr fontId="4" type="noConversion"/>
  </si>
  <si>
    <t>금형(OHL395TPC TRAY)</t>
    <phoneticPr fontId="4" type="noConversion"/>
  </si>
  <si>
    <t>부광하이텍</t>
    <phoneticPr fontId="4" type="noConversion"/>
  </si>
  <si>
    <t>현미경(MS-6745Z10)</t>
    <phoneticPr fontId="4" type="noConversion"/>
  </si>
  <si>
    <t>2CH SENSOR MOLD 금형</t>
    <phoneticPr fontId="4" type="noConversion"/>
  </si>
  <si>
    <t>OL85GPPA LENS 금형</t>
    <phoneticPr fontId="4" type="noConversion"/>
  </si>
  <si>
    <t>MOLD 현미경(MS-6745Z10)</t>
    <phoneticPr fontId="4" type="noConversion"/>
  </si>
  <si>
    <t>OPI210GP TRAY 금형</t>
    <phoneticPr fontId="4" type="noConversion"/>
  </si>
  <si>
    <t>분리형 인터럽터 금형</t>
    <phoneticPr fontId="4" type="noConversion"/>
  </si>
  <si>
    <t>신화테크</t>
    <phoneticPr fontId="4" type="noConversion"/>
  </si>
  <si>
    <t>테스트링크</t>
    <phoneticPr fontId="4" type="noConversion"/>
  </si>
  <si>
    <t>분리형 인터럽터 MOLD CHASE 금형</t>
    <phoneticPr fontId="4" type="noConversion"/>
  </si>
  <si>
    <t>TO-4 패킹 TARY 금형</t>
    <phoneticPr fontId="4" type="noConversion"/>
  </si>
  <si>
    <t>VISIVLE LED 금형</t>
    <phoneticPr fontId="4" type="noConversion"/>
  </si>
  <si>
    <t>PM SENSOR용 TMLE 금형</t>
    <phoneticPr fontId="4" type="noConversion"/>
  </si>
  <si>
    <t>PM SENSOR용 TMLE L/F STAMPING 금형</t>
    <phoneticPr fontId="4" type="noConversion"/>
  </si>
  <si>
    <t>패킹트레이 금형(소)</t>
    <phoneticPr fontId="4" type="noConversion"/>
  </si>
  <si>
    <t>패킹트레이 금형(대)</t>
    <phoneticPr fontId="4" type="noConversion"/>
  </si>
  <si>
    <t>TEST FIXTURE</t>
  </si>
  <si>
    <t>엘펙</t>
    <phoneticPr fontId="4" type="noConversion"/>
  </si>
  <si>
    <t>METAL GUIDE OLxxF-550 금형</t>
    <phoneticPr fontId="4" type="noConversion"/>
  </si>
  <si>
    <t>거성정밀</t>
    <phoneticPr fontId="4" type="noConversion"/>
  </si>
  <si>
    <t>METAL GUIDE OLxxF-1500 금형</t>
    <phoneticPr fontId="4" type="noConversion"/>
  </si>
  <si>
    <t>거성정밀</t>
    <phoneticPr fontId="4" type="noConversion"/>
  </si>
  <si>
    <t>P1 TRIM 금형</t>
    <phoneticPr fontId="4" type="noConversion"/>
  </si>
  <si>
    <t>먼지센서 커버 금형</t>
    <phoneticPr fontId="4" type="noConversion"/>
  </si>
  <si>
    <t>케이태우</t>
    <phoneticPr fontId="4" type="noConversion"/>
  </si>
  <si>
    <r>
      <t>W</t>
    </r>
    <r>
      <rPr>
        <sz val="9"/>
        <color indexed="8"/>
        <rFont val="맑은 고딕"/>
        <family val="3"/>
        <charset val="129"/>
      </rPr>
      <t>C300</t>
    </r>
  </si>
  <si>
    <t>먼지센서 케이스 금형</t>
    <phoneticPr fontId="4" type="noConversion"/>
  </si>
  <si>
    <t>케이태우</t>
    <phoneticPr fontId="4" type="noConversion"/>
  </si>
  <si>
    <t>먼지센서 렌즈 금형</t>
    <phoneticPr fontId="4" type="noConversion"/>
  </si>
  <si>
    <t>현미경</t>
    <phoneticPr fontId="4" type="noConversion"/>
  </si>
  <si>
    <t>고배율 현미경</t>
    <phoneticPr fontId="4" type="noConversion"/>
  </si>
  <si>
    <t>더블유텍</t>
    <phoneticPr fontId="4" type="noConversion"/>
  </si>
  <si>
    <t>비연치료기 메인프레임 금형</t>
    <phoneticPr fontId="4" type="noConversion"/>
  </si>
  <si>
    <t>비염치료기 램프바디 금형</t>
    <phoneticPr fontId="4" type="noConversion"/>
  </si>
  <si>
    <t>전동리프트</t>
    <phoneticPr fontId="4" type="noConversion"/>
  </si>
  <si>
    <t>태진 ENG</t>
    <phoneticPr fontId="4" type="noConversion"/>
  </si>
  <si>
    <t>초소형센서 OPTICAL COVER 금형</t>
    <phoneticPr fontId="4" type="noConversion"/>
  </si>
  <si>
    <t>PROBE STATION(PE4-4SB)</t>
  </si>
  <si>
    <t>모두시스템즈</t>
    <phoneticPr fontId="4" type="noConversion"/>
  </si>
  <si>
    <t>WC300(품질)</t>
    <phoneticPr fontId="4" type="noConversion"/>
  </si>
  <si>
    <t>PSD센서 하우징 MOCK_UP 금형</t>
    <phoneticPr fontId="4" type="noConversion"/>
  </si>
  <si>
    <t>WC300</t>
  </si>
  <si>
    <t>가스센서 PKG MOCK-UP 금형</t>
    <phoneticPr fontId="4" type="noConversion"/>
  </si>
  <si>
    <t>센서산업고도화</t>
    <phoneticPr fontId="4" type="noConversion"/>
  </si>
  <si>
    <t>만빙센서 HOUSING 금형</t>
    <phoneticPr fontId="4" type="noConversion"/>
  </si>
  <si>
    <t>D4 METAL GUIDE 금형</t>
    <phoneticPr fontId="4" type="noConversion"/>
  </si>
  <si>
    <t>썬로드소자_Trim/Form 금형</t>
    <phoneticPr fontId="4" type="noConversion"/>
  </si>
  <si>
    <t>PD TYPE BOOK MOLD 금형</t>
    <phoneticPr fontId="4" type="noConversion"/>
  </si>
  <si>
    <t>미크로정공</t>
    <phoneticPr fontId="4" type="noConversion"/>
  </si>
  <si>
    <t>금형(버블센서)</t>
    <phoneticPr fontId="4" type="noConversion"/>
  </si>
  <si>
    <t>DIGITAL POWER METER(IT9121)</t>
  </si>
  <si>
    <t>아이텍일렉트로닉스</t>
    <phoneticPr fontId="4" type="noConversion"/>
  </si>
  <si>
    <t>금형(CONVENTIONAL/SPO2용)</t>
    <phoneticPr fontId="4" type="noConversion"/>
  </si>
  <si>
    <t>금형(SUNLOAD SENSOR HOUSING)</t>
  </si>
  <si>
    <t>케이태우</t>
  </si>
  <si>
    <t>월드클래스300</t>
  </si>
  <si>
    <t>금형(OTI002AM BTM CAVITY BLOCK)</t>
  </si>
  <si>
    <t>인텍</t>
  </si>
  <si>
    <t>TESTER(인터럽터용)</t>
  </si>
  <si>
    <t>엘펙</t>
  </si>
  <si>
    <t>TESTER(일체형 인터럽터/PXI)</t>
  </si>
  <si>
    <t>금형(30CM PSD센서용 렌즈)</t>
  </si>
  <si>
    <t>나노아이텍</t>
  </si>
  <si>
    <t>금형(분리형인터럽터 렌즈)</t>
  </si>
  <si>
    <t>에이지광학</t>
  </si>
  <si>
    <t>금형(썬로드센서 렌즈)</t>
  </si>
  <si>
    <t>TESTER(PSD센서 거리측정용)</t>
  </si>
  <si>
    <t>WAVEFORM GENERATOR</t>
  </si>
  <si>
    <t>더블유텍</t>
  </si>
  <si>
    <t>먼지센서 소자 TRIM TOOL</t>
  </si>
  <si>
    <t>부광하이텍</t>
  </si>
  <si>
    <t>금형(먼지센서 LEAD FRAME)</t>
  </si>
  <si>
    <t>거성정밀</t>
  </si>
  <si>
    <t>금형(T-CASE 사출)</t>
  </si>
  <si>
    <t>씨케이티</t>
  </si>
  <si>
    <t>금형(B COVER 사출)</t>
    <phoneticPr fontId="16" type="noConversion"/>
  </si>
  <si>
    <t>금형(MOLDING 사출)</t>
    <phoneticPr fontId="16" type="noConversion"/>
  </si>
  <si>
    <t>금형(일체형인터럽터)</t>
  </si>
  <si>
    <t>合    計</t>
    <phoneticPr fontId="4" type="noConversion"/>
  </si>
  <si>
    <t>당기상각대상금액</t>
    <phoneticPr fontId="4" type="noConversion"/>
  </si>
  <si>
    <t>당기상각비</t>
    <phoneticPr fontId="4" type="noConversion"/>
  </si>
  <si>
    <t>2004-03-31</t>
  </si>
  <si>
    <t>오디쎄미</t>
    <phoneticPr fontId="4" type="noConversion"/>
  </si>
  <si>
    <t>월수</t>
    <phoneticPr fontId="4" type="noConversion"/>
  </si>
  <si>
    <t>수 량</t>
    <phoneticPr fontId="4" type="noConversion"/>
  </si>
  <si>
    <t>차이</t>
    <phoneticPr fontId="4" type="noConversion"/>
  </si>
  <si>
    <t>냉난방기</t>
    <phoneticPr fontId="4" type="noConversion"/>
  </si>
  <si>
    <t>앵글</t>
    <phoneticPr fontId="4" type="noConversion"/>
  </si>
  <si>
    <t>노트북</t>
    <phoneticPr fontId="4" type="noConversion"/>
  </si>
  <si>
    <t>냉장고</t>
    <phoneticPr fontId="4" type="noConversion"/>
  </si>
  <si>
    <t>앵글</t>
    <phoneticPr fontId="4" type="noConversion"/>
  </si>
  <si>
    <t>책상외</t>
    <phoneticPr fontId="4" type="noConversion"/>
  </si>
  <si>
    <t>SCH-700</t>
  </si>
  <si>
    <t>무선전화기</t>
    <phoneticPr fontId="4" type="noConversion"/>
  </si>
  <si>
    <t>컴퓨터</t>
    <phoneticPr fontId="4" type="noConversion"/>
  </si>
  <si>
    <t>쇼파</t>
    <phoneticPr fontId="4" type="noConversion"/>
  </si>
  <si>
    <t>폐기(9/10)</t>
    <phoneticPr fontId="4" type="noConversion"/>
  </si>
  <si>
    <t>PC 119</t>
  </si>
  <si>
    <t>경보기</t>
    <phoneticPr fontId="4" type="noConversion"/>
  </si>
  <si>
    <t>금형</t>
    <phoneticPr fontId="4" type="noConversion"/>
  </si>
  <si>
    <t xml:space="preserve">컴퓨터외 </t>
    <phoneticPr fontId="4" type="noConversion"/>
  </si>
  <si>
    <t>프린터</t>
    <phoneticPr fontId="4" type="noConversion"/>
  </si>
  <si>
    <t>COM-INT4</t>
  </si>
  <si>
    <t>이동서랍</t>
    <phoneticPr fontId="4" type="noConversion"/>
  </si>
  <si>
    <t>COM-C5011</t>
  </si>
  <si>
    <t>하론소화기</t>
    <phoneticPr fontId="4" type="noConversion"/>
  </si>
  <si>
    <t>에어컨</t>
    <phoneticPr fontId="4" type="noConversion"/>
  </si>
  <si>
    <t>작업대(6조)</t>
    <phoneticPr fontId="4" type="noConversion"/>
  </si>
  <si>
    <t>사무용책상</t>
    <phoneticPr fontId="4" type="noConversion"/>
  </si>
  <si>
    <t>COM-P7538</t>
  </si>
  <si>
    <t>복사기</t>
    <phoneticPr fontId="4" type="noConversion"/>
  </si>
  <si>
    <t>키폰주장치</t>
    <phoneticPr fontId="4" type="noConversion"/>
  </si>
  <si>
    <t>신발장</t>
    <phoneticPr fontId="4" type="noConversion"/>
  </si>
  <si>
    <t>작업의자하이팩</t>
    <phoneticPr fontId="4" type="noConversion"/>
  </si>
  <si>
    <t>PSC500(복합기)</t>
    <phoneticPr fontId="4" type="noConversion"/>
  </si>
  <si>
    <t>온풍기</t>
    <phoneticPr fontId="4" type="noConversion"/>
  </si>
  <si>
    <t>소프트웨어</t>
    <phoneticPr fontId="4" type="noConversion"/>
  </si>
  <si>
    <t>NEO-PLUSPAY</t>
  </si>
  <si>
    <t>FINPIX4900Z</t>
  </si>
  <si>
    <t>팩시밀리</t>
    <phoneticPr fontId="4" type="noConversion"/>
  </si>
  <si>
    <t>EL 104GF</t>
  </si>
  <si>
    <t>의자</t>
    <phoneticPr fontId="4" type="noConversion"/>
  </si>
  <si>
    <t>아동 BOX</t>
    <phoneticPr fontId="4" type="noConversion"/>
  </si>
  <si>
    <t>컴퓨터 및 주변기기</t>
    <phoneticPr fontId="4" type="noConversion"/>
  </si>
  <si>
    <t>냉장고</t>
    <phoneticPr fontId="4" type="noConversion"/>
  </si>
  <si>
    <t>책상</t>
    <phoneticPr fontId="4" type="noConversion"/>
  </si>
  <si>
    <t>OS책상</t>
    <phoneticPr fontId="4" type="noConversion"/>
  </si>
  <si>
    <t>E/T검사대&amp;STAND</t>
    <phoneticPr fontId="4" type="noConversion"/>
  </si>
  <si>
    <t>삼진정공</t>
    <phoneticPr fontId="4" type="noConversion"/>
  </si>
  <si>
    <t>1EA</t>
  </si>
  <si>
    <t>해성가구</t>
    <phoneticPr fontId="4" type="noConversion"/>
  </si>
  <si>
    <t>의자</t>
    <phoneticPr fontId="4" type="noConversion"/>
  </si>
  <si>
    <t>PC(40GB) 및 모니터</t>
    <phoneticPr fontId="4" type="noConversion"/>
  </si>
  <si>
    <t>해성가구</t>
    <phoneticPr fontId="4" type="noConversion"/>
  </si>
  <si>
    <t>2017.08.16 폐기</t>
    <phoneticPr fontId="4" type="noConversion"/>
  </si>
  <si>
    <t>철재 책상</t>
    <phoneticPr fontId="4" type="noConversion"/>
  </si>
  <si>
    <t>COMPUTER</t>
  </si>
  <si>
    <t>아이랜드컴퓨터</t>
    <phoneticPr fontId="4" type="noConversion"/>
  </si>
  <si>
    <t>관리부</t>
    <phoneticPr fontId="4" type="noConversion"/>
  </si>
  <si>
    <t>작업의자</t>
    <phoneticPr fontId="4" type="noConversion"/>
  </si>
  <si>
    <t>금호월드첨단컴퓨터</t>
    <phoneticPr fontId="4" type="noConversion"/>
  </si>
  <si>
    <t>NEO-PLUS PROGRAM</t>
  </si>
  <si>
    <t>더존</t>
    <phoneticPr fontId="4" type="noConversion"/>
  </si>
  <si>
    <t>책상</t>
    <phoneticPr fontId="4" type="noConversion"/>
  </si>
  <si>
    <t>케이티비네트워크</t>
    <phoneticPr fontId="4" type="noConversion"/>
  </si>
  <si>
    <t>쇼파</t>
    <phoneticPr fontId="4" type="noConversion"/>
  </si>
  <si>
    <t>파티션</t>
    <phoneticPr fontId="4" type="noConversion"/>
  </si>
  <si>
    <t>아이랜드컴퓨터</t>
    <phoneticPr fontId="4" type="noConversion"/>
  </si>
  <si>
    <t>AIR-CON(가열기내장형) 58평</t>
    <phoneticPr fontId="4" type="noConversion"/>
  </si>
  <si>
    <t>AIR-CON(가열기내장형) 15평</t>
    <phoneticPr fontId="4" type="noConversion"/>
  </si>
  <si>
    <t>AIR-CON(가열기내장형) 13평</t>
    <phoneticPr fontId="4" type="noConversion"/>
  </si>
  <si>
    <t>레이져프린터</t>
    <phoneticPr fontId="4" type="noConversion"/>
  </si>
  <si>
    <t>IT정보시스템</t>
    <phoneticPr fontId="4" type="noConversion"/>
  </si>
  <si>
    <t>개별작업대(900*1800)</t>
    <phoneticPr fontId="4" type="noConversion"/>
  </si>
  <si>
    <t>OVEN DIE</t>
  </si>
  <si>
    <t>작업대(생산용) 1200*2400</t>
    <phoneticPr fontId="4" type="noConversion"/>
  </si>
  <si>
    <t>작업대(PACKING용) 1200*2400</t>
    <phoneticPr fontId="4" type="noConversion"/>
  </si>
  <si>
    <t>작업대(장비받침용) 780*2400</t>
    <phoneticPr fontId="4" type="noConversion"/>
  </si>
  <si>
    <t>썬테크</t>
    <phoneticPr fontId="4" type="noConversion"/>
  </si>
  <si>
    <t>AIR-CON(가열기내장형) 83평</t>
    <phoneticPr fontId="4" type="noConversion"/>
  </si>
  <si>
    <t>AIR-CON(가열기내장형) 25평</t>
    <phoneticPr fontId="4" type="noConversion"/>
  </si>
  <si>
    <t>AIR-CONTROL UNIT(10R/T)</t>
  </si>
  <si>
    <t>AIR SHOWER</t>
  </si>
  <si>
    <t>대성냉동설비</t>
    <phoneticPr fontId="4" type="noConversion"/>
  </si>
  <si>
    <t>PASS BOX(600*600*600H)</t>
  </si>
  <si>
    <t>판넬공사</t>
    <phoneticPr fontId="4" type="noConversion"/>
  </si>
  <si>
    <t>태영산업설비</t>
    <phoneticPr fontId="4" type="noConversion"/>
  </si>
  <si>
    <t>전기배선공사</t>
    <phoneticPr fontId="4" type="noConversion"/>
  </si>
  <si>
    <t>작업의자</t>
    <phoneticPr fontId="4" type="noConversion"/>
  </si>
  <si>
    <t>해성가구</t>
    <phoneticPr fontId="4" type="noConversion"/>
  </si>
  <si>
    <t>AIR-CON(이상무님실)</t>
    <phoneticPr fontId="4" type="noConversion"/>
  </si>
  <si>
    <t>현대멀티캡</t>
    <phoneticPr fontId="4" type="noConversion"/>
  </si>
  <si>
    <r>
      <t>2</t>
    </r>
    <r>
      <rPr>
        <sz val="9"/>
        <color indexed="8"/>
        <rFont val="맑은 고딕"/>
        <family val="3"/>
        <charset val="129"/>
      </rPr>
      <t>017.08.16(1대) 폐기</t>
    </r>
    <phoneticPr fontId="4" type="noConversion"/>
  </si>
  <si>
    <t>전화기</t>
    <phoneticPr fontId="4" type="noConversion"/>
  </si>
  <si>
    <t>IT정보시스템</t>
    <phoneticPr fontId="4" type="noConversion"/>
  </si>
  <si>
    <t>커피자판기</t>
    <phoneticPr fontId="4" type="noConversion"/>
  </si>
  <si>
    <t>코리아밴딩</t>
    <phoneticPr fontId="4" type="noConversion"/>
  </si>
  <si>
    <t>마루광택기</t>
    <phoneticPr fontId="4" type="noConversion"/>
  </si>
  <si>
    <t>한국시코</t>
    <phoneticPr fontId="4" type="noConversion"/>
  </si>
  <si>
    <t>관리부</t>
    <phoneticPr fontId="4" type="noConversion"/>
  </si>
  <si>
    <t>전북사무용가구</t>
    <phoneticPr fontId="4" type="noConversion"/>
  </si>
  <si>
    <t>내화금고</t>
    <phoneticPr fontId="4" type="noConversion"/>
  </si>
  <si>
    <t>전북사무용가구</t>
    <phoneticPr fontId="4" type="noConversion"/>
  </si>
  <si>
    <t>관리부</t>
    <phoneticPr fontId="4" type="noConversion"/>
  </si>
  <si>
    <t>화분대</t>
    <phoneticPr fontId="4" type="noConversion"/>
  </si>
  <si>
    <t>사물함</t>
    <phoneticPr fontId="4" type="noConversion"/>
  </si>
  <si>
    <t>책장</t>
    <phoneticPr fontId="4" type="noConversion"/>
  </si>
  <si>
    <t>휴게실 테이블</t>
    <phoneticPr fontId="4" type="noConversion"/>
  </si>
  <si>
    <t>오일쿨러SYSTEM(PRESS냉각수)</t>
    <phoneticPr fontId="4" type="noConversion"/>
  </si>
  <si>
    <t>진공청소기</t>
    <phoneticPr fontId="4" type="noConversion"/>
  </si>
  <si>
    <t>이마트</t>
    <phoneticPr fontId="4" type="noConversion"/>
  </si>
  <si>
    <t>영광종합사무기</t>
    <phoneticPr fontId="4" type="noConversion"/>
  </si>
  <si>
    <t>전기온수기</t>
    <phoneticPr fontId="4" type="noConversion"/>
  </si>
  <si>
    <t>대한냉열기</t>
    <phoneticPr fontId="4" type="noConversion"/>
  </si>
  <si>
    <t>판넬공사(PRESS실)</t>
    <phoneticPr fontId="4" type="noConversion"/>
  </si>
  <si>
    <t>가람내장건설</t>
    <phoneticPr fontId="4" type="noConversion"/>
  </si>
  <si>
    <t>앵글진열대(자재창고)</t>
    <phoneticPr fontId="4" type="noConversion"/>
  </si>
  <si>
    <t>형제진열대</t>
    <phoneticPr fontId="4" type="noConversion"/>
  </si>
  <si>
    <t>흡입펌프</t>
    <phoneticPr fontId="4" type="noConversion"/>
  </si>
  <si>
    <t>2004-02-02</t>
  </si>
  <si>
    <t>대한기계</t>
    <phoneticPr fontId="4" type="noConversion"/>
  </si>
  <si>
    <t>OA책상</t>
    <phoneticPr fontId="4" type="noConversion"/>
  </si>
  <si>
    <t>2004-02-07</t>
  </si>
  <si>
    <t>전북사무용가구</t>
    <phoneticPr fontId="4" type="noConversion"/>
  </si>
  <si>
    <t>회의용 의자</t>
    <phoneticPr fontId="4" type="noConversion"/>
  </si>
  <si>
    <t>프로젝터</t>
    <phoneticPr fontId="4" type="noConversion"/>
  </si>
  <si>
    <t>2004-02-09</t>
  </si>
  <si>
    <t>남상권</t>
    <phoneticPr fontId="4" type="noConversion"/>
  </si>
  <si>
    <t>스크린</t>
    <phoneticPr fontId="4" type="noConversion"/>
  </si>
  <si>
    <t>남상권</t>
    <phoneticPr fontId="4" type="noConversion"/>
  </si>
  <si>
    <t>회의용테이블</t>
    <phoneticPr fontId="4" type="noConversion"/>
  </si>
  <si>
    <t>고려산업</t>
    <phoneticPr fontId="4" type="noConversion"/>
  </si>
  <si>
    <t>2004-04-10</t>
  </si>
  <si>
    <t>영광종합사무기</t>
    <phoneticPr fontId="4" type="noConversion"/>
  </si>
  <si>
    <t>도트 프린터</t>
    <phoneticPr fontId="4" type="noConversion"/>
  </si>
  <si>
    <t>2004-04-20</t>
  </si>
  <si>
    <r>
      <t>관리부(</t>
    </r>
    <r>
      <rPr>
        <sz val="9"/>
        <color indexed="8"/>
        <rFont val="맑은 고딕"/>
        <family val="3"/>
        <charset val="129"/>
      </rPr>
      <t>2017.08.16 폐기)</t>
    </r>
    <phoneticPr fontId="4" type="noConversion"/>
  </si>
  <si>
    <t>2004-05-10</t>
  </si>
  <si>
    <t>2004-05-12</t>
  </si>
  <si>
    <r>
      <t>2</t>
    </r>
    <r>
      <rPr>
        <sz val="9"/>
        <color indexed="8"/>
        <rFont val="맑은 고딕"/>
        <family val="3"/>
        <charset val="129"/>
      </rPr>
      <t>017.08.16 폐기</t>
    </r>
    <phoneticPr fontId="4" type="noConversion"/>
  </si>
  <si>
    <t>편수형 작업대</t>
    <phoneticPr fontId="4" type="noConversion"/>
  </si>
  <si>
    <t>2004-05-23</t>
  </si>
  <si>
    <t>대일기공</t>
    <phoneticPr fontId="4" type="noConversion"/>
  </si>
  <si>
    <t>작업대</t>
    <phoneticPr fontId="4" type="noConversion"/>
  </si>
  <si>
    <t>판넬공사</t>
    <phoneticPr fontId="4" type="noConversion"/>
  </si>
  <si>
    <t>천우건설</t>
    <phoneticPr fontId="4" type="noConversion"/>
  </si>
  <si>
    <t>철재 유리장</t>
    <phoneticPr fontId="4" type="noConversion"/>
  </si>
  <si>
    <t>2004-05-30</t>
  </si>
  <si>
    <t>2004-06-12</t>
  </si>
  <si>
    <t>영광종합사무기</t>
    <phoneticPr fontId="4" type="noConversion"/>
  </si>
  <si>
    <t>2004-06-14</t>
  </si>
  <si>
    <t>작업대</t>
    <phoneticPr fontId="4" type="noConversion"/>
  </si>
  <si>
    <t>대일기공</t>
    <phoneticPr fontId="4" type="noConversion"/>
  </si>
  <si>
    <t>DICING 작업대</t>
    <phoneticPr fontId="4" type="noConversion"/>
  </si>
  <si>
    <t>신발장(20인용)</t>
    <phoneticPr fontId="4" type="noConversion"/>
  </si>
  <si>
    <t>청소기</t>
    <phoneticPr fontId="4" type="noConversion"/>
  </si>
  <si>
    <t>2004-07-01</t>
  </si>
  <si>
    <t>오피스플러스</t>
    <phoneticPr fontId="4" type="noConversion"/>
  </si>
  <si>
    <t>프린터</t>
    <phoneticPr fontId="4" type="noConversion"/>
  </si>
  <si>
    <t>2004-07-13</t>
  </si>
  <si>
    <t>3단책장(하도어)</t>
    <phoneticPr fontId="4" type="noConversion"/>
  </si>
  <si>
    <t>2004-08-25</t>
  </si>
  <si>
    <t>3단책장(오픈)</t>
    <phoneticPr fontId="4" type="noConversion"/>
  </si>
  <si>
    <t>게시판</t>
    <phoneticPr fontId="4" type="noConversion"/>
  </si>
  <si>
    <t>2004-09-06</t>
  </si>
  <si>
    <t>D.C몰21</t>
    <phoneticPr fontId="4" type="noConversion"/>
  </si>
  <si>
    <t>TV</t>
  </si>
  <si>
    <t>2004-10-29</t>
  </si>
  <si>
    <t>신세계이마트전주점</t>
    <phoneticPr fontId="4" type="noConversion"/>
  </si>
  <si>
    <r>
      <t>관리부(</t>
    </r>
    <r>
      <rPr>
        <sz val="9"/>
        <color indexed="8"/>
        <rFont val="맑은 고딕"/>
        <family val="3"/>
        <charset val="129"/>
      </rPr>
      <t>2016.06.30 폐기)</t>
    </r>
    <phoneticPr fontId="4" type="noConversion"/>
  </si>
  <si>
    <t>냉각수및PRESS 배기DUCT</t>
    <phoneticPr fontId="4" type="noConversion"/>
  </si>
  <si>
    <t>2004-11-19</t>
  </si>
  <si>
    <t>우석종합설비</t>
    <phoneticPr fontId="4" type="noConversion"/>
  </si>
  <si>
    <t>냉동고</t>
    <phoneticPr fontId="4" type="noConversion"/>
  </si>
  <si>
    <t>2004-12-18</t>
  </si>
  <si>
    <t>전일주방설비</t>
    <phoneticPr fontId="4" type="noConversion"/>
  </si>
  <si>
    <t>엔비엠 매각</t>
    <phoneticPr fontId="4" type="noConversion"/>
  </si>
  <si>
    <t>OVEN 받침대</t>
    <phoneticPr fontId="4" type="noConversion"/>
  </si>
  <si>
    <t>전일주방설비</t>
    <phoneticPr fontId="4" type="noConversion"/>
  </si>
  <si>
    <t>저울 받침대</t>
    <phoneticPr fontId="4" type="noConversion"/>
  </si>
  <si>
    <t>판넬공사(MOLD실)</t>
    <phoneticPr fontId="4" type="noConversion"/>
  </si>
  <si>
    <t>2005-01-29</t>
  </si>
  <si>
    <t>천우건설</t>
    <phoneticPr fontId="4" type="noConversion"/>
  </si>
  <si>
    <t>CHUCK TABLE 6"</t>
  </si>
  <si>
    <t>2005-02-03</t>
  </si>
  <si>
    <t>책상(1500)</t>
    <phoneticPr fontId="4" type="noConversion"/>
  </si>
  <si>
    <t>2005-03-21</t>
  </si>
  <si>
    <t>모니터</t>
    <phoneticPr fontId="4" type="noConversion"/>
  </si>
  <si>
    <t>애드뷰</t>
    <phoneticPr fontId="4" type="noConversion"/>
  </si>
  <si>
    <t>COMPUTER 본체</t>
    <phoneticPr fontId="4" type="noConversion"/>
  </si>
  <si>
    <t>2005-03-31</t>
  </si>
  <si>
    <t>베스트오피스</t>
    <phoneticPr fontId="4" type="noConversion"/>
  </si>
  <si>
    <t>화이트보드</t>
    <phoneticPr fontId="4" type="noConversion"/>
  </si>
  <si>
    <t>센추리에어컨</t>
    <phoneticPr fontId="4" type="noConversion"/>
  </si>
  <si>
    <t>2005-04-08</t>
  </si>
  <si>
    <t>선반(45*120*180) 5단</t>
    <phoneticPr fontId="4" type="noConversion"/>
  </si>
  <si>
    <t>2005-04-18</t>
  </si>
  <si>
    <t>금반인테리어장식</t>
    <phoneticPr fontId="4" type="noConversion"/>
  </si>
  <si>
    <t>선반(45*120*180) 4단</t>
    <phoneticPr fontId="4" type="noConversion"/>
  </si>
  <si>
    <t>쇼파탁자</t>
    <phoneticPr fontId="4" type="noConversion"/>
  </si>
  <si>
    <t>콘테이너</t>
    <phoneticPr fontId="4" type="noConversion"/>
  </si>
  <si>
    <t>아리랑콘테이너</t>
    <phoneticPr fontId="4" type="noConversion"/>
  </si>
  <si>
    <t>2005-06-04</t>
  </si>
  <si>
    <t>2005-06-07</t>
  </si>
  <si>
    <t>앵글(60*180*150) 4단</t>
    <phoneticPr fontId="4" type="noConversion"/>
  </si>
  <si>
    <t>2005-06-23</t>
  </si>
  <si>
    <t>2005-06-30</t>
  </si>
  <si>
    <t>식탁</t>
    <phoneticPr fontId="4" type="noConversion"/>
  </si>
  <si>
    <t>2005-08-06</t>
  </si>
  <si>
    <t>관리부(기숙사)</t>
    <phoneticPr fontId="4" type="noConversion"/>
  </si>
  <si>
    <t>쇼파</t>
    <phoneticPr fontId="4" type="noConversion"/>
  </si>
  <si>
    <t>2005-08-13</t>
  </si>
  <si>
    <t>받침대(800*500*150)</t>
    <phoneticPr fontId="4" type="noConversion"/>
  </si>
  <si>
    <t>2005-08-19</t>
  </si>
  <si>
    <t>작업대(500*300*600)</t>
    <phoneticPr fontId="4" type="noConversion"/>
  </si>
  <si>
    <t>불량수거통(200*100*90)</t>
    <phoneticPr fontId="4" type="noConversion"/>
  </si>
  <si>
    <t>리빙프라자</t>
    <phoneticPr fontId="4" type="noConversion"/>
  </si>
  <si>
    <t>세탁기</t>
    <phoneticPr fontId="4" type="noConversion"/>
  </si>
  <si>
    <t>밥솥</t>
    <phoneticPr fontId="4" type="noConversion"/>
  </si>
  <si>
    <t>청소기</t>
    <phoneticPr fontId="4" type="noConversion"/>
  </si>
  <si>
    <t>선풍기</t>
    <phoneticPr fontId="4" type="noConversion"/>
  </si>
  <si>
    <t>2005-08-31</t>
  </si>
  <si>
    <t>2단작업대(1350*850*800)</t>
    <phoneticPr fontId="4" type="noConversion"/>
  </si>
  <si>
    <t>2005-09-02</t>
  </si>
  <si>
    <t>작업대(1500*900*800)</t>
    <phoneticPr fontId="4" type="noConversion"/>
  </si>
  <si>
    <t>2005-09-22</t>
  </si>
  <si>
    <t>판넬공사(광축)</t>
    <phoneticPr fontId="4" type="noConversion"/>
  </si>
  <si>
    <t>2005-09-23</t>
  </si>
  <si>
    <t>세계로종합건설</t>
    <phoneticPr fontId="4" type="noConversion"/>
  </si>
  <si>
    <t>CCTV(하드120GB,카메라4대)</t>
    <phoneticPr fontId="4" type="noConversion"/>
  </si>
  <si>
    <t>에스원</t>
    <phoneticPr fontId="4" type="noConversion"/>
  </si>
  <si>
    <t>탁자</t>
    <phoneticPr fontId="4" type="noConversion"/>
  </si>
  <si>
    <t>2005-11-30</t>
  </si>
  <si>
    <t>튜브형 히터</t>
    <phoneticPr fontId="4" type="noConversion"/>
  </si>
  <si>
    <t>알뜰종합백화점</t>
    <phoneticPr fontId="4" type="noConversion"/>
  </si>
  <si>
    <t>조립식앵글(45*120*180)</t>
    <phoneticPr fontId="4" type="noConversion"/>
  </si>
  <si>
    <t>OA 책장</t>
    <phoneticPr fontId="4" type="noConversion"/>
  </si>
  <si>
    <t>의자</t>
    <phoneticPr fontId="4" type="noConversion"/>
  </si>
  <si>
    <t>전북사무용가구</t>
    <phoneticPr fontId="4" type="noConversion"/>
  </si>
  <si>
    <t>책상</t>
    <phoneticPr fontId="4" type="noConversion"/>
  </si>
  <si>
    <t>이동서랍</t>
    <phoneticPr fontId="4" type="noConversion"/>
  </si>
  <si>
    <t>관리부</t>
    <phoneticPr fontId="4" type="noConversion"/>
  </si>
  <si>
    <t>노트북</t>
    <phoneticPr fontId="4" type="noConversion"/>
  </si>
  <si>
    <t>하이마트</t>
    <phoneticPr fontId="4" type="noConversion"/>
  </si>
  <si>
    <t>냉동고(1900*800*1930)</t>
    <phoneticPr fontId="4" type="noConversion"/>
  </si>
  <si>
    <t>조립식앵글(180*180*60)</t>
    <phoneticPr fontId="4" type="noConversion"/>
  </si>
  <si>
    <t>금반인테리어장식</t>
    <phoneticPr fontId="4" type="noConversion"/>
  </si>
  <si>
    <t>조립식앵글(180*150*45)</t>
    <phoneticPr fontId="4" type="noConversion"/>
  </si>
  <si>
    <t>청소기</t>
    <phoneticPr fontId="4" type="noConversion"/>
  </si>
  <si>
    <t>베스트오피스</t>
    <phoneticPr fontId="4" type="noConversion"/>
  </si>
  <si>
    <t>영광종합사무기</t>
    <phoneticPr fontId="4" type="noConversion"/>
  </si>
  <si>
    <t>라벨 프린터</t>
    <phoneticPr fontId="4" type="noConversion"/>
  </si>
  <si>
    <t>새빛맥스</t>
    <phoneticPr fontId="4" type="noConversion"/>
  </si>
  <si>
    <t>작업대(1000*2000*750)</t>
    <phoneticPr fontId="4" type="noConversion"/>
  </si>
  <si>
    <t>대일기공</t>
    <phoneticPr fontId="4" type="noConversion"/>
  </si>
  <si>
    <t>서류 세단기</t>
    <phoneticPr fontId="4" type="noConversion"/>
  </si>
  <si>
    <t>공기 청정기</t>
    <phoneticPr fontId="4" type="noConversion"/>
  </si>
  <si>
    <t>PIC 마이컴용 프로그래머(PRO ENEINE-2)</t>
    <phoneticPr fontId="4" type="noConversion"/>
  </si>
  <si>
    <t>컴파일테크놀로지</t>
    <phoneticPr fontId="4" type="noConversion"/>
  </si>
  <si>
    <t>탁자</t>
    <phoneticPr fontId="4" type="noConversion"/>
  </si>
  <si>
    <t>기륭데이타정보</t>
    <phoneticPr fontId="4" type="noConversion"/>
  </si>
  <si>
    <t>MOLD실 진열장(140*90*60 7단)</t>
    <phoneticPr fontId="4" type="noConversion"/>
  </si>
  <si>
    <t>책상(1800), 사이드, 이동서랍</t>
    <phoneticPr fontId="4" type="noConversion"/>
  </si>
  <si>
    <t>컴퓨터</t>
    <phoneticPr fontId="4" type="noConversion"/>
  </si>
  <si>
    <t>OA 책상(1500)</t>
    <phoneticPr fontId="4" type="noConversion"/>
  </si>
  <si>
    <t>에어컨</t>
    <phoneticPr fontId="4" type="noConversion"/>
  </si>
  <si>
    <t>세기공조설비</t>
    <phoneticPr fontId="4" type="noConversion"/>
  </si>
  <si>
    <t>판넬공사</t>
    <phoneticPr fontId="4" type="noConversion"/>
  </si>
  <si>
    <t>덕유건설㈜</t>
    <phoneticPr fontId="4" type="noConversion"/>
  </si>
  <si>
    <t>PIC 프로그래머</t>
    <phoneticPr fontId="4" type="noConversion"/>
  </si>
  <si>
    <t>휴게실 탁자</t>
    <phoneticPr fontId="4" type="noConversion"/>
  </si>
  <si>
    <t>휴게실 의자</t>
    <phoneticPr fontId="4" type="noConversion"/>
  </si>
  <si>
    <t>앵글 선반(100*40*180)</t>
    <phoneticPr fontId="4" type="noConversion"/>
  </si>
  <si>
    <t>형제상사</t>
    <phoneticPr fontId="4" type="noConversion"/>
  </si>
  <si>
    <t>앵글 선반(120*45*180)</t>
    <phoneticPr fontId="4" type="noConversion"/>
  </si>
  <si>
    <t>작업대(1200*2400*745)</t>
    <phoneticPr fontId="4" type="noConversion"/>
  </si>
  <si>
    <t>예전테크</t>
    <phoneticPr fontId="4" type="noConversion"/>
  </si>
  <si>
    <t>작업대(200*600*800)</t>
    <phoneticPr fontId="4" type="noConversion"/>
  </si>
  <si>
    <t>작업대(470*500*850)</t>
    <phoneticPr fontId="4" type="noConversion"/>
  </si>
  <si>
    <t>오븐 받침대(800*800*500)</t>
    <phoneticPr fontId="4" type="noConversion"/>
  </si>
  <si>
    <t>앵글선반(180*60*130)</t>
    <phoneticPr fontId="4" type="noConversion"/>
  </si>
  <si>
    <t>WIRTER기(LDM용)</t>
    <phoneticPr fontId="4" type="noConversion"/>
  </si>
  <si>
    <t>㈜한국엘넥</t>
    <phoneticPr fontId="4" type="noConversion"/>
  </si>
  <si>
    <t>책장</t>
    <phoneticPr fontId="4" type="noConversion"/>
  </si>
  <si>
    <t>독서실 서가대</t>
    <phoneticPr fontId="4" type="noConversion"/>
  </si>
  <si>
    <t>CHUCK TABLE</t>
  </si>
  <si>
    <t>㈜예원기술</t>
    <phoneticPr fontId="4" type="noConversion"/>
  </si>
  <si>
    <t>㈜예원기술</t>
    <phoneticPr fontId="4" type="noConversion"/>
  </si>
  <si>
    <t>컴퓨터, 모니터</t>
    <phoneticPr fontId="4" type="noConversion"/>
  </si>
  <si>
    <t>철재 6인 락커</t>
    <phoneticPr fontId="4" type="noConversion"/>
  </si>
  <si>
    <t>㈜오디쎄미</t>
    <phoneticPr fontId="4" type="noConversion"/>
  </si>
  <si>
    <t>DESICCATOR AUTO DRY</t>
  </si>
  <si>
    <t>부품 BOX</t>
    <phoneticPr fontId="4" type="noConversion"/>
  </si>
  <si>
    <t>작업의자</t>
    <phoneticPr fontId="4" type="noConversion"/>
  </si>
  <si>
    <t>쇼파 3인</t>
    <phoneticPr fontId="4" type="noConversion"/>
  </si>
  <si>
    <t>쇼파 1인</t>
    <phoneticPr fontId="4" type="noConversion"/>
  </si>
  <si>
    <t>응접탁자(500)</t>
    <phoneticPr fontId="4" type="noConversion"/>
  </si>
  <si>
    <t>전기 온수기</t>
    <phoneticPr fontId="4" type="noConversion"/>
  </si>
  <si>
    <t>성진엔지니어링</t>
    <phoneticPr fontId="4" type="noConversion"/>
  </si>
  <si>
    <t>㈜하이마트 송천점</t>
    <phoneticPr fontId="4" type="noConversion"/>
  </si>
  <si>
    <t>컴퓨터</t>
    <phoneticPr fontId="4" type="noConversion"/>
  </si>
  <si>
    <t>냉동고</t>
    <phoneticPr fontId="4" type="noConversion"/>
  </si>
  <si>
    <t>OA 책상(1500)</t>
    <phoneticPr fontId="4" type="noConversion"/>
  </si>
  <si>
    <t>㈜해송환경</t>
    <phoneticPr fontId="4" type="noConversion"/>
  </si>
  <si>
    <t>세기공조설비</t>
    <phoneticPr fontId="4" type="noConversion"/>
  </si>
  <si>
    <t>자재창고 판넬공사</t>
    <phoneticPr fontId="4" type="noConversion"/>
  </si>
  <si>
    <t>세창기업</t>
    <phoneticPr fontId="4" type="noConversion"/>
  </si>
  <si>
    <t>회의용테이블(2400*1200*750)</t>
    <phoneticPr fontId="4" type="noConversion"/>
  </si>
  <si>
    <t>㈜한림사무용가구</t>
    <phoneticPr fontId="4" type="noConversion"/>
  </si>
  <si>
    <t>1개 LDM</t>
    <phoneticPr fontId="4" type="noConversion"/>
  </si>
  <si>
    <t>책장(1500*350*1200)</t>
    <phoneticPr fontId="4" type="noConversion"/>
  </si>
  <si>
    <t>의자(590*600*910)</t>
    <phoneticPr fontId="4" type="noConversion"/>
  </si>
  <si>
    <t>6개 LDM</t>
    <phoneticPr fontId="4" type="noConversion"/>
  </si>
  <si>
    <t>작업대(1200*1200)</t>
    <phoneticPr fontId="4" type="noConversion"/>
  </si>
  <si>
    <t>작업대(1000*1200)</t>
    <phoneticPr fontId="4" type="noConversion"/>
  </si>
  <si>
    <t>TV(삼성 파브)</t>
    <phoneticPr fontId="4" type="noConversion"/>
  </si>
  <si>
    <t>㈜하이마트 부송점</t>
    <phoneticPr fontId="4" type="noConversion"/>
  </si>
  <si>
    <t>책상(1800*800*720)</t>
    <phoneticPr fontId="4" type="noConversion"/>
  </si>
  <si>
    <t>이동서랍(425*580*580)</t>
    <phoneticPr fontId="4" type="noConversion"/>
  </si>
  <si>
    <t>사이드테이블(1200*450*665)</t>
    <phoneticPr fontId="4" type="noConversion"/>
  </si>
  <si>
    <t>㈜한림사무용가구</t>
    <phoneticPr fontId="4" type="noConversion"/>
  </si>
  <si>
    <t>WORK STATON(HP XW4600)</t>
  </si>
  <si>
    <t>유에이테크</t>
    <phoneticPr fontId="4" type="noConversion"/>
  </si>
  <si>
    <t>UPS 전원공급기(1980W/2200VA)</t>
    <phoneticPr fontId="4" type="noConversion"/>
  </si>
  <si>
    <t>유에이테크</t>
    <phoneticPr fontId="4" type="noConversion"/>
  </si>
  <si>
    <t>노트북(LG XNOTE E300-APOK)</t>
    <phoneticPr fontId="4" type="noConversion"/>
  </si>
  <si>
    <t>코팅기</t>
    <phoneticPr fontId="4" type="noConversion"/>
  </si>
  <si>
    <t>신도커머스</t>
    <phoneticPr fontId="4" type="noConversion"/>
  </si>
  <si>
    <t>작업대(1200*2400)</t>
    <phoneticPr fontId="4" type="noConversion"/>
  </si>
  <si>
    <t>BOOK MOLD DIE</t>
  </si>
  <si>
    <t>작업용의자</t>
    <phoneticPr fontId="4" type="noConversion"/>
  </si>
  <si>
    <t>오디쎄미</t>
    <phoneticPr fontId="4" type="noConversion"/>
  </si>
  <si>
    <t>한림사무용가구</t>
    <phoneticPr fontId="4" type="noConversion"/>
  </si>
  <si>
    <t>테이블(1400)</t>
    <phoneticPr fontId="4" type="noConversion"/>
  </si>
  <si>
    <t>테이블(1200)</t>
    <phoneticPr fontId="4" type="noConversion"/>
  </si>
  <si>
    <t>신관 자재창고 판넬공사</t>
    <phoneticPr fontId="4" type="noConversion"/>
  </si>
  <si>
    <t>우석종합설비</t>
    <phoneticPr fontId="4" type="noConversion"/>
  </si>
  <si>
    <t>신관 판넬공사</t>
    <phoneticPr fontId="4" type="noConversion"/>
  </si>
  <si>
    <t>복합기(HP CC567A)</t>
    <phoneticPr fontId="4" type="noConversion"/>
  </si>
  <si>
    <t>㈜드림정보전산</t>
    <phoneticPr fontId="4" type="noConversion"/>
  </si>
  <si>
    <t>레이저프린터(HP5200)</t>
    <phoneticPr fontId="4" type="noConversion"/>
  </si>
  <si>
    <t>행잉파일 서류함(3단)</t>
    <phoneticPr fontId="4" type="noConversion"/>
  </si>
  <si>
    <t>현우시스템</t>
    <phoneticPr fontId="4" type="noConversion"/>
  </si>
  <si>
    <t>레이저프린터(ML-2450DK)</t>
    <phoneticPr fontId="4" type="noConversion"/>
  </si>
  <si>
    <t>신발장(900*350*1600)</t>
    <phoneticPr fontId="4" type="noConversion"/>
  </si>
  <si>
    <t>동진체어</t>
    <phoneticPr fontId="4" type="noConversion"/>
  </si>
  <si>
    <t>DESICCATOR(1200*550*1765)</t>
  </si>
  <si>
    <t>DESICCATOR(1166*520*1770)</t>
  </si>
  <si>
    <t>컴퓨터(삼성 E5200)</t>
    <phoneticPr fontId="4" type="noConversion"/>
  </si>
  <si>
    <t>책상(1600*800*720)</t>
    <phoneticPr fontId="4" type="noConversion"/>
  </si>
  <si>
    <t>순수실 보관창고 판넬공사</t>
    <phoneticPr fontId="4" type="noConversion"/>
  </si>
  <si>
    <t>세창산업</t>
    <phoneticPr fontId="4" type="noConversion"/>
  </si>
  <si>
    <t>철재옷장(6인용)</t>
    <phoneticPr fontId="4" type="noConversion"/>
  </si>
  <si>
    <t>철재 진열장</t>
    <phoneticPr fontId="4" type="noConversion"/>
  </si>
  <si>
    <t>해송환경</t>
    <phoneticPr fontId="4" type="noConversion"/>
  </si>
  <si>
    <t>델인터내셔날</t>
    <phoneticPr fontId="4" type="noConversion"/>
  </si>
  <si>
    <t>작업대</t>
    <phoneticPr fontId="4" type="noConversion"/>
  </si>
  <si>
    <t>예진전기</t>
    <phoneticPr fontId="4" type="noConversion"/>
  </si>
  <si>
    <t>협탁</t>
    <phoneticPr fontId="4" type="noConversion"/>
  </si>
  <si>
    <t>철재캐비넷</t>
    <phoneticPr fontId="4" type="noConversion"/>
  </si>
  <si>
    <t>작업대(900*1600*700)</t>
    <phoneticPr fontId="4" type="noConversion"/>
  </si>
  <si>
    <t>대일기계</t>
    <phoneticPr fontId="4" type="noConversion"/>
  </si>
  <si>
    <t>디지털 복합기(BG4100)</t>
    <phoneticPr fontId="4" type="noConversion"/>
  </si>
  <si>
    <t>프린터 킷트(BG4100)</t>
    <phoneticPr fontId="4" type="noConversion"/>
  </si>
  <si>
    <t>팩시밀리(CF650)</t>
    <phoneticPr fontId="4" type="noConversion"/>
  </si>
  <si>
    <t>영광종합사무기</t>
    <phoneticPr fontId="4" type="noConversion"/>
  </si>
  <si>
    <t>책상(1600*1200*720)</t>
    <phoneticPr fontId="4" type="noConversion"/>
  </si>
  <si>
    <t>의자</t>
    <phoneticPr fontId="4" type="noConversion"/>
  </si>
  <si>
    <t>컴퓨터(DH-V740/Z253</t>
    <phoneticPr fontId="4" type="noConversion"/>
  </si>
  <si>
    <t>청소기(HDS-2000)</t>
    <phoneticPr fontId="4" type="noConversion"/>
  </si>
  <si>
    <t>(주)오디쎄미</t>
    <phoneticPr fontId="4" type="noConversion"/>
  </si>
  <si>
    <t>컴퓨터(DM-V74D/Z253)</t>
    <phoneticPr fontId="4" type="noConversion"/>
  </si>
  <si>
    <t>철재 옷장(6인)</t>
    <phoneticPr fontId="4" type="noConversion"/>
  </si>
  <si>
    <t>책상(1800)</t>
    <phoneticPr fontId="4" type="noConversion"/>
  </si>
  <si>
    <t>칸막이 공사(외관검사)</t>
    <phoneticPr fontId="4" type="noConversion"/>
  </si>
  <si>
    <t>대산강건</t>
    <phoneticPr fontId="4" type="noConversion"/>
  </si>
  <si>
    <t>COLOR PRINTER(CLP-315K)</t>
  </si>
  <si>
    <t>예진전기</t>
    <phoneticPr fontId="4" type="noConversion"/>
  </si>
  <si>
    <t>컴퓨터(삼성 DM-V189-DA11)</t>
    <phoneticPr fontId="4" type="noConversion"/>
  </si>
  <si>
    <t>작업테이블(1100*500*600)</t>
    <phoneticPr fontId="4" type="noConversion"/>
  </si>
  <si>
    <t>작업테이블(800*500*600)</t>
    <phoneticPr fontId="4" type="noConversion"/>
  </si>
  <si>
    <t>작업테이블(1600*700*200)</t>
    <phoneticPr fontId="4" type="noConversion"/>
  </si>
  <si>
    <t>(주)오디쎄미</t>
    <phoneticPr fontId="4" type="noConversion"/>
  </si>
  <si>
    <t>작업테이블(1800*600*700)</t>
    <phoneticPr fontId="4" type="noConversion"/>
  </si>
  <si>
    <t>작업테이블(1200*800*800)</t>
    <phoneticPr fontId="4" type="noConversion"/>
  </si>
  <si>
    <t>작업테이블(800*500*800)</t>
    <phoneticPr fontId="4" type="noConversion"/>
  </si>
  <si>
    <t>작업테이블(800*800*800)</t>
    <phoneticPr fontId="4" type="noConversion"/>
  </si>
  <si>
    <t>작업테이블(1800*500*900)</t>
    <phoneticPr fontId="4" type="noConversion"/>
  </si>
  <si>
    <t>청소기((삼성 400W) VC-R934D)</t>
    <phoneticPr fontId="4" type="noConversion"/>
  </si>
  <si>
    <t>신세계아이앤씨</t>
    <phoneticPr fontId="4" type="noConversion"/>
  </si>
  <si>
    <t>노트북(삼성 NT-R530-JS42)</t>
    <phoneticPr fontId="4" type="noConversion"/>
  </si>
  <si>
    <t>컴퓨터(삼성 DM-V189-DA11)</t>
    <phoneticPr fontId="4" type="noConversion"/>
  </si>
  <si>
    <t>더블유텍</t>
    <phoneticPr fontId="4" type="noConversion"/>
  </si>
  <si>
    <t>OA책상(1500)</t>
    <phoneticPr fontId="4" type="noConversion"/>
  </si>
  <si>
    <t>동진체어</t>
    <phoneticPr fontId="4" type="noConversion"/>
  </si>
  <si>
    <t>신발장(56인)</t>
    <phoneticPr fontId="4" type="noConversion"/>
  </si>
  <si>
    <t>금강탁자</t>
    <phoneticPr fontId="4" type="noConversion"/>
  </si>
  <si>
    <t>작업대(1600*800*800)</t>
    <phoneticPr fontId="4" type="noConversion"/>
  </si>
  <si>
    <t>작업대(1800*800*1400)</t>
    <phoneticPr fontId="4" type="noConversion"/>
  </si>
  <si>
    <t>프로젝트(SONY VPL-EX130)</t>
    <phoneticPr fontId="4" type="noConversion"/>
  </si>
  <si>
    <t>유맥스</t>
    <phoneticPr fontId="4" type="noConversion"/>
  </si>
  <si>
    <t>전자칠판(BCB-3200WM)</t>
    <phoneticPr fontId="4" type="noConversion"/>
  </si>
  <si>
    <t>서도솔루션</t>
    <phoneticPr fontId="4" type="noConversion"/>
  </si>
  <si>
    <t>컬러 전자칠판</t>
    <phoneticPr fontId="4" type="noConversion"/>
  </si>
  <si>
    <t>작업대(1800*800*800)</t>
    <phoneticPr fontId="4" type="noConversion"/>
  </si>
  <si>
    <t>작업의자(550*440*790)</t>
    <phoneticPr fontId="4" type="noConversion"/>
  </si>
  <si>
    <t>LABEL PRINTER</t>
  </si>
  <si>
    <t>기륨데이타정보</t>
    <phoneticPr fontId="4" type="noConversion"/>
  </si>
  <si>
    <t>시스템 에어컨</t>
    <phoneticPr fontId="4" type="noConversion"/>
  </si>
  <si>
    <t>글로벌공조</t>
    <phoneticPr fontId="4" type="noConversion"/>
  </si>
  <si>
    <t>DESICCATOR(1200*500*800)</t>
  </si>
  <si>
    <t>작업테이블(2단, 1800*800*800)</t>
    <phoneticPr fontId="4" type="noConversion"/>
  </si>
  <si>
    <t>작업테이블(2단, 2000*800*800)</t>
    <phoneticPr fontId="4" type="noConversion"/>
  </si>
  <si>
    <t>작업테이블(1800*800*800)</t>
    <phoneticPr fontId="4" type="noConversion"/>
  </si>
  <si>
    <t>작업테이블(1100*500*550)</t>
    <phoneticPr fontId="4" type="noConversion"/>
  </si>
  <si>
    <t>작업테이블(800*500*550)</t>
    <phoneticPr fontId="4" type="noConversion"/>
  </si>
  <si>
    <t>OA책상(1500*750*730)</t>
    <phoneticPr fontId="4" type="noConversion"/>
  </si>
  <si>
    <t>의자(중)</t>
    <phoneticPr fontId="4" type="noConversion"/>
  </si>
  <si>
    <t>책상(1800*800*730)</t>
    <phoneticPr fontId="4" type="noConversion"/>
  </si>
  <si>
    <t>사이드책상</t>
    <phoneticPr fontId="4" type="noConversion"/>
  </si>
  <si>
    <t>의자(대)</t>
    <phoneticPr fontId="4" type="noConversion"/>
  </si>
  <si>
    <t>서고(1500*350*1200)</t>
    <phoneticPr fontId="4" type="noConversion"/>
  </si>
  <si>
    <t>철재유리진열장(1200*400*1800)</t>
    <phoneticPr fontId="4" type="noConversion"/>
  </si>
  <si>
    <t>철재락카(900*510*1800)</t>
    <phoneticPr fontId="4" type="noConversion"/>
  </si>
  <si>
    <t>목재회탁(2400*1200*730)</t>
    <phoneticPr fontId="4" type="noConversion"/>
  </si>
  <si>
    <t>회의의자</t>
    <phoneticPr fontId="4" type="noConversion"/>
  </si>
  <si>
    <t>연결회탁(1400*600*720)</t>
    <phoneticPr fontId="4" type="noConversion"/>
  </si>
  <si>
    <t>연결회탁(600*600*720)</t>
    <phoneticPr fontId="4" type="noConversion"/>
  </si>
  <si>
    <t>복합기(DGWOX-4100)</t>
    <phoneticPr fontId="4" type="noConversion"/>
  </si>
  <si>
    <t>신도네트풍납점</t>
    <phoneticPr fontId="4" type="noConversion"/>
  </si>
  <si>
    <t>팩스(MFC-7340)</t>
    <phoneticPr fontId="4" type="noConversion"/>
  </si>
  <si>
    <t>듀오백(의자)</t>
    <phoneticPr fontId="4" type="noConversion"/>
  </si>
  <si>
    <t>노트북(삼성 NT-R430-JA22H)</t>
    <phoneticPr fontId="4" type="noConversion"/>
  </si>
  <si>
    <t>컴퓨터(삼성 DM-V189-DA13S)</t>
    <phoneticPr fontId="4" type="noConversion"/>
  </si>
  <si>
    <t>냉난방기(LG스탠드)</t>
    <phoneticPr fontId="4" type="noConversion"/>
  </si>
  <si>
    <t>노트북(DV6-4005TX)</t>
    <phoneticPr fontId="4" type="noConversion"/>
  </si>
  <si>
    <t>엔터정보기기</t>
    <phoneticPr fontId="4" type="noConversion"/>
  </si>
  <si>
    <t>박영규차장</t>
    <phoneticPr fontId="4" type="noConversion"/>
  </si>
  <si>
    <t>컴퓨터(DELL VOSTRO460)</t>
    <phoneticPr fontId="4" type="noConversion"/>
  </si>
  <si>
    <t>델인터내셔널</t>
    <phoneticPr fontId="4" type="noConversion"/>
  </si>
  <si>
    <t>컴퓨터(DM-V189-DA33S)</t>
    <phoneticPr fontId="4" type="noConversion"/>
  </si>
  <si>
    <t>LDM 이세일기사</t>
    <phoneticPr fontId="4" type="noConversion"/>
  </si>
  <si>
    <t>3단 화일장</t>
    <phoneticPr fontId="4" type="noConversion"/>
  </si>
  <si>
    <t>LED 사업부</t>
    <phoneticPr fontId="4" type="noConversion"/>
  </si>
  <si>
    <t>하이마트쇼핑몰</t>
    <phoneticPr fontId="4" type="noConversion"/>
  </si>
  <si>
    <t>소병훈상무</t>
    <phoneticPr fontId="4" type="noConversion"/>
  </si>
  <si>
    <t>REEL 보관함(670*400*1590)</t>
    <phoneticPr fontId="4" type="noConversion"/>
  </si>
  <si>
    <t>우진ACT호남지사</t>
    <phoneticPr fontId="4" type="noConversion"/>
  </si>
  <si>
    <t>REEL 보관함(690*200*1715)</t>
    <phoneticPr fontId="4" type="noConversion"/>
  </si>
  <si>
    <t>세척작업대(1660*575*900)</t>
    <phoneticPr fontId="4" type="noConversion"/>
  </si>
  <si>
    <t>부품보관함(KMP-27R-C, 52H-A)</t>
    <phoneticPr fontId="4" type="noConversion"/>
  </si>
  <si>
    <t>경도비젼테크㈜</t>
    <phoneticPr fontId="4" type="noConversion"/>
  </si>
  <si>
    <t>지그보관함(MF80)</t>
    <phoneticPr fontId="4" type="noConversion"/>
  </si>
  <si>
    <t>한일과학산업</t>
    <phoneticPr fontId="4" type="noConversion"/>
  </si>
  <si>
    <t>지그보관함(SL50-6)</t>
    <phoneticPr fontId="4" type="noConversion"/>
  </si>
  <si>
    <t>한일과학산업</t>
    <phoneticPr fontId="4" type="noConversion"/>
  </si>
  <si>
    <t>HOUSING ATTACH TABLE(2200*800)</t>
  </si>
  <si>
    <t>CLEAN CHAIR(KM9581)</t>
  </si>
  <si>
    <t>WORK TABLE(1200*800*850)</t>
  </si>
  <si>
    <t>NEXT TEST TABLE(1800*600*950)</t>
  </si>
  <si>
    <t>LID ATTACH TABLE(800*600*950)</t>
  </si>
  <si>
    <t>EPOXY 청소작업대</t>
    <phoneticPr fontId="4" type="noConversion"/>
  </si>
  <si>
    <t>작업대(LID ARRAY W/T(1600*800*800)</t>
    <phoneticPr fontId="4" type="noConversion"/>
  </si>
  <si>
    <t>작업대(HOUSING ATTACH(1800*800*850)</t>
    <phoneticPr fontId="4" type="noConversion"/>
  </si>
  <si>
    <t>작업대(HOUSING ARRAY(1800*800*850)</t>
    <phoneticPr fontId="4" type="noConversion"/>
  </si>
  <si>
    <t>SIDPENSING 로봇거치대(1800*800*8)</t>
    <phoneticPr fontId="4" type="noConversion"/>
  </si>
  <si>
    <t>가경화 작업대(1500*800*850)</t>
    <phoneticPr fontId="4" type="noConversion"/>
  </si>
  <si>
    <t>제품 보관함(700*600*1700)</t>
    <phoneticPr fontId="4" type="noConversion"/>
  </si>
  <si>
    <t>다이싱</t>
    <phoneticPr fontId="4" type="noConversion"/>
  </si>
  <si>
    <t>책상(180*800*720)</t>
    <phoneticPr fontId="4" type="noConversion"/>
  </si>
  <si>
    <t>박해룡차장</t>
    <phoneticPr fontId="4" type="noConversion"/>
  </si>
  <si>
    <t>컴퓨터, 모니터</t>
    <phoneticPr fontId="4" type="noConversion"/>
  </si>
  <si>
    <t>장식장</t>
    <phoneticPr fontId="4" type="noConversion"/>
  </si>
  <si>
    <t>김강호부사장님실</t>
    <phoneticPr fontId="4" type="noConversion"/>
  </si>
  <si>
    <t>3단 책장</t>
    <phoneticPr fontId="4" type="noConversion"/>
  </si>
  <si>
    <t>LED사업부</t>
    <phoneticPr fontId="4" type="noConversion"/>
  </si>
  <si>
    <t>LABEL PRINTER(113XI4-M)</t>
  </si>
  <si>
    <t>아이디정보시스템</t>
    <phoneticPr fontId="4" type="noConversion"/>
  </si>
  <si>
    <t>LABEL PRINTER(ZM400)</t>
  </si>
  <si>
    <t>삼성탈레스용</t>
    <phoneticPr fontId="4" type="noConversion"/>
  </si>
  <si>
    <t>작업대(1000*2000)</t>
    <phoneticPr fontId="4" type="noConversion"/>
  </si>
  <si>
    <t>대일엠엔씨</t>
    <phoneticPr fontId="4" type="noConversion"/>
  </si>
  <si>
    <t>DICING</t>
  </si>
  <si>
    <t>스마트TV</t>
    <phoneticPr fontId="4" type="noConversion"/>
  </si>
  <si>
    <t>리빙프라자(주) 송천점</t>
    <phoneticPr fontId="4" type="noConversion"/>
  </si>
  <si>
    <t>학습조- 대표이사실</t>
    <phoneticPr fontId="4" type="noConversion"/>
  </si>
  <si>
    <t>백승우기사</t>
    <phoneticPr fontId="4" type="noConversion"/>
  </si>
  <si>
    <t>심인보상무-&gt;개발(장수지대리)</t>
    <phoneticPr fontId="4" type="noConversion"/>
  </si>
  <si>
    <t>심인보상무-&gt;영업(설영한대리)</t>
    <phoneticPr fontId="4" type="noConversion"/>
  </si>
  <si>
    <t>컴퓨터</t>
    <phoneticPr fontId="4" type="noConversion"/>
  </si>
  <si>
    <t>델 인터내셔날</t>
    <phoneticPr fontId="4" type="noConversion"/>
  </si>
  <si>
    <t>개발-박성운</t>
    <phoneticPr fontId="4" type="noConversion"/>
  </si>
  <si>
    <t>듀오백-DK2500G(의자)</t>
    <phoneticPr fontId="4" type="noConversion"/>
  </si>
  <si>
    <t>박병근사장님실</t>
    <phoneticPr fontId="4" type="noConversion"/>
  </si>
  <si>
    <t xml:space="preserve">N2 DESICCATER </t>
  </si>
  <si>
    <r>
      <t>캐비닛(</t>
    </r>
    <r>
      <rPr>
        <sz val="9"/>
        <color indexed="8"/>
        <rFont val="맑은 고딕"/>
        <family val="3"/>
        <charset val="129"/>
      </rPr>
      <t>SC-WCHM4R)</t>
    </r>
    <phoneticPr fontId="4" type="noConversion"/>
  </si>
  <si>
    <t>에스엔에스</t>
    <phoneticPr fontId="4" type="noConversion"/>
  </si>
  <si>
    <r>
      <t>프로젝터(엡손</t>
    </r>
    <r>
      <rPr>
        <sz val="9"/>
        <color indexed="8"/>
        <rFont val="맑은 고딕"/>
        <family val="3"/>
        <charset val="129"/>
      </rPr>
      <t>)</t>
    </r>
    <phoneticPr fontId="4" type="noConversion"/>
  </si>
  <si>
    <t>인성미디어</t>
    <phoneticPr fontId="4" type="noConversion"/>
  </si>
  <si>
    <t>접견실</t>
    <phoneticPr fontId="4" type="noConversion"/>
  </si>
  <si>
    <t>노트북(SD550-PD60K)-1</t>
    <phoneticPr fontId="4" type="noConversion"/>
  </si>
  <si>
    <t>㈜비스타넷</t>
    <phoneticPr fontId="4" type="noConversion"/>
  </si>
  <si>
    <t>개발-최윤상</t>
    <phoneticPr fontId="4" type="noConversion"/>
  </si>
  <si>
    <t>노트북(SD550-PD60K)-2</t>
    <phoneticPr fontId="4" type="noConversion"/>
  </si>
  <si>
    <t>개발-한병호</t>
    <phoneticPr fontId="4" type="noConversion"/>
  </si>
  <si>
    <t>㈜비스타넷</t>
    <phoneticPr fontId="4" type="noConversion"/>
  </si>
  <si>
    <t>개발-장수지</t>
    <phoneticPr fontId="4" type="noConversion"/>
  </si>
  <si>
    <t>관리부-박심선</t>
    <phoneticPr fontId="4" type="noConversion"/>
  </si>
  <si>
    <t>회의실</t>
    <phoneticPr fontId="4" type="noConversion"/>
  </si>
  <si>
    <t>비스타넷</t>
    <phoneticPr fontId="4" type="noConversion"/>
  </si>
  <si>
    <t>몰드(김상중대리)</t>
    <phoneticPr fontId="4" type="noConversion"/>
  </si>
  <si>
    <t>개발부 이승우부장</t>
    <phoneticPr fontId="4" type="noConversion"/>
  </si>
  <si>
    <t>개발부 손동현 기사</t>
    <phoneticPr fontId="4" type="noConversion"/>
  </si>
  <si>
    <t>개발부 서연호 기사</t>
    <phoneticPr fontId="4" type="noConversion"/>
  </si>
  <si>
    <t>개발부 이승우부장</t>
    <phoneticPr fontId="4" type="noConversion"/>
  </si>
  <si>
    <t>PDP TV(42")</t>
  </si>
  <si>
    <t>피씨수리센터</t>
    <phoneticPr fontId="4" type="noConversion"/>
  </si>
  <si>
    <t>본관2층소자1, SMT 1</t>
    <phoneticPr fontId="4" type="noConversion"/>
  </si>
  <si>
    <t>이베이코리아</t>
    <phoneticPr fontId="4" type="noConversion"/>
  </si>
  <si>
    <t>관리부(상근감사)</t>
    <phoneticPr fontId="4" type="noConversion"/>
  </si>
  <si>
    <t>한시스템</t>
    <phoneticPr fontId="4" type="noConversion"/>
  </si>
  <si>
    <t>개발부</t>
    <phoneticPr fontId="4" type="noConversion"/>
  </si>
  <si>
    <t>의자(660*600*1230)</t>
    <phoneticPr fontId="4" type="noConversion"/>
  </si>
  <si>
    <t>의자(620*600*1150)</t>
    <phoneticPr fontId="4" type="noConversion"/>
  </si>
  <si>
    <t>파티션</t>
    <phoneticPr fontId="4" type="noConversion"/>
  </si>
  <si>
    <t>제습기</t>
    <phoneticPr fontId="4" type="noConversion"/>
  </si>
  <si>
    <t>현대오피스가구</t>
    <phoneticPr fontId="4" type="noConversion"/>
  </si>
  <si>
    <t>비피씨엔에스</t>
    <phoneticPr fontId="4" type="noConversion"/>
  </si>
  <si>
    <t>보안용 SERVER</t>
    <phoneticPr fontId="4" type="noConversion"/>
  </si>
  <si>
    <t>다온소프트</t>
    <phoneticPr fontId="4" type="noConversion"/>
  </si>
  <si>
    <t>영업부</t>
    <phoneticPr fontId="4" type="noConversion"/>
  </si>
  <si>
    <t>영업부</t>
    <phoneticPr fontId="4" type="noConversion"/>
  </si>
  <si>
    <t>식기세척기</t>
    <phoneticPr fontId="4" type="noConversion"/>
  </si>
  <si>
    <t>군산종합주방</t>
    <phoneticPr fontId="4" type="noConversion"/>
  </si>
  <si>
    <t>식당동</t>
    <phoneticPr fontId="4" type="noConversion"/>
  </si>
  <si>
    <t>냉동냉장고</t>
    <phoneticPr fontId="4" type="noConversion"/>
  </si>
  <si>
    <t>보존식냉동고</t>
    <phoneticPr fontId="4" type="noConversion"/>
  </si>
  <si>
    <t>군산종합주방</t>
    <phoneticPr fontId="4" type="noConversion"/>
  </si>
  <si>
    <t>3단취반기</t>
    <phoneticPr fontId="4" type="noConversion"/>
  </si>
  <si>
    <t>자율배식대</t>
    <phoneticPr fontId="4" type="noConversion"/>
  </si>
  <si>
    <t>천정형 냉난방기</t>
    <phoneticPr fontId="4" type="noConversion"/>
  </si>
  <si>
    <t>지식나눔터</t>
    <phoneticPr fontId="4" type="noConversion"/>
  </si>
  <si>
    <t>VISUAL TABLE 외</t>
  </si>
  <si>
    <t>전일써쓰텍</t>
  </si>
  <si>
    <t>PC</t>
  </si>
  <si>
    <t>컴퓨존</t>
  </si>
  <si>
    <t>LED사업부</t>
  </si>
  <si>
    <t>슬림형 인버터 냉난방기</t>
  </si>
  <si>
    <t>익산세기냉동</t>
  </si>
  <si>
    <t>자재실</t>
  </si>
  <si>
    <t>TESTER HANDLER(SU7500CSP)</t>
  </si>
  <si>
    <t>PLASTIC DEFLASHER</t>
  </si>
  <si>
    <t>에스이테크</t>
  </si>
  <si>
    <t>상아기공</t>
  </si>
  <si>
    <t>SOURCE METER(KEITHLEY 2612B)</t>
  </si>
  <si>
    <t>리솔루션</t>
    <phoneticPr fontId="3" type="noConversion"/>
  </si>
  <si>
    <t>MOLD 금형 적치대</t>
  </si>
  <si>
    <t>한국플랜테크</t>
    <phoneticPr fontId="3" type="noConversion"/>
  </si>
  <si>
    <t>판관, 영업용차량(폐차2019.05.28)</t>
    <phoneticPr fontId="4" type="noConversion"/>
  </si>
  <si>
    <t>FILM ATTACH &amp; CASE 조립설비</t>
  </si>
  <si>
    <t>금형(PSD SENSOR 이너홀더)</t>
  </si>
  <si>
    <t>금형(PSD SENSOR 하우징)</t>
  </si>
  <si>
    <t>금형(SUNLOAD SENSOR V2_CASE)</t>
  </si>
  <si>
    <t>PSD 거리측정 테스터</t>
  </si>
  <si>
    <t>PSD PACKING TRAY(진공 블로우)</t>
  </si>
  <si>
    <t>금형(썬로드센서 홀더)</t>
  </si>
  <si>
    <t>XRF ANALYZER(EA1000Aⅲ)</t>
  </si>
  <si>
    <t>금형(일사센서 CASE)</t>
  </si>
  <si>
    <t>금형(먼지센서 렌즈)</t>
  </si>
  <si>
    <t>금형(PSD LED LENS)</t>
  </si>
  <si>
    <t>금형(PSD SENSOR LENS)</t>
  </si>
  <si>
    <t>금오몰드</t>
  </si>
  <si>
    <t>HITACHI HIGH-TECH</t>
  </si>
  <si>
    <t>JURARON</t>
  </si>
  <si>
    <t>상용특장차</t>
  </si>
  <si>
    <t>2019.09.30 폐기</t>
  </si>
  <si>
    <t>2019.09.30 폐기</t>
    <phoneticPr fontId="3" type="noConversion"/>
  </si>
  <si>
    <t>금형(썬로드센서 덮개/QDM)</t>
  </si>
  <si>
    <t>금형(SLS SENSOR/UPPER)</t>
  </si>
  <si>
    <t>금형(COVER_PC)</t>
  </si>
  <si>
    <t>금형(CASE_PC)</t>
  </si>
  <si>
    <t xml:space="preserve">금형(PSD CASE 목업_2CAVITY) </t>
  </si>
  <si>
    <t>금형(PSD 홀더_2CAVITY)</t>
  </si>
  <si>
    <t>금형(PSD 센서덮개목업_2CAVITY)</t>
  </si>
  <si>
    <t>금형(HOLDER_PC)</t>
  </si>
  <si>
    <t>금형(먼지센서 CASE_2CAVITY)</t>
  </si>
  <si>
    <t>금형(먼지센서 홀더_2CAVITY)</t>
  </si>
  <si>
    <t>금형(먼지센서홀더 덮개_2CAVITY)</t>
  </si>
  <si>
    <t>썬로드센서광학테스터</t>
  </si>
  <si>
    <t>금형(썬로드센서 PCB 타발)</t>
  </si>
  <si>
    <t>금형(썬로드센서 CASE 이중사출)</t>
  </si>
  <si>
    <t>금형(썬로드센서 리드프레임)</t>
  </si>
  <si>
    <t>PSD센서 소자테스터</t>
  </si>
  <si>
    <t>선반-독립형(1200*450*2100)</t>
  </si>
  <si>
    <t>선반-연결형(1200*450*2100)</t>
  </si>
  <si>
    <t>선반-연결형(900*450*2100)</t>
  </si>
  <si>
    <t>네모코리아</t>
  </si>
  <si>
    <t>유림기업</t>
  </si>
  <si>
    <t>상수도급수공사(식당)</t>
    <phoneticPr fontId="4" type="noConversion"/>
  </si>
  <si>
    <t>2019.08.09</t>
    <phoneticPr fontId="3" type="noConversion"/>
  </si>
  <si>
    <t>변전실 전기 승압 공사(신관)</t>
    <phoneticPr fontId="4" type="noConversion"/>
  </si>
  <si>
    <r>
      <t xml:space="preserve"> 06.11.7자본적, </t>
    </r>
    <r>
      <rPr>
        <sz val="10"/>
        <color indexed="8"/>
        <rFont val="맑은 고딕"/>
        <family val="3"/>
        <charset val="129"/>
      </rPr>
      <t>2019.07.31 폐기</t>
    </r>
    <phoneticPr fontId="4" type="noConversion"/>
  </si>
  <si>
    <t>신발장(154칸)</t>
    <phoneticPr fontId="3" type="noConversion"/>
  </si>
  <si>
    <t>19.10.24 폐기</t>
    <phoneticPr fontId="3" type="noConversion"/>
  </si>
  <si>
    <t>항혼항습설비</t>
  </si>
  <si>
    <t>AOI 외</t>
  </si>
  <si>
    <t>AUTO BLADE BAR COATER</t>
  </si>
  <si>
    <t>양압공사</t>
  </si>
  <si>
    <t>대성기연</t>
  </si>
  <si>
    <t>비티엔</t>
  </si>
  <si>
    <t>한테크(코팅장비)</t>
  </si>
  <si>
    <t>SMT라인</t>
  </si>
  <si>
    <t>금형(OGR-103P 컨벤셜 MOLD)</t>
  </si>
  <si>
    <t>금형(썬로드센서 홀더/PC,BLACK)</t>
  </si>
  <si>
    <t>금형(PSD SMT 트레이_ABS BLACK)</t>
  </si>
  <si>
    <t>작업대(800*500*800)</t>
  </si>
  <si>
    <t>전일써스텍</t>
  </si>
  <si>
    <t>PASTE MIXER</t>
  </si>
  <si>
    <t>대화테크</t>
  </si>
  <si>
    <t>작업대(800*500*600)</t>
  </si>
  <si>
    <t>2020.05.25 폐기</t>
    <phoneticPr fontId="3" type="noConversion"/>
  </si>
  <si>
    <t>에이프로시스템즈</t>
    <phoneticPr fontId="4" type="noConversion"/>
  </si>
  <si>
    <t>전주렉시안아파트(108동 303호)</t>
    <phoneticPr fontId="4" type="noConversion"/>
  </si>
  <si>
    <t>41.5811㎡</t>
    <phoneticPr fontId="4" type="noConversion"/>
  </si>
  <si>
    <t>(2020.06.12 매각)</t>
    <phoneticPr fontId="3" type="noConversion"/>
  </si>
  <si>
    <t>EJ옵틱스</t>
  </si>
  <si>
    <t>TESTER(LAOTB_S)</t>
  </si>
  <si>
    <t>홀더금형(OL44GLF-4CH-RC)</t>
  </si>
  <si>
    <t>금형(OMP-R801용 L/F 사출)</t>
  </si>
  <si>
    <t>금형(한정반사 포토센서 INSERT)</t>
  </si>
  <si>
    <t>금형(CASE MOCK-UP)</t>
  </si>
  <si>
    <t>금형(LENS MOCK-UP)</t>
  </si>
  <si>
    <t>중량랙(연결형)</t>
  </si>
  <si>
    <t>복사기(N-501)</t>
  </si>
  <si>
    <t>팩스(M2870FW)</t>
  </si>
  <si>
    <t>영광종합사무기</t>
  </si>
  <si>
    <t>대형REEL선반</t>
  </si>
  <si>
    <t>소형REEL선반</t>
  </si>
  <si>
    <t>관리부</t>
    <phoneticPr fontId="3" type="noConversion"/>
  </si>
  <si>
    <t>성남 엠코헤리츠(302/707)</t>
  </si>
  <si>
    <t>유스랩</t>
  </si>
  <si>
    <t>2020.09.28</t>
  </si>
  <si>
    <t>본사건물(용암리814)</t>
    <phoneticPr fontId="4" type="noConversion"/>
  </si>
  <si>
    <t>본사건물 제3동(식당)</t>
    <phoneticPr fontId="4" type="noConversion"/>
  </si>
  <si>
    <t>AIR COMPRESSOR M/C</t>
  </si>
  <si>
    <t>반자동 단면밸런스 머신</t>
  </si>
  <si>
    <t>대진기계</t>
  </si>
  <si>
    <t>코엔지바란스</t>
  </si>
  <si>
    <t>SOURCE METER</t>
  </si>
  <si>
    <t>금형(COVER INSERT)</t>
  </si>
  <si>
    <t>금형(TRAY BK-722-2호 상)</t>
  </si>
  <si>
    <t>금형(TRAY BK-722-2호 하)</t>
  </si>
  <si>
    <t>금형(1CH HUD LED TRAY)</t>
  </si>
  <si>
    <t>코아텍계측기</t>
  </si>
  <si>
    <t>나노소재 R&amp;D지원사업</t>
  </si>
  <si>
    <t>중량랙(연결형)</t>
    <phoneticPr fontId="3" type="noConversion"/>
  </si>
  <si>
    <t>네모코리아</t>
    <phoneticPr fontId="3" type="noConversion"/>
  </si>
  <si>
    <t>인코어테크</t>
    <phoneticPr fontId="3" type="noConversion"/>
  </si>
  <si>
    <t>SHOTMASTER(300DS)</t>
  </si>
  <si>
    <t>전자저울(AJH2200E/분동내장형)</t>
  </si>
  <si>
    <t>2021.01.25</t>
  </si>
  <si>
    <t>2021.02.25</t>
  </si>
  <si>
    <t>작업대(800*500*800) 외</t>
  </si>
  <si>
    <t>오븐 받침배</t>
  </si>
  <si>
    <t>성일저울</t>
  </si>
  <si>
    <t>에넥스과학</t>
  </si>
  <si>
    <t>CURE OVEN(CV-250CD)</t>
    <phoneticPr fontId="3" type="noConversion"/>
  </si>
  <si>
    <t>X-RAY(XSCAN-A100R)</t>
  </si>
  <si>
    <t>4CH-HUD 렌즈 조립 자동</t>
  </si>
  <si>
    <t>자비스</t>
  </si>
  <si>
    <t>유진시스템</t>
  </si>
  <si>
    <t>금형(1CH METAL PCB 타발)</t>
  </si>
  <si>
    <t>계측기(KEITHLEY 2612A)</t>
  </si>
  <si>
    <t>현미경(SZMN45-B7)</t>
  </si>
  <si>
    <t>지와이테크</t>
  </si>
  <si>
    <t>아로 광학</t>
  </si>
  <si>
    <t>냉난방기</t>
  </si>
  <si>
    <t>개발부</t>
  </si>
  <si>
    <t>HANDLER</t>
  </si>
  <si>
    <t>WIRE BONDER(EAGLE60)</t>
  </si>
  <si>
    <t>세미위즈</t>
  </si>
  <si>
    <t>CAN TYPE</t>
  </si>
  <si>
    <t>금형(CASE/LIDAR)</t>
  </si>
  <si>
    <t>금형(COVER/LIDAR)</t>
  </si>
  <si>
    <t>금형(HOLDER/LIDAR)</t>
  </si>
  <si>
    <t>금형(RUBBER/NBR)</t>
  </si>
  <si>
    <t>금형(CASE/말굽센서</t>
  </si>
  <si>
    <t>금형(COVER/말굽센서)</t>
  </si>
  <si>
    <t>금형(INNER/말굽센서)</t>
  </si>
  <si>
    <t>현미경</t>
  </si>
  <si>
    <t>현미경(MICRO SCOPE)</t>
  </si>
  <si>
    <t>실텍</t>
  </si>
  <si>
    <t>신화전자</t>
  </si>
  <si>
    <t>택산테크</t>
  </si>
  <si>
    <t>이전기술사업화 과제</t>
  </si>
  <si>
    <t>전북특구 첨단기술 과제</t>
  </si>
  <si>
    <t>LNM   2021.09.02 매각</t>
  </si>
  <si>
    <t>LNM   2021.09.02 매각</t>
    <phoneticPr fontId="3" type="noConversion"/>
  </si>
  <si>
    <t>WIRE BONDER(IHAWK XTREME)</t>
  </si>
  <si>
    <t>TESTER(E/T 및 비전검사)</t>
  </si>
  <si>
    <t>HANDLER(TRAY TO TRAY)</t>
  </si>
  <si>
    <t>OP30TS 엿 압착기(4ea Press)</t>
  </si>
  <si>
    <t>금형(L24 Main Case/1×4)</t>
  </si>
  <si>
    <t>금형(F24 Main Case/1×4)</t>
  </si>
  <si>
    <t>2021.05.31 증축</t>
    <phoneticPr fontId="3" type="noConversion"/>
  </si>
  <si>
    <r>
      <t>D</t>
    </r>
    <r>
      <rPr>
        <sz val="10"/>
        <color indexed="8"/>
        <rFont val="맑은 고딕"/>
        <family val="3"/>
        <charset val="129"/>
      </rPr>
      <t>IE BONDER(AD682H)</t>
    </r>
    <phoneticPr fontId="3" type="noConversion"/>
  </si>
  <si>
    <t>세미위즈</t>
    <phoneticPr fontId="3" type="noConversion"/>
  </si>
  <si>
    <t>분광분석기(OPI-100)</t>
    <phoneticPr fontId="3" type="noConversion"/>
  </si>
  <si>
    <t>광전자정밀</t>
    <phoneticPr fontId="4" type="noConversion"/>
  </si>
  <si>
    <t>OP30TS 엿제거 Press</t>
    <phoneticPr fontId="3" type="noConversion"/>
  </si>
  <si>
    <t>유진시스템</t>
    <phoneticPr fontId="3" type="noConversion"/>
  </si>
  <si>
    <t>작업대(800*500*800)</t>
    <phoneticPr fontId="3" type="noConversion"/>
  </si>
  <si>
    <t>2022.06.15</t>
    <phoneticPr fontId="3" type="noConversion"/>
  </si>
  <si>
    <t>씨케이티</t>
    <phoneticPr fontId="3" type="noConversion"/>
  </si>
  <si>
    <t>씨케이티</t>
    <phoneticPr fontId="3" type="noConversion"/>
  </si>
  <si>
    <t>디지털 복합기(신관)</t>
    <phoneticPr fontId="3" type="noConversion"/>
  </si>
  <si>
    <t>2022.06.24 폐기</t>
    <phoneticPr fontId="3" type="noConversion"/>
  </si>
  <si>
    <t>현미경(SZM/YONG XIAN)</t>
    <phoneticPr fontId="3" type="noConversion"/>
  </si>
  <si>
    <t>2022.05.10</t>
    <phoneticPr fontId="3" type="noConversion"/>
  </si>
  <si>
    <t>세미위즈</t>
    <phoneticPr fontId="3" type="noConversion"/>
  </si>
  <si>
    <t>금형(HMI TOP CASE_SKD-61,PBT)</t>
    <phoneticPr fontId="3" type="noConversion"/>
  </si>
  <si>
    <t>금형(HMI BODY_SKD-61,PBT)</t>
    <phoneticPr fontId="3" type="noConversion"/>
  </si>
  <si>
    <t>금형(Indicator Top Body)</t>
    <phoneticPr fontId="3" type="noConversion"/>
  </si>
  <si>
    <t>금형(Indicator Body)</t>
    <phoneticPr fontId="3" type="noConversion"/>
  </si>
  <si>
    <t>2022.08.04 폐기</t>
    <phoneticPr fontId="3" type="noConversion"/>
  </si>
  <si>
    <t>2022.08.04 폐기</t>
    <phoneticPr fontId="3" type="noConversion"/>
  </si>
  <si>
    <t>공사(MOLD라인 클린룸 공사)</t>
  </si>
  <si>
    <t>공사(MOLD라인 ACU 공사)</t>
  </si>
  <si>
    <t>공사(PCB라인 ACU 공사)</t>
  </si>
  <si>
    <t>진공 포장기(GVD-60E)</t>
  </si>
  <si>
    <t>금형(방열판/64*128MM)</t>
  </si>
  <si>
    <t>가성팩</t>
  </si>
  <si>
    <t>두연산업</t>
  </si>
  <si>
    <t>작업대(1200*800*800)</t>
  </si>
  <si>
    <t>인버터 냉난방기(30평)</t>
  </si>
  <si>
    <t>2022.12.30 폐기</t>
    <phoneticPr fontId="3" type="noConversion"/>
  </si>
  <si>
    <t>2022.12.30 폐기</t>
    <phoneticPr fontId="3" type="noConversion"/>
  </si>
  <si>
    <t>관리부 2022.12.30 폐기</t>
    <phoneticPr fontId="4" type="noConversion"/>
  </si>
  <si>
    <t>2022.12.30 1대 폐기</t>
    <phoneticPr fontId="3" type="noConversion"/>
  </si>
  <si>
    <t>2022.12.30 폐기</t>
    <phoneticPr fontId="3" type="noConversion"/>
  </si>
  <si>
    <t>VI Mold Auto Loader</t>
    <phoneticPr fontId="3" type="noConversion"/>
  </si>
  <si>
    <t>아이에치티</t>
    <phoneticPr fontId="3" type="noConversion"/>
  </si>
  <si>
    <t>DIE BONDER(AD862) 설비</t>
    <phoneticPr fontId="3" type="noConversion"/>
  </si>
  <si>
    <t>세미위즈</t>
    <phoneticPr fontId="3" type="noConversion"/>
  </si>
  <si>
    <t>다관절 HANDLE</t>
    <phoneticPr fontId="3" type="noConversion"/>
  </si>
  <si>
    <t>SMART VISION 외</t>
    <phoneticPr fontId="3" type="noConversion"/>
  </si>
  <si>
    <t>TESTER(PM Sensor)</t>
    <phoneticPr fontId="3" type="noConversion"/>
  </si>
  <si>
    <t>TESTER(MULTIPLE)</t>
    <phoneticPr fontId="3" type="noConversion"/>
  </si>
  <si>
    <t>분광기(오츠카LE 5400) 외</t>
    <phoneticPr fontId="3" type="noConversion"/>
  </si>
  <si>
    <t>엘펙</t>
    <phoneticPr fontId="3" type="noConversion"/>
  </si>
  <si>
    <t>(주)제이앤디테크</t>
    <phoneticPr fontId="3" type="noConversion"/>
  </si>
  <si>
    <t>금형(BASE/25PI STEM&amp;CAP)</t>
    <phoneticPr fontId="3" type="noConversion"/>
  </si>
  <si>
    <t>금형(CAN/25PI STEM&amp;CAP)</t>
    <phoneticPr fontId="3" type="noConversion"/>
  </si>
  <si>
    <t>PM센서 소자 솔더 자동화 로봇</t>
  </si>
  <si>
    <t>공사(PCB라인 공사_2차)</t>
    <phoneticPr fontId="3" type="noConversion"/>
  </si>
  <si>
    <t>대성기연</t>
    <phoneticPr fontId="3" type="noConversion"/>
  </si>
  <si>
    <t>DIE BONDER(AD280PLUS)</t>
    <phoneticPr fontId="3" type="noConversion"/>
  </si>
  <si>
    <t>ASM</t>
    <phoneticPr fontId="3" type="noConversion"/>
  </si>
  <si>
    <t>DICING M/C(SS20)</t>
  </si>
  <si>
    <t>TOKYO SEMIITSU</t>
  </si>
  <si>
    <t>2023년 3분기 토지 감가상각비명세서</t>
    <phoneticPr fontId="3" type="noConversion"/>
  </si>
  <si>
    <t>2023년 3분기 건물 감가상각비명세서</t>
    <phoneticPr fontId="3" type="noConversion"/>
  </si>
  <si>
    <t>2023년 3분기 구축물 감가상각비명세서</t>
    <phoneticPr fontId="3" type="noConversion"/>
  </si>
  <si>
    <t>2023년 3분기 기계장치 감가상각비명세서</t>
    <phoneticPr fontId="3" type="noConversion"/>
  </si>
  <si>
    <t>WIRE BONDER(AEROLED)</t>
  </si>
  <si>
    <t>ASM TECH</t>
  </si>
  <si>
    <t>2023년 3분기 차량운반구 감가상각비명세서</t>
    <phoneticPr fontId="3" type="noConversion"/>
  </si>
  <si>
    <t>금형(토너량검출센서/렌즈)</t>
  </si>
  <si>
    <t>금형(토너량검출센서/하우징)</t>
  </si>
  <si>
    <t>금형(LAMPS TOOLING SER(OD-O1))</t>
  </si>
  <si>
    <t>전자저울(MCA524S-2S01-I)</t>
  </si>
  <si>
    <t>FURNACE STANDARD(SFHX-05)</t>
  </si>
  <si>
    <t>금형(VCSEL 평가 TRAY/흑/도전)</t>
  </si>
  <si>
    <t>POWER MACH</t>
  </si>
  <si>
    <t>애니켐</t>
  </si>
  <si>
    <t>($6,000 * @1,300.05)</t>
  </si>
  <si>
    <t>핵심소재 원천기술 과제</t>
  </si>
  <si>
    <t>민군기술이전사업 과제</t>
  </si>
  <si>
    <t>2023년 3분기 공구와기구 감가상각비명세서</t>
    <phoneticPr fontId="3" type="noConversion"/>
  </si>
  <si>
    <t>2023년 3분기 비품 감가상각비명세서</t>
    <phoneticPr fontId="3" type="noConversion"/>
  </si>
  <si>
    <t>2023년 2분기 무형자산상각 명세서</t>
    <phoneticPr fontId="3" type="noConversion"/>
  </si>
  <si>
    <t>구분</t>
    <phoneticPr fontId="4" type="noConversion"/>
  </si>
  <si>
    <t>특허권</t>
    <phoneticPr fontId="4" type="noConversion"/>
  </si>
  <si>
    <t>2000.02.19</t>
  </si>
  <si>
    <t>상각종료</t>
    <phoneticPr fontId="4" type="noConversion"/>
  </si>
  <si>
    <t>특허권(개발비)</t>
    <phoneticPr fontId="4" type="noConversion"/>
  </si>
  <si>
    <t>2000.03.01</t>
  </si>
  <si>
    <t>실용신안권</t>
    <phoneticPr fontId="4" type="noConversion"/>
  </si>
  <si>
    <t>2003.03.10</t>
  </si>
  <si>
    <t>2004.12.20</t>
  </si>
  <si>
    <t>상표권</t>
    <phoneticPr fontId="4" type="noConversion"/>
  </si>
  <si>
    <t>2005.02.25</t>
  </si>
  <si>
    <t>2005.04.04</t>
  </si>
  <si>
    <t>2005.07.27</t>
  </si>
  <si>
    <t>2005.10.24</t>
  </si>
  <si>
    <t>2005.11.11</t>
  </si>
  <si>
    <t>2006.03.23</t>
  </si>
  <si>
    <t>2006.08.24</t>
  </si>
  <si>
    <t>개발비(태양광추적센서)</t>
    <phoneticPr fontId="4" type="noConversion"/>
  </si>
  <si>
    <t xml:space="preserve"> 2006.10.31</t>
  </si>
  <si>
    <t>개발비(DOOR Sensor)</t>
    <phoneticPr fontId="4" type="noConversion"/>
  </si>
  <si>
    <t>2007.02.01</t>
  </si>
  <si>
    <t>개발비(ROOM Lamp)</t>
    <phoneticPr fontId="4" type="noConversion"/>
  </si>
  <si>
    <t>개발비(64광축)</t>
    <phoneticPr fontId="4" type="noConversion"/>
  </si>
  <si>
    <t>2007.05.01</t>
  </si>
  <si>
    <t>개발비(COLOR Sensor)</t>
    <phoneticPr fontId="4" type="noConversion"/>
  </si>
  <si>
    <t>2007.07.01</t>
  </si>
  <si>
    <t>개발비(LDM(실내용))</t>
    <phoneticPr fontId="4" type="noConversion"/>
  </si>
  <si>
    <t>개발비(OAS-8014스크린도어)</t>
    <phoneticPr fontId="4" type="noConversion"/>
  </si>
  <si>
    <t>2007.08.01</t>
  </si>
  <si>
    <t>개발비(OAS-3032차장감지장치)</t>
    <phoneticPr fontId="4" type="noConversion"/>
  </si>
  <si>
    <t>2007.09.01</t>
  </si>
  <si>
    <t>2007.10.29</t>
  </si>
  <si>
    <t>개발비(LDM(실외용))</t>
    <phoneticPr fontId="4" type="noConversion"/>
  </si>
  <si>
    <t>2007.11.01</t>
  </si>
  <si>
    <t>개발비(리니어 인터럽터)</t>
    <phoneticPr fontId="4" type="noConversion"/>
  </si>
  <si>
    <t>2007.12.31</t>
  </si>
  <si>
    <t>개발비(상,하단 램프)</t>
    <phoneticPr fontId="4" type="noConversion"/>
  </si>
  <si>
    <t>2008.06.01</t>
  </si>
  <si>
    <t>2008.06.04</t>
  </si>
  <si>
    <t>개발비(2컬러PD)</t>
    <phoneticPr fontId="4" type="noConversion"/>
  </si>
  <si>
    <t>2008.07.01</t>
  </si>
  <si>
    <t>2008.07.22</t>
  </si>
  <si>
    <t>2008.07.26</t>
  </si>
  <si>
    <t>개발비(SLC)</t>
    <phoneticPr fontId="4" type="noConversion"/>
  </si>
  <si>
    <t>2008.08.01</t>
  </si>
  <si>
    <t>개발비(조도센서)</t>
    <phoneticPr fontId="4" type="noConversion"/>
  </si>
  <si>
    <t>2008.10.01</t>
  </si>
  <si>
    <t>2008.12.08</t>
  </si>
  <si>
    <t>개발비(P 프로젝트)</t>
    <phoneticPr fontId="4" type="noConversion"/>
  </si>
  <si>
    <t>2008.12.31</t>
  </si>
  <si>
    <t>개발비(광전센서)</t>
    <phoneticPr fontId="4" type="noConversion"/>
  </si>
  <si>
    <t>개발비(H프로젝트)</t>
    <phoneticPr fontId="4" type="noConversion"/>
  </si>
  <si>
    <t>개발비(OP58TF)</t>
    <phoneticPr fontId="4" type="noConversion"/>
  </si>
  <si>
    <t>2009.05.22</t>
  </si>
  <si>
    <t>2009.08.20</t>
  </si>
  <si>
    <t>OP30TS</t>
  </si>
  <si>
    <t>2009.10.01</t>
  </si>
  <si>
    <t>개발비(SUN SENSOR DIGITAL)</t>
    <phoneticPr fontId="4" type="noConversion"/>
  </si>
  <si>
    <t>2009.11.01</t>
  </si>
  <si>
    <t>2009.12.04</t>
  </si>
  <si>
    <t>2010.03.25</t>
  </si>
  <si>
    <t>2010.08.05</t>
  </si>
  <si>
    <t>개발비(집광형추적센서)</t>
    <phoneticPr fontId="4" type="noConversion"/>
  </si>
  <si>
    <t>2011.12.31</t>
  </si>
  <si>
    <t>개발비(MTS IR ANT)</t>
    <phoneticPr fontId="4" type="noConversion"/>
  </si>
  <si>
    <t>개발비(리니어 센서)</t>
    <phoneticPr fontId="4" type="noConversion"/>
  </si>
  <si>
    <t>개발비(엘리베이터센서)</t>
    <phoneticPr fontId="4" type="noConversion"/>
  </si>
  <si>
    <t>2013.11.15</t>
  </si>
  <si>
    <t>2015.03.25</t>
  </si>
  <si>
    <t>ORCAD PSPICE DESINGER PLUS</t>
  </si>
  <si>
    <t>2017.07.25</t>
  </si>
  <si>
    <t>CAD</t>
  </si>
  <si>
    <t>2017.10.20</t>
  </si>
  <si>
    <t>소프트웨어</t>
    <phoneticPr fontId="3" type="noConversion"/>
  </si>
  <si>
    <t>윈도우</t>
    <phoneticPr fontId="3" type="noConversion"/>
  </si>
  <si>
    <t>2020.01.13</t>
    <phoneticPr fontId="3" type="noConversion"/>
  </si>
  <si>
    <t>ERP</t>
    <phoneticPr fontId="3" type="noConversion"/>
  </si>
  <si>
    <t>2020.04.21</t>
    <phoneticPr fontId="3" type="noConversion"/>
  </si>
  <si>
    <t>특허권</t>
    <phoneticPr fontId="3" type="noConversion"/>
  </si>
  <si>
    <t>진드기용 천연 살비제</t>
    <phoneticPr fontId="3" type="noConversion"/>
  </si>
  <si>
    <t>2020.05.27</t>
    <phoneticPr fontId="3" type="noConversion"/>
  </si>
  <si>
    <t>오피스 2019</t>
    <phoneticPr fontId="3" type="noConversion"/>
  </si>
  <si>
    <t>2021.06.28</t>
    <phoneticPr fontId="3" type="noConversion"/>
  </si>
  <si>
    <t>4분기</t>
    <phoneticPr fontId="4" type="noConversion"/>
  </si>
  <si>
    <t>판관</t>
    <phoneticPr fontId="4" type="noConversion"/>
  </si>
  <si>
    <t>개발비</t>
    <phoneticPr fontId="4" type="noConversion"/>
  </si>
  <si>
    <t>3분기</t>
    <phoneticPr fontId="4" type="noConversion"/>
  </si>
  <si>
    <t>판관</t>
  </si>
  <si>
    <t>소프트웨어</t>
  </si>
  <si>
    <t>특허권</t>
  </si>
  <si>
    <t>제조</t>
  </si>
  <si>
    <t>개발비</t>
  </si>
  <si>
    <t>상표권</t>
  </si>
  <si>
    <t>2분기</t>
    <phoneticPr fontId="4" type="noConversion"/>
  </si>
  <si>
    <t>판관</t>
    <phoneticPr fontId="3" type="noConversion"/>
  </si>
  <si>
    <t>1분기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</si>
</sst>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_-* #,##0.00_-;\-* #,##0.00_-;_-* &quot;-&quot;_-;_-@_-"/>
    <numFmt numFmtId="177" formatCode="_-* #,##0.0_-;\-* #,##0.0_-;_-* &quot;-&quot;_-;_-@_-"/>
    <numFmt numFmtId="178" formatCode="_-* #,##0.0_-;\-* #,##0.0_-;_-* &quot;-&quot;?_-;_-@_-"/>
    <numFmt numFmtId="179" formatCode="mm&quot;월&quot;\ dd&quot;일&quot;"/>
  </numFmts>
  <fonts count="26" x14ac:knownFonts="1">
    <font>
      <sz val="1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1"/>
      <color indexed="8"/>
      <name val="돋움"/>
      <family val="3"/>
      <charset val="129"/>
    </font>
    <font>
      <sz val="8"/>
      <name val="맑은 고딕"/>
      <family val="3"/>
      <charset val="129"/>
    </font>
    <font>
      <sz val="8"/>
      <color indexed="8"/>
      <name val="돋움"/>
      <family val="3"/>
      <charset val="129"/>
    </font>
    <font>
      <sz val="10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20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6"/>
      <color indexed="8"/>
      <name val="맑은 고딕"/>
      <family val="3"/>
      <charset val="129"/>
    </font>
    <font>
      <sz val="7"/>
      <color indexed="8"/>
      <name val="맑은 고딕"/>
      <family val="3"/>
      <charset val="129"/>
    </font>
    <font>
      <sz val="8"/>
      <color indexed="10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9"/>
      <color indexed="10"/>
      <name val="굴림"/>
      <family val="3"/>
      <charset val="129"/>
    </font>
    <font>
      <sz val="9"/>
      <color indexed="8"/>
      <name val="굴림"/>
      <family val="3"/>
      <charset val="129"/>
    </font>
    <font>
      <sz val="8"/>
      <name val="돋움"/>
      <family val="3"/>
      <charset val="129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돋움"/>
      <family val="3"/>
      <charset val="129"/>
    </font>
    <font>
      <sz val="5"/>
      <color indexed="8"/>
      <name val="맑은 고딕"/>
      <family val="3"/>
      <charset val="129"/>
    </font>
    <font>
      <sz val="7.5"/>
      <color indexed="8"/>
      <name val="맑은 고딕"/>
      <family val="3"/>
      <charset val="129"/>
    </font>
    <font>
      <sz val="9"/>
      <color indexed="1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66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/>
  </cellStyleXfs>
  <cellXfs count="566">
    <xf numFmtId="0" fontId="0" fillId="0" borderId="0" xfId="0">
      <alignment vertical="center"/>
    </xf>
    <xf numFmtId="0" fontId="2" fillId="0" borderId="0" xfId="3"/>
    <xf numFmtId="41" fontId="5" fillId="0" borderId="0" xfId="3" applyNumberFormat="1" applyFont="1"/>
    <xf numFmtId="0" fontId="6" fillId="0" borderId="0" xfId="3" applyFont="1"/>
    <xf numFmtId="41" fontId="6" fillId="0" borderId="0" xfId="3" applyNumberFormat="1" applyFont="1"/>
    <xf numFmtId="0" fontId="5" fillId="0" borderId="0" xfId="3" applyFont="1"/>
    <xf numFmtId="3" fontId="6" fillId="0" borderId="0" xfId="3" applyNumberFormat="1" applyFont="1"/>
    <xf numFmtId="0" fontId="7" fillId="0" borderId="0" xfId="3" applyFont="1"/>
    <xf numFmtId="0" fontId="6" fillId="0" borderId="0" xfId="3" applyFont="1" applyAlignment="1">
      <alignment horizontal="center"/>
    </xf>
    <xf numFmtId="43" fontId="6" fillId="0" borderId="0" xfId="3" applyNumberFormat="1" applyFont="1"/>
    <xf numFmtId="0" fontId="7" fillId="0" borderId="0" xfId="3" applyFont="1" applyAlignment="1">
      <alignment horizontal="center"/>
    </xf>
    <xf numFmtId="0" fontId="6" fillId="0" borderId="0" xfId="3" applyFont="1" applyAlignment="1">
      <alignment horizontal="right"/>
    </xf>
    <xf numFmtId="0" fontId="6" fillId="0" borderId="16" xfId="3" applyFont="1" applyBorder="1" applyAlignment="1">
      <alignment horizontal="center"/>
    </xf>
    <xf numFmtId="0" fontId="6" fillId="0" borderId="17" xfId="3" applyFont="1" applyBorder="1" applyAlignment="1">
      <alignment horizontal="center"/>
    </xf>
    <xf numFmtId="0" fontId="6" fillId="0" borderId="1" xfId="3" applyFont="1" applyBorder="1" applyAlignment="1">
      <alignment horizontal="center"/>
    </xf>
    <xf numFmtId="0" fontId="6" fillId="0" borderId="2" xfId="3" applyFont="1" applyBorder="1" applyAlignment="1">
      <alignment horizontal="center"/>
    </xf>
    <xf numFmtId="3" fontId="6" fillId="0" borderId="18" xfId="3" applyNumberFormat="1" applyFont="1" applyBorder="1" applyAlignment="1">
      <alignment horizontal="center"/>
    </xf>
    <xf numFmtId="0" fontId="6" fillId="0" borderId="3" xfId="3" applyFont="1" applyBorder="1" applyAlignment="1">
      <alignment horizontal="center"/>
    </xf>
    <xf numFmtId="0" fontId="6" fillId="0" borderId="19" xfId="3" applyFont="1" applyBorder="1" applyAlignment="1">
      <alignment horizontal="center"/>
    </xf>
    <xf numFmtId="0" fontId="6" fillId="0" borderId="20" xfId="3" applyFont="1" applyBorder="1" applyAlignment="1">
      <alignment horizontal="center"/>
    </xf>
    <xf numFmtId="0" fontId="6" fillId="0" borderId="21" xfId="3" applyFont="1" applyBorder="1" applyAlignment="1">
      <alignment horizontal="center"/>
    </xf>
    <xf numFmtId="3" fontId="6" fillId="0" borderId="22" xfId="3" applyNumberFormat="1" applyFont="1" applyBorder="1" applyAlignment="1">
      <alignment horizontal="right"/>
    </xf>
    <xf numFmtId="0" fontId="6" fillId="0" borderId="22" xfId="3" applyFont="1" applyBorder="1" applyAlignment="1">
      <alignment horizontal="center"/>
    </xf>
    <xf numFmtId="3" fontId="6" fillId="0" borderId="23" xfId="3" applyNumberFormat="1" applyFont="1" applyBorder="1" applyAlignment="1">
      <alignment horizontal="right"/>
    </xf>
    <xf numFmtId="3" fontId="6" fillId="0" borderId="24" xfId="3" applyNumberFormat="1" applyFont="1" applyBorder="1" applyAlignment="1">
      <alignment horizontal="right"/>
    </xf>
    <xf numFmtId="3" fontId="6" fillId="0" borderId="25" xfId="3" applyNumberFormat="1" applyFont="1" applyBorder="1" applyAlignment="1">
      <alignment horizontal="right"/>
    </xf>
    <xf numFmtId="0" fontId="6" fillId="0" borderId="26" xfId="3" applyFont="1" applyBorder="1" applyAlignment="1">
      <alignment horizontal="center"/>
    </xf>
    <xf numFmtId="0" fontId="6" fillId="0" borderId="27" xfId="3" applyFont="1" applyBorder="1" applyAlignment="1">
      <alignment horizontal="left"/>
    </xf>
    <xf numFmtId="0" fontId="6" fillId="0" borderId="7" xfId="3" applyFont="1" applyBorder="1" applyAlignment="1">
      <alignment horizontal="center"/>
    </xf>
    <xf numFmtId="3" fontId="6" fillId="0" borderId="8" xfId="3" applyNumberFormat="1" applyFont="1" applyBorder="1" applyAlignment="1">
      <alignment horizontal="right"/>
    </xf>
    <xf numFmtId="0" fontId="6" fillId="0" borderId="8" xfId="3" applyFont="1" applyBorder="1" applyAlignment="1">
      <alignment horizontal="center"/>
    </xf>
    <xf numFmtId="3" fontId="6" fillId="0" borderId="28" xfId="3" applyNumberFormat="1" applyFont="1" applyBorder="1" applyAlignment="1">
      <alignment horizontal="right"/>
    </xf>
    <xf numFmtId="3" fontId="6" fillId="0" borderId="29" xfId="3" applyNumberFormat="1" applyFont="1" applyBorder="1" applyAlignment="1">
      <alignment horizontal="right"/>
    </xf>
    <xf numFmtId="0" fontId="9" fillId="0" borderId="30" xfId="3" applyFont="1" applyBorder="1" applyAlignment="1">
      <alignment horizontal="left"/>
    </xf>
    <xf numFmtId="0" fontId="6" fillId="0" borderId="9" xfId="3" applyFont="1" applyBorder="1" applyAlignment="1">
      <alignment horizontal="center"/>
    </xf>
    <xf numFmtId="3" fontId="6" fillId="0" borderId="10" xfId="3" applyNumberFormat="1" applyFont="1" applyBorder="1" applyAlignment="1">
      <alignment horizontal="right"/>
    </xf>
    <xf numFmtId="0" fontId="6" fillId="0" borderId="10" xfId="3" applyFont="1" applyBorder="1" applyAlignment="1">
      <alignment horizontal="center"/>
    </xf>
    <xf numFmtId="3" fontId="6" fillId="0" borderId="31" xfId="3" applyNumberFormat="1" applyFont="1" applyBorder="1" applyAlignment="1">
      <alignment horizontal="right"/>
    </xf>
    <xf numFmtId="3" fontId="6" fillId="0" borderId="32" xfId="3" applyNumberFormat="1" applyFont="1" applyBorder="1" applyAlignment="1">
      <alignment horizontal="right"/>
    </xf>
    <xf numFmtId="0" fontId="9" fillId="0" borderId="27" xfId="3" applyFont="1" applyBorder="1" applyAlignment="1">
      <alignment horizontal="left"/>
    </xf>
    <xf numFmtId="0" fontId="6" fillId="3" borderId="26" xfId="3" applyFont="1" applyFill="1" applyBorder="1" applyAlignment="1">
      <alignment horizontal="center"/>
    </xf>
    <xf numFmtId="0" fontId="9" fillId="3" borderId="27" xfId="3" applyFont="1" applyFill="1" applyBorder="1" applyAlignment="1">
      <alignment horizontal="left"/>
    </xf>
    <xf numFmtId="0" fontId="6" fillId="3" borderId="7" xfId="3" applyFont="1" applyFill="1" applyBorder="1" applyAlignment="1">
      <alignment horizontal="center"/>
    </xf>
    <xf numFmtId="3" fontId="6" fillId="3" borderId="11" xfId="3" applyNumberFormat="1" applyFont="1" applyFill="1" applyBorder="1" applyAlignment="1">
      <alignment horizontal="right"/>
    </xf>
    <xf numFmtId="3" fontId="6" fillId="3" borderId="8" xfId="3" applyNumberFormat="1" applyFont="1" applyFill="1" applyBorder="1" applyAlignment="1">
      <alignment horizontal="right"/>
    </xf>
    <xf numFmtId="0" fontId="6" fillId="3" borderId="11" xfId="3" applyFont="1" applyFill="1" applyBorder="1" applyAlignment="1">
      <alignment horizontal="center"/>
    </xf>
    <xf numFmtId="3" fontId="6" fillId="3" borderId="33" xfId="3" applyNumberFormat="1" applyFont="1" applyFill="1" applyBorder="1" applyAlignment="1">
      <alignment horizontal="right"/>
    </xf>
    <xf numFmtId="3" fontId="6" fillId="3" borderId="12" xfId="3" applyNumberFormat="1" applyFont="1" applyFill="1" applyBorder="1" applyAlignment="1">
      <alignment horizontal="right"/>
    </xf>
    <xf numFmtId="0" fontId="6" fillId="3" borderId="8" xfId="3" applyFont="1" applyFill="1" applyBorder="1" applyAlignment="1">
      <alignment horizontal="center"/>
    </xf>
    <xf numFmtId="3" fontId="6" fillId="3" borderId="28" xfId="3" applyNumberFormat="1" applyFont="1" applyFill="1" applyBorder="1" applyAlignment="1">
      <alignment horizontal="right"/>
    </xf>
    <xf numFmtId="3" fontId="6" fillId="3" borderId="29" xfId="3" applyNumberFormat="1" applyFont="1" applyFill="1" applyBorder="1" applyAlignment="1">
      <alignment horizontal="right"/>
    </xf>
    <xf numFmtId="0" fontId="6" fillId="0" borderId="34" xfId="3" applyFont="1" applyBorder="1" applyAlignment="1">
      <alignment horizontal="center"/>
    </xf>
    <xf numFmtId="0" fontId="6" fillId="0" borderId="35" xfId="3" applyFont="1" applyBorder="1" applyAlignment="1">
      <alignment horizontal="center"/>
    </xf>
    <xf numFmtId="3" fontId="6" fillId="0" borderId="11" xfId="3" applyNumberFormat="1" applyFont="1" applyBorder="1" applyAlignment="1">
      <alignment horizontal="right"/>
    </xf>
    <xf numFmtId="0" fontId="6" fillId="0" borderId="11" xfId="3" applyFont="1" applyBorder="1" applyAlignment="1">
      <alignment horizontal="center"/>
    </xf>
    <xf numFmtId="3" fontId="6" fillId="0" borderId="33" xfId="3" applyNumberFormat="1" applyFont="1" applyBorder="1" applyAlignment="1">
      <alignment horizontal="right"/>
    </xf>
    <xf numFmtId="3" fontId="6" fillId="0" borderId="12" xfId="3" applyNumberFormat="1" applyFont="1" applyBorder="1" applyAlignment="1">
      <alignment horizontal="right"/>
    </xf>
    <xf numFmtId="0" fontId="6" fillId="0" borderId="36" xfId="3" applyFont="1" applyBorder="1" applyAlignment="1">
      <alignment horizontal="center"/>
    </xf>
    <xf numFmtId="0" fontId="6" fillId="0" borderId="37" xfId="3" applyFont="1" applyBorder="1" applyAlignment="1">
      <alignment horizontal="center"/>
    </xf>
    <xf numFmtId="0" fontId="6" fillId="0" borderId="13" xfId="3" applyFont="1" applyBorder="1" applyAlignment="1">
      <alignment horizontal="center"/>
    </xf>
    <xf numFmtId="3" fontId="6" fillId="0" borderId="14" xfId="3" applyNumberFormat="1" applyFont="1" applyBorder="1" applyAlignment="1">
      <alignment horizontal="right"/>
    </xf>
    <xf numFmtId="0" fontId="6" fillId="0" borderId="14" xfId="3" applyFont="1" applyBorder="1" applyAlignment="1">
      <alignment horizontal="center"/>
    </xf>
    <xf numFmtId="3" fontId="6" fillId="0" borderId="38" xfId="3" applyNumberFormat="1" applyFont="1" applyBorder="1" applyAlignment="1">
      <alignment horizontal="right"/>
    </xf>
    <xf numFmtId="3" fontId="6" fillId="0" borderId="15" xfId="3" applyNumberFormat="1" applyFont="1" applyBorder="1" applyAlignment="1">
      <alignment horizontal="right"/>
    </xf>
    <xf numFmtId="43" fontId="7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6" fillId="0" borderId="2" xfId="3" applyNumberFormat="1" applyFont="1" applyBorder="1" applyAlignment="1">
      <alignment horizontal="center"/>
    </xf>
    <xf numFmtId="41" fontId="6" fillId="0" borderId="5" xfId="3" applyNumberFormat="1" applyFont="1" applyBorder="1" applyAlignment="1">
      <alignment horizontal="right"/>
    </xf>
    <xf numFmtId="0" fontId="9" fillId="0" borderId="29" xfId="3" applyFont="1" applyBorder="1"/>
    <xf numFmtId="0" fontId="6" fillId="0" borderId="39" xfId="3" applyFont="1" applyBorder="1" applyAlignment="1">
      <alignment horizontal="center"/>
    </xf>
    <xf numFmtId="0" fontId="6" fillId="0" borderId="30" xfId="3" applyFont="1" applyBorder="1" applyAlignment="1">
      <alignment horizontal="center"/>
    </xf>
    <xf numFmtId="0" fontId="6" fillId="0" borderId="27" xfId="3" applyFont="1" applyBorder="1" applyAlignment="1">
      <alignment horizontal="center"/>
    </xf>
    <xf numFmtId="41" fontId="6" fillId="0" borderId="8" xfId="3" applyNumberFormat="1" applyFont="1" applyBorder="1" applyAlignment="1">
      <alignment horizontal="right"/>
    </xf>
    <xf numFmtId="3" fontId="6" fillId="0" borderId="28" xfId="3" applyNumberFormat="1" applyFont="1" applyBorder="1" applyAlignment="1">
      <alignment horizontal="center"/>
    </xf>
    <xf numFmtId="41" fontId="6" fillId="3" borderId="8" xfId="3" applyNumberFormat="1" applyFont="1" applyFill="1" applyBorder="1" applyAlignment="1">
      <alignment horizontal="right"/>
    </xf>
    <xf numFmtId="0" fontId="6" fillId="3" borderId="10" xfId="3" applyFont="1" applyFill="1" applyBorder="1" applyAlignment="1">
      <alignment horizontal="center"/>
    </xf>
    <xf numFmtId="3" fontId="6" fillId="3" borderId="28" xfId="3" applyNumberFormat="1" applyFont="1" applyFill="1" applyBorder="1" applyAlignment="1">
      <alignment horizontal="center"/>
    </xf>
    <xf numFmtId="0" fontId="6" fillId="3" borderId="34" xfId="3" applyFont="1" applyFill="1" applyBorder="1" applyAlignment="1">
      <alignment horizontal="center"/>
    </xf>
    <xf numFmtId="0" fontId="6" fillId="3" borderId="35" xfId="3" applyFont="1" applyFill="1" applyBorder="1" applyAlignment="1">
      <alignment horizontal="center"/>
    </xf>
    <xf numFmtId="41" fontId="6" fillId="3" borderId="11" xfId="3" applyNumberFormat="1" applyFont="1" applyFill="1" applyBorder="1" applyAlignment="1">
      <alignment horizontal="right"/>
    </xf>
    <xf numFmtId="41" fontId="6" fillId="3" borderId="5" xfId="3" applyNumberFormat="1" applyFont="1" applyFill="1" applyBorder="1" applyAlignment="1">
      <alignment horizontal="right"/>
    </xf>
    <xf numFmtId="3" fontId="6" fillId="3" borderId="40" xfId="3" applyNumberFormat="1" applyFont="1" applyFill="1" applyBorder="1" applyAlignment="1">
      <alignment horizontal="center"/>
    </xf>
    <xf numFmtId="0" fontId="9" fillId="0" borderId="41" xfId="3" applyFont="1" applyBorder="1" applyAlignment="1">
      <alignment horizontal="center"/>
    </xf>
    <xf numFmtId="41" fontId="6" fillId="0" borderId="11" xfId="3" applyNumberFormat="1" applyFont="1" applyBorder="1" applyAlignment="1">
      <alignment horizontal="right"/>
    </xf>
    <xf numFmtId="3" fontId="6" fillId="0" borderId="33" xfId="3" applyNumberFormat="1" applyFont="1" applyBorder="1" applyAlignment="1">
      <alignment horizontal="center"/>
    </xf>
    <xf numFmtId="3" fontId="6" fillId="2" borderId="14" xfId="3" applyNumberFormat="1" applyFont="1" applyFill="1" applyBorder="1" applyAlignment="1">
      <alignment horizontal="right"/>
    </xf>
    <xf numFmtId="43" fontId="7" fillId="0" borderId="0" xfId="3" applyNumberFormat="1" applyFont="1"/>
    <xf numFmtId="41" fontId="6" fillId="0" borderId="0" xfId="3" applyNumberFormat="1" applyFont="1" applyAlignment="1">
      <alignment horizontal="center"/>
    </xf>
    <xf numFmtId="176" fontId="5" fillId="0" borderId="0" xfId="3" applyNumberFormat="1" applyFont="1"/>
    <xf numFmtId="0" fontId="6" fillId="0" borderId="42" xfId="3" applyFont="1" applyBorder="1" applyAlignment="1">
      <alignment horizontal="center"/>
    </xf>
    <xf numFmtId="0" fontId="6" fillId="0" borderId="44" xfId="3" applyFont="1" applyBorder="1" applyAlignment="1">
      <alignment horizontal="center"/>
    </xf>
    <xf numFmtId="3" fontId="6" fillId="0" borderId="45" xfId="3" applyNumberFormat="1" applyFont="1" applyBorder="1" applyAlignment="1">
      <alignment horizontal="right"/>
    </xf>
    <xf numFmtId="3" fontId="6" fillId="0" borderId="46" xfId="3" applyNumberFormat="1" applyFont="1" applyBorder="1" applyAlignment="1">
      <alignment horizontal="right"/>
    </xf>
    <xf numFmtId="41" fontId="7" fillId="0" borderId="0" xfId="2" applyFont="1" applyFill="1" applyAlignment="1"/>
    <xf numFmtId="41" fontId="7" fillId="0" borderId="0" xfId="3" applyNumberFormat="1" applyFont="1" applyAlignment="1">
      <alignment horizontal="center"/>
    </xf>
    <xf numFmtId="41" fontId="6" fillId="0" borderId="0" xfId="2" applyFont="1" applyFill="1" applyAlignment="1"/>
    <xf numFmtId="41" fontId="6" fillId="0" borderId="2" xfId="3" applyNumberFormat="1" applyFont="1" applyBorder="1" applyAlignment="1">
      <alignment horizontal="center"/>
    </xf>
    <xf numFmtId="41" fontId="6" fillId="0" borderId="22" xfId="3" applyNumberFormat="1" applyFont="1" applyBorder="1" applyAlignment="1">
      <alignment horizontal="right"/>
    </xf>
    <xf numFmtId="41" fontId="6" fillId="0" borderId="23" xfId="3" applyNumberFormat="1" applyFont="1" applyBorder="1" applyAlignment="1">
      <alignment horizontal="right"/>
    </xf>
    <xf numFmtId="3" fontId="6" fillId="0" borderId="47" xfId="3" applyNumberFormat="1" applyFont="1" applyBorder="1" applyAlignment="1">
      <alignment horizontal="right"/>
    </xf>
    <xf numFmtId="0" fontId="6" fillId="0" borderId="41" xfId="3" applyFont="1" applyBorder="1" applyAlignment="1">
      <alignment horizontal="center"/>
    </xf>
    <xf numFmtId="41" fontId="6" fillId="0" borderId="10" xfId="3" applyNumberFormat="1" applyFont="1" applyBorder="1" applyAlignment="1">
      <alignment horizontal="right"/>
    </xf>
    <xf numFmtId="41" fontId="6" fillId="0" borderId="14" xfId="3" applyNumberFormat="1" applyFont="1" applyBorder="1" applyAlignment="1">
      <alignment horizontal="right"/>
    </xf>
    <xf numFmtId="41" fontId="7" fillId="0" borderId="0" xfId="3" applyNumberFormat="1" applyFont="1"/>
    <xf numFmtId="41" fontId="6" fillId="0" borderId="8" xfId="3" applyNumberFormat="1" applyFont="1" applyBorder="1" applyAlignment="1">
      <alignment horizontal="center" vertical="center"/>
    </xf>
    <xf numFmtId="3" fontId="6" fillId="0" borderId="29" xfId="3" applyNumberFormat="1" applyFont="1" applyBorder="1" applyAlignment="1">
      <alignment horizontal="center"/>
    </xf>
    <xf numFmtId="14" fontId="6" fillId="0" borderId="9" xfId="3" applyNumberFormat="1" applyFont="1" applyBorder="1" applyAlignment="1">
      <alignment horizontal="center"/>
    </xf>
    <xf numFmtId="41" fontId="6" fillId="0" borderId="45" xfId="3" applyNumberFormat="1" applyFont="1" applyBorder="1" applyAlignment="1">
      <alignment horizontal="right"/>
    </xf>
    <xf numFmtId="0" fontId="6" fillId="0" borderId="45" xfId="3" applyFont="1" applyBorder="1" applyAlignment="1">
      <alignment horizontal="center"/>
    </xf>
    <xf numFmtId="0" fontId="7" fillId="0" borderId="0" xfId="3" applyFont="1" applyAlignment="1">
      <alignment horizontal="left"/>
    </xf>
    <xf numFmtId="0" fontId="6" fillId="0" borderId="0" xfId="3" applyFont="1" applyAlignment="1">
      <alignment horizontal="left"/>
    </xf>
    <xf numFmtId="0" fontId="6" fillId="0" borderId="17" xfId="3" applyFont="1" applyBorder="1" applyAlignment="1">
      <alignment horizontal="left"/>
    </xf>
    <xf numFmtId="14" fontId="6" fillId="0" borderId="7" xfId="3" applyNumberFormat="1" applyFont="1" applyBorder="1" applyAlignment="1">
      <alignment horizontal="center"/>
    </xf>
    <xf numFmtId="0" fontId="6" fillId="4" borderId="26" xfId="3" applyFont="1" applyFill="1" applyBorder="1" applyAlignment="1">
      <alignment horizontal="center"/>
    </xf>
    <xf numFmtId="0" fontId="6" fillId="4" borderId="27" xfId="3" applyFont="1" applyFill="1" applyBorder="1" applyAlignment="1">
      <alignment horizontal="left"/>
    </xf>
    <xf numFmtId="14" fontId="6" fillId="4" borderId="7" xfId="3" applyNumberFormat="1" applyFont="1" applyFill="1" applyBorder="1" applyAlignment="1">
      <alignment horizontal="center"/>
    </xf>
    <xf numFmtId="3" fontId="6" fillId="4" borderId="8" xfId="3" applyNumberFormat="1" applyFont="1" applyFill="1" applyBorder="1" applyAlignment="1">
      <alignment horizontal="right"/>
    </xf>
    <xf numFmtId="41" fontId="6" fillId="4" borderId="8" xfId="3" applyNumberFormat="1" applyFont="1" applyFill="1" applyBorder="1" applyAlignment="1">
      <alignment horizontal="right"/>
    </xf>
    <xf numFmtId="0" fontId="6" fillId="4" borderId="8" xfId="3" applyFont="1" applyFill="1" applyBorder="1" applyAlignment="1">
      <alignment horizontal="center"/>
    </xf>
    <xf numFmtId="3" fontId="6" fillId="4" borderId="28" xfId="3" applyNumberFormat="1" applyFont="1" applyFill="1" applyBorder="1" applyAlignment="1">
      <alignment horizontal="right"/>
    </xf>
    <xf numFmtId="3" fontId="6" fillId="4" borderId="29" xfId="3" applyNumberFormat="1" applyFont="1" applyFill="1" applyBorder="1" applyAlignment="1">
      <alignment horizontal="right"/>
    </xf>
    <xf numFmtId="3" fontId="6" fillId="4" borderId="0" xfId="3" applyNumberFormat="1" applyFont="1" applyFill="1"/>
    <xf numFmtId="41" fontId="6" fillId="4" borderId="0" xfId="3" applyNumberFormat="1" applyFont="1" applyFill="1"/>
    <xf numFmtId="0" fontId="6" fillId="4" borderId="0" xfId="3" applyFont="1" applyFill="1"/>
    <xf numFmtId="3" fontId="6" fillId="0" borderId="8" xfId="3" applyNumberFormat="1" applyFont="1" applyBorder="1"/>
    <xf numFmtId="3" fontId="6" fillId="4" borderId="28" xfId="3" applyNumberFormat="1" applyFont="1" applyFill="1" applyBorder="1" applyAlignment="1">
      <alignment horizontal="center"/>
    </xf>
    <xf numFmtId="3" fontId="9" fillId="0" borderId="28" xfId="3" applyNumberFormat="1" applyFont="1" applyBorder="1" applyAlignment="1">
      <alignment horizontal="right"/>
    </xf>
    <xf numFmtId="3" fontId="10" fillId="0" borderId="29" xfId="3" applyNumberFormat="1" applyFont="1" applyBorder="1" applyAlignment="1">
      <alignment horizontal="left"/>
    </xf>
    <xf numFmtId="3" fontId="10" fillId="0" borderId="29" xfId="3" applyNumberFormat="1" applyFont="1" applyBorder="1" applyAlignment="1">
      <alignment horizontal="right"/>
    </xf>
    <xf numFmtId="3" fontId="9" fillId="0" borderId="28" xfId="3" applyNumberFormat="1" applyFont="1" applyBorder="1" applyAlignment="1">
      <alignment horizontal="center"/>
    </xf>
    <xf numFmtId="3" fontId="11" fillId="0" borderId="29" xfId="3" applyNumberFormat="1" applyFont="1" applyBorder="1" applyAlignment="1">
      <alignment horizontal="left"/>
    </xf>
    <xf numFmtId="0" fontId="6" fillId="2" borderId="27" xfId="3" applyFont="1" applyFill="1" applyBorder="1" applyAlignment="1">
      <alignment horizontal="left"/>
    </xf>
    <xf numFmtId="14" fontId="6" fillId="2" borderId="7" xfId="3" applyNumberFormat="1" applyFont="1" applyFill="1" applyBorder="1" applyAlignment="1">
      <alignment horizontal="center"/>
    </xf>
    <xf numFmtId="3" fontId="6" fillId="2" borderId="8" xfId="3" applyNumberFormat="1" applyFont="1" applyFill="1" applyBorder="1" applyAlignment="1">
      <alignment horizontal="right"/>
    </xf>
    <xf numFmtId="41" fontId="6" fillId="2" borderId="8" xfId="3" applyNumberFormat="1" applyFont="1" applyFill="1" applyBorder="1" applyAlignment="1">
      <alignment horizontal="right"/>
    </xf>
    <xf numFmtId="0" fontId="6" fillId="2" borderId="8" xfId="3" applyFont="1" applyFill="1" applyBorder="1" applyAlignment="1">
      <alignment horizontal="center"/>
    </xf>
    <xf numFmtId="3" fontId="6" fillId="2" borderId="28" xfId="3" applyNumberFormat="1" applyFont="1" applyFill="1" applyBorder="1" applyAlignment="1">
      <alignment horizontal="center"/>
    </xf>
    <xf numFmtId="3" fontId="6" fillId="2" borderId="29" xfId="3" applyNumberFormat="1" applyFont="1" applyFill="1" applyBorder="1" applyAlignment="1">
      <alignment horizontal="right"/>
    </xf>
    <xf numFmtId="3" fontId="6" fillId="2" borderId="0" xfId="3" applyNumberFormat="1" applyFont="1" applyFill="1"/>
    <xf numFmtId="0" fontId="6" fillId="2" borderId="0" xfId="3" applyFont="1" applyFill="1"/>
    <xf numFmtId="41" fontId="6" fillId="5" borderId="0" xfId="3" applyNumberFormat="1" applyFont="1" applyFill="1"/>
    <xf numFmtId="0" fontId="6" fillId="6" borderId="27" xfId="3" applyFont="1" applyFill="1" applyBorder="1" applyAlignment="1">
      <alignment horizontal="center" vertical="center"/>
    </xf>
    <xf numFmtId="0" fontId="6" fillId="6" borderId="27" xfId="3" applyFont="1" applyFill="1" applyBorder="1" applyAlignment="1">
      <alignment horizontal="left" vertical="center"/>
    </xf>
    <xf numFmtId="14" fontId="6" fillId="6" borderId="7" xfId="3" applyNumberFormat="1" applyFont="1" applyFill="1" applyBorder="1" applyAlignment="1">
      <alignment horizontal="center"/>
    </xf>
    <xf numFmtId="3" fontId="6" fillId="6" borderId="8" xfId="3" applyNumberFormat="1" applyFont="1" applyFill="1" applyBorder="1" applyAlignment="1">
      <alignment horizontal="right"/>
    </xf>
    <xf numFmtId="41" fontId="6" fillId="6" borderId="8" xfId="3" applyNumberFormat="1" applyFont="1" applyFill="1" applyBorder="1" applyAlignment="1">
      <alignment horizontal="right"/>
    </xf>
    <xf numFmtId="0" fontId="6" fillId="6" borderId="8" xfId="3" applyFont="1" applyFill="1" applyBorder="1" applyAlignment="1">
      <alignment horizontal="center"/>
    </xf>
    <xf numFmtId="3" fontId="6" fillId="6" borderId="28" xfId="3" applyNumberFormat="1" applyFont="1" applyFill="1" applyBorder="1" applyAlignment="1">
      <alignment horizontal="center"/>
    </xf>
    <xf numFmtId="3" fontId="6" fillId="6" borderId="29" xfId="3" applyNumberFormat="1" applyFont="1" applyFill="1" applyBorder="1" applyAlignment="1">
      <alignment horizontal="right"/>
    </xf>
    <xf numFmtId="3" fontId="6" fillId="6" borderId="0" xfId="3" applyNumberFormat="1" applyFont="1" applyFill="1"/>
    <xf numFmtId="41" fontId="6" fillId="6" borderId="0" xfId="3" applyNumberFormat="1" applyFont="1" applyFill="1"/>
    <xf numFmtId="0" fontId="6" fillId="2" borderId="27" xfId="3" applyFont="1" applyFill="1" applyBorder="1" applyAlignment="1">
      <alignment horizontal="left" vertical="center"/>
    </xf>
    <xf numFmtId="3" fontId="11" fillId="2" borderId="29" xfId="3" applyNumberFormat="1" applyFont="1" applyFill="1" applyBorder="1" applyAlignment="1">
      <alignment horizontal="left"/>
    </xf>
    <xf numFmtId="0" fontId="6" fillId="0" borderId="27" xfId="3" applyFont="1" applyBorder="1" applyAlignment="1">
      <alignment horizontal="left" vertical="center"/>
    </xf>
    <xf numFmtId="0" fontId="9" fillId="4" borderId="27" xfId="3" applyFont="1" applyFill="1" applyBorder="1" applyAlignment="1">
      <alignment horizontal="left" vertical="center"/>
    </xf>
    <xf numFmtId="0" fontId="9" fillId="0" borderId="27" xfId="3" applyFont="1" applyBorder="1" applyAlignment="1">
      <alignment horizontal="left" vertical="center"/>
    </xf>
    <xf numFmtId="0" fontId="9" fillId="0" borderId="41" xfId="3" applyFont="1" applyBorder="1" applyAlignment="1">
      <alignment horizontal="left" vertical="center"/>
    </xf>
    <xf numFmtId="14" fontId="6" fillId="0" borderId="35" xfId="3" applyNumberFormat="1" applyFont="1" applyBorder="1" applyAlignment="1">
      <alignment horizontal="center"/>
    </xf>
    <xf numFmtId="3" fontId="6" fillId="0" borderId="31" xfId="3" applyNumberFormat="1" applyFont="1" applyBorder="1" applyAlignment="1">
      <alignment horizontal="center"/>
    </xf>
    <xf numFmtId="0" fontId="9" fillId="0" borderId="30" xfId="3" applyFont="1" applyBorder="1" applyAlignment="1">
      <alignment horizontal="left" vertical="center"/>
    </xf>
    <xf numFmtId="0" fontId="9" fillId="4" borderId="30" xfId="3" applyFont="1" applyFill="1" applyBorder="1" applyAlignment="1">
      <alignment horizontal="left" vertical="center"/>
    </xf>
    <xf numFmtId="14" fontId="6" fillId="4" borderId="9" xfId="3" applyNumberFormat="1" applyFont="1" applyFill="1" applyBorder="1" applyAlignment="1">
      <alignment horizontal="center"/>
    </xf>
    <xf numFmtId="3" fontId="6" fillId="4" borderId="10" xfId="3" applyNumberFormat="1" applyFont="1" applyFill="1" applyBorder="1" applyAlignment="1">
      <alignment horizontal="right"/>
    </xf>
    <xf numFmtId="41" fontId="6" fillId="4" borderId="10" xfId="3" applyNumberFormat="1" applyFont="1" applyFill="1" applyBorder="1" applyAlignment="1">
      <alignment horizontal="right"/>
    </xf>
    <xf numFmtId="3" fontId="6" fillId="4" borderId="31" xfId="3" applyNumberFormat="1" applyFont="1" applyFill="1" applyBorder="1" applyAlignment="1">
      <alignment horizontal="center"/>
    </xf>
    <xf numFmtId="0" fontId="9" fillId="7" borderId="8" xfId="3" applyFont="1" applyFill="1" applyBorder="1" applyAlignment="1">
      <alignment horizontal="center" vertical="center"/>
    </xf>
    <xf numFmtId="0" fontId="9" fillId="7" borderId="49" xfId="3" applyFont="1" applyFill="1" applyBorder="1" applyAlignment="1">
      <alignment horizontal="left" vertical="center"/>
    </xf>
    <xf numFmtId="14" fontId="6" fillId="7" borderId="7" xfId="3" applyNumberFormat="1" applyFont="1" applyFill="1" applyBorder="1" applyAlignment="1">
      <alignment horizontal="center"/>
    </xf>
    <xf numFmtId="3" fontId="6" fillId="7" borderId="8" xfId="3" applyNumberFormat="1" applyFont="1" applyFill="1" applyBorder="1" applyAlignment="1">
      <alignment horizontal="right"/>
    </xf>
    <xf numFmtId="3" fontId="6" fillId="7" borderId="10" xfId="3" applyNumberFormat="1" applyFont="1" applyFill="1" applyBorder="1" applyAlignment="1">
      <alignment horizontal="right"/>
    </xf>
    <xf numFmtId="41" fontId="6" fillId="7" borderId="8" xfId="3" applyNumberFormat="1" applyFont="1" applyFill="1" applyBorder="1" applyAlignment="1">
      <alignment horizontal="right"/>
    </xf>
    <xf numFmtId="0" fontId="6" fillId="7" borderId="8" xfId="3" applyFont="1" applyFill="1" applyBorder="1" applyAlignment="1">
      <alignment horizontal="center"/>
    </xf>
    <xf numFmtId="41" fontId="6" fillId="7" borderId="10" xfId="3" applyNumberFormat="1" applyFont="1" applyFill="1" applyBorder="1" applyAlignment="1">
      <alignment horizontal="right"/>
    </xf>
    <xf numFmtId="3" fontId="6" fillId="7" borderId="8" xfId="3" applyNumberFormat="1" applyFont="1" applyFill="1" applyBorder="1" applyAlignment="1">
      <alignment horizontal="center"/>
    </xf>
    <xf numFmtId="3" fontId="6" fillId="7" borderId="29" xfId="3" applyNumberFormat="1" applyFont="1" applyFill="1" applyBorder="1" applyAlignment="1">
      <alignment horizontal="right"/>
    </xf>
    <xf numFmtId="3" fontId="6" fillId="7" borderId="0" xfId="3" applyNumberFormat="1" applyFont="1" applyFill="1"/>
    <xf numFmtId="41" fontId="6" fillId="7" borderId="0" xfId="3" applyNumberFormat="1" applyFont="1" applyFill="1"/>
    <xf numFmtId="0" fontId="6" fillId="7" borderId="0" xfId="3" applyFont="1" applyFill="1"/>
    <xf numFmtId="0" fontId="9" fillId="0" borderId="49" xfId="3" applyFont="1" applyBorder="1" applyAlignment="1">
      <alignment horizontal="left" vertical="center"/>
    </xf>
    <xf numFmtId="3" fontId="6" fillId="0" borderId="8" xfId="3" applyNumberFormat="1" applyFont="1" applyBorder="1" applyAlignment="1">
      <alignment horizontal="center"/>
    </xf>
    <xf numFmtId="0" fontId="9" fillId="0" borderId="50" xfId="3" applyFont="1" applyBorder="1" applyAlignment="1">
      <alignment horizontal="left" vertical="center"/>
    </xf>
    <xf numFmtId="3" fontId="6" fillId="7" borderId="28" xfId="3" applyNumberFormat="1" applyFont="1" applyFill="1" applyBorder="1" applyAlignment="1">
      <alignment horizontal="center"/>
    </xf>
    <xf numFmtId="3" fontId="6" fillId="0" borderId="10" xfId="3" applyNumberFormat="1" applyFont="1" applyBorder="1" applyAlignment="1">
      <alignment horizontal="center"/>
    </xf>
    <xf numFmtId="0" fontId="9" fillId="0" borderId="51" xfId="3" applyFont="1" applyBorder="1" applyAlignment="1">
      <alignment horizontal="left" vertical="center"/>
    </xf>
    <xf numFmtId="41" fontId="9" fillId="0" borderId="8" xfId="3" applyNumberFormat="1" applyFont="1" applyBorder="1" applyAlignment="1">
      <alignment vertical="center"/>
    </xf>
    <xf numFmtId="41" fontId="9" fillId="4" borderId="8" xfId="3" applyNumberFormat="1" applyFont="1" applyFill="1" applyBorder="1" applyAlignment="1">
      <alignment vertical="center"/>
    </xf>
    <xf numFmtId="41" fontId="6" fillId="4" borderId="8" xfId="3" applyNumberFormat="1" applyFont="1" applyFill="1" applyBorder="1" applyAlignment="1">
      <alignment horizontal="center" vertical="center"/>
    </xf>
    <xf numFmtId="41" fontId="6" fillId="0" borderId="28" xfId="3" applyNumberFormat="1" applyFont="1" applyBorder="1" applyAlignment="1">
      <alignment horizontal="center" vertical="center"/>
    </xf>
    <xf numFmtId="41" fontId="6" fillId="0" borderId="33" xfId="3" applyNumberFormat="1" applyFont="1" applyBorder="1" applyAlignment="1">
      <alignment horizontal="center" vertical="center"/>
    </xf>
    <xf numFmtId="0" fontId="5" fillId="0" borderId="27" xfId="3" applyFont="1" applyBorder="1" applyAlignment="1">
      <alignment horizontal="left" vertical="center"/>
    </xf>
    <xf numFmtId="41" fontId="5" fillId="0" borderId="8" xfId="3" applyNumberFormat="1" applyFont="1" applyBorder="1" applyAlignment="1">
      <alignment vertical="center"/>
    </xf>
    <xf numFmtId="41" fontId="5" fillId="0" borderId="8" xfId="3" applyNumberFormat="1" applyFont="1" applyBorder="1" applyAlignment="1">
      <alignment horizontal="center" vertical="center"/>
    </xf>
    <xf numFmtId="0" fontId="5" fillId="0" borderId="8" xfId="3" applyFont="1" applyBorder="1" applyAlignment="1">
      <alignment horizontal="center" vertical="center"/>
    </xf>
    <xf numFmtId="0" fontId="5" fillId="0" borderId="30" xfId="3" applyFont="1" applyBorder="1" applyAlignment="1">
      <alignment horizontal="left" vertical="center"/>
    </xf>
    <xf numFmtId="41" fontId="5" fillId="0" borderId="10" xfId="3" applyNumberFormat="1" applyFont="1" applyBorder="1" applyAlignment="1">
      <alignment vertical="center"/>
    </xf>
    <xf numFmtId="41" fontId="5" fillId="0" borderId="28" xfId="3" applyNumberFormat="1" applyFont="1" applyBorder="1" applyAlignment="1">
      <alignment horizontal="center" vertical="center"/>
    </xf>
    <xf numFmtId="0" fontId="5" fillId="0" borderId="28" xfId="3" applyFont="1" applyBorder="1" applyAlignment="1">
      <alignment horizontal="center" vertical="center"/>
    </xf>
    <xf numFmtId="0" fontId="12" fillId="0" borderId="27" xfId="3" applyFont="1" applyBorder="1" applyAlignment="1">
      <alignment horizontal="left" vertical="center"/>
    </xf>
    <xf numFmtId="41" fontId="6" fillId="0" borderId="8" xfId="3" applyNumberFormat="1" applyFont="1" applyBorder="1" applyAlignment="1">
      <alignment vertical="center"/>
    </xf>
    <xf numFmtId="3" fontId="6" fillId="0" borderId="29" xfId="3" applyNumberFormat="1" applyFont="1" applyBorder="1" applyAlignment="1">
      <alignment horizontal="left"/>
    </xf>
    <xf numFmtId="41" fontId="5" fillId="2" borderId="28" xfId="3" applyNumberFormat="1" applyFont="1" applyFill="1" applyBorder="1" applyAlignment="1">
      <alignment horizontal="center" vertical="center"/>
    </xf>
    <xf numFmtId="3" fontId="6" fillId="2" borderId="29" xfId="3" applyNumberFormat="1" applyFont="1" applyFill="1" applyBorder="1" applyAlignment="1">
      <alignment horizontal="left"/>
    </xf>
    <xf numFmtId="0" fontId="5" fillId="8" borderId="27" xfId="3" applyFont="1" applyFill="1" applyBorder="1" applyAlignment="1">
      <alignment horizontal="left" vertical="center"/>
    </xf>
    <xf numFmtId="14" fontId="6" fillId="8" borderId="7" xfId="3" applyNumberFormat="1" applyFont="1" applyFill="1" applyBorder="1" applyAlignment="1">
      <alignment horizontal="center"/>
    </xf>
    <xf numFmtId="3" fontId="6" fillId="8" borderId="8" xfId="3" applyNumberFormat="1" applyFont="1" applyFill="1" applyBorder="1" applyAlignment="1">
      <alignment horizontal="right"/>
    </xf>
    <xf numFmtId="41" fontId="6" fillId="8" borderId="8" xfId="3" applyNumberFormat="1" applyFont="1" applyFill="1" applyBorder="1" applyAlignment="1">
      <alignment vertical="center"/>
    </xf>
    <xf numFmtId="41" fontId="6" fillId="8" borderId="8" xfId="3" applyNumberFormat="1" applyFont="1" applyFill="1" applyBorder="1" applyAlignment="1">
      <alignment horizontal="right"/>
    </xf>
    <xf numFmtId="0" fontId="6" fillId="8" borderId="8" xfId="3" applyFont="1" applyFill="1" applyBorder="1" applyAlignment="1">
      <alignment horizontal="center"/>
    </xf>
    <xf numFmtId="41" fontId="5" fillId="8" borderId="28" xfId="3" applyNumberFormat="1" applyFont="1" applyFill="1" applyBorder="1" applyAlignment="1">
      <alignment horizontal="center" vertical="center"/>
    </xf>
    <xf numFmtId="0" fontId="5" fillId="8" borderId="28" xfId="3" applyFont="1" applyFill="1" applyBorder="1" applyAlignment="1">
      <alignment horizontal="center" vertical="center"/>
    </xf>
    <xf numFmtId="3" fontId="6" fillId="8" borderId="29" xfId="3" applyNumberFormat="1" applyFont="1" applyFill="1" applyBorder="1" applyAlignment="1">
      <alignment horizontal="left"/>
    </xf>
    <xf numFmtId="0" fontId="5" fillId="2" borderId="27" xfId="3" applyFont="1" applyFill="1" applyBorder="1" applyAlignment="1">
      <alignment horizontal="left" vertical="center" wrapText="1"/>
    </xf>
    <xf numFmtId="41" fontId="5" fillId="2" borderId="8" xfId="3" applyNumberFormat="1" applyFont="1" applyFill="1" applyBorder="1" applyAlignment="1">
      <alignment vertical="center"/>
    </xf>
    <xf numFmtId="0" fontId="5" fillId="2" borderId="28" xfId="3" applyFont="1" applyFill="1" applyBorder="1" applyAlignment="1">
      <alignment horizontal="center" vertical="center"/>
    </xf>
    <xf numFmtId="41" fontId="5" fillId="0" borderId="31" xfId="3" applyNumberFormat="1" applyFont="1" applyBorder="1" applyAlignment="1">
      <alignment horizontal="center" vertical="center"/>
    </xf>
    <xf numFmtId="0" fontId="5" fillId="0" borderId="31" xfId="3" applyFont="1" applyBorder="1" applyAlignment="1">
      <alignment horizontal="center" vertical="center"/>
    </xf>
    <xf numFmtId="3" fontId="6" fillId="0" borderId="32" xfId="3" applyNumberFormat="1" applyFont="1" applyBorder="1" applyAlignment="1">
      <alignment horizontal="left"/>
    </xf>
    <xf numFmtId="0" fontId="5" fillId="2" borderId="30" xfId="3" applyFont="1" applyFill="1" applyBorder="1" applyAlignment="1">
      <alignment horizontal="left" vertical="center"/>
    </xf>
    <xf numFmtId="14" fontId="6" fillId="2" borderId="9" xfId="3" applyNumberFormat="1" applyFont="1" applyFill="1" applyBorder="1" applyAlignment="1">
      <alignment horizontal="center"/>
    </xf>
    <xf numFmtId="3" fontId="6" fillId="2" borderId="10" xfId="3" applyNumberFormat="1" applyFont="1" applyFill="1" applyBorder="1" applyAlignment="1">
      <alignment horizontal="right"/>
    </xf>
    <xf numFmtId="0" fontId="6" fillId="2" borderId="26" xfId="3" applyFont="1" applyFill="1" applyBorder="1" applyAlignment="1">
      <alignment horizontal="center"/>
    </xf>
    <xf numFmtId="0" fontId="6" fillId="2" borderId="39" xfId="3" applyFont="1" applyFill="1" applyBorder="1" applyAlignment="1">
      <alignment horizontal="center"/>
    </xf>
    <xf numFmtId="0" fontId="5" fillId="0" borderId="43" xfId="3" applyFont="1" applyBorder="1" applyAlignment="1">
      <alignment horizontal="left" vertical="center"/>
    </xf>
    <xf numFmtId="41" fontId="5" fillId="0" borderId="45" xfId="3" applyNumberFormat="1" applyFont="1" applyBorder="1" applyAlignment="1">
      <alignment vertical="center"/>
    </xf>
    <xf numFmtId="41" fontId="5" fillId="0" borderId="48" xfId="3" applyNumberFormat="1" applyFont="1" applyBorder="1" applyAlignment="1">
      <alignment horizontal="center" vertical="center"/>
    </xf>
    <xf numFmtId="0" fontId="5" fillId="0" borderId="48" xfId="3" applyFont="1" applyBorder="1" applyAlignment="1">
      <alignment horizontal="center" vertical="center"/>
    </xf>
    <xf numFmtId="0" fontId="6" fillId="0" borderId="37" xfId="3" applyFont="1" applyBorder="1" applyAlignment="1">
      <alignment horizontal="left"/>
    </xf>
    <xf numFmtId="41" fontId="6" fillId="2" borderId="0" xfId="3" applyNumberFormat="1" applyFont="1" applyFill="1"/>
    <xf numFmtId="41" fontId="6" fillId="9" borderId="8" xfId="3" applyNumberFormat="1" applyFont="1" applyFill="1" applyBorder="1" applyAlignment="1">
      <alignment horizontal="right"/>
    </xf>
    <xf numFmtId="3" fontId="6" fillId="9" borderId="0" xfId="3" applyNumberFormat="1" applyFont="1" applyFill="1"/>
    <xf numFmtId="41" fontId="6" fillId="9" borderId="0" xfId="3" applyNumberFormat="1" applyFont="1" applyFill="1"/>
    <xf numFmtId="0" fontId="6" fillId="9" borderId="26" xfId="3" applyFont="1" applyFill="1" applyBorder="1" applyAlignment="1">
      <alignment horizontal="center"/>
    </xf>
    <xf numFmtId="14" fontId="6" fillId="9" borderId="7" xfId="3" applyNumberFormat="1" applyFont="1" applyFill="1" applyBorder="1" applyAlignment="1">
      <alignment horizontal="center"/>
    </xf>
    <xf numFmtId="3" fontId="6" fillId="9" borderId="28" xfId="3" applyNumberFormat="1" applyFont="1" applyFill="1" applyBorder="1" applyAlignment="1">
      <alignment horizontal="center"/>
    </xf>
    <xf numFmtId="0" fontId="10" fillId="0" borderId="29" xfId="3" applyFont="1" applyBorder="1"/>
    <xf numFmtId="0" fontId="6" fillId="10" borderId="26" xfId="3" applyFont="1" applyFill="1" applyBorder="1" applyAlignment="1">
      <alignment horizontal="center"/>
    </xf>
    <xf numFmtId="3" fontId="6" fillId="10" borderId="8" xfId="3" applyNumberFormat="1" applyFont="1" applyFill="1" applyBorder="1" applyAlignment="1">
      <alignment horizontal="right"/>
    </xf>
    <xf numFmtId="41" fontId="6" fillId="10" borderId="8" xfId="3" applyNumberFormat="1" applyFont="1" applyFill="1" applyBorder="1" applyAlignment="1">
      <alignment horizontal="right"/>
    </xf>
    <xf numFmtId="0" fontId="6" fillId="10" borderId="8" xfId="3" applyFont="1" applyFill="1" applyBorder="1" applyAlignment="1">
      <alignment horizontal="center"/>
    </xf>
    <xf numFmtId="3" fontId="6" fillId="10" borderId="0" xfId="3" applyNumberFormat="1" applyFont="1" applyFill="1"/>
    <xf numFmtId="41" fontId="6" fillId="10" borderId="0" xfId="3" applyNumberFormat="1" applyFont="1" applyFill="1"/>
    <xf numFmtId="41" fontId="6" fillId="11" borderId="8" xfId="3" applyNumberFormat="1" applyFont="1" applyFill="1" applyBorder="1" applyAlignment="1">
      <alignment horizontal="right"/>
    </xf>
    <xf numFmtId="3" fontId="6" fillId="11" borderId="0" xfId="3" applyNumberFormat="1" applyFont="1" applyFill="1"/>
    <xf numFmtId="41" fontId="6" fillId="11" borderId="0" xfId="3" applyNumberFormat="1" applyFont="1" applyFill="1"/>
    <xf numFmtId="0" fontId="9" fillId="2" borderId="27" xfId="3" applyFont="1" applyFill="1" applyBorder="1" applyAlignment="1">
      <alignment horizontal="left"/>
    </xf>
    <xf numFmtId="3" fontId="6" fillId="2" borderId="8" xfId="3" applyNumberFormat="1" applyFont="1" applyFill="1" applyBorder="1"/>
    <xf numFmtId="14" fontId="6" fillId="0" borderId="54" xfId="3" applyNumberFormat="1" applyFont="1" applyBorder="1" applyAlignment="1">
      <alignment horizontal="center"/>
    </xf>
    <xf numFmtId="3" fontId="6" fillId="0" borderId="10" xfId="3" applyNumberFormat="1" applyFont="1" applyBorder="1"/>
    <xf numFmtId="0" fontId="9" fillId="0" borderId="41" xfId="3" applyFont="1" applyBorder="1" applyAlignment="1">
      <alignment horizontal="left"/>
    </xf>
    <xf numFmtId="3" fontId="6" fillId="0" borderId="11" xfId="3" applyNumberFormat="1" applyFont="1" applyBorder="1"/>
    <xf numFmtId="3" fontId="6" fillId="0" borderId="5" xfId="3" applyNumberFormat="1" applyFont="1" applyBorder="1"/>
    <xf numFmtId="3" fontId="6" fillId="0" borderId="5" xfId="3" applyNumberFormat="1" applyFont="1" applyBorder="1" applyAlignment="1">
      <alignment horizontal="right"/>
    </xf>
    <xf numFmtId="3" fontId="6" fillId="2" borderId="11" xfId="3" applyNumberFormat="1" applyFont="1" applyFill="1" applyBorder="1" applyAlignment="1">
      <alignment horizontal="right"/>
    </xf>
    <xf numFmtId="41" fontId="6" fillId="2" borderId="10" xfId="3" applyNumberFormat="1" applyFont="1" applyFill="1" applyBorder="1" applyAlignment="1">
      <alignment horizontal="right"/>
    </xf>
    <xf numFmtId="0" fontId="6" fillId="2" borderId="10" xfId="3" applyFont="1" applyFill="1" applyBorder="1" applyAlignment="1">
      <alignment horizontal="center"/>
    </xf>
    <xf numFmtId="3" fontId="6" fillId="0" borderId="14" xfId="3" applyNumberFormat="1" applyFont="1" applyBorder="1"/>
    <xf numFmtId="41" fontId="6" fillId="0" borderId="14" xfId="3" applyNumberFormat="1" applyFont="1" applyBorder="1"/>
    <xf numFmtId="3" fontId="6" fillId="2" borderId="14" xfId="3" applyNumberFormat="1" applyFont="1" applyFill="1" applyBorder="1"/>
    <xf numFmtId="3" fontId="6" fillId="0" borderId="38" xfId="3" applyNumberFormat="1" applyFont="1" applyBorder="1" applyAlignment="1">
      <alignment horizontal="center"/>
    </xf>
    <xf numFmtId="0" fontId="5" fillId="0" borderId="0" xfId="3" applyFont="1" applyAlignment="1">
      <alignment horizontal="center"/>
    </xf>
    <xf numFmtId="0" fontId="6" fillId="0" borderId="56" xfId="3" applyFont="1" applyBorder="1" applyAlignment="1">
      <alignment horizontal="center"/>
    </xf>
    <xf numFmtId="0" fontId="6" fillId="0" borderId="49" xfId="3" applyFont="1" applyBorder="1" applyAlignment="1">
      <alignment horizontal="center"/>
    </xf>
    <xf numFmtId="41" fontId="6" fillId="0" borderId="8" xfId="3" applyNumberFormat="1" applyFont="1" applyBorder="1"/>
    <xf numFmtId="41" fontId="6" fillId="0" borderId="8" xfId="3" applyNumberFormat="1" applyFont="1" applyBorder="1" applyAlignment="1">
      <alignment horizontal="center"/>
    </xf>
    <xf numFmtId="0" fontId="6" fillId="0" borderId="29" xfId="3" applyFont="1" applyBorder="1"/>
    <xf numFmtId="177" fontId="6" fillId="0" borderId="8" xfId="3" applyNumberFormat="1" applyFont="1" applyBorder="1" applyAlignment="1">
      <alignment horizontal="center"/>
    </xf>
    <xf numFmtId="3" fontId="6" fillId="0" borderId="57" xfId="3" applyNumberFormat="1" applyFont="1" applyBorder="1"/>
    <xf numFmtId="0" fontId="6" fillId="9" borderId="49" xfId="3" applyFont="1" applyFill="1" applyBorder="1" applyAlignment="1">
      <alignment horizontal="center"/>
    </xf>
    <xf numFmtId="41" fontId="6" fillId="9" borderId="8" xfId="3" applyNumberFormat="1" applyFont="1" applyFill="1" applyBorder="1"/>
    <xf numFmtId="41" fontId="6" fillId="9" borderId="8" xfId="3" applyNumberFormat="1" applyFont="1" applyFill="1" applyBorder="1" applyAlignment="1">
      <alignment horizontal="center"/>
    </xf>
    <xf numFmtId="177" fontId="6" fillId="9" borderId="8" xfId="3" applyNumberFormat="1" applyFont="1" applyFill="1" applyBorder="1" applyAlignment="1">
      <alignment horizontal="center"/>
    </xf>
    <xf numFmtId="0" fontId="6" fillId="9" borderId="29" xfId="3" applyFont="1" applyFill="1" applyBorder="1"/>
    <xf numFmtId="3" fontId="6" fillId="9" borderId="57" xfId="3" applyNumberFormat="1" applyFont="1" applyFill="1" applyBorder="1"/>
    <xf numFmtId="0" fontId="6" fillId="11" borderId="39" xfId="3" applyFont="1" applyFill="1" applyBorder="1" applyAlignment="1">
      <alignment horizontal="center"/>
    </xf>
    <xf numFmtId="0" fontId="6" fillId="11" borderId="30" xfId="3" applyFont="1" applyFill="1" applyBorder="1" applyAlignment="1">
      <alignment horizontal="center"/>
    </xf>
    <xf numFmtId="14" fontId="6" fillId="11" borderId="9" xfId="3" applyNumberFormat="1" applyFont="1" applyFill="1" applyBorder="1" applyAlignment="1">
      <alignment horizontal="center"/>
    </xf>
    <xf numFmtId="41" fontId="6" fillId="11" borderId="10" xfId="3" applyNumberFormat="1" applyFont="1" applyFill="1" applyBorder="1"/>
    <xf numFmtId="41" fontId="6" fillId="11" borderId="10" xfId="3" applyNumberFormat="1" applyFont="1" applyFill="1" applyBorder="1" applyAlignment="1">
      <alignment horizontal="right"/>
    </xf>
    <xf numFmtId="41" fontId="6" fillId="11" borderId="10" xfId="3" applyNumberFormat="1" applyFont="1" applyFill="1" applyBorder="1" applyAlignment="1">
      <alignment horizontal="center"/>
    </xf>
    <xf numFmtId="177" fontId="6" fillId="11" borderId="10" xfId="3" applyNumberFormat="1" applyFont="1" applyFill="1" applyBorder="1" applyAlignment="1">
      <alignment horizontal="center"/>
    </xf>
    <xf numFmtId="3" fontId="6" fillId="11" borderId="31" xfId="3" applyNumberFormat="1" applyFont="1" applyFill="1" applyBorder="1" applyAlignment="1">
      <alignment horizontal="center"/>
    </xf>
    <xf numFmtId="0" fontId="6" fillId="11" borderId="32" xfId="3" applyFont="1" applyFill="1" applyBorder="1"/>
    <xf numFmtId="3" fontId="6" fillId="11" borderId="57" xfId="3" applyNumberFormat="1" applyFont="1" applyFill="1" applyBorder="1"/>
    <xf numFmtId="3" fontId="6" fillId="11" borderId="10" xfId="3" applyNumberFormat="1" applyFont="1" applyFill="1" applyBorder="1" applyAlignment="1">
      <alignment horizontal="center"/>
    </xf>
    <xf numFmtId="41" fontId="6" fillId="0" borderId="10" xfId="3" applyNumberFormat="1" applyFont="1" applyBorder="1"/>
    <xf numFmtId="41" fontId="6" fillId="0" borderId="10" xfId="3" applyNumberFormat="1" applyFont="1" applyBorder="1" applyAlignment="1">
      <alignment horizontal="center"/>
    </xf>
    <xf numFmtId="177" fontId="6" fillId="0" borderId="10" xfId="3" applyNumberFormat="1" applyFont="1" applyBorder="1" applyAlignment="1">
      <alignment horizontal="center"/>
    </xf>
    <xf numFmtId="0" fontId="6" fillId="0" borderId="32" xfId="3" applyFont="1" applyBorder="1"/>
    <xf numFmtId="41" fontId="6" fillId="2" borderId="14" xfId="3" applyNumberFormat="1" applyFont="1" applyFill="1" applyBorder="1"/>
    <xf numFmtId="0" fontId="6" fillId="0" borderId="15" xfId="3" applyFont="1" applyBorder="1"/>
    <xf numFmtId="3" fontId="6" fillId="0" borderId="2" xfId="3" applyNumberFormat="1" applyFont="1" applyBorder="1" applyAlignment="1">
      <alignment horizontal="center"/>
    </xf>
    <xf numFmtId="0" fontId="6" fillId="0" borderId="29" xfId="3" applyFont="1" applyBorder="1" applyAlignment="1">
      <alignment horizontal="left"/>
    </xf>
    <xf numFmtId="3" fontId="6" fillId="0" borderId="40" xfId="3" applyNumberFormat="1" applyFont="1" applyBorder="1" applyAlignment="1">
      <alignment horizontal="center"/>
    </xf>
    <xf numFmtId="0" fontId="6" fillId="0" borderId="58" xfId="3" applyFont="1" applyBorder="1"/>
    <xf numFmtId="3" fontId="11" fillId="0" borderId="28" xfId="3" applyNumberFormat="1" applyFont="1" applyBorder="1" applyAlignment="1">
      <alignment horizontal="center"/>
    </xf>
    <xf numFmtId="0" fontId="6" fillId="4" borderId="29" xfId="3" applyFont="1" applyFill="1" applyBorder="1" applyAlignment="1">
      <alignment horizontal="left"/>
    </xf>
    <xf numFmtId="3" fontId="6" fillId="4" borderId="8" xfId="3" applyNumberFormat="1" applyFont="1" applyFill="1" applyBorder="1"/>
    <xf numFmtId="41" fontId="6" fillId="4" borderId="8" xfId="3" applyNumberFormat="1" applyFont="1" applyFill="1" applyBorder="1"/>
    <xf numFmtId="0" fontId="6" fillId="4" borderId="29" xfId="3" applyFont="1" applyFill="1" applyBorder="1"/>
    <xf numFmtId="0" fontId="20" fillId="0" borderId="29" xfId="3" applyFont="1" applyBorder="1"/>
    <xf numFmtId="0" fontId="9" fillId="4" borderId="29" xfId="3" applyFont="1" applyFill="1" applyBorder="1" applyAlignment="1">
      <alignment horizontal="left"/>
    </xf>
    <xf numFmtId="3" fontId="21" fillId="0" borderId="28" xfId="3" applyNumberFormat="1" applyFont="1" applyBorder="1" applyAlignment="1">
      <alignment horizontal="center"/>
    </xf>
    <xf numFmtId="0" fontId="11" fillId="0" borderId="29" xfId="3" applyFont="1" applyBorder="1"/>
    <xf numFmtId="0" fontId="21" fillId="0" borderId="27" xfId="3" applyFont="1" applyBorder="1" applyAlignment="1">
      <alignment horizontal="left"/>
    </xf>
    <xf numFmtId="41" fontId="6" fillId="2" borderId="8" xfId="3" applyNumberFormat="1" applyFont="1" applyFill="1" applyBorder="1"/>
    <xf numFmtId="0" fontId="6" fillId="2" borderId="29" xfId="3" applyFont="1" applyFill="1" applyBorder="1"/>
    <xf numFmtId="0" fontId="9" fillId="4" borderId="27" xfId="3" applyFont="1" applyFill="1" applyBorder="1" applyAlignment="1">
      <alignment horizontal="left"/>
    </xf>
    <xf numFmtId="3" fontId="9" fillId="4" borderId="28" xfId="3" applyNumberFormat="1" applyFont="1" applyFill="1" applyBorder="1" applyAlignment="1">
      <alignment horizontal="center"/>
    </xf>
    <xf numFmtId="41" fontId="6" fillId="0" borderId="11" xfId="3" applyNumberFormat="1" applyFont="1" applyBorder="1"/>
    <xf numFmtId="0" fontId="6" fillId="0" borderId="55" xfId="3" applyFont="1" applyBorder="1" applyAlignment="1">
      <alignment horizontal="left" vertical="center"/>
    </xf>
    <xf numFmtId="0" fontId="6" fillId="0" borderId="8" xfId="3" applyFont="1" applyBorder="1" applyAlignment="1">
      <alignment horizontal="center" vertical="center"/>
    </xf>
    <xf numFmtId="0" fontId="9" fillId="2" borderId="27" xfId="3" applyFont="1" applyFill="1" applyBorder="1" applyAlignment="1">
      <alignment horizontal="left" wrapText="1"/>
    </xf>
    <xf numFmtId="3" fontId="6" fillId="2" borderId="10" xfId="3" applyNumberFormat="1" applyFont="1" applyFill="1" applyBorder="1" applyAlignment="1">
      <alignment horizontal="center"/>
    </xf>
    <xf numFmtId="3" fontId="6" fillId="2" borderId="8" xfId="3" applyNumberFormat="1" applyFont="1" applyFill="1" applyBorder="1" applyAlignment="1">
      <alignment horizontal="center"/>
    </xf>
    <xf numFmtId="0" fontId="9" fillId="0" borderId="27" xfId="3" applyFont="1" applyBorder="1" applyAlignment="1">
      <alignment horizontal="left" wrapText="1"/>
    </xf>
    <xf numFmtId="0" fontId="9" fillId="0" borderId="41" xfId="3" applyFont="1" applyBorder="1" applyAlignment="1">
      <alignment horizontal="left" wrapText="1"/>
    </xf>
    <xf numFmtId="3" fontId="6" fillId="2" borderId="11" xfId="3" applyNumberFormat="1" applyFont="1" applyFill="1" applyBorder="1" applyAlignment="1">
      <alignment horizontal="center"/>
    </xf>
    <xf numFmtId="3" fontId="6" fillId="0" borderId="11" xfId="3" applyNumberFormat="1" applyFont="1" applyBorder="1" applyAlignment="1">
      <alignment horizontal="center"/>
    </xf>
    <xf numFmtId="0" fontId="6" fillId="0" borderId="12" xfId="3" applyFont="1" applyBorder="1"/>
    <xf numFmtId="0" fontId="9" fillId="0" borderId="28" xfId="3" applyFont="1" applyBorder="1" applyAlignment="1">
      <alignment horizontal="left" wrapText="1"/>
    </xf>
    <xf numFmtId="0" fontId="9" fillId="0" borderId="8" xfId="3" applyFont="1" applyBorder="1" applyAlignment="1">
      <alignment horizontal="left" wrapText="1"/>
    </xf>
    <xf numFmtId="14" fontId="6" fillId="0" borderId="8" xfId="3" applyNumberFormat="1" applyFont="1" applyBorder="1" applyAlignment="1">
      <alignment horizontal="center"/>
    </xf>
    <xf numFmtId="0" fontId="9" fillId="0" borderId="10" xfId="3" applyFont="1" applyBorder="1" applyAlignment="1">
      <alignment horizontal="left" wrapText="1"/>
    </xf>
    <xf numFmtId="14" fontId="6" fillId="0" borderId="10" xfId="3" applyNumberFormat="1" applyFont="1" applyBorder="1" applyAlignment="1">
      <alignment horizontal="center"/>
    </xf>
    <xf numFmtId="0" fontId="9" fillId="0" borderId="10" xfId="3" applyFont="1" applyBorder="1" applyAlignment="1">
      <alignment horizontal="left"/>
    </xf>
    <xf numFmtId="0" fontId="9" fillId="2" borderId="10" xfId="3" applyFont="1" applyFill="1" applyBorder="1" applyAlignment="1">
      <alignment horizontal="left"/>
    </xf>
    <xf numFmtId="14" fontId="6" fillId="2" borderId="10" xfId="3" applyNumberFormat="1" applyFont="1" applyFill="1" applyBorder="1" applyAlignment="1">
      <alignment horizontal="center"/>
    </xf>
    <xf numFmtId="0" fontId="9" fillId="10" borderId="10" xfId="3" applyFont="1" applyFill="1" applyBorder="1" applyAlignment="1">
      <alignment horizontal="left"/>
    </xf>
    <xf numFmtId="14" fontId="6" fillId="10" borderId="10" xfId="3" applyNumberFormat="1" applyFont="1" applyFill="1" applyBorder="1" applyAlignment="1">
      <alignment horizontal="center"/>
    </xf>
    <xf numFmtId="41" fontId="6" fillId="10" borderId="10" xfId="3" applyNumberFormat="1" applyFont="1" applyFill="1" applyBorder="1"/>
    <xf numFmtId="3" fontId="6" fillId="10" borderId="10" xfId="3" applyNumberFormat="1" applyFont="1" applyFill="1" applyBorder="1" applyAlignment="1">
      <alignment horizontal="right"/>
    </xf>
    <xf numFmtId="3" fontId="6" fillId="10" borderId="10" xfId="3" applyNumberFormat="1" applyFont="1" applyFill="1" applyBorder="1" applyAlignment="1">
      <alignment horizontal="center"/>
    </xf>
    <xf numFmtId="3" fontId="6" fillId="10" borderId="8" xfId="3" applyNumberFormat="1" applyFont="1" applyFill="1" applyBorder="1" applyAlignment="1">
      <alignment horizontal="center"/>
    </xf>
    <xf numFmtId="0" fontId="6" fillId="10" borderId="32" xfId="3" applyFont="1" applyFill="1" applyBorder="1"/>
    <xf numFmtId="0" fontId="6" fillId="10" borderId="0" xfId="3" applyFont="1" applyFill="1"/>
    <xf numFmtId="41" fontId="6" fillId="2" borderId="10" xfId="3" applyNumberFormat="1" applyFont="1" applyFill="1" applyBorder="1"/>
    <xf numFmtId="0" fontId="6" fillId="2" borderId="32" xfId="3" applyFont="1" applyFill="1" applyBorder="1"/>
    <xf numFmtId="0" fontId="9" fillId="0" borderId="45" xfId="3" applyFont="1" applyBorder="1" applyAlignment="1">
      <alignment horizontal="left"/>
    </xf>
    <xf numFmtId="14" fontId="6" fillId="0" borderId="45" xfId="3" applyNumberFormat="1" applyFont="1" applyBorder="1" applyAlignment="1">
      <alignment horizontal="center"/>
    </xf>
    <xf numFmtId="3" fontId="6" fillId="0" borderId="45" xfId="3" applyNumberFormat="1" applyFont="1" applyBorder="1"/>
    <xf numFmtId="41" fontId="6" fillId="0" borderId="45" xfId="3" applyNumberFormat="1" applyFont="1" applyBorder="1"/>
    <xf numFmtId="3" fontId="6" fillId="0" borderId="45" xfId="3" applyNumberFormat="1" applyFont="1" applyBorder="1" applyAlignment="1">
      <alignment horizontal="center"/>
    </xf>
    <xf numFmtId="0" fontId="6" fillId="0" borderId="46" xfId="3" applyFont="1" applyBorder="1"/>
    <xf numFmtId="0" fontId="6" fillId="0" borderId="59" xfId="3" applyFont="1" applyBorder="1"/>
    <xf numFmtId="3" fontId="6" fillId="0" borderId="14" xfId="3" applyNumberFormat="1" applyFont="1" applyBorder="1" applyAlignment="1">
      <alignment horizontal="center"/>
    </xf>
    <xf numFmtId="3" fontId="6" fillId="0" borderId="40" xfId="3" applyNumberFormat="1" applyFont="1" applyBorder="1" applyAlignment="1">
      <alignment horizontal="right"/>
    </xf>
    <xf numFmtId="0" fontId="6" fillId="0" borderId="28" xfId="3" applyFont="1" applyBorder="1" applyAlignment="1">
      <alignment horizontal="center"/>
    </xf>
    <xf numFmtId="0" fontId="6" fillId="0" borderId="5" xfId="3" applyFont="1" applyBorder="1" applyAlignment="1">
      <alignment horizontal="center"/>
    </xf>
    <xf numFmtId="0" fontId="6" fillId="0" borderId="13" xfId="3" applyFont="1" applyBorder="1"/>
    <xf numFmtId="0" fontId="6" fillId="0" borderId="60" xfId="3" applyFont="1" applyBorder="1" applyAlignment="1">
      <alignment horizontal="center"/>
    </xf>
    <xf numFmtId="0" fontId="6" fillId="0" borderId="61" xfId="3" applyFont="1" applyBorder="1" applyAlignment="1">
      <alignment horizontal="center"/>
    </xf>
    <xf numFmtId="0" fontId="6" fillId="0" borderId="53" xfId="3" applyFont="1" applyBorder="1" applyAlignment="1">
      <alignment horizontal="left"/>
    </xf>
    <xf numFmtId="14" fontId="6" fillId="0" borderId="4" xfId="3" applyNumberFormat="1" applyFont="1" applyBorder="1" applyAlignment="1">
      <alignment horizontal="center"/>
    </xf>
    <xf numFmtId="0" fontId="6" fillId="0" borderId="62" xfId="3" applyFont="1" applyBorder="1" applyAlignment="1">
      <alignment horizontal="center"/>
    </xf>
    <xf numFmtId="0" fontId="6" fillId="6" borderId="62" xfId="3" applyFont="1" applyFill="1" applyBorder="1" applyAlignment="1">
      <alignment horizontal="center"/>
    </xf>
    <xf numFmtId="0" fontId="6" fillId="6" borderId="27" xfId="3" applyFont="1" applyFill="1" applyBorder="1" applyAlignment="1">
      <alignment horizontal="left"/>
    </xf>
    <xf numFmtId="3" fontId="6" fillId="6" borderId="8" xfId="3" applyNumberFormat="1" applyFont="1" applyFill="1" applyBorder="1"/>
    <xf numFmtId="3" fontId="6" fillId="6" borderId="28" xfId="3" applyNumberFormat="1" applyFont="1" applyFill="1" applyBorder="1" applyAlignment="1">
      <alignment horizontal="right"/>
    </xf>
    <xf numFmtId="0" fontId="6" fillId="6" borderId="29" xfId="3" applyFont="1" applyFill="1" applyBorder="1"/>
    <xf numFmtId="0" fontId="6" fillId="3" borderId="62" xfId="3" applyFont="1" applyFill="1" applyBorder="1" applyAlignment="1">
      <alignment horizontal="center"/>
    </xf>
    <xf numFmtId="0" fontId="6" fillId="3" borderId="27" xfId="3" applyFont="1" applyFill="1" applyBorder="1" applyAlignment="1">
      <alignment horizontal="left"/>
    </xf>
    <xf numFmtId="14" fontId="6" fillId="3" borderId="7" xfId="3" applyNumberFormat="1" applyFont="1" applyFill="1" applyBorder="1" applyAlignment="1">
      <alignment horizontal="center"/>
    </xf>
    <xf numFmtId="3" fontId="6" fillId="3" borderId="8" xfId="3" applyNumberFormat="1" applyFont="1" applyFill="1" applyBorder="1"/>
    <xf numFmtId="0" fontId="22" fillId="3" borderId="29" xfId="3" applyFont="1" applyFill="1" applyBorder="1"/>
    <xf numFmtId="3" fontId="22" fillId="0" borderId="0" xfId="3" applyNumberFormat="1" applyFont="1"/>
    <xf numFmtId="0" fontId="22" fillId="0" borderId="0" xfId="3" applyFont="1"/>
    <xf numFmtId="3" fontId="6" fillId="3" borderId="28" xfId="3" applyNumberFormat="1" applyFont="1" applyFill="1" applyBorder="1"/>
    <xf numFmtId="0" fontId="6" fillId="3" borderId="29" xfId="3" applyFont="1" applyFill="1" applyBorder="1"/>
    <xf numFmtId="0" fontId="6" fillId="0" borderId="8" xfId="3" applyFont="1" applyBorder="1"/>
    <xf numFmtId="0" fontId="6" fillId="0" borderId="28" xfId="3" applyFont="1" applyBorder="1"/>
    <xf numFmtId="3" fontId="6" fillId="0" borderId="28" xfId="3" applyNumberFormat="1" applyFont="1" applyBorder="1"/>
    <xf numFmtId="0" fontId="6" fillId="3" borderId="28" xfId="3" applyFont="1" applyFill="1" applyBorder="1" applyAlignment="1">
      <alignment horizontal="center"/>
    </xf>
    <xf numFmtId="0" fontId="6" fillId="0" borderId="29" xfId="3" applyFont="1" applyBorder="1" applyAlignment="1">
      <alignment horizontal="center"/>
    </xf>
    <xf numFmtId="0" fontId="21" fillId="0" borderId="8" xfId="3" applyFont="1" applyBorder="1" applyAlignment="1">
      <alignment horizontal="center"/>
    </xf>
    <xf numFmtId="0" fontId="9" fillId="0" borderId="8" xfId="3" applyFont="1" applyBorder="1" applyAlignment="1">
      <alignment horizontal="center"/>
    </xf>
    <xf numFmtId="0" fontId="6" fillId="12" borderId="62" xfId="3" applyFont="1" applyFill="1" applyBorder="1" applyAlignment="1">
      <alignment horizontal="center"/>
    </xf>
    <xf numFmtId="0" fontId="6" fillId="12" borderId="27" xfId="3" applyFont="1" applyFill="1" applyBorder="1" applyAlignment="1">
      <alignment horizontal="left"/>
    </xf>
    <xf numFmtId="14" fontId="6" fillId="12" borderId="7" xfId="3" applyNumberFormat="1" applyFont="1" applyFill="1" applyBorder="1" applyAlignment="1">
      <alignment horizontal="center"/>
    </xf>
    <xf numFmtId="3" fontId="6" fillId="12" borderId="8" xfId="3" applyNumberFormat="1" applyFont="1" applyFill="1" applyBorder="1"/>
    <xf numFmtId="3" fontId="6" fillId="12" borderId="8" xfId="3" applyNumberFormat="1" applyFont="1" applyFill="1" applyBorder="1" applyAlignment="1">
      <alignment horizontal="right"/>
    </xf>
    <xf numFmtId="0" fontId="6" fillId="12" borderId="8" xfId="3" applyFont="1" applyFill="1" applyBorder="1" applyAlignment="1">
      <alignment horizontal="center"/>
    </xf>
    <xf numFmtId="41" fontId="6" fillId="12" borderId="8" xfId="3" applyNumberFormat="1" applyFont="1" applyFill="1" applyBorder="1" applyAlignment="1">
      <alignment horizontal="right"/>
    </xf>
    <xf numFmtId="0" fontId="9" fillId="12" borderId="8" xfId="3" applyFont="1" applyFill="1" applyBorder="1" applyAlignment="1">
      <alignment horizontal="center"/>
    </xf>
    <xf numFmtId="0" fontId="6" fillId="12" borderId="28" xfId="3" applyFont="1" applyFill="1" applyBorder="1" applyAlignment="1">
      <alignment horizontal="center"/>
    </xf>
    <xf numFmtId="0" fontId="6" fillId="12" borderId="29" xfId="3" applyFont="1" applyFill="1" applyBorder="1" applyAlignment="1">
      <alignment horizontal="center"/>
    </xf>
    <xf numFmtId="3" fontId="6" fillId="3" borderId="29" xfId="3" applyNumberFormat="1" applyFont="1" applyFill="1" applyBorder="1" applyAlignment="1">
      <alignment horizontal="center"/>
    </xf>
    <xf numFmtId="3" fontId="9" fillId="3" borderId="29" xfId="3" applyNumberFormat="1" applyFont="1" applyFill="1" applyBorder="1" applyAlignment="1">
      <alignment horizontal="left"/>
    </xf>
    <xf numFmtId="0" fontId="6" fillId="4" borderId="7" xfId="3" applyFont="1" applyFill="1" applyBorder="1" applyAlignment="1">
      <alignment horizontal="center"/>
    </xf>
    <xf numFmtId="3" fontId="6" fillId="4" borderId="29" xfId="3" applyNumberFormat="1" applyFont="1" applyFill="1" applyBorder="1" applyAlignment="1">
      <alignment horizontal="center"/>
    </xf>
    <xf numFmtId="3" fontId="11" fillId="3" borderId="29" xfId="3" applyNumberFormat="1" applyFont="1" applyFill="1" applyBorder="1" applyAlignment="1">
      <alignment horizontal="center"/>
    </xf>
    <xf numFmtId="3" fontId="9" fillId="0" borderId="29" xfId="3" applyNumberFormat="1" applyFont="1" applyBorder="1" applyAlignment="1">
      <alignment horizontal="left"/>
    </xf>
    <xf numFmtId="0" fontId="6" fillId="6" borderId="26" xfId="3" applyFont="1" applyFill="1" applyBorder="1" applyAlignment="1">
      <alignment horizontal="center"/>
    </xf>
    <xf numFmtId="0" fontId="6" fillId="6" borderId="28" xfId="3" applyFont="1" applyFill="1" applyBorder="1" applyAlignment="1">
      <alignment horizontal="center"/>
    </xf>
    <xf numFmtId="0" fontId="6" fillId="6" borderId="29" xfId="3" applyFont="1" applyFill="1" applyBorder="1" applyAlignment="1">
      <alignment horizontal="center"/>
    </xf>
    <xf numFmtId="0" fontId="6" fillId="2" borderId="28" xfId="3" applyFont="1" applyFill="1" applyBorder="1" applyAlignment="1">
      <alignment horizontal="center"/>
    </xf>
    <xf numFmtId="0" fontId="6" fillId="2" borderId="29" xfId="3" applyFont="1" applyFill="1" applyBorder="1" applyAlignment="1">
      <alignment horizontal="center"/>
    </xf>
    <xf numFmtId="0" fontId="6" fillId="0" borderId="30" xfId="3" applyFont="1" applyBorder="1" applyAlignment="1">
      <alignment horizontal="left"/>
    </xf>
    <xf numFmtId="0" fontId="6" fillId="0" borderId="31" xfId="3" applyFont="1" applyBorder="1" applyAlignment="1">
      <alignment horizontal="center"/>
    </xf>
    <xf numFmtId="0" fontId="6" fillId="0" borderId="32" xfId="3" applyFont="1" applyBorder="1" applyAlignment="1">
      <alignment horizontal="center"/>
    </xf>
    <xf numFmtId="0" fontId="6" fillId="0" borderId="41" xfId="3" applyFont="1" applyBorder="1" applyAlignment="1">
      <alignment horizontal="left"/>
    </xf>
    <xf numFmtId="0" fontId="6" fillId="0" borderId="33" xfId="3" applyFont="1" applyBorder="1" applyAlignment="1">
      <alignment horizontal="center"/>
    </xf>
    <xf numFmtId="0" fontId="6" fillId="0" borderId="12" xfId="3" applyFont="1" applyBorder="1" applyAlignment="1">
      <alignment horizontal="center"/>
    </xf>
    <xf numFmtId="0" fontId="10" fillId="0" borderId="29" xfId="3" applyFont="1" applyBorder="1" applyAlignment="1">
      <alignment horizontal="left"/>
    </xf>
    <xf numFmtId="0" fontId="6" fillId="0" borderId="6" xfId="3" applyFont="1" applyBorder="1" applyAlignment="1">
      <alignment horizontal="left"/>
    </xf>
    <xf numFmtId="0" fontId="6" fillId="0" borderId="32" xfId="3" applyFont="1" applyBorder="1" applyAlignment="1">
      <alignment horizontal="left"/>
    </xf>
    <xf numFmtId="0" fontId="6" fillId="0" borderId="46" xfId="3" applyFont="1" applyBorder="1" applyAlignment="1">
      <alignment horizontal="center"/>
    </xf>
    <xf numFmtId="0" fontId="6" fillId="0" borderId="38" xfId="3" applyFont="1" applyBorder="1" applyAlignment="1">
      <alignment horizontal="center"/>
    </xf>
    <xf numFmtId="0" fontId="5" fillId="0" borderId="0" xfId="3" applyFont="1" applyAlignment="1">
      <alignment horizontal="left"/>
    </xf>
    <xf numFmtId="0" fontId="6" fillId="13" borderId="39" xfId="3" applyFont="1" applyFill="1" applyBorder="1" applyAlignment="1">
      <alignment horizontal="center"/>
    </xf>
    <xf numFmtId="0" fontId="6" fillId="13" borderId="30" xfId="3" applyFont="1" applyFill="1" applyBorder="1" applyAlignment="1">
      <alignment horizontal="center"/>
    </xf>
    <xf numFmtId="14" fontId="6" fillId="13" borderId="9" xfId="3" applyNumberFormat="1" applyFont="1" applyFill="1" applyBorder="1" applyAlignment="1">
      <alignment horizontal="center"/>
    </xf>
    <xf numFmtId="41" fontId="6" fillId="13" borderId="10" xfId="3" applyNumberFormat="1" applyFont="1" applyFill="1" applyBorder="1"/>
    <xf numFmtId="41" fontId="6" fillId="13" borderId="10" xfId="3" applyNumberFormat="1" applyFont="1" applyFill="1" applyBorder="1" applyAlignment="1">
      <alignment horizontal="right"/>
    </xf>
    <xf numFmtId="41" fontId="6" fillId="13" borderId="10" xfId="3" applyNumberFormat="1" applyFont="1" applyFill="1" applyBorder="1" applyAlignment="1">
      <alignment horizontal="center"/>
    </xf>
    <xf numFmtId="177" fontId="6" fillId="13" borderId="10" xfId="3" applyNumberFormat="1" applyFont="1" applyFill="1" applyBorder="1" applyAlignment="1">
      <alignment horizontal="center"/>
    </xf>
    <xf numFmtId="3" fontId="6" fillId="13" borderId="31" xfId="3" applyNumberFormat="1" applyFont="1" applyFill="1" applyBorder="1" applyAlignment="1">
      <alignment horizontal="center"/>
    </xf>
    <xf numFmtId="0" fontId="6" fillId="13" borderId="32" xfId="3" applyFont="1" applyFill="1" applyBorder="1"/>
    <xf numFmtId="0" fontId="6" fillId="14" borderId="26" xfId="3" applyFont="1" applyFill="1" applyBorder="1" applyAlignment="1">
      <alignment horizontal="center"/>
    </xf>
    <xf numFmtId="0" fontId="6" fillId="14" borderId="27" xfId="3" applyFont="1" applyFill="1" applyBorder="1" applyAlignment="1">
      <alignment horizontal="left"/>
    </xf>
    <xf numFmtId="14" fontId="6" fillId="14" borderId="7" xfId="3" applyNumberFormat="1" applyFont="1" applyFill="1" applyBorder="1" applyAlignment="1">
      <alignment horizontal="center"/>
    </xf>
    <xf numFmtId="3" fontId="6" fillId="14" borderId="8" xfId="3" applyNumberFormat="1" applyFont="1" applyFill="1" applyBorder="1" applyAlignment="1">
      <alignment horizontal="right"/>
    </xf>
    <xf numFmtId="41" fontId="6" fillId="14" borderId="8" xfId="3" applyNumberFormat="1" applyFont="1" applyFill="1" applyBorder="1" applyAlignment="1">
      <alignment horizontal="right"/>
    </xf>
    <xf numFmtId="0" fontId="6" fillId="14" borderId="8" xfId="3" applyFont="1" applyFill="1" applyBorder="1" applyAlignment="1">
      <alignment horizontal="center"/>
    </xf>
    <xf numFmtId="3" fontId="6" fillId="14" borderId="28" xfId="3" applyNumberFormat="1" applyFont="1" applyFill="1" applyBorder="1" applyAlignment="1">
      <alignment horizontal="center"/>
    </xf>
    <xf numFmtId="3" fontId="6" fillId="14" borderId="29" xfId="3" applyNumberFormat="1" applyFont="1" applyFill="1" applyBorder="1" applyAlignment="1">
      <alignment horizontal="right"/>
    </xf>
    <xf numFmtId="0" fontId="6" fillId="14" borderId="39" xfId="3" applyFont="1" applyFill="1" applyBorder="1" applyAlignment="1">
      <alignment horizontal="center"/>
    </xf>
    <xf numFmtId="0" fontId="6" fillId="14" borderId="41" xfId="3" applyFont="1" applyFill="1" applyBorder="1" applyAlignment="1">
      <alignment horizontal="left"/>
    </xf>
    <xf numFmtId="14" fontId="6" fillId="14" borderId="35" xfId="3" applyNumberFormat="1" applyFont="1" applyFill="1" applyBorder="1" applyAlignment="1">
      <alignment horizontal="center"/>
    </xf>
    <xf numFmtId="3" fontId="6" fillId="14" borderId="11" xfId="3" applyNumberFormat="1" applyFont="1" applyFill="1" applyBorder="1"/>
    <xf numFmtId="3" fontId="6" fillId="14" borderId="11" xfId="3" applyNumberFormat="1" applyFont="1" applyFill="1" applyBorder="1" applyAlignment="1">
      <alignment horizontal="right"/>
    </xf>
    <xf numFmtId="0" fontId="6" fillId="14" borderId="11" xfId="3" applyFont="1" applyFill="1" applyBorder="1" applyAlignment="1">
      <alignment horizontal="center"/>
    </xf>
    <xf numFmtId="41" fontId="6" fillId="14" borderId="11" xfId="3" applyNumberFormat="1" applyFont="1" applyFill="1" applyBorder="1" applyAlignment="1">
      <alignment horizontal="right"/>
    </xf>
    <xf numFmtId="0" fontId="6" fillId="14" borderId="10" xfId="3" applyFont="1" applyFill="1" applyBorder="1" applyAlignment="1">
      <alignment horizontal="center"/>
    </xf>
    <xf numFmtId="0" fontId="6" fillId="14" borderId="33" xfId="3" applyFont="1" applyFill="1" applyBorder="1" applyAlignment="1">
      <alignment horizontal="center"/>
    </xf>
    <xf numFmtId="0" fontId="6" fillId="14" borderId="12" xfId="3" applyFont="1" applyFill="1" applyBorder="1" applyAlignment="1">
      <alignment horizontal="center"/>
    </xf>
    <xf numFmtId="3" fontId="6" fillId="14" borderId="8" xfId="3" applyNumberFormat="1" applyFont="1" applyFill="1" applyBorder="1"/>
    <xf numFmtId="0" fontId="6" fillId="14" borderId="28" xfId="3" applyFont="1" applyFill="1" applyBorder="1" applyAlignment="1">
      <alignment horizontal="center"/>
    </xf>
    <xf numFmtId="0" fontId="6" fillId="14" borderId="29" xfId="3" applyFont="1" applyFill="1" applyBorder="1" applyAlignment="1">
      <alignment horizontal="center"/>
    </xf>
    <xf numFmtId="0" fontId="6" fillId="0" borderId="43" xfId="3" applyFont="1" applyBorder="1" applyAlignment="1">
      <alignment horizontal="left"/>
    </xf>
    <xf numFmtId="0" fontId="6" fillId="13" borderId="62" xfId="3" applyFont="1" applyFill="1" applyBorder="1" applyAlignment="1">
      <alignment horizontal="center"/>
    </xf>
    <xf numFmtId="0" fontId="6" fillId="13" borderId="27" xfId="3" applyFont="1" applyFill="1" applyBorder="1" applyAlignment="1">
      <alignment horizontal="left"/>
    </xf>
    <xf numFmtId="14" fontId="6" fillId="13" borderId="7" xfId="3" applyNumberFormat="1" applyFont="1" applyFill="1" applyBorder="1" applyAlignment="1">
      <alignment horizontal="center"/>
    </xf>
    <xf numFmtId="3" fontId="6" fillId="13" borderId="8" xfId="3" applyNumberFormat="1" applyFont="1" applyFill="1" applyBorder="1"/>
    <xf numFmtId="3" fontId="6" fillId="13" borderId="8" xfId="3" applyNumberFormat="1" applyFont="1" applyFill="1" applyBorder="1" applyAlignment="1">
      <alignment horizontal="right"/>
    </xf>
    <xf numFmtId="0" fontId="6" fillId="13" borderId="8" xfId="3" applyFont="1" applyFill="1" applyBorder="1" applyAlignment="1">
      <alignment horizontal="center"/>
    </xf>
    <xf numFmtId="41" fontId="6" fillId="13" borderId="8" xfId="3" applyNumberFormat="1" applyFont="1" applyFill="1" applyBorder="1" applyAlignment="1">
      <alignment horizontal="right"/>
    </xf>
    <xf numFmtId="0" fontId="6" fillId="13" borderId="28" xfId="3" applyFont="1" applyFill="1" applyBorder="1" applyAlignment="1">
      <alignment horizontal="center"/>
    </xf>
    <xf numFmtId="0" fontId="6" fillId="13" borderId="29" xfId="3" applyFont="1" applyFill="1" applyBorder="1" applyAlignment="1">
      <alignment horizontal="center"/>
    </xf>
    <xf numFmtId="3" fontId="6" fillId="13" borderId="28" xfId="3" applyNumberFormat="1" applyFont="1" applyFill="1" applyBorder="1" applyAlignment="1">
      <alignment horizontal="right"/>
    </xf>
    <xf numFmtId="0" fontId="6" fillId="13" borderId="29" xfId="3" applyFont="1" applyFill="1" applyBorder="1"/>
    <xf numFmtId="0" fontId="6" fillId="13" borderId="26" xfId="3" applyFont="1" applyFill="1" applyBorder="1" applyAlignment="1">
      <alignment horizontal="center"/>
    </xf>
    <xf numFmtId="0" fontId="6" fillId="13" borderId="7" xfId="3" applyFont="1" applyFill="1" applyBorder="1" applyAlignment="1">
      <alignment horizontal="center"/>
    </xf>
    <xf numFmtId="3" fontId="6" fillId="13" borderId="28" xfId="3" applyNumberFormat="1" applyFont="1" applyFill="1" applyBorder="1" applyAlignment="1">
      <alignment horizontal="center"/>
    </xf>
    <xf numFmtId="3" fontId="6" fillId="13" borderId="29" xfId="3" applyNumberFormat="1" applyFont="1" applyFill="1" applyBorder="1" applyAlignment="1">
      <alignment horizontal="right"/>
    </xf>
    <xf numFmtId="0" fontId="6" fillId="13" borderId="27" xfId="3" applyFont="1" applyFill="1" applyBorder="1" applyAlignment="1">
      <alignment horizontal="left" vertical="center"/>
    </xf>
    <xf numFmtId="41" fontId="6" fillId="13" borderId="8" xfId="3" applyNumberFormat="1" applyFont="1" applyFill="1" applyBorder="1" applyAlignment="1">
      <alignment vertical="center"/>
    </xf>
    <xf numFmtId="41" fontId="6" fillId="13" borderId="8" xfId="3" applyNumberFormat="1" applyFont="1" applyFill="1" applyBorder="1" applyAlignment="1">
      <alignment horizontal="center" vertical="center"/>
    </xf>
    <xf numFmtId="0" fontId="6" fillId="13" borderId="8" xfId="3" applyFont="1" applyFill="1" applyBorder="1" applyAlignment="1">
      <alignment horizontal="center" vertical="center"/>
    </xf>
    <xf numFmtId="0" fontId="6" fillId="15" borderId="26" xfId="3" applyFont="1" applyFill="1" applyBorder="1" applyAlignment="1">
      <alignment horizontal="center"/>
    </xf>
    <xf numFmtId="0" fontId="6" fillId="15" borderId="27" xfId="3" applyFont="1" applyFill="1" applyBorder="1" applyAlignment="1">
      <alignment horizontal="left"/>
    </xf>
    <xf numFmtId="14" fontId="6" fillId="15" borderId="7" xfId="3" applyNumberFormat="1" applyFont="1" applyFill="1" applyBorder="1" applyAlignment="1">
      <alignment horizontal="center"/>
    </xf>
    <xf numFmtId="3" fontId="6" fillId="15" borderId="8" xfId="3" applyNumberFormat="1" applyFont="1" applyFill="1" applyBorder="1" applyAlignment="1">
      <alignment horizontal="right"/>
    </xf>
    <xf numFmtId="41" fontId="6" fillId="15" borderId="8" xfId="3" applyNumberFormat="1" applyFont="1" applyFill="1" applyBorder="1" applyAlignment="1">
      <alignment horizontal="right"/>
    </xf>
    <xf numFmtId="0" fontId="6" fillId="15" borderId="8" xfId="3" applyFont="1" applyFill="1" applyBorder="1" applyAlignment="1">
      <alignment horizontal="center"/>
    </xf>
    <xf numFmtId="3" fontId="6" fillId="15" borderId="28" xfId="3" applyNumberFormat="1" applyFont="1" applyFill="1" applyBorder="1" applyAlignment="1">
      <alignment horizontal="center"/>
    </xf>
    <xf numFmtId="3" fontId="10" fillId="15" borderId="29" xfId="3" applyNumberFormat="1" applyFont="1" applyFill="1" applyBorder="1" applyAlignment="1">
      <alignment horizontal="right"/>
    </xf>
    <xf numFmtId="0" fontId="6" fillId="16" borderId="26" xfId="3" applyFont="1" applyFill="1" applyBorder="1" applyAlignment="1">
      <alignment horizontal="center"/>
    </xf>
    <xf numFmtId="0" fontId="9" fillId="16" borderId="27" xfId="3" applyFont="1" applyFill="1" applyBorder="1" applyAlignment="1">
      <alignment horizontal="left" vertical="center"/>
    </xf>
    <xf numFmtId="14" fontId="6" fillId="16" borderId="7" xfId="3" applyNumberFormat="1" applyFont="1" applyFill="1" applyBorder="1" applyAlignment="1">
      <alignment horizontal="center"/>
    </xf>
    <xf numFmtId="3" fontId="6" fillId="16" borderId="8" xfId="3" applyNumberFormat="1" applyFont="1" applyFill="1" applyBorder="1" applyAlignment="1">
      <alignment horizontal="right"/>
    </xf>
    <xf numFmtId="41" fontId="6" fillId="16" borderId="8" xfId="3" applyNumberFormat="1" applyFont="1" applyFill="1" applyBorder="1" applyAlignment="1">
      <alignment horizontal="right"/>
    </xf>
    <xf numFmtId="0" fontId="6" fillId="16" borderId="8" xfId="3" applyFont="1" applyFill="1" applyBorder="1" applyAlignment="1">
      <alignment horizontal="center"/>
    </xf>
    <xf numFmtId="3" fontId="6" fillId="16" borderId="28" xfId="3" applyNumberFormat="1" applyFont="1" applyFill="1" applyBorder="1" applyAlignment="1">
      <alignment horizontal="center"/>
    </xf>
    <xf numFmtId="0" fontId="9" fillId="16" borderId="30" xfId="3" applyFont="1" applyFill="1" applyBorder="1" applyAlignment="1">
      <alignment horizontal="left" vertical="center"/>
    </xf>
    <xf numFmtId="14" fontId="6" fillId="16" borderId="9" xfId="3" applyNumberFormat="1" applyFont="1" applyFill="1" applyBorder="1" applyAlignment="1">
      <alignment horizontal="center"/>
    </xf>
    <xf numFmtId="3" fontId="6" fillId="16" borderId="10" xfId="3" applyNumberFormat="1" applyFont="1" applyFill="1" applyBorder="1" applyAlignment="1">
      <alignment horizontal="right"/>
    </xf>
    <xf numFmtId="41" fontId="6" fillId="16" borderId="10" xfId="3" applyNumberFormat="1" applyFont="1" applyFill="1" applyBorder="1" applyAlignment="1">
      <alignment horizontal="right"/>
    </xf>
    <xf numFmtId="0" fontId="6" fillId="16" borderId="10" xfId="3" applyFont="1" applyFill="1" applyBorder="1" applyAlignment="1">
      <alignment horizontal="center"/>
    </xf>
    <xf numFmtId="3" fontId="6" fillId="16" borderId="31" xfId="3" applyNumberFormat="1" applyFont="1" applyFill="1" applyBorder="1" applyAlignment="1">
      <alignment horizontal="center"/>
    </xf>
    <xf numFmtId="0" fontId="9" fillId="16" borderId="27" xfId="3" applyFont="1" applyFill="1" applyBorder="1" applyAlignment="1">
      <alignment horizontal="left"/>
    </xf>
    <xf numFmtId="0" fontId="6" fillId="16" borderId="7" xfId="3" applyFont="1" applyFill="1" applyBorder="1" applyAlignment="1">
      <alignment horizontal="center"/>
    </xf>
    <xf numFmtId="3" fontId="6" fillId="16" borderId="8" xfId="3" applyNumberFormat="1" applyFont="1" applyFill="1" applyBorder="1"/>
    <xf numFmtId="41" fontId="6" fillId="16" borderId="8" xfId="3" applyNumberFormat="1" applyFont="1" applyFill="1" applyBorder="1"/>
    <xf numFmtId="0" fontId="6" fillId="16" borderId="29" xfId="3" applyFont="1" applyFill="1" applyBorder="1"/>
    <xf numFmtId="0" fontId="6" fillId="16" borderId="29" xfId="3" applyFont="1" applyFill="1" applyBorder="1" applyAlignment="1">
      <alignment horizontal="left"/>
    </xf>
    <xf numFmtId="0" fontId="6" fillId="16" borderId="27" xfId="3" applyFont="1" applyFill="1" applyBorder="1" applyAlignment="1">
      <alignment horizontal="left" vertical="center"/>
    </xf>
    <xf numFmtId="0" fontId="6" fillId="17" borderId="26" xfId="3" applyFont="1" applyFill="1" applyBorder="1" applyAlignment="1">
      <alignment horizontal="center"/>
    </xf>
    <xf numFmtId="0" fontId="6" fillId="17" borderId="27" xfId="3" applyFont="1" applyFill="1" applyBorder="1" applyAlignment="1">
      <alignment horizontal="left" vertical="center"/>
    </xf>
    <xf numFmtId="14" fontId="6" fillId="17" borderId="7" xfId="3" applyNumberFormat="1" applyFont="1" applyFill="1" applyBorder="1" applyAlignment="1">
      <alignment horizontal="center"/>
    </xf>
    <xf numFmtId="3" fontId="6" fillId="17" borderId="8" xfId="3" applyNumberFormat="1" applyFont="1" applyFill="1" applyBorder="1"/>
    <xf numFmtId="41" fontId="6" fillId="17" borderId="8" xfId="3" applyNumberFormat="1" applyFont="1" applyFill="1" applyBorder="1" applyAlignment="1">
      <alignment vertical="center"/>
    </xf>
    <xf numFmtId="3" fontId="6" fillId="17" borderId="8" xfId="3" applyNumberFormat="1" applyFont="1" applyFill="1" applyBorder="1" applyAlignment="1">
      <alignment horizontal="right"/>
    </xf>
    <xf numFmtId="0" fontId="6" fillId="17" borderId="8" xfId="3" applyFont="1" applyFill="1" applyBorder="1" applyAlignment="1">
      <alignment horizontal="center"/>
    </xf>
    <xf numFmtId="41" fontId="6" fillId="17" borderId="8" xfId="3" applyNumberFormat="1" applyFont="1" applyFill="1" applyBorder="1" applyAlignment="1">
      <alignment horizontal="right"/>
    </xf>
    <xf numFmtId="41" fontId="6" fillId="17" borderId="8" xfId="3" applyNumberFormat="1" applyFont="1" applyFill="1" applyBorder="1" applyAlignment="1">
      <alignment horizontal="center" vertical="center"/>
    </xf>
    <xf numFmtId="0" fontId="6" fillId="17" borderId="29" xfId="3" applyFont="1" applyFill="1" applyBorder="1" applyAlignment="1">
      <alignment horizontal="center"/>
    </xf>
    <xf numFmtId="0" fontId="6" fillId="17" borderId="8" xfId="3" applyFont="1" applyFill="1" applyBorder="1" applyAlignment="1">
      <alignment horizontal="center" vertical="center"/>
    </xf>
    <xf numFmtId="0" fontId="6" fillId="17" borderId="0" xfId="3" applyFont="1" applyFill="1"/>
    <xf numFmtId="0" fontId="6" fillId="18" borderId="39" xfId="3" applyFont="1" applyFill="1" applyBorder="1" applyAlignment="1">
      <alignment horizontal="center"/>
    </xf>
    <xf numFmtId="0" fontId="6" fillId="18" borderId="30" xfId="3" applyFont="1" applyFill="1" applyBorder="1" applyAlignment="1">
      <alignment horizontal="center"/>
    </xf>
    <xf numFmtId="0" fontId="6" fillId="18" borderId="9" xfId="3" applyFont="1" applyFill="1" applyBorder="1" applyAlignment="1">
      <alignment horizontal="center"/>
    </xf>
    <xf numFmtId="3" fontId="6" fillId="18" borderId="10" xfId="3" applyNumberFormat="1" applyFont="1" applyFill="1" applyBorder="1" applyAlignment="1">
      <alignment horizontal="right"/>
    </xf>
    <xf numFmtId="0" fontId="6" fillId="18" borderId="10" xfId="3" applyFont="1" applyFill="1" applyBorder="1" applyAlignment="1">
      <alignment horizontal="center"/>
    </xf>
    <xf numFmtId="41" fontId="6" fillId="18" borderId="5" xfId="3" applyNumberFormat="1" applyFont="1" applyFill="1" applyBorder="1" applyAlignment="1">
      <alignment horizontal="right"/>
    </xf>
    <xf numFmtId="3" fontId="6" fillId="18" borderId="31" xfId="3" applyNumberFormat="1" applyFont="1" applyFill="1" applyBorder="1" applyAlignment="1">
      <alignment horizontal="right"/>
    </xf>
    <xf numFmtId="3" fontId="6" fillId="18" borderId="32" xfId="3" applyNumberFormat="1" applyFont="1" applyFill="1" applyBorder="1" applyAlignment="1">
      <alignment horizontal="right"/>
    </xf>
    <xf numFmtId="0" fontId="6" fillId="3" borderId="53" xfId="3" applyFont="1" applyFill="1" applyBorder="1" applyAlignment="1">
      <alignment horizontal="left"/>
    </xf>
    <xf numFmtId="41" fontId="6" fillId="0" borderId="0" xfId="1" applyFont="1" applyFill="1" applyAlignment="1"/>
    <xf numFmtId="41" fontId="7" fillId="0" borderId="0" xfId="1" applyFont="1" applyFill="1" applyAlignment="1"/>
    <xf numFmtId="41" fontId="1" fillId="0" borderId="31" xfId="3" applyNumberFormat="1" applyFont="1" applyBorder="1" applyAlignment="1">
      <alignment horizontal="center" vertical="center"/>
    </xf>
    <xf numFmtId="0" fontId="5" fillId="19" borderId="27" xfId="3" applyFont="1" applyFill="1" applyBorder="1" applyAlignment="1">
      <alignment horizontal="left" vertical="center"/>
    </xf>
    <xf numFmtId="14" fontId="6" fillId="19" borderId="7" xfId="3" applyNumberFormat="1" applyFont="1" applyFill="1" applyBorder="1" applyAlignment="1">
      <alignment horizontal="center"/>
    </xf>
    <xf numFmtId="3" fontId="6" fillId="19" borderId="8" xfId="3" applyNumberFormat="1" applyFont="1" applyFill="1" applyBorder="1" applyAlignment="1">
      <alignment horizontal="right"/>
    </xf>
    <xf numFmtId="41" fontId="6" fillId="19" borderId="8" xfId="3" applyNumberFormat="1" applyFont="1" applyFill="1" applyBorder="1" applyAlignment="1">
      <alignment vertical="center"/>
    </xf>
    <xf numFmtId="41" fontId="6" fillId="19" borderId="8" xfId="3" applyNumberFormat="1" applyFont="1" applyFill="1" applyBorder="1" applyAlignment="1">
      <alignment horizontal="right"/>
    </xf>
    <xf numFmtId="0" fontId="6" fillId="19" borderId="8" xfId="3" applyFont="1" applyFill="1" applyBorder="1" applyAlignment="1">
      <alignment horizontal="center"/>
    </xf>
    <xf numFmtId="41" fontId="5" fillId="19" borderId="28" xfId="3" applyNumberFormat="1" applyFont="1" applyFill="1" applyBorder="1" applyAlignment="1">
      <alignment horizontal="center" vertical="center"/>
    </xf>
    <xf numFmtId="0" fontId="5" fillId="19" borderId="52" xfId="3" applyFont="1" applyFill="1" applyBorder="1" applyAlignment="1">
      <alignment horizontal="center" vertical="center"/>
    </xf>
    <xf numFmtId="3" fontId="6" fillId="19" borderId="29" xfId="3" applyNumberFormat="1" applyFont="1" applyFill="1" applyBorder="1" applyAlignment="1">
      <alignment horizontal="left"/>
    </xf>
    <xf numFmtId="0" fontId="5" fillId="19" borderId="28" xfId="3" applyFont="1" applyFill="1" applyBorder="1" applyAlignment="1">
      <alignment horizontal="center" vertical="center"/>
    </xf>
    <xf numFmtId="0" fontId="5" fillId="17" borderId="30" xfId="3" applyFont="1" applyFill="1" applyBorder="1" applyAlignment="1">
      <alignment horizontal="left" vertical="center"/>
    </xf>
    <xf numFmtId="14" fontId="6" fillId="17" borderId="9" xfId="3" applyNumberFormat="1" applyFont="1" applyFill="1" applyBorder="1" applyAlignment="1">
      <alignment horizontal="center"/>
    </xf>
    <xf numFmtId="3" fontId="6" fillId="17" borderId="10" xfId="3" applyNumberFormat="1" applyFont="1" applyFill="1" applyBorder="1" applyAlignment="1">
      <alignment horizontal="right"/>
    </xf>
    <xf numFmtId="41" fontId="5" fillId="17" borderId="10" xfId="3" applyNumberFormat="1" applyFont="1" applyFill="1" applyBorder="1" applyAlignment="1">
      <alignment vertical="center"/>
    </xf>
    <xf numFmtId="41" fontId="6" fillId="17" borderId="10" xfId="3" applyNumberFormat="1" applyFont="1" applyFill="1" applyBorder="1" applyAlignment="1">
      <alignment horizontal="right"/>
    </xf>
    <xf numFmtId="0" fontId="6" fillId="17" borderId="10" xfId="3" applyFont="1" applyFill="1" applyBorder="1" applyAlignment="1">
      <alignment horizontal="center"/>
    </xf>
    <xf numFmtId="41" fontId="5" fillId="17" borderId="8" xfId="3" applyNumberFormat="1" applyFont="1" applyFill="1" applyBorder="1" applyAlignment="1">
      <alignment horizontal="center" vertical="center"/>
    </xf>
    <xf numFmtId="0" fontId="5" fillId="17" borderId="8" xfId="3" applyFont="1" applyFill="1" applyBorder="1" applyAlignment="1">
      <alignment horizontal="center" vertical="center"/>
    </xf>
    <xf numFmtId="3" fontId="6" fillId="17" borderId="29" xfId="3" applyNumberFormat="1" applyFont="1" applyFill="1" applyBorder="1" applyAlignment="1">
      <alignment horizontal="right"/>
    </xf>
    <xf numFmtId="0" fontId="1" fillId="0" borderId="30" xfId="3" applyFont="1" applyBorder="1" applyAlignment="1">
      <alignment horizontal="left" vertical="center"/>
    </xf>
    <xf numFmtId="0" fontId="9" fillId="17" borderId="8" xfId="3" applyFont="1" applyFill="1" applyBorder="1" applyAlignment="1">
      <alignment horizontal="center"/>
    </xf>
    <xf numFmtId="0" fontId="6" fillId="17" borderId="28" xfId="3" applyFont="1" applyFill="1" applyBorder="1" applyAlignment="1">
      <alignment horizontal="center"/>
    </xf>
    <xf numFmtId="0" fontId="6" fillId="17" borderId="62" xfId="3" applyFont="1" applyFill="1" applyBorder="1" applyAlignment="1">
      <alignment horizontal="center"/>
    </xf>
    <xf numFmtId="0" fontId="6" fillId="17" borderId="27" xfId="3" applyFont="1" applyFill="1" applyBorder="1" applyAlignment="1">
      <alignment horizontal="left"/>
    </xf>
    <xf numFmtId="0" fontId="6" fillId="17" borderId="7" xfId="3" applyFont="1" applyFill="1" applyBorder="1" applyAlignment="1">
      <alignment horizontal="center"/>
    </xf>
    <xf numFmtId="3" fontId="6" fillId="17" borderId="28" xfId="3" applyNumberFormat="1" applyFont="1" applyFill="1" applyBorder="1" applyAlignment="1">
      <alignment horizontal="center"/>
    </xf>
    <xf numFmtId="0" fontId="9" fillId="17" borderId="30" xfId="3" applyFont="1" applyFill="1" applyBorder="1" applyAlignment="1">
      <alignment horizontal="left"/>
    </xf>
    <xf numFmtId="3" fontId="6" fillId="17" borderId="10" xfId="3" applyNumberFormat="1" applyFont="1" applyFill="1" applyBorder="1"/>
    <xf numFmtId="41" fontId="6" fillId="17" borderId="10" xfId="3" applyNumberFormat="1" applyFont="1" applyFill="1" applyBorder="1"/>
    <xf numFmtId="3" fontId="6" fillId="17" borderId="31" xfId="3" applyNumberFormat="1" applyFont="1" applyFill="1" applyBorder="1" applyAlignment="1">
      <alignment horizontal="center"/>
    </xf>
    <xf numFmtId="0" fontId="6" fillId="17" borderId="32" xfId="3" applyFont="1" applyFill="1" applyBorder="1"/>
    <xf numFmtId="3" fontId="6" fillId="17" borderId="29" xfId="3" applyNumberFormat="1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41" fontId="6" fillId="0" borderId="0" xfId="3" applyNumberFormat="1" applyFont="1" applyAlignment="1">
      <alignment horizontal="center"/>
    </xf>
    <xf numFmtId="178" fontId="7" fillId="0" borderId="0" xfId="3" applyNumberFormat="1" applyFont="1"/>
    <xf numFmtId="41" fontId="6" fillId="0" borderId="0" xfId="3" applyNumberFormat="1" applyFont="1" applyAlignment="1">
      <alignment horizontal="left"/>
    </xf>
    <xf numFmtId="178" fontId="6" fillId="0" borderId="0" xfId="3" applyNumberFormat="1" applyFont="1"/>
    <xf numFmtId="0" fontId="6" fillId="0" borderId="56" xfId="3" applyFont="1" applyBorder="1" applyAlignment="1">
      <alignment horizontal="left"/>
    </xf>
    <xf numFmtId="178" fontId="6" fillId="0" borderId="2" xfId="3" applyNumberFormat="1" applyFont="1" applyBorder="1"/>
    <xf numFmtId="0" fontId="6" fillId="0" borderId="49" xfId="3" applyFont="1" applyBorder="1" applyAlignment="1">
      <alignment horizontal="left"/>
    </xf>
    <xf numFmtId="178" fontId="6" fillId="0" borderId="8" xfId="3" applyNumberFormat="1" applyFont="1" applyBorder="1"/>
    <xf numFmtId="0" fontId="6" fillId="0" borderId="8" xfId="3" applyFont="1" applyBorder="1" applyAlignment="1">
      <alignment horizontal="left"/>
    </xf>
    <xf numFmtId="0" fontId="6" fillId="0" borderId="50" xfId="3" applyFont="1" applyBorder="1" applyAlignment="1">
      <alignment horizontal="left"/>
    </xf>
    <xf numFmtId="178" fontId="6" fillId="0" borderId="10" xfId="3" applyNumberFormat="1" applyFont="1" applyBorder="1"/>
    <xf numFmtId="0" fontId="6" fillId="0" borderId="63" xfId="3" applyFont="1" applyBorder="1" applyAlignment="1">
      <alignment horizontal="left"/>
    </xf>
    <xf numFmtId="0" fontId="6" fillId="0" borderId="64" xfId="3" applyFont="1" applyBorder="1" applyAlignment="1">
      <alignment horizontal="center"/>
    </xf>
    <xf numFmtId="179" fontId="6" fillId="0" borderId="7" xfId="3" applyNumberFormat="1" applyFont="1" applyBorder="1" applyAlignment="1">
      <alignment horizontal="center"/>
    </xf>
    <xf numFmtId="0" fontId="6" fillId="0" borderId="64" xfId="3" applyFont="1" applyBorder="1" applyAlignment="1">
      <alignment horizontal="left"/>
    </xf>
    <xf numFmtId="0" fontId="6" fillId="0" borderId="65" xfId="3" applyFont="1" applyBorder="1" applyAlignment="1">
      <alignment horizontal="center"/>
    </xf>
    <xf numFmtId="176" fontId="7" fillId="0" borderId="0" xfId="3" applyNumberFormat="1" applyFont="1"/>
    <xf numFmtId="0" fontId="1" fillId="0" borderId="0" xfId="3" applyFont="1" applyAlignment="1">
      <alignment horizontal="left"/>
    </xf>
    <xf numFmtId="176" fontId="6" fillId="0" borderId="0" xfId="3" applyNumberFormat="1" applyFont="1"/>
    <xf numFmtId="41" fontId="6" fillId="8" borderId="0" xfId="3" applyNumberFormat="1" applyFont="1" applyFill="1"/>
    <xf numFmtId="49" fontId="25" fillId="0" borderId="0" xfId="3" applyNumberFormat="1" applyFont="1" applyAlignment="1">
      <alignment horizontal="center" vertical="center"/>
    </xf>
    <xf numFmtId="49" fontId="6" fillId="0" borderId="0" xfId="3" applyNumberFormat="1" applyFont="1" applyAlignment="1">
      <alignment horizontal="center"/>
    </xf>
  </cellXfs>
  <cellStyles count="4">
    <cellStyle name="쉼표 [0]" xfId="1" builtinId="6"/>
    <cellStyle name="쉼표 [0] 2" xfId="2" xr:uid="{00000000-0005-0000-0000-000001000000}"/>
    <cellStyle name="표준" xfId="0" builtinId="0"/>
    <cellStyle name="표준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3"/>
  <sheetViews>
    <sheetView zoomScaleNormal="100" workbookViewId="0">
      <pane xSplit="3" ySplit="4" topLeftCell="D5" activePane="bottomRight" state="frozenSplit"/>
      <selection activeCell="B1" sqref="B1:Q1"/>
      <selection pane="topRight" activeCell="B1" sqref="B1:Q1"/>
      <selection pane="bottomLeft" activeCell="B1" sqref="B1:Q1"/>
      <selection pane="bottomRight" activeCell="F34" sqref="F34"/>
    </sheetView>
  </sheetViews>
  <sheetFormatPr defaultRowHeight="16.5" x14ac:dyDescent="0.3"/>
  <cols>
    <col min="1" max="1" width="6.140625" style="10" customWidth="1"/>
    <col min="2" max="2" width="29.85546875" style="7" customWidth="1"/>
    <col min="3" max="3" width="12.5703125" style="7" customWidth="1"/>
    <col min="4" max="4" width="15.140625" style="7" customWidth="1"/>
    <col min="5" max="5" width="12.5703125" style="7" customWidth="1"/>
    <col min="6" max="6" width="13.85546875" style="7" customWidth="1"/>
    <col min="7" max="7" width="16.42578125" style="7" customWidth="1"/>
    <col min="8" max="8" width="15.140625" style="7" customWidth="1"/>
    <col min="9" max="9" width="5.140625" style="7" customWidth="1"/>
    <col min="10" max="10" width="6.85546875" style="7" customWidth="1"/>
    <col min="11" max="11" width="5.140625" style="7" customWidth="1"/>
    <col min="12" max="12" width="13.28515625" style="7" customWidth="1"/>
    <col min="13" max="13" width="14.140625" style="7" customWidth="1"/>
    <col min="14" max="14" width="16.42578125" style="7" customWidth="1"/>
    <col min="15" max="15" width="13.85546875" style="3" customWidth="1"/>
    <col min="16" max="16" width="6.85546875" style="3" customWidth="1"/>
    <col min="17" max="17" width="11.28515625" style="7" customWidth="1"/>
    <col min="18" max="19" width="11.42578125" style="7" customWidth="1"/>
    <col min="20" max="20" width="13.7109375" style="7" customWidth="1"/>
    <col min="21" max="16384" width="9.140625" style="7"/>
  </cols>
  <sheetData>
    <row r="1" spans="1:20" ht="31.5" x14ac:dyDescent="0.55000000000000004">
      <c r="B1" s="542" t="s">
        <v>1853</v>
      </c>
      <c r="C1" s="542"/>
      <c r="D1" s="542"/>
      <c r="E1" s="542"/>
      <c r="F1" s="542"/>
      <c r="G1" s="542"/>
      <c r="H1" s="542"/>
      <c r="I1" s="542"/>
      <c r="J1" s="542"/>
      <c r="K1" s="542"/>
      <c r="L1" s="542"/>
      <c r="M1" s="542"/>
      <c r="N1" s="542"/>
      <c r="O1" s="542"/>
      <c r="P1" s="542"/>
      <c r="Q1" s="542"/>
    </row>
    <row r="2" spans="1:20" x14ac:dyDescent="0.3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8"/>
      <c r="P2" s="8"/>
      <c r="Q2" s="10"/>
    </row>
    <row r="3" spans="1:20" s="3" customFormat="1" ht="13.5" customHeight="1" thickBot="1" x14ac:dyDescent="0.25">
      <c r="A3" s="3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1" t="s">
        <v>3</v>
      </c>
      <c r="S3" s="543"/>
      <c r="T3" s="543"/>
    </row>
    <row r="4" spans="1:20" s="3" customFormat="1" ht="13.5" customHeight="1" thickBot="1" x14ac:dyDescent="0.25">
      <c r="A4" s="12" t="s">
        <v>4</v>
      </c>
      <c r="B4" s="13" t="s">
        <v>5</v>
      </c>
      <c r="C4" s="14" t="s">
        <v>6</v>
      </c>
      <c r="D4" s="15" t="s">
        <v>7</v>
      </c>
      <c r="E4" s="15" t="s">
        <v>8</v>
      </c>
      <c r="F4" s="15" t="s">
        <v>9</v>
      </c>
      <c r="G4" s="15" t="s">
        <v>1</v>
      </c>
      <c r="H4" s="15" t="s">
        <v>10</v>
      </c>
      <c r="I4" s="15" t="s">
        <v>11</v>
      </c>
      <c r="J4" s="15" t="s">
        <v>12</v>
      </c>
      <c r="K4" s="15" t="s">
        <v>13</v>
      </c>
      <c r="L4" s="15" t="s">
        <v>14</v>
      </c>
      <c r="M4" s="15" t="s">
        <v>15</v>
      </c>
      <c r="N4" s="15" t="s">
        <v>16</v>
      </c>
      <c r="O4" s="16" t="s">
        <v>17</v>
      </c>
      <c r="P4" s="16" t="s">
        <v>18</v>
      </c>
      <c r="Q4" s="17" t="s">
        <v>19</v>
      </c>
      <c r="S4" s="8"/>
      <c r="T4" s="8"/>
    </row>
    <row r="5" spans="1:20" s="3" customFormat="1" ht="13.5" customHeight="1" thickTop="1" x14ac:dyDescent="0.2">
      <c r="A5" s="18">
        <v>1</v>
      </c>
      <c r="B5" s="19" t="s">
        <v>21</v>
      </c>
      <c r="C5" s="20" t="s">
        <v>22</v>
      </c>
      <c r="D5" s="21">
        <v>285156100</v>
      </c>
      <c r="E5" s="21"/>
      <c r="F5" s="21">
        <f t="shared" ref="F5:F10" si="0">+D5+E5</f>
        <v>285156100</v>
      </c>
      <c r="G5" s="21"/>
      <c r="H5" s="21">
        <f t="shared" ref="H5:H10" si="1">+F5-G5</f>
        <v>285156100</v>
      </c>
      <c r="I5" s="22"/>
      <c r="J5" s="22"/>
      <c r="K5" s="22"/>
      <c r="L5" s="23"/>
      <c r="M5" s="21"/>
      <c r="N5" s="21">
        <f t="shared" ref="N5:N10" si="2">+F5-M5</f>
        <v>285156100</v>
      </c>
      <c r="O5" s="24" t="s">
        <v>23</v>
      </c>
      <c r="P5" s="24"/>
      <c r="Q5" s="25" t="s">
        <v>24</v>
      </c>
      <c r="R5" s="6"/>
      <c r="S5" s="6"/>
      <c r="T5" s="6"/>
    </row>
    <row r="6" spans="1:20" s="3" customFormat="1" ht="13.5" customHeight="1" x14ac:dyDescent="0.2">
      <c r="A6" s="26">
        <v>2</v>
      </c>
      <c r="B6" s="27" t="s">
        <v>25</v>
      </c>
      <c r="C6" s="28" t="s">
        <v>26</v>
      </c>
      <c r="D6" s="29">
        <v>84965050</v>
      </c>
      <c r="E6" s="29"/>
      <c r="F6" s="29">
        <f t="shared" si="0"/>
        <v>84965050</v>
      </c>
      <c r="G6" s="29"/>
      <c r="H6" s="29">
        <f t="shared" si="1"/>
        <v>84965050</v>
      </c>
      <c r="I6" s="30"/>
      <c r="J6" s="30"/>
      <c r="K6" s="30"/>
      <c r="L6" s="29"/>
      <c r="M6" s="29"/>
      <c r="N6" s="29">
        <f t="shared" si="2"/>
        <v>84965050</v>
      </c>
      <c r="O6" s="31" t="s">
        <v>27</v>
      </c>
      <c r="P6" s="31"/>
      <c r="Q6" s="32" t="s">
        <v>28</v>
      </c>
      <c r="R6" s="6"/>
      <c r="S6" s="6"/>
      <c r="T6" s="6"/>
    </row>
    <row r="7" spans="1:20" s="3" customFormat="1" ht="13.5" customHeight="1" x14ac:dyDescent="0.2">
      <c r="A7" s="26">
        <v>3</v>
      </c>
      <c r="B7" s="33" t="s">
        <v>29</v>
      </c>
      <c r="C7" s="34" t="s">
        <v>30</v>
      </c>
      <c r="D7" s="35">
        <v>99756360</v>
      </c>
      <c r="E7" s="35"/>
      <c r="F7" s="35">
        <f t="shared" si="0"/>
        <v>99756360</v>
      </c>
      <c r="G7" s="35"/>
      <c r="H7" s="35">
        <f t="shared" si="1"/>
        <v>99756360</v>
      </c>
      <c r="I7" s="36"/>
      <c r="J7" s="36"/>
      <c r="K7" s="36"/>
      <c r="L7" s="35"/>
      <c r="M7" s="35"/>
      <c r="N7" s="35">
        <f t="shared" si="2"/>
        <v>99756360</v>
      </c>
      <c r="O7" s="37" t="s">
        <v>31</v>
      </c>
      <c r="P7" s="37"/>
      <c r="Q7" s="38" t="s">
        <v>32</v>
      </c>
      <c r="R7" s="6"/>
      <c r="S7" s="6"/>
      <c r="T7" s="6"/>
    </row>
    <row r="8" spans="1:20" s="3" customFormat="1" ht="13.5" customHeight="1" x14ac:dyDescent="0.2">
      <c r="A8" s="26">
        <v>4</v>
      </c>
      <c r="B8" s="39" t="s">
        <v>1715</v>
      </c>
      <c r="C8" s="28" t="s">
        <v>33</v>
      </c>
      <c r="D8" s="29">
        <v>10112650</v>
      </c>
      <c r="E8" s="29"/>
      <c r="F8" s="29">
        <f t="shared" si="0"/>
        <v>10112650</v>
      </c>
      <c r="G8" s="29"/>
      <c r="H8" s="29">
        <f t="shared" si="1"/>
        <v>10112650</v>
      </c>
      <c r="I8" s="30"/>
      <c r="J8" s="30"/>
      <c r="K8" s="30"/>
      <c r="L8" s="29"/>
      <c r="M8" s="29"/>
      <c r="N8" s="29">
        <f t="shared" si="2"/>
        <v>10112650</v>
      </c>
      <c r="O8" s="31" t="s">
        <v>1714</v>
      </c>
      <c r="P8" s="31"/>
      <c r="Q8" s="32" t="s">
        <v>1716</v>
      </c>
      <c r="R8" s="6"/>
      <c r="S8" s="6"/>
      <c r="T8" s="6"/>
    </row>
    <row r="9" spans="1:20" s="3" customFormat="1" ht="13.5" customHeight="1" x14ac:dyDescent="0.2">
      <c r="A9" s="40">
        <v>5</v>
      </c>
      <c r="B9" s="41" t="s">
        <v>35</v>
      </c>
      <c r="C9" s="42" t="s">
        <v>33</v>
      </c>
      <c r="D9" s="43">
        <v>0</v>
      </c>
      <c r="E9" s="43">
        <v>0</v>
      </c>
      <c r="F9" s="44">
        <f t="shared" si="0"/>
        <v>0</v>
      </c>
      <c r="G9" s="43"/>
      <c r="H9" s="44">
        <f t="shared" si="1"/>
        <v>0</v>
      </c>
      <c r="I9" s="45"/>
      <c r="J9" s="45"/>
      <c r="K9" s="45"/>
      <c r="L9" s="43"/>
      <c r="M9" s="43"/>
      <c r="N9" s="44">
        <f t="shared" si="2"/>
        <v>0</v>
      </c>
      <c r="O9" s="46" t="s">
        <v>34</v>
      </c>
      <c r="P9" s="46"/>
      <c r="Q9" s="47" t="s">
        <v>36</v>
      </c>
      <c r="R9" s="6"/>
      <c r="S9" s="6"/>
      <c r="T9" s="6"/>
    </row>
    <row r="10" spans="1:20" s="3" customFormat="1" ht="13.5" customHeight="1" x14ac:dyDescent="0.2">
      <c r="A10" s="40">
        <v>6</v>
      </c>
      <c r="B10" s="41" t="s">
        <v>37</v>
      </c>
      <c r="C10" s="42" t="s">
        <v>33</v>
      </c>
      <c r="D10" s="44">
        <v>0</v>
      </c>
      <c r="E10" s="44">
        <v>0</v>
      </c>
      <c r="F10" s="44">
        <f t="shared" si="0"/>
        <v>0</v>
      </c>
      <c r="G10" s="44"/>
      <c r="H10" s="44">
        <f t="shared" si="1"/>
        <v>0</v>
      </c>
      <c r="I10" s="48"/>
      <c r="J10" s="48"/>
      <c r="K10" s="48"/>
      <c r="L10" s="44"/>
      <c r="M10" s="44"/>
      <c r="N10" s="44">
        <f t="shared" si="2"/>
        <v>0</v>
      </c>
      <c r="O10" s="49" t="s">
        <v>38</v>
      </c>
      <c r="P10" s="49"/>
      <c r="Q10" s="50" t="s">
        <v>39</v>
      </c>
      <c r="R10" s="6"/>
      <c r="S10" s="6"/>
      <c r="T10" s="6"/>
    </row>
    <row r="11" spans="1:20" s="3" customFormat="1" ht="13.5" customHeight="1" x14ac:dyDescent="0.2">
      <c r="A11" s="26">
        <v>7</v>
      </c>
      <c r="B11" s="39" t="s">
        <v>1732</v>
      </c>
      <c r="C11" s="28" t="s">
        <v>1734</v>
      </c>
      <c r="D11" s="29">
        <v>70512550</v>
      </c>
      <c r="E11" s="29"/>
      <c r="F11" s="29">
        <f>+D11+E11</f>
        <v>70512550</v>
      </c>
      <c r="G11" s="29"/>
      <c r="H11" s="29">
        <f>+F11-G11</f>
        <v>70512550</v>
      </c>
      <c r="I11" s="30"/>
      <c r="J11" s="30"/>
      <c r="K11" s="30"/>
      <c r="L11" s="29"/>
      <c r="M11" s="29"/>
      <c r="N11" s="29">
        <f>+F11-M11</f>
        <v>70512550</v>
      </c>
      <c r="O11" s="31" t="s">
        <v>1733</v>
      </c>
      <c r="P11" s="31"/>
      <c r="Q11" s="32"/>
      <c r="R11" s="6"/>
      <c r="S11" s="6"/>
      <c r="T11" s="6"/>
    </row>
    <row r="12" spans="1:20" s="3" customFormat="1" ht="13.5" customHeight="1" thickBot="1" x14ac:dyDescent="0.25">
      <c r="A12" s="51"/>
      <c r="B12" s="39"/>
      <c r="C12" s="52"/>
      <c r="D12" s="53"/>
      <c r="E12" s="53"/>
      <c r="F12" s="53"/>
      <c r="G12" s="53"/>
      <c r="H12" s="53"/>
      <c r="I12" s="54"/>
      <c r="J12" s="54"/>
      <c r="K12" s="54"/>
      <c r="L12" s="53"/>
      <c r="M12" s="53"/>
      <c r="N12" s="53"/>
      <c r="O12" s="55"/>
      <c r="P12" s="55"/>
      <c r="Q12" s="56"/>
      <c r="R12" s="6"/>
      <c r="S12" s="6"/>
      <c r="T12" s="6"/>
    </row>
    <row r="13" spans="1:20" s="3" customFormat="1" ht="13.5" customHeight="1" thickTop="1" thickBot="1" x14ac:dyDescent="0.25">
      <c r="A13" s="57"/>
      <c r="B13" s="58" t="s">
        <v>40</v>
      </c>
      <c r="C13" s="59"/>
      <c r="D13" s="60">
        <f>SUM(D5:D12)</f>
        <v>550502710</v>
      </c>
      <c r="E13" s="60">
        <f>SUM(E5:E12)</f>
        <v>0</v>
      </c>
      <c r="F13" s="60">
        <f>SUM(F5:F12)</f>
        <v>550502710</v>
      </c>
      <c r="G13" s="60">
        <f>SUM(G5:G12)</f>
        <v>0</v>
      </c>
      <c r="H13" s="60">
        <f>SUM(H5:H12)</f>
        <v>550502710</v>
      </c>
      <c r="I13" s="61"/>
      <c r="J13" s="61"/>
      <c r="K13" s="61"/>
      <c r="L13" s="60">
        <f>SUM(L5:L12)</f>
        <v>0</v>
      </c>
      <c r="M13" s="60">
        <f>SUM(M5:M12)</f>
        <v>0</v>
      </c>
      <c r="N13" s="60">
        <f>SUM(N5:N12)</f>
        <v>550502710</v>
      </c>
      <c r="O13" s="62"/>
      <c r="P13" s="62"/>
      <c r="Q13" s="63"/>
      <c r="R13" s="6"/>
      <c r="S13" s="6"/>
      <c r="T13" s="6"/>
    </row>
    <row r="14" spans="1:20" s="3" customFormat="1" ht="12" x14ac:dyDescent="0.2">
      <c r="A14" s="8"/>
    </row>
    <row r="15" spans="1:20" s="3" customFormat="1" ht="12" x14ac:dyDescent="0.2">
      <c r="A15" s="8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20" s="3" customFormat="1" ht="12" x14ac:dyDescent="0.2">
      <c r="A16" s="8"/>
      <c r="S16" s="6"/>
    </row>
    <row r="17" spans="19:20" x14ac:dyDescent="0.3">
      <c r="S17" s="3"/>
      <c r="T17" s="3"/>
    </row>
    <row r="18" spans="19:20" x14ac:dyDescent="0.3">
      <c r="S18" s="3"/>
      <c r="T18" s="3"/>
    </row>
    <row r="19" spans="19:20" x14ac:dyDescent="0.3">
      <c r="S19" s="3"/>
      <c r="T19" s="6"/>
    </row>
    <row r="20" spans="19:20" x14ac:dyDescent="0.3">
      <c r="S20" s="3"/>
      <c r="T20" s="6"/>
    </row>
    <row r="21" spans="19:20" x14ac:dyDescent="0.3">
      <c r="T21" s="6"/>
    </row>
    <row r="22" spans="19:20" x14ac:dyDescent="0.3">
      <c r="T22" s="6"/>
    </row>
    <row r="23" spans="19:20" x14ac:dyDescent="0.3">
      <c r="T23" s="3"/>
    </row>
  </sheetData>
  <mergeCells count="2">
    <mergeCell ref="B1:Q1"/>
    <mergeCell ref="S3:T3"/>
  </mergeCells>
  <phoneticPr fontId="3" type="noConversion"/>
  <pageMargins left="0.33" right="0.4" top="1" bottom="1" header="0.5" footer="0.5"/>
  <pageSetup paperSize="9"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6"/>
  <sheetViews>
    <sheetView zoomScaleNormal="100" workbookViewId="0">
      <pane xSplit="3" ySplit="4" topLeftCell="D5" activePane="bottomRight" state="frozenSplit"/>
      <selection activeCell="B1" sqref="B1:Q1"/>
      <selection pane="topRight" activeCell="B1" sqref="B1:Q1"/>
      <selection pane="bottomLeft" activeCell="B1" sqref="B1:Q1"/>
      <selection pane="bottomRight" activeCell="E18" sqref="E18"/>
    </sheetView>
  </sheetViews>
  <sheetFormatPr defaultRowHeight="16.5" x14ac:dyDescent="0.3"/>
  <cols>
    <col min="1" max="1" width="6.140625" style="10" customWidth="1"/>
    <col min="2" max="2" width="29.7109375" style="7" bestFit="1" customWidth="1"/>
    <col min="3" max="3" width="12.5703125" style="7" customWidth="1"/>
    <col min="4" max="4" width="13.42578125" style="7" customWidth="1"/>
    <col min="5" max="5" width="14" style="7" customWidth="1"/>
    <col min="6" max="6" width="13.85546875" style="7" customWidth="1"/>
    <col min="7" max="7" width="14.42578125" style="7" customWidth="1"/>
    <col min="8" max="8" width="15.140625" style="7" customWidth="1"/>
    <col min="9" max="10" width="7.42578125" style="7" customWidth="1"/>
    <col min="11" max="11" width="5.42578125" style="7" customWidth="1"/>
    <col min="12" max="12" width="14.28515625" style="86" customWidth="1"/>
    <col min="13" max="13" width="15.42578125" style="7" customWidth="1"/>
    <col min="14" max="14" width="16.42578125" style="7" customWidth="1"/>
    <col min="15" max="15" width="17.140625" style="3" customWidth="1"/>
    <col min="16" max="16" width="9.140625" style="3" customWidth="1"/>
    <col min="17" max="17" width="12.7109375" style="7" customWidth="1"/>
    <col min="18" max="21" width="11.42578125" style="7" hidden="1" customWidth="1"/>
    <col min="22" max="22" width="13.7109375" style="7" hidden="1" customWidth="1"/>
    <col min="23" max="23" width="12.28515625" style="7" hidden="1" customWidth="1"/>
    <col min="24" max="24" width="12.140625" style="7" hidden="1" customWidth="1"/>
    <col min="25" max="16384" width="9.140625" style="7"/>
  </cols>
  <sheetData>
    <row r="1" spans="1:25" ht="31.5" x14ac:dyDescent="0.55000000000000004">
      <c r="B1" s="542" t="s">
        <v>1854</v>
      </c>
      <c r="C1" s="542"/>
      <c r="D1" s="542"/>
      <c r="E1" s="542"/>
      <c r="F1" s="542"/>
      <c r="G1" s="542"/>
      <c r="H1" s="542"/>
      <c r="I1" s="542"/>
      <c r="J1" s="542"/>
      <c r="K1" s="542"/>
      <c r="L1" s="542"/>
      <c r="M1" s="542"/>
      <c r="N1" s="542"/>
      <c r="O1" s="542"/>
      <c r="P1" s="542"/>
      <c r="Q1" s="542"/>
    </row>
    <row r="2" spans="1:25" x14ac:dyDescent="0.3">
      <c r="B2" s="10"/>
      <c r="C2" s="10"/>
      <c r="D2" s="10"/>
      <c r="E2" s="10"/>
      <c r="F2" s="10"/>
      <c r="G2" s="10"/>
      <c r="H2" s="10"/>
      <c r="I2" s="10"/>
      <c r="J2" s="10"/>
      <c r="K2" s="10"/>
      <c r="L2" s="64"/>
      <c r="M2" s="10"/>
      <c r="N2" s="10"/>
      <c r="O2" s="8"/>
      <c r="P2" s="8"/>
      <c r="Q2" s="10"/>
    </row>
    <row r="3" spans="1:25" s="3" customFormat="1" ht="13.5" customHeight="1" thickBot="1" x14ac:dyDescent="0.25">
      <c r="A3" s="3" t="s">
        <v>41</v>
      </c>
      <c r="B3" s="8"/>
      <c r="C3" s="8"/>
      <c r="D3" s="8"/>
      <c r="E3" s="8"/>
      <c r="F3" s="8"/>
      <c r="G3" s="8"/>
      <c r="H3" s="8"/>
      <c r="I3" s="8"/>
      <c r="J3" s="8"/>
      <c r="K3" s="8"/>
      <c r="L3" s="65"/>
      <c r="M3" s="8"/>
      <c r="N3" s="8"/>
      <c r="O3" s="8"/>
      <c r="P3" s="8"/>
      <c r="Q3" s="11" t="s">
        <v>42</v>
      </c>
      <c r="S3" s="543"/>
      <c r="T3" s="543"/>
      <c r="U3" s="543"/>
      <c r="V3" s="543"/>
    </row>
    <row r="4" spans="1:25" s="3" customFormat="1" ht="13.5" customHeight="1" thickBot="1" x14ac:dyDescent="0.25">
      <c r="A4" s="12" t="s">
        <v>4</v>
      </c>
      <c r="B4" s="13" t="s">
        <v>43</v>
      </c>
      <c r="C4" s="14" t="s">
        <v>44</v>
      </c>
      <c r="D4" s="15" t="s">
        <v>45</v>
      </c>
      <c r="E4" s="15" t="s">
        <v>46</v>
      </c>
      <c r="F4" s="15" t="s">
        <v>47</v>
      </c>
      <c r="G4" s="15" t="s">
        <v>1</v>
      </c>
      <c r="H4" s="15" t="s">
        <v>48</v>
      </c>
      <c r="I4" s="15" t="s">
        <v>11</v>
      </c>
      <c r="J4" s="15" t="s">
        <v>49</v>
      </c>
      <c r="K4" s="15" t="s">
        <v>50</v>
      </c>
      <c r="L4" s="66" t="s">
        <v>51</v>
      </c>
      <c r="M4" s="15" t="s">
        <v>52</v>
      </c>
      <c r="N4" s="15" t="s">
        <v>53</v>
      </c>
      <c r="O4" s="16" t="s">
        <v>54</v>
      </c>
      <c r="P4" s="16" t="s">
        <v>55</v>
      </c>
      <c r="Q4" s="17" t="s">
        <v>19</v>
      </c>
      <c r="R4" s="3" t="s">
        <v>56</v>
      </c>
      <c r="S4" s="8" t="s">
        <v>57</v>
      </c>
      <c r="T4" s="8" t="s">
        <v>58</v>
      </c>
      <c r="U4" s="8" t="s">
        <v>59</v>
      </c>
      <c r="V4" s="8" t="s">
        <v>60</v>
      </c>
      <c r="W4" s="3" t="s">
        <v>61</v>
      </c>
      <c r="X4" s="3" t="s">
        <v>62</v>
      </c>
    </row>
    <row r="5" spans="1:25" s="3" customFormat="1" ht="13.5" customHeight="1" thickTop="1" x14ac:dyDescent="0.2">
      <c r="A5" s="18">
        <v>1</v>
      </c>
      <c r="B5" s="19" t="s">
        <v>1735</v>
      </c>
      <c r="C5" s="20" t="s">
        <v>63</v>
      </c>
      <c r="D5" s="21">
        <v>1379329131</v>
      </c>
      <c r="E5" s="21"/>
      <c r="F5" s="21">
        <f>+D5+E5</f>
        <v>1379329131</v>
      </c>
      <c r="G5" s="21">
        <v>597353399.25</v>
      </c>
      <c r="H5" s="23">
        <f>+F5-G5</f>
        <v>781975731.75</v>
      </c>
      <c r="I5" s="22">
        <v>40</v>
      </c>
      <c r="J5" s="22">
        <v>2.5000000000000001E-2</v>
      </c>
      <c r="K5" s="22">
        <v>9</v>
      </c>
      <c r="L5" s="67">
        <f>ROUND((F5*J5)*K5/12,0)</f>
        <v>25862421</v>
      </c>
      <c r="M5" s="21">
        <f>+G5+L5</f>
        <v>623215820.25</v>
      </c>
      <c r="N5" s="21">
        <f>+F5-M5</f>
        <v>756113310.75</v>
      </c>
      <c r="O5" s="68" t="s">
        <v>64</v>
      </c>
      <c r="P5" s="24"/>
      <c r="Q5" s="25" t="s">
        <v>65</v>
      </c>
      <c r="R5" s="6">
        <f>+H5*0.025</f>
        <v>19549393.293749999</v>
      </c>
      <c r="S5" s="6">
        <f>D5*0.05</f>
        <v>68966456.549999997</v>
      </c>
      <c r="T5" s="6">
        <f t="shared" ref="T5:T10" si="0">N5-S5</f>
        <v>687146854.20000005</v>
      </c>
      <c r="U5" s="6">
        <f t="shared" ref="U5:U10" si="1">N5-1000</f>
        <v>756112310.75</v>
      </c>
      <c r="V5" s="6">
        <f>D5/I5</f>
        <v>34483228.274999999</v>
      </c>
      <c r="W5" s="4">
        <f t="shared" ref="W5:W10" si="2">ROUND(IF(H5&lt;=1000,0,V5/12*K5),0)</f>
        <v>25862421</v>
      </c>
      <c r="X5" s="4">
        <f t="shared" ref="X5:X10" si="3">L5-W5</f>
        <v>0</v>
      </c>
      <c r="Y5" s="3" t="s">
        <v>1797</v>
      </c>
    </row>
    <row r="6" spans="1:25" s="3" customFormat="1" ht="13.5" customHeight="1" x14ac:dyDescent="0.2">
      <c r="A6" s="498">
        <v>2</v>
      </c>
      <c r="B6" s="499" t="s">
        <v>66</v>
      </c>
      <c r="C6" s="500" t="s">
        <v>67</v>
      </c>
      <c r="D6" s="501">
        <v>0</v>
      </c>
      <c r="E6" s="501"/>
      <c r="F6" s="501">
        <f t="shared" ref="F6:F11" si="4">D6+E6</f>
        <v>0</v>
      </c>
      <c r="G6" s="501"/>
      <c r="H6" s="501"/>
      <c r="I6" s="502">
        <v>40</v>
      </c>
      <c r="J6" s="502">
        <v>2.5000000000000001E-2</v>
      </c>
      <c r="K6" s="502">
        <v>0</v>
      </c>
      <c r="L6" s="503"/>
      <c r="M6" s="501"/>
      <c r="N6" s="501"/>
      <c r="O6" s="504"/>
      <c r="P6" s="504"/>
      <c r="Q6" s="505" t="s">
        <v>1717</v>
      </c>
      <c r="R6" s="6"/>
      <c r="S6" s="6">
        <f>D6*0.05</f>
        <v>0</v>
      </c>
      <c r="T6" s="6">
        <f t="shared" si="0"/>
        <v>0</v>
      </c>
      <c r="U6" s="6">
        <f t="shared" si="1"/>
        <v>-1000</v>
      </c>
      <c r="V6" s="6">
        <f>D6/I6</f>
        <v>0</v>
      </c>
      <c r="W6" s="4">
        <f t="shared" si="2"/>
        <v>0</v>
      </c>
      <c r="X6" s="4">
        <f t="shared" si="3"/>
        <v>0</v>
      </c>
    </row>
    <row r="7" spans="1:25" s="3" customFormat="1" ht="13.5" customHeight="1" x14ac:dyDescent="0.2">
      <c r="A7" s="26">
        <v>3</v>
      </c>
      <c r="B7" s="71" t="s">
        <v>68</v>
      </c>
      <c r="C7" s="28" t="s">
        <v>69</v>
      </c>
      <c r="D7" s="29">
        <v>1079905455</v>
      </c>
      <c r="E7" s="29"/>
      <c r="F7" s="29">
        <f t="shared" si="4"/>
        <v>1079905455</v>
      </c>
      <c r="G7" s="29">
        <v>378089419</v>
      </c>
      <c r="H7" s="29">
        <f t="shared" ref="H7:H12" si="5">+F7-G7</f>
        <v>701816036</v>
      </c>
      <c r="I7" s="30">
        <v>40</v>
      </c>
      <c r="J7" s="30">
        <v>2.5000000000000001E-2</v>
      </c>
      <c r="K7" s="36">
        <v>9</v>
      </c>
      <c r="L7" s="72">
        <f>ROUND((F7*J7)*K7/12,0)</f>
        <v>20248227</v>
      </c>
      <c r="M7" s="29">
        <f>G7+L7</f>
        <v>398337646</v>
      </c>
      <c r="N7" s="29">
        <f t="shared" ref="N7:N12" si="6">F7-M7</f>
        <v>681567809</v>
      </c>
      <c r="O7" s="31"/>
      <c r="P7" s="31"/>
      <c r="Q7" s="32"/>
      <c r="R7" s="6"/>
      <c r="S7" s="6">
        <f>D7*0.05</f>
        <v>53995272.75</v>
      </c>
      <c r="T7" s="6">
        <f t="shared" si="0"/>
        <v>627572536.25</v>
      </c>
      <c r="U7" s="6">
        <f t="shared" si="1"/>
        <v>681566809</v>
      </c>
      <c r="V7" s="6">
        <f>D7/I7</f>
        <v>26997636.375</v>
      </c>
      <c r="W7" s="4">
        <f t="shared" si="2"/>
        <v>20248227</v>
      </c>
      <c r="X7" s="4">
        <f t="shared" si="3"/>
        <v>0</v>
      </c>
    </row>
    <row r="8" spans="1:25" s="3" customFormat="1" ht="13.5" customHeight="1" x14ac:dyDescent="0.2">
      <c r="A8" s="26">
        <v>4</v>
      </c>
      <c r="B8" s="27" t="s">
        <v>70</v>
      </c>
      <c r="C8" s="28" t="s">
        <v>33</v>
      </c>
      <c r="D8" s="29">
        <v>87890726</v>
      </c>
      <c r="E8" s="29"/>
      <c r="F8" s="29">
        <f t="shared" si="4"/>
        <v>87890726</v>
      </c>
      <c r="G8" s="72">
        <v>22888208</v>
      </c>
      <c r="H8" s="29">
        <f t="shared" si="5"/>
        <v>65002518</v>
      </c>
      <c r="I8" s="30">
        <v>40</v>
      </c>
      <c r="J8" s="30">
        <v>2.5000000000000001E-2</v>
      </c>
      <c r="K8" s="36">
        <v>9</v>
      </c>
      <c r="L8" s="72">
        <f>ROUND((F8*J8)*K8/12,0)</f>
        <v>1647951</v>
      </c>
      <c r="M8" s="29">
        <f>G8+L8</f>
        <v>24536159</v>
      </c>
      <c r="N8" s="29">
        <f t="shared" si="6"/>
        <v>63354567</v>
      </c>
      <c r="O8" s="73" t="s">
        <v>34</v>
      </c>
      <c r="P8" s="31"/>
      <c r="Q8" s="32" t="s">
        <v>71</v>
      </c>
      <c r="R8" s="6"/>
      <c r="S8" s="6">
        <f>F8*0.05</f>
        <v>4394536.3</v>
      </c>
      <c r="T8" s="6">
        <f t="shared" si="0"/>
        <v>58960030.700000003</v>
      </c>
      <c r="U8" s="6">
        <f t="shared" si="1"/>
        <v>63353567</v>
      </c>
      <c r="V8" s="6">
        <f>F8/I8</f>
        <v>2197268.15</v>
      </c>
      <c r="W8" s="4">
        <f t="shared" si="2"/>
        <v>1647951</v>
      </c>
      <c r="X8" s="4">
        <f t="shared" si="3"/>
        <v>0</v>
      </c>
    </row>
    <row r="9" spans="1:25" s="3" customFormat="1" ht="13.5" customHeight="1" x14ac:dyDescent="0.2">
      <c r="A9" s="40">
        <v>5</v>
      </c>
      <c r="B9" s="360" t="s">
        <v>72</v>
      </c>
      <c r="C9" s="42" t="s">
        <v>33</v>
      </c>
      <c r="D9" s="44">
        <v>0</v>
      </c>
      <c r="E9" s="44"/>
      <c r="F9" s="44">
        <f t="shared" si="4"/>
        <v>0</v>
      </c>
      <c r="G9" s="74">
        <v>0</v>
      </c>
      <c r="H9" s="44">
        <f t="shared" si="5"/>
        <v>0</v>
      </c>
      <c r="I9" s="48">
        <v>40</v>
      </c>
      <c r="J9" s="48">
        <v>2.5000000000000001E-2</v>
      </c>
      <c r="K9" s="75">
        <v>0</v>
      </c>
      <c r="L9" s="74"/>
      <c r="M9" s="44">
        <v>0</v>
      </c>
      <c r="N9" s="44">
        <f t="shared" si="6"/>
        <v>0</v>
      </c>
      <c r="O9" s="76" t="s">
        <v>73</v>
      </c>
      <c r="P9" s="49"/>
      <c r="Q9" s="50" t="s">
        <v>74</v>
      </c>
      <c r="R9" s="6"/>
      <c r="S9" s="6">
        <f>F9*0.05</f>
        <v>0</v>
      </c>
      <c r="T9" s="6">
        <f t="shared" si="0"/>
        <v>0</v>
      </c>
      <c r="U9" s="6">
        <f t="shared" si="1"/>
        <v>-1000</v>
      </c>
      <c r="V9" s="6">
        <f>F9/I9</f>
        <v>0</v>
      </c>
      <c r="W9" s="4">
        <f t="shared" si="2"/>
        <v>0</v>
      </c>
      <c r="X9" s="4">
        <f t="shared" si="3"/>
        <v>0</v>
      </c>
    </row>
    <row r="10" spans="1:25" s="3" customFormat="1" ht="13.5" customHeight="1" x14ac:dyDescent="0.2">
      <c r="A10" s="77">
        <v>6</v>
      </c>
      <c r="B10" s="506" t="s">
        <v>37</v>
      </c>
      <c r="C10" s="78" t="s">
        <v>33</v>
      </c>
      <c r="D10" s="43">
        <v>0</v>
      </c>
      <c r="E10" s="43"/>
      <c r="F10" s="43">
        <f t="shared" si="4"/>
        <v>0</v>
      </c>
      <c r="G10" s="79">
        <v>0</v>
      </c>
      <c r="H10" s="43">
        <f t="shared" si="5"/>
        <v>0</v>
      </c>
      <c r="I10" s="45">
        <v>40</v>
      </c>
      <c r="J10" s="45">
        <v>2.5000000000000001E-2</v>
      </c>
      <c r="K10" s="75">
        <v>0</v>
      </c>
      <c r="L10" s="80"/>
      <c r="M10" s="43">
        <v>0</v>
      </c>
      <c r="N10" s="43">
        <f t="shared" si="6"/>
        <v>0</v>
      </c>
      <c r="O10" s="81" t="s">
        <v>73</v>
      </c>
      <c r="P10" s="46"/>
      <c r="Q10" s="47" t="s">
        <v>75</v>
      </c>
      <c r="R10" s="6"/>
      <c r="S10" s="6">
        <f>F10*0.05</f>
        <v>0</v>
      </c>
      <c r="T10" s="6">
        <f t="shared" si="0"/>
        <v>0</v>
      </c>
      <c r="U10" s="6">
        <f t="shared" si="1"/>
        <v>-1000</v>
      </c>
      <c r="V10" s="6">
        <f>F10/I10</f>
        <v>0</v>
      </c>
      <c r="W10" s="4">
        <f t="shared" si="2"/>
        <v>0</v>
      </c>
      <c r="X10" s="4">
        <f t="shared" si="3"/>
        <v>0</v>
      </c>
    </row>
    <row r="11" spans="1:25" s="3" customFormat="1" ht="13.5" customHeight="1" x14ac:dyDescent="0.2">
      <c r="A11" s="26">
        <v>7</v>
      </c>
      <c r="B11" s="71" t="s">
        <v>1736</v>
      </c>
      <c r="C11" s="28" t="s">
        <v>76</v>
      </c>
      <c r="D11" s="29">
        <v>405982300</v>
      </c>
      <c r="E11" s="29"/>
      <c r="F11" s="29">
        <f t="shared" si="4"/>
        <v>405982300</v>
      </c>
      <c r="G11" s="72">
        <v>43135621</v>
      </c>
      <c r="H11" s="29">
        <f t="shared" si="5"/>
        <v>362846679</v>
      </c>
      <c r="I11" s="30">
        <v>40</v>
      </c>
      <c r="J11" s="30">
        <v>2.5000000000000001E-2</v>
      </c>
      <c r="K11" s="30">
        <v>9</v>
      </c>
      <c r="L11" s="72">
        <f>ROUND((F11*J11)*K11/12,0)</f>
        <v>7612168</v>
      </c>
      <c r="M11" s="29">
        <f>G11+L11</f>
        <v>50747789</v>
      </c>
      <c r="N11" s="29">
        <f t="shared" si="6"/>
        <v>355234511</v>
      </c>
      <c r="O11" s="73" t="s">
        <v>77</v>
      </c>
      <c r="P11" s="31"/>
      <c r="Q11" s="32"/>
      <c r="R11" s="6"/>
      <c r="S11" s="6">
        <f>F11*0.05</f>
        <v>20299115</v>
      </c>
      <c r="T11" s="6">
        <f>N11-S11</f>
        <v>334935396</v>
      </c>
      <c r="U11" s="6">
        <f>N11-1000</f>
        <v>355233511</v>
      </c>
      <c r="V11" s="6">
        <f>F11/I11</f>
        <v>10149557.5</v>
      </c>
      <c r="W11" s="4">
        <f>ROUND(IF(H11&lt;=1000,0,V11/12*K11),0)</f>
        <v>7612168</v>
      </c>
      <c r="X11" s="4">
        <f>L11-W11</f>
        <v>0</v>
      </c>
    </row>
    <row r="12" spans="1:25" s="3" customFormat="1" ht="13.5" customHeight="1" x14ac:dyDescent="0.2">
      <c r="A12" s="26">
        <v>9</v>
      </c>
      <c r="B12" s="71" t="s">
        <v>1732</v>
      </c>
      <c r="C12" s="28" t="s">
        <v>1734</v>
      </c>
      <c r="D12" s="29">
        <v>473910230</v>
      </c>
      <c r="E12" s="29"/>
      <c r="F12" s="29">
        <f>D12+E12</f>
        <v>473910230</v>
      </c>
      <c r="G12" s="72">
        <v>27644764</v>
      </c>
      <c r="H12" s="29">
        <f t="shared" si="5"/>
        <v>446265466</v>
      </c>
      <c r="I12" s="30">
        <v>40</v>
      </c>
      <c r="J12" s="30">
        <v>2.5000000000000001E-2</v>
      </c>
      <c r="K12" s="30">
        <v>9</v>
      </c>
      <c r="L12" s="72">
        <f>ROUND((F12*J12)*K12/12,0)</f>
        <v>8885817</v>
      </c>
      <c r="M12" s="29">
        <f>G12+L12</f>
        <v>36530581</v>
      </c>
      <c r="N12" s="29">
        <f t="shared" si="6"/>
        <v>437379649</v>
      </c>
      <c r="O12" s="73" t="s">
        <v>1733</v>
      </c>
      <c r="P12" s="31"/>
      <c r="Q12" s="32"/>
      <c r="R12" s="6"/>
      <c r="S12" s="6"/>
      <c r="T12" s="6"/>
      <c r="U12" s="6"/>
      <c r="V12" s="6"/>
      <c r="W12" s="4"/>
      <c r="X12" s="4"/>
    </row>
    <row r="13" spans="1:25" s="3" customFormat="1" ht="13.5" customHeight="1" thickBot="1" x14ac:dyDescent="0.25">
      <c r="A13" s="51"/>
      <c r="B13" s="82"/>
      <c r="C13" s="52"/>
      <c r="D13" s="53"/>
      <c r="E13" s="53"/>
      <c r="F13" s="53"/>
      <c r="G13" s="83"/>
      <c r="H13" s="53"/>
      <c r="I13" s="54"/>
      <c r="J13" s="54"/>
      <c r="K13" s="54"/>
      <c r="L13" s="83"/>
      <c r="M13" s="53"/>
      <c r="N13" s="53"/>
      <c r="O13" s="84"/>
      <c r="P13" s="55"/>
      <c r="Q13" s="56"/>
      <c r="R13" s="6"/>
      <c r="S13" s="6"/>
      <c r="T13" s="6"/>
      <c r="U13" s="6"/>
      <c r="V13" s="6"/>
      <c r="W13" s="4"/>
      <c r="X13" s="4"/>
    </row>
    <row r="14" spans="1:25" s="3" customFormat="1" ht="13.5" customHeight="1" thickTop="1" thickBot="1" x14ac:dyDescent="0.25">
      <c r="A14" s="57"/>
      <c r="B14" s="58" t="s">
        <v>78</v>
      </c>
      <c r="C14" s="59"/>
      <c r="D14" s="60">
        <f>ROUND(SUM(D5:D13),0)</f>
        <v>3427017842</v>
      </c>
      <c r="E14" s="60">
        <f>ROUND(SUM(E5:E13),0)</f>
        <v>0</v>
      </c>
      <c r="F14" s="60">
        <f>ROUND(SUM(F5:F13),0)</f>
        <v>3427017842</v>
      </c>
      <c r="G14" s="60">
        <f>ROUND(SUM(G5:G13),0)</f>
        <v>1069111411</v>
      </c>
      <c r="H14" s="60">
        <f>ROUND(SUM(H5:H13),0)</f>
        <v>2357906431</v>
      </c>
      <c r="I14" s="60"/>
      <c r="J14" s="60"/>
      <c r="K14" s="60"/>
      <c r="L14" s="85">
        <f>ROUND(SUM(L5:L13),0)</f>
        <v>64256584</v>
      </c>
      <c r="M14" s="60">
        <f>ROUND(SUM(M5:M13),0)</f>
        <v>1133367995</v>
      </c>
      <c r="N14" s="60">
        <f>ROUND(SUM(N5:N13),0)</f>
        <v>2293649847</v>
      </c>
      <c r="O14" s="60"/>
      <c r="P14" s="60"/>
      <c r="Q14" s="63"/>
      <c r="R14" s="6">
        <f>SUM(R5:R11)</f>
        <v>19549393.293749999</v>
      </c>
      <c r="S14" s="6"/>
      <c r="T14" s="6"/>
      <c r="U14" s="6"/>
      <c r="V14" s="6"/>
      <c r="W14" s="4">
        <f>SUM(W5:W13)</f>
        <v>55370767</v>
      </c>
    </row>
    <row r="15" spans="1:25" s="3" customFormat="1" ht="12" x14ac:dyDescent="0.2">
      <c r="A15" s="8"/>
      <c r="L15" s="9"/>
      <c r="W15" s="3" t="b">
        <f>L14=W14</f>
        <v>0</v>
      </c>
    </row>
    <row r="16" spans="1:25" s="3" customFormat="1" ht="12" x14ac:dyDescent="0.2">
      <c r="A16" s="8"/>
      <c r="D16" s="6"/>
      <c r="E16" s="6"/>
      <c r="F16" s="6"/>
      <c r="G16" s="6"/>
      <c r="H16" s="6"/>
      <c r="I16" s="6"/>
      <c r="J16" s="6"/>
      <c r="K16" s="6"/>
      <c r="L16" s="9"/>
      <c r="M16" s="6"/>
      <c r="N16" s="6"/>
      <c r="O16" s="6"/>
      <c r="P16" s="6"/>
      <c r="Q16" s="6"/>
      <c r="R16" s="6"/>
    </row>
    <row r="17" spans="1:22" s="3" customFormat="1" ht="12" x14ac:dyDescent="0.2">
      <c r="A17" s="8"/>
      <c r="L17" s="9"/>
      <c r="M17" s="6"/>
      <c r="R17" s="6"/>
      <c r="S17" s="6"/>
      <c r="T17" s="6"/>
      <c r="U17" s="6"/>
    </row>
    <row r="18" spans="1:22" x14ac:dyDescent="0.3">
      <c r="B18" s="4"/>
      <c r="C18" s="3"/>
      <c r="S18" s="3"/>
      <c r="T18" s="3"/>
      <c r="U18" s="3"/>
      <c r="V18" s="3"/>
    </row>
    <row r="19" spans="1:22" s="4" customFormat="1" ht="13.5" x14ac:dyDescent="0.25">
      <c r="A19" s="87"/>
      <c r="L19" s="88"/>
      <c r="M19" s="507"/>
    </row>
    <row r="20" spans="1:22" x14ac:dyDescent="0.3">
      <c r="D20" s="2"/>
      <c r="E20" s="2"/>
      <c r="F20" s="2"/>
      <c r="G20" s="2"/>
      <c r="H20" s="2"/>
      <c r="L20" s="88"/>
      <c r="M20" s="508"/>
      <c r="S20" s="3"/>
      <c r="T20" s="3"/>
      <c r="U20" s="3"/>
      <c r="V20" s="6"/>
    </row>
    <row r="21" spans="1:22" x14ac:dyDescent="0.3">
      <c r="D21" s="5"/>
      <c r="E21" s="5"/>
      <c r="F21" s="5"/>
      <c r="G21" s="5"/>
      <c r="H21" s="5"/>
      <c r="S21" s="3"/>
      <c r="T21" s="3"/>
      <c r="U21" s="3"/>
      <c r="V21" s="6"/>
    </row>
    <row r="22" spans="1:22" x14ac:dyDescent="0.3">
      <c r="L22" s="9"/>
      <c r="V22" s="6"/>
    </row>
    <row r="23" spans="1:22" x14ac:dyDescent="0.3">
      <c r="L23" s="9"/>
      <c r="V23" s="6"/>
    </row>
    <row r="24" spans="1:22" x14ac:dyDescent="0.3">
      <c r="L24" s="9"/>
      <c r="V24" s="3"/>
    </row>
    <row r="25" spans="1:22" x14ac:dyDescent="0.3">
      <c r="L25" s="9"/>
    </row>
    <row r="26" spans="1:22" x14ac:dyDescent="0.3">
      <c r="L26" s="9"/>
    </row>
  </sheetData>
  <mergeCells count="2">
    <mergeCell ref="B1:Q1"/>
    <mergeCell ref="S3:V3"/>
  </mergeCells>
  <phoneticPr fontId="3" type="noConversion"/>
  <pageMargins left="0.31496062992125984" right="0.39370078740157483" top="0.98425196850393704" bottom="0.98425196850393704" header="0.51181102362204722" footer="0.51181102362204722"/>
  <pageSetup paperSize="9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5"/>
  <sheetViews>
    <sheetView zoomScaleNormal="100" workbookViewId="0">
      <pane xSplit="3" ySplit="4" topLeftCell="D5" activePane="bottomRight" state="frozenSplit"/>
      <selection activeCell="B1" sqref="B1:Q1"/>
      <selection pane="topRight" activeCell="B1" sqref="B1:Q1"/>
      <selection pane="bottomLeft" activeCell="B1" sqref="B1:Q1"/>
      <selection pane="bottomRight" activeCell="K14" sqref="K14"/>
    </sheetView>
  </sheetViews>
  <sheetFormatPr defaultRowHeight="16.5" x14ac:dyDescent="0.3"/>
  <cols>
    <col min="1" max="1" width="6.140625" style="10" customWidth="1"/>
    <col min="2" max="2" width="29.28515625" style="7" customWidth="1"/>
    <col min="3" max="3" width="12.5703125" style="7" customWidth="1"/>
    <col min="4" max="4" width="15.140625" style="7" customWidth="1"/>
    <col min="5" max="5" width="12.5703125" style="7" customWidth="1"/>
    <col min="6" max="6" width="13.85546875" style="7" customWidth="1"/>
    <col min="7" max="7" width="16.42578125" style="7" customWidth="1"/>
    <col min="8" max="8" width="15.140625" style="7" customWidth="1"/>
    <col min="9" max="9" width="5.140625" style="7" customWidth="1"/>
    <col min="10" max="10" width="7.42578125" style="7" customWidth="1"/>
    <col min="11" max="11" width="6.140625" style="7" customWidth="1"/>
    <col min="12" max="12" width="12" style="103" customWidth="1"/>
    <col min="13" max="14" width="16.42578125" style="7" customWidth="1"/>
    <col min="15" max="15" width="13.85546875" style="3" customWidth="1"/>
    <col min="16" max="16" width="7.42578125" style="3" customWidth="1"/>
    <col min="17" max="17" width="10" style="7" customWidth="1"/>
    <col min="18" max="21" width="11.42578125" style="7" hidden="1" customWidth="1"/>
    <col min="22" max="22" width="13.7109375" style="7" hidden="1" customWidth="1"/>
    <col min="23" max="23" width="11.42578125" style="7" hidden="1" customWidth="1"/>
    <col min="24" max="24" width="11.42578125" style="93" hidden="1" customWidth="1"/>
    <col min="25" max="16384" width="9.140625" style="7"/>
  </cols>
  <sheetData>
    <row r="1" spans="1:24" ht="31.5" x14ac:dyDescent="0.55000000000000004">
      <c r="B1" s="542" t="s">
        <v>1855</v>
      </c>
      <c r="C1" s="542"/>
      <c r="D1" s="542"/>
      <c r="E1" s="542"/>
      <c r="F1" s="542"/>
      <c r="G1" s="542"/>
      <c r="H1" s="542"/>
      <c r="I1" s="542"/>
      <c r="J1" s="542"/>
      <c r="K1" s="542"/>
      <c r="L1" s="542"/>
      <c r="M1" s="542"/>
      <c r="N1" s="542"/>
      <c r="O1" s="542"/>
      <c r="P1" s="542"/>
      <c r="Q1" s="542"/>
    </row>
    <row r="2" spans="1:24" x14ac:dyDescent="0.3">
      <c r="B2" s="10"/>
      <c r="C2" s="10"/>
      <c r="D2" s="10"/>
      <c r="E2" s="10"/>
      <c r="F2" s="10"/>
      <c r="G2" s="10"/>
      <c r="H2" s="10"/>
      <c r="I2" s="10"/>
      <c r="J2" s="10"/>
      <c r="K2" s="10"/>
      <c r="L2" s="94"/>
      <c r="M2" s="10"/>
      <c r="N2" s="10"/>
      <c r="O2" s="8"/>
      <c r="P2" s="8"/>
      <c r="Q2" s="10"/>
    </row>
    <row r="3" spans="1:24" s="3" customFormat="1" ht="13.5" customHeight="1" thickBot="1" x14ac:dyDescent="0.25">
      <c r="A3" s="3" t="s">
        <v>41</v>
      </c>
      <c r="B3" s="8"/>
      <c r="C3" s="8"/>
      <c r="D3" s="8"/>
      <c r="E3" s="8"/>
      <c r="F3" s="8"/>
      <c r="G3" s="8"/>
      <c r="H3" s="8"/>
      <c r="I3" s="8"/>
      <c r="J3" s="8"/>
      <c r="K3" s="8"/>
      <c r="L3" s="87"/>
      <c r="M3" s="8"/>
      <c r="N3" s="8"/>
      <c r="O3" s="8"/>
      <c r="P3" s="8"/>
      <c r="Q3" s="11" t="s">
        <v>42</v>
      </c>
      <c r="S3" s="543"/>
      <c r="T3" s="543"/>
      <c r="U3" s="543"/>
      <c r="V3" s="543"/>
      <c r="X3" s="95"/>
    </row>
    <row r="4" spans="1:24" s="3" customFormat="1" ht="13.5" customHeight="1" thickBot="1" x14ac:dyDescent="0.25">
      <c r="A4" s="12" t="s">
        <v>4</v>
      </c>
      <c r="B4" s="13" t="s">
        <v>80</v>
      </c>
      <c r="C4" s="14" t="s">
        <v>81</v>
      </c>
      <c r="D4" s="15" t="s">
        <v>45</v>
      </c>
      <c r="E4" s="15" t="s">
        <v>46</v>
      </c>
      <c r="F4" s="15" t="s">
        <v>47</v>
      </c>
      <c r="G4" s="15" t="s">
        <v>82</v>
      </c>
      <c r="H4" s="15" t="s">
        <v>83</v>
      </c>
      <c r="I4" s="15" t="s">
        <v>84</v>
      </c>
      <c r="J4" s="15" t="s">
        <v>85</v>
      </c>
      <c r="K4" s="15" t="s">
        <v>50</v>
      </c>
      <c r="L4" s="96" t="s">
        <v>51</v>
      </c>
      <c r="M4" s="15" t="s">
        <v>86</v>
      </c>
      <c r="N4" s="15" t="s">
        <v>87</v>
      </c>
      <c r="O4" s="16" t="s">
        <v>54</v>
      </c>
      <c r="P4" s="16" t="s">
        <v>55</v>
      </c>
      <c r="Q4" s="17" t="s">
        <v>19</v>
      </c>
      <c r="R4" s="3" t="s">
        <v>88</v>
      </c>
      <c r="S4" s="8" t="s">
        <v>89</v>
      </c>
      <c r="T4" s="8" t="s">
        <v>58</v>
      </c>
      <c r="U4" s="8" t="s">
        <v>59</v>
      </c>
      <c r="V4" s="8" t="s">
        <v>90</v>
      </c>
      <c r="W4" s="3" t="s">
        <v>61</v>
      </c>
      <c r="X4" s="95" t="s">
        <v>91</v>
      </c>
    </row>
    <row r="5" spans="1:24" s="3" customFormat="1" ht="13.5" customHeight="1" thickTop="1" x14ac:dyDescent="0.2">
      <c r="A5" s="18">
        <v>1</v>
      </c>
      <c r="B5" s="19" t="s">
        <v>92</v>
      </c>
      <c r="C5" s="20" t="s">
        <v>93</v>
      </c>
      <c r="D5" s="21">
        <v>2139000</v>
      </c>
      <c r="E5" s="21"/>
      <c r="F5" s="21">
        <f t="shared" ref="F5:F13" si="0">+D5+E5</f>
        <v>2139000</v>
      </c>
      <c r="G5" s="97">
        <v>2138000</v>
      </c>
      <c r="H5" s="21">
        <f t="shared" ref="H5:H13" si="1">+F5-G5</f>
        <v>1000</v>
      </c>
      <c r="I5" s="22">
        <v>20</v>
      </c>
      <c r="J5" s="22">
        <v>0.05</v>
      </c>
      <c r="K5" s="22">
        <v>0</v>
      </c>
      <c r="L5" s="98">
        <f>ROUND((F5*J5)*K5/12,0)</f>
        <v>0</v>
      </c>
      <c r="M5" s="97">
        <f t="shared" ref="M5:M12" si="2">+G5+L5</f>
        <v>2138000</v>
      </c>
      <c r="N5" s="21">
        <f t="shared" ref="N5:N12" si="3">+F5-M5</f>
        <v>1000</v>
      </c>
      <c r="O5" s="24"/>
      <c r="P5" s="24"/>
      <c r="Q5" s="99"/>
      <c r="R5" s="6">
        <f>+H5*0.05</f>
        <v>50</v>
      </c>
      <c r="S5" s="6">
        <f t="shared" ref="S5:S10" si="4">+D5*0.05</f>
        <v>106950</v>
      </c>
      <c r="T5" s="6">
        <f t="shared" ref="T5:T11" si="5">N5-S5</f>
        <v>-105950</v>
      </c>
      <c r="U5" s="6">
        <f t="shared" ref="U5:U11" si="6">N5-1000</f>
        <v>0</v>
      </c>
      <c r="V5" s="6">
        <f t="shared" ref="V5:V10" si="7">D5/I5</f>
        <v>106950</v>
      </c>
      <c r="W5" s="4">
        <f>ROUND(IF(H5&lt;=1000,0,V5/12*K5),0)</f>
        <v>0</v>
      </c>
      <c r="X5" s="95">
        <f t="shared" ref="X5:X11" si="8">L5-W5</f>
        <v>0</v>
      </c>
    </row>
    <row r="6" spans="1:24" s="3" customFormat="1" ht="13.5" customHeight="1" x14ac:dyDescent="0.2">
      <c r="A6" s="26">
        <v>2</v>
      </c>
      <c r="B6" s="71" t="s">
        <v>94</v>
      </c>
      <c r="C6" s="28" t="s">
        <v>95</v>
      </c>
      <c r="D6" s="29">
        <v>339000</v>
      </c>
      <c r="E6" s="29"/>
      <c r="F6" s="29">
        <f t="shared" si="0"/>
        <v>339000</v>
      </c>
      <c r="G6" s="72">
        <v>338000</v>
      </c>
      <c r="H6" s="29">
        <f t="shared" si="1"/>
        <v>1000</v>
      </c>
      <c r="I6" s="30">
        <v>20</v>
      </c>
      <c r="J6" s="30">
        <v>0.05</v>
      </c>
      <c r="K6" s="30">
        <v>0</v>
      </c>
      <c r="L6" s="72">
        <f>ROUND((F6*J6)*K6/12,0)</f>
        <v>0</v>
      </c>
      <c r="M6" s="72">
        <f t="shared" si="2"/>
        <v>338000</v>
      </c>
      <c r="N6" s="29">
        <f t="shared" si="3"/>
        <v>1000</v>
      </c>
      <c r="O6" s="31"/>
      <c r="P6" s="31"/>
      <c r="Q6" s="32"/>
      <c r="R6" s="6">
        <f>+H6*0.05</f>
        <v>50</v>
      </c>
      <c r="S6" s="6">
        <f t="shared" si="4"/>
        <v>16950</v>
      </c>
      <c r="T6" s="6">
        <f t="shared" si="5"/>
        <v>-15950</v>
      </c>
      <c r="U6" s="6">
        <f t="shared" si="6"/>
        <v>0</v>
      </c>
      <c r="V6" s="6">
        <f t="shared" si="7"/>
        <v>16950</v>
      </c>
      <c r="W6" s="4">
        <f t="shared" ref="W6:W11" si="9">ROUND(IF(H6&lt;=1000,0,V6/12*K6),0)</f>
        <v>0</v>
      </c>
      <c r="X6" s="95">
        <f t="shared" si="8"/>
        <v>0</v>
      </c>
    </row>
    <row r="7" spans="1:24" s="3" customFormat="1" ht="13.5" customHeight="1" x14ac:dyDescent="0.2">
      <c r="A7" s="26">
        <v>3</v>
      </c>
      <c r="B7" s="71" t="s">
        <v>96</v>
      </c>
      <c r="C7" s="28" t="s">
        <v>97</v>
      </c>
      <c r="D7" s="29">
        <v>15082000</v>
      </c>
      <c r="E7" s="29"/>
      <c r="F7" s="29">
        <f t="shared" si="0"/>
        <v>15082000</v>
      </c>
      <c r="G7" s="72">
        <v>15081000</v>
      </c>
      <c r="H7" s="29">
        <f t="shared" si="1"/>
        <v>1000</v>
      </c>
      <c r="I7" s="30">
        <v>20</v>
      </c>
      <c r="J7" s="30">
        <v>0.05</v>
      </c>
      <c r="K7" s="30">
        <v>0</v>
      </c>
      <c r="L7" s="72">
        <f>ROUND((F7*J7)*K7/12,0)</f>
        <v>0</v>
      </c>
      <c r="M7" s="72">
        <f t="shared" si="2"/>
        <v>15081000</v>
      </c>
      <c r="N7" s="29">
        <f t="shared" si="3"/>
        <v>1000</v>
      </c>
      <c r="O7" s="31"/>
      <c r="P7" s="31"/>
      <c r="Q7" s="32"/>
      <c r="R7" s="6">
        <f>+H7*0.05</f>
        <v>50</v>
      </c>
      <c r="S7" s="6">
        <f t="shared" si="4"/>
        <v>754100</v>
      </c>
      <c r="T7" s="6">
        <f t="shared" si="5"/>
        <v>-753100</v>
      </c>
      <c r="U7" s="6">
        <f t="shared" si="6"/>
        <v>0</v>
      </c>
      <c r="V7" s="6">
        <f t="shared" si="7"/>
        <v>754100</v>
      </c>
      <c r="W7" s="4">
        <f t="shared" si="9"/>
        <v>0</v>
      </c>
      <c r="X7" s="95">
        <f t="shared" si="8"/>
        <v>0</v>
      </c>
    </row>
    <row r="8" spans="1:24" s="3" customFormat="1" ht="13.5" customHeight="1" x14ac:dyDescent="0.2">
      <c r="A8" s="26">
        <v>4</v>
      </c>
      <c r="B8" s="71" t="s">
        <v>98</v>
      </c>
      <c r="C8" s="28" t="s">
        <v>99</v>
      </c>
      <c r="D8" s="29">
        <v>3900000</v>
      </c>
      <c r="E8" s="29"/>
      <c r="F8" s="29">
        <f t="shared" si="0"/>
        <v>3900000</v>
      </c>
      <c r="G8" s="72">
        <v>2925000</v>
      </c>
      <c r="H8" s="29">
        <f t="shared" si="1"/>
        <v>975000</v>
      </c>
      <c r="I8" s="30">
        <v>20</v>
      </c>
      <c r="J8" s="30">
        <v>0.05</v>
      </c>
      <c r="K8" s="30">
        <v>9</v>
      </c>
      <c r="L8" s="72">
        <f t="shared" ref="L8:L12" si="10">ROUND((F8*J8)*K8/12,0)</f>
        <v>146250</v>
      </c>
      <c r="M8" s="72">
        <f t="shared" si="2"/>
        <v>3071250</v>
      </c>
      <c r="N8" s="29">
        <f t="shared" si="3"/>
        <v>828750</v>
      </c>
      <c r="O8" s="31"/>
      <c r="P8" s="31"/>
      <c r="Q8" s="32"/>
      <c r="R8" s="6">
        <f>+H8-L8</f>
        <v>828750</v>
      </c>
      <c r="S8" s="6">
        <f t="shared" si="4"/>
        <v>195000</v>
      </c>
      <c r="T8" s="6">
        <f t="shared" si="5"/>
        <v>633750</v>
      </c>
      <c r="U8" s="6">
        <f t="shared" si="6"/>
        <v>827750</v>
      </c>
      <c r="V8" s="6">
        <f t="shared" si="7"/>
        <v>195000</v>
      </c>
      <c r="W8" s="4">
        <f t="shared" si="9"/>
        <v>146250</v>
      </c>
      <c r="X8" s="95">
        <f t="shared" si="8"/>
        <v>0</v>
      </c>
    </row>
    <row r="9" spans="1:24" s="3" customFormat="1" ht="13.5" customHeight="1" x14ac:dyDescent="0.2">
      <c r="A9" s="26">
        <v>5</v>
      </c>
      <c r="B9" s="71" t="s">
        <v>100</v>
      </c>
      <c r="C9" s="28" t="s">
        <v>101</v>
      </c>
      <c r="D9" s="29">
        <v>1358200</v>
      </c>
      <c r="E9" s="29"/>
      <c r="F9" s="29">
        <f t="shared" si="0"/>
        <v>1358200</v>
      </c>
      <c r="G9" s="72">
        <v>1007332</v>
      </c>
      <c r="H9" s="29">
        <f t="shared" si="1"/>
        <v>350868</v>
      </c>
      <c r="I9" s="30">
        <v>20</v>
      </c>
      <c r="J9" s="30">
        <v>0.05</v>
      </c>
      <c r="K9" s="30">
        <v>9</v>
      </c>
      <c r="L9" s="72">
        <f t="shared" si="10"/>
        <v>50933</v>
      </c>
      <c r="M9" s="72">
        <f t="shared" si="2"/>
        <v>1058265</v>
      </c>
      <c r="N9" s="29">
        <f t="shared" si="3"/>
        <v>299935</v>
      </c>
      <c r="O9" s="31"/>
      <c r="P9" s="31"/>
      <c r="Q9" s="32"/>
      <c r="R9" s="6">
        <f>+H9-L9</f>
        <v>299935</v>
      </c>
      <c r="S9" s="6">
        <f t="shared" si="4"/>
        <v>67910</v>
      </c>
      <c r="T9" s="6">
        <f t="shared" si="5"/>
        <v>232025</v>
      </c>
      <c r="U9" s="6">
        <f t="shared" si="6"/>
        <v>298935</v>
      </c>
      <c r="V9" s="6">
        <f t="shared" si="7"/>
        <v>67910</v>
      </c>
      <c r="W9" s="4">
        <f t="shared" si="9"/>
        <v>50933</v>
      </c>
      <c r="X9" s="95">
        <f t="shared" si="8"/>
        <v>0</v>
      </c>
    </row>
    <row r="10" spans="1:24" s="3" customFormat="1" ht="13.5" customHeight="1" x14ac:dyDescent="0.2">
      <c r="A10" s="26">
        <v>6</v>
      </c>
      <c r="B10" s="100" t="s">
        <v>102</v>
      </c>
      <c r="C10" s="52" t="s">
        <v>103</v>
      </c>
      <c r="D10" s="53">
        <v>1535200</v>
      </c>
      <c r="E10" s="83"/>
      <c r="F10" s="35">
        <f t="shared" si="0"/>
        <v>1535200</v>
      </c>
      <c r="G10" s="101">
        <v>965897</v>
      </c>
      <c r="H10" s="35">
        <f t="shared" si="1"/>
        <v>569303</v>
      </c>
      <c r="I10" s="36">
        <v>20</v>
      </c>
      <c r="J10" s="36">
        <v>0.05</v>
      </c>
      <c r="K10" s="30">
        <v>9</v>
      </c>
      <c r="L10" s="101">
        <f t="shared" si="10"/>
        <v>57570</v>
      </c>
      <c r="M10" s="101">
        <f t="shared" si="2"/>
        <v>1023467</v>
      </c>
      <c r="N10" s="35">
        <f t="shared" si="3"/>
        <v>511733</v>
      </c>
      <c r="O10" s="55"/>
      <c r="P10" s="55"/>
      <c r="Q10" s="56" t="s">
        <v>104</v>
      </c>
      <c r="R10" s="6">
        <f>+H10-L10</f>
        <v>511733</v>
      </c>
      <c r="S10" s="6">
        <f t="shared" si="4"/>
        <v>76760</v>
      </c>
      <c r="T10" s="6">
        <f t="shared" si="5"/>
        <v>434973</v>
      </c>
      <c r="U10" s="6">
        <f t="shared" si="6"/>
        <v>510733</v>
      </c>
      <c r="V10" s="6">
        <f t="shared" si="7"/>
        <v>76760</v>
      </c>
      <c r="W10" s="4">
        <f t="shared" si="9"/>
        <v>57570</v>
      </c>
      <c r="X10" s="95">
        <f t="shared" si="8"/>
        <v>0</v>
      </c>
    </row>
    <row r="11" spans="1:24" s="3" customFormat="1" ht="13.5" customHeight="1" x14ac:dyDescent="0.2">
      <c r="A11" s="26">
        <v>7</v>
      </c>
      <c r="B11" s="71" t="s">
        <v>105</v>
      </c>
      <c r="C11" s="28" t="s">
        <v>106</v>
      </c>
      <c r="D11" s="29">
        <v>5000000</v>
      </c>
      <c r="E11" s="72"/>
      <c r="F11" s="29">
        <f t="shared" si="0"/>
        <v>5000000</v>
      </c>
      <c r="G11" s="72">
        <v>2354165</v>
      </c>
      <c r="H11" s="29">
        <f t="shared" si="1"/>
        <v>2645835</v>
      </c>
      <c r="I11" s="30">
        <v>20</v>
      </c>
      <c r="J11" s="30">
        <v>0.05</v>
      </c>
      <c r="K11" s="30">
        <v>9</v>
      </c>
      <c r="L11" s="72">
        <f t="shared" si="10"/>
        <v>187500</v>
      </c>
      <c r="M11" s="72">
        <f t="shared" si="2"/>
        <v>2541665</v>
      </c>
      <c r="N11" s="29">
        <f t="shared" si="3"/>
        <v>2458335</v>
      </c>
      <c r="O11" s="31"/>
      <c r="P11" s="31"/>
      <c r="Q11" s="32"/>
      <c r="R11" s="6">
        <f>+H11-L11</f>
        <v>2458335</v>
      </c>
      <c r="S11" s="6">
        <f>+F11*0.05</f>
        <v>250000</v>
      </c>
      <c r="T11" s="6">
        <f t="shared" si="5"/>
        <v>2208335</v>
      </c>
      <c r="U11" s="6">
        <f t="shared" si="6"/>
        <v>2457335</v>
      </c>
      <c r="V11" s="6">
        <f>F11/I11</f>
        <v>250000</v>
      </c>
      <c r="W11" s="4">
        <f t="shared" si="9"/>
        <v>187500</v>
      </c>
      <c r="X11" s="95">
        <f t="shared" si="8"/>
        <v>0</v>
      </c>
    </row>
    <row r="12" spans="1:24" s="3" customFormat="1" ht="13.5" customHeight="1" x14ac:dyDescent="0.2">
      <c r="A12" s="26">
        <v>8</v>
      </c>
      <c r="B12" s="71" t="s">
        <v>1691</v>
      </c>
      <c r="C12" s="28" t="s">
        <v>107</v>
      </c>
      <c r="D12" s="29">
        <v>3167200</v>
      </c>
      <c r="E12" s="72"/>
      <c r="F12" s="29">
        <f t="shared" si="0"/>
        <v>3167200</v>
      </c>
      <c r="G12" s="72">
        <v>712620</v>
      </c>
      <c r="H12" s="29">
        <f t="shared" si="1"/>
        <v>2454580</v>
      </c>
      <c r="I12" s="30">
        <v>20</v>
      </c>
      <c r="J12" s="30">
        <v>0.05</v>
      </c>
      <c r="K12" s="30">
        <v>9</v>
      </c>
      <c r="L12" s="72">
        <f t="shared" si="10"/>
        <v>118770</v>
      </c>
      <c r="M12" s="72">
        <f t="shared" si="2"/>
        <v>831390</v>
      </c>
      <c r="N12" s="29">
        <f t="shared" si="3"/>
        <v>2335810</v>
      </c>
      <c r="O12" s="31"/>
      <c r="P12" s="31"/>
      <c r="Q12" s="32"/>
      <c r="R12" s="6">
        <f>+H12-L12</f>
        <v>2335810</v>
      </c>
      <c r="S12" s="6">
        <f>+F12*0.05</f>
        <v>158360</v>
      </c>
      <c r="T12" s="6">
        <f>N12-S12</f>
        <v>2177450</v>
      </c>
      <c r="U12" s="6">
        <f>N12-1000</f>
        <v>2334810</v>
      </c>
      <c r="V12" s="6">
        <f>F12/I12</f>
        <v>158360</v>
      </c>
      <c r="W12" s="4">
        <f>ROUND(IF(H12&lt;=1000,0,V12/12*K12),0)</f>
        <v>118770</v>
      </c>
      <c r="X12" s="95">
        <f>L12-W12</f>
        <v>0</v>
      </c>
    </row>
    <row r="13" spans="1:24" s="3" customFormat="1" ht="13.5" customHeight="1" x14ac:dyDescent="0.2">
      <c r="A13" s="26">
        <v>9</v>
      </c>
      <c r="B13" s="71" t="s">
        <v>1693</v>
      </c>
      <c r="C13" s="28" t="s">
        <v>1692</v>
      </c>
      <c r="D13" s="29">
        <v>36890972</v>
      </c>
      <c r="E13" s="72"/>
      <c r="F13" s="29">
        <f t="shared" si="0"/>
        <v>36890972</v>
      </c>
      <c r="G13" s="72">
        <v>6302209</v>
      </c>
      <c r="H13" s="29">
        <f t="shared" si="1"/>
        <v>30588763</v>
      </c>
      <c r="I13" s="30">
        <v>20</v>
      </c>
      <c r="J13" s="30">
        <v>0.05</v>
      </c>
      <c r="K13" s="30">
        <v>9</v>
      </c>
      <c r="L13" s="72">
        <f>ROUND((F13*J13)*K13/12,0)</f>
        <v>1383411</v>
      </c>
      <c r="M13" s="72">
        <f>+G13+L13</f>
        <v>7685620</v>
      </c>
      <c r="N13" s="29">
        <f>+F13-M13</f>
        <v>29205352</v>
      </c>
      <c r="O13" s="31"/>
      <c r="P13" s="31"/>
      <c r="Q13" s="32"/>
      <c r="R13" s="6"/>
      <c r="S13" s="6"/>
      <c r="T13" s="6"/>
      <c r="U13" s="6"/>
      <c r="V13" s="6"/>
      <c r="W13" s="4"/>
      <c r="X13" s="95"/>
    </row>
    <row r="14" spans="1:24" s="3" customFormat="1" ht="13.5" customHeight="1" thickBot="1" x14ac:dyDescent="0.25">
      <c r="A14" s="51"/>
      <c r="B14" s="100"/>
      <c r="C14" s="52"/>
      <c r="D14" s="53"/>
      <c r="E14" s="83"/>
      <c r="F14" s="53"/>
      <c r="G14" s="83"/>
      <c r="H14" s="53"/>
      <c r="I14" s="54"/>
      <c r="J14" s="54"/>
      <c r="K14" s="54"/>
      <c r="L14" s="83"/>
      <c r="M14" s="83"/>
      <c r="N14" s="53"/>
      <c r="O14" s="55"/>
      <c r="P14" s="55"/>
      <c r="Q14" s="56"/>
      <c r="R14" s="6"/>
      <c r="S14" s="6"/>
      <c r="T14" s="6"/>
      <c r="U14" s="6"/>
      <c r="V14" s="6"/>
      <c r="W14" s="4"/>
      <c r="X14" s="95"/>
    </row>
    <row r="15" spans="1:24" s="3" customFormat="1" ht="13.5" customHeight="1" thickTop="1" thickBot="1" x14ac:dyDescent="0.25">
      <c r="A15" s="57"/>
      <c r="B15" s="58" t="s">
        <v>78</v>
      </c>
      <c r="C15" s="59"/>
      <c r="D15" s="60">
        <f>ROUND(SUM(D5:D14),0)</f>
        <v>69411572</v>
      </c>
      <c r="E15" s="102">
        <f>ROUND(SUM(E5:E14),0)</f>
        <v>0</v>
      </c>
      <c r="F15" s="60">
        <f t="shared" ref="F15:N15" si="11">ROUND(SUM(F5:F14),0)</f>
        <v>69411572</v>
      </c>
      <c r="G15" s="60">
        <f t="shared" si="11"/>
        <v>31824223</v>
      </c>
      <c r="H15" s="60">
        <f t="shared" si="11"/>
        <v>37587349</v>
      </c>
      <c r="I15" s="60"/>
      <c r="J15" s="60"/>
      <c r="K15" s="60"/>
      <c r="L15" s="85">
        <f t="shared" si="11"/>
        <v>1944434</v>
      </c>
      <c r="M15" s="60">
        <f t="shared" si="11"/>
        <v>33768657</v>
      </c>
      <c r="N15" s="60">
        <f t="shared" si="11"/>
        <v>35642915</v>
      </c>
      <c r="O15" s="62"/>
      <c r="P15" s="62"/>
      <c r="Q15" s="63"/>
      <c r="R15" s="6">
        <f>SUM(R5:R12)</f>
        <v>6434713</v>
      </c>
      <c r="S15" s="6"/>
      <c r="T15" s="6"/>
      <c r="U15" s="6"/>
      <c r="V15" s="6"/>
      <c r="W15" s="4">
        <f>SUM(W5:W12)</f>
        <v>561023</v>
      </c>
      <c r="X15" s="95">
        <f>L15-W15</f>
        <v>1383411</v>
      </c>
    </row>
    <row r="16" spans="1:24" s="3" customFormat="1" ht="17.25" customHeight="1" x14ac:dyDescent="0.2">
      <c r="A16" s="8"/>
      <c r="L16" s="4"/>
      <c r="W16" s="3" t="b">
        <f>W15=L15</f>
        <v>0</v>
      </c>
      <c r="X16" s="95"/>
    </row>
    <row r="17" spans="1:24" s="3" customFormat="1" ht="12" x14ac:dyDescent="0.2">
      <c r="A17" s="8"/>
      <c r="D17" s="6"/>
      <c r="E17" s="6"/>
      <c r="F17" s="6"/>
      <c r="G17" s="6"/>
      <c r="H17" s="6"/>
      <c r="I17" s="6"/>
      <c r="J17" s="6"/>
      <c r="K17" s="6"/>
      <c r="L17" s="4"/>
      <c r="M17" s="6"/>
      <c r="N17" s="6"/>
      <c r="O17" s="6"/>
      <c r="P17" s="6"/>
      <c r="Q17" s="6"/>
      <c r="R17" s="6"/>
      <c r="X17" s="95"/>
    </row>
    <row r="18" spans="1:24" s="3" customFormat="1" ht="12" x14ac:dyDescent="0.2">
      <c r="A18" s="8"/>
      <c r="L18" s="4"/>
      <c r="S18" s="6"/>
      <c r="T18" s="6"/>
      <c r="U18" s="6"/>
      <c r="X18" s="95"/>
    </row>
    <row r="19" spans="1:24" x14ac:dyDescent="0.3">
      <c r="S19" s="3"/>
      <c r="T19" s="3"/>
      <c r="U19" s="3"/>
      <c r="V19" s="3"/>
    </row>
    <row r="20" spans="1:24" x14ac:dyDescent="0.3">
      <c r="D20" s="5"/>
      <c r="E20" s="5"/>
      <c r="F20" s="5"/>
      <c r="G20" s="5"/>
      <c r="H20" s="5"/>
      <c r="S20" s="3"/>
      <c r="T20" s="3"/>
      <c r="U20" s="3"/>
      <c r="V20" s="3"/>
    </row>
    <row r="21" spans="1:24" x14ac:dyDescent="0.3">
      <c r="D21" s="5"/>
      <c r="E21" s="5"/>
      <c r="F21" s="5"/>
      <c r="G21" s="5"/>
      <c r="H21" s="5"/>
      <c r="S21" s="3"/>
      <c r="T21" s="3"/>
      <c r="U21" s="3"/>
      <c r="V21" s="6"/>
    </row>
    <row r="22" spans="1:24" x14ac:dyDescent="0.3">
      <c r="S22" s="3"/>
      <c r="T22" s="3"/>
      <c r="U22" s="3"/>
      <c r="V22" s="6"/>
    </row>
    <row r="23" spans="1:24" x14ac:dyDescent="0.3">
      <c r="V23" s="6"/>
    </row>
    <row r="24" spans="1:24" x14ac:dyDescent="0.3">
      <c r="V24" s="6"/>
    </row>
    <row r="25" spans="1:24" x14ac:dyDescent="0.3">
      <c r="V25" s="3"/>
    </row>
  </sheetData>
  <mergeCells count="2">
    <mergeCell ref="B1:Q1"/>
    <mergeCell ref="S3:V3"/>
  </mergeCells>
  <phoneticPr fontId="3" type="noConversion"/>
  <pageMargins left="0.33" right="0.4" top="1" bottom="1" header="0.5" footer="0.5"/>
  <pageSetup paperSize="9" scale="6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57"/>
  <sheetViews>
    <sheetView zoomScaleNormal="100" workbookViewId="0">
      <pane xSplit="3" ySplit="4" topLeftCell="D237" activePane="bottomRight" state="frozenSplit"/>
      <selection activeCell="B1" sqref="B1:Q1"/>
      <selection pane="topRight" activeCell="B1" sqref="B1:Q1"/>
      <selection pane="bottomLeft" activeCell="B1" sqref="B1:Q1"/>
      <selection pane="bottomRight" activeCell="K252" sqref="J252:K252"/>
    </sheetView>
  </sheetViews>
  <sheetFormatPr defaultRowHeight="16.5" x14ac:dyDescent="0.3"/>
  <cols>
    <col min="1" max="1" width="6.140625" style="10" customWidth="1"/>
    <col min="2" max="2" width="30.7109375" style="109" customWidth="1"/>
    <col min="3" max="3" width="12.5703125" style="7" customWidth="1"/>
    <col min="4" max="4" width="15.140625" style="7" customWidth="1"/>
    <col min="5" max="5" width="15" style="7" customWidth="1"/>
    <col min="6" max="6" width="13.85546875" style="7" customWidth="1"/>
    <col min="7" max="7" width="15.140625" style="103" customWidth="1"/>
    <col min="8" max="8" width="15.140625" style="7" customWidth="1"/>
    <col min="9" max="9" width="5.5703125" style="7" customWidth="1"/>
    <col min="10" max="10" width="7.42578125" style="7" customWidth="1"/>
    <col min="11" max="11" width="5.42578125" style="7" customWidth="1"/>
    <col min="12" max="12" width="14.7109375" style="103" customWidth="1"/>
    <col min="13" max="13" width="16.5703125" style="103" customWidth="1"/>
    <col min="14" max="14" width="16.42578125" style="7" customWidth="1"/>
    <col min="15" max="15" width="17.5703125" style="3" customWidth="1"/>
    <col min="16" max="16" width="6.5703125" style="3" customWidth="1"/>
    <col min="17" max="17" width="15.5703125" style="7" customWidth="1"/>
    <col min="18" max="21" width="11.42578125" style="7" hidden="1" customWidth="1"/>
    <col min="22" max="22" width="11.42578125" style="103" hidden="1" customWidth="1"/>
    <col min="23" max="23" width="15.7109375" style="103" hidden="1" customWidth="1"/>
    <col min="24" max="24" width="11.42578125" style="7" hidden="1" customWidth="1"/>
    <col min="25" max="25" width="0" style="7" hidden="1" customWidth="1"/>
    <col min="26" max="16384" width="9.140625" style="7"/>
  </cols>
  <sheetData>
    <row r="1" spans="1:24" ht="31.5" x14ac:dyDescent="0.55000000000000004">
      <c r="B1" s="542" t="s">
        <v>1856</v>
      </c>
      <c r="C1" s="542"/>
      <c r="D1" s="542"/>
      <c r="E1" s="542"/>
      <c r="F1" s="542"/>
      <c r="G1" s="542"/>
      <c r="H1" s="542"/>
      <c r="I1" s="542"/>
      <c r="J1" s="542"/>
      <c r="K1" s="542"/>
      <c r="L1" s="542"/>
      <c r="M1" s="542"/>
      <c r="N1" s="542"/>
      <c r="O1" s="542"/>
      <c r="P1" s="542"/>
      <c r="Q1" s="542"/>
    </row>
    <row r="2" spans="1:24" x14ac:dyDescent="0.3">
      <c r="C2" s="10"/>
      <c r="D2" s="10"/>
      <c r="E2" s="10"/>
      <c r="F2" s="10"/>
      <c r="G2" s="94"/>
      <c r="H2" s="10"/>
      <c r="I2" s="10"/>
      <c r="J2" s="10"/>
      <c r="K2" s="10"/>
      <c r="L2" s="94"/>
      <c r="M2" s="94"/>
      <c r="N2" s="10"/>
      <c r="O2" s="8"/>
      <c r="P2" s="8"/>
      <c r="Q2" s="10"/>
    </row>
    <row r="3" spans="1:24" s="3" customFormat="1" ht="13.5" customHeight="1" thickBot="1" x14ac:dyDescent="0.25">
      <c r="A3" s="3" t="s">
        <v>41</v>
      </c>
      <c r="B3" s="110"/>
      <c r="C3" s="8"/>
      <c r="D3" s="8"/>
      <c r="E3" s="8"/>
      <c r="F3" s="8"/>
      <c r="G3" s="87"/>
      <c r="H3" s="8"/>
      <c r="I3" s="8"/>
      <c r="J3" s="8"/>
      <c r="K3" s="8"/>
      <c r="L3" s="87"/>
      <c r="M3" s="87"/>
      <c r="N3" s="8"/>
      <c r="O3" s="8"/>
      <c r="P3" s="8"/>
      <c r="Q3" s="11" t="s">
        <v>79</v>
      </c>
      <c r="S3" s="543"/>
      <c r="T3" s="543"/>
      <c r="V3" s="4"/>
      <c r="W3" s="4"/>
    </row>
    <row r="4" spans="1:24" s="3" customFormat="1" ht="13.5" customHeight="1" thickBot="1" x14ac:dyDescent="0.25">
      <c r="A4" s="12" t="s">
        <v>4</v>
      </c>
      <c r="B4" s="111" t="s">
        <v>43</v>
      </c>
      <c r="C4" s="14" t="s">
        <v>44</v>
      </c>
      <c r="D4" s="15" t="s">
        <v>45</v>
      </c>
      <c r="E4" s="15" t="s">
        <v>46</v>
      </c>
      <c r="F4" s="15" t="s">
        <v>109</v>
      </c>
      <c r="G4" s="96" t="s">
        <v>110</v>
      </c>
      <c r="H4" s="15" t="s">
        <v>48</v>
      </c>
      <c r="I4" s="15" t="s">
        <v>111</v>
      </c>
      <c r="J4" s="15" t="s">
        <v>49</v>
      </c>
      <c r="K4" s="15" t="s">
        <v>50</v>
      </c>
      <c r="L4" s="96" t="s">
        <v>51</v>
      </c>
      <c r="M4" s="96" t="s">
        <v>52</v>
      </c>
      <c r="N4" s="15" t="s">
        <v>112</v>
      </c>
      <c r="O4" s="16" t="s">
        <v>54</v>
      </c>
      <c r="P4" s="16" t="s">
        <v>113</v>
      </c>
      <c r="Q4" s="17" t="s">
        <v>19</v>
      </c>
      <c r="R4" s="3" t="s">
        <v>114</v>
      </c>
      <c r="S4" s="8" t="s">
        <v>115</v>
      </c>
      <c r="T4" s="8" t="s">
        <v>116</v>
      </c>
      <c r="U4" s="3" t="s">
        <v>59</v>
      </c>
      <c r="V4" s="4" t="s">
        <v>60</v>
      </c>
      <c r="W4" s="4" t="s">
        <v>108</v>
      </c>
      <c r="X4" s="3" t="s">
        <v>62</v>
      </c>
    </row>
    <row r="5" spans="1:24" s="3" customFormat="1" ht="13.5" customHeight="1" thickTop="1" x14ac:dyDescent="0.2">
      <c r="A5" s="26">
        <v>1</v>
      </c>
      <c r="B5" s="27" t="s">
        <v>117</v>
      </c>
      <c r="C5" s="112">
        <v>36857</v>
      </c>
      <c r="D5" s="29">
        <v>4000000</v>
      </c>
      <c r="E5" s="29"/>
      <c r="F5" s="29">
        <f t="shared" ref="F5:F10" si="0">+D5+E5</f>
        <v>4000000</v>
      </c>
      <c r="G5" s="72">
        <v>3999000</v>
      </c>
      <c r="H5" s="29">
        <f t="shared" ref="H5:H68" si="1">+F5-G5</f>
        <v>1000</v>
      </c>
      <c r="I5" s="30">
        <v>5</v>
      </c>
      <c r="J5" s="30">
        <v>0.2</v>
      </c>
      <c r="K5" s="30">
        <v>0</v>
      </c>
      <c r="L5" s="72"/>
      <c r="M5" s="72">
        <f>+G5+L5</f>
        <v>3999000</v>
      </c>
      <c r="N5" s="29">
        <f t="shared" ref="N5:N58" si="2">+F5-M5</f>
        <v>1000</v>
      </c>
      <c r="O5" s="31"/>
      <c r="P5" s="31"/>
      <c r="Q5" s="32"/>
      <c r="R5" s="6"/>
      <c r="S5" s="6">
        <f>D5*0.05</f>
        <v>200000</v>
      </c>
      <c r="T5" s="6">
        <f>N5-S5</f>
        <v>-199000</v>
      </c>
      <c r="U5" s="6">
        <f>N5-1000</f>
        <v>0</v>
      </c>
      <c r="V5" s="4">
        <f>F5/I5</f>
        <v>800000</v>
      </c>
      <c r="W5" s="4">
        <f>ROUND(IF(H5&lt;=1000,0,V5/12*3),0)</f>
        <v>0</v>
      </c>
      <c r="X5" s="4">
        <f>L5-W5</f>
        <v>0</v>
      </c>
    </row>
    <row r="6" spans="1:24" s="3" customFormat="1" ht="13.5" customHeight="1" x14ac:dyDescent="0.2">
      <c r="A6" s="26">
        <v>2</v>
      </c>
      <c r="B6" s="27" t="s">
        <v>118</v>
      </c>
      <c r="C6" s="112">
        <v>37102</v>
      </c>
      <c r="D6" s="29">
        <v>5000000</v>
      </c>
      <c r="E6" s="29"/>
      <c r="F6" s="29">
        <f t="shared" si="0"/>
        <v>5000000</v>
      </c>
      <c r="G6" s="72">
        <v>4999000</v>
      </c>
      <c r="H6" s="29">
        <f t="shared" si="1"/>
        <v>1000</v>
      </c>
      <c r="I6" s="30">
        <v>5</v>
      </c>
      <c r="J6" s="30">
        <v>0.2</v>
      </c>
      <c r="K6" s="30">
        <v>0</v>
      </c>
      <c r="L6" s="72"/>
      <c r="M6" s="72">
        <f>+G6+L6</f>
        <v>4999000</v>
      </c>
      <c r="N6" s="29">
        <f t="shared" si="2"/>
        <v>1000</v>
      </c>
      <c r="O6" s="31"/>
      <c r="P6" s="31"/>
      <c r="Q6" s="32"/>
      <c r="R6" s="6">
        <f t="shared" ref="R6:R49" si="3">+N6*J6</f>
        <v>200</v>
      </c>
      <c r="S6" s="6">
        <f>D6*0.05</f>
        <v>250000</v>
      </c>
      <c r="T6" s="6">
        <f>N6-S6</f>
        <v>-249000</v>
      </c>
      <c r="U6" s="6">
        <f>N6-1000</f>
        <v>0</v>
      </c>
      <c r="V6" s="4">
        <f>F6/I6</f>
        <v>1000000</v>
      </c>
      <c r="W6" s="4">
        <f>ROUND(IF(H6&lt;=1000,0,V6/12*3),0)</f>
        <v>0</v>
      </c>
      <c r="X6" s="4">
        <f>L6-W6</f>
        <v>0</v>
      </c>
    </row>
    <row r="7" spans="1:24" s="123" customFormat="1" ht="13.5" customHeight="1" x14ac:dyDescent="0.2">
      <c r="A7" s="113">
        <v>3</v>
      </c>
      <c r="B7" s="114" t="s">
        <v>119</v>
      </c>
      <c r="C7" s="115">
        <v>37203</v>
      </c>
      <c r="D7" s="116">
        <v>0</v>
      </c>
      <c r="E7" s="116"/>
      <c r="F7" s="116">
        <f t="shared" si="0"/>
        <v>0</v>
      </c>
      <c r="G7" s="117"/>
      <c r="H7" s="116">
        <f t="shared" si="1"/>
        <v>0</v>
      </c>
      <c r="I7" s="118">
        <v>5</v>
      </c>
      <c r="J7" s="118">
        <v>0.2</v>
      </c>
      <c r="K7" s="118">
        <v>0</v>
      </c>
      <c r="L7" s="117"/>
      <c r="M7" s="117"/>
      <c r="N7" s="116">
        <f t="shared" si="2"/>
        <v>0</v>
      </c>
      <c r="O7" s="119"/>
      <c r="P7" s="119"/>
      <c r="Q7" s="120" t="s">
        <v>120</v>
      </c>
      <c r="R7" s="121">
        <f t="shared" si="3"/>
        <v>0</v>
      </c>
      <c r="S7" s="121"/>
      <c r="T7" s="121"/>
      <c r="U7" s="121"/>
      <c r="V7" s="122"/>
      <c r="W7" s="122"/>
      <c r="X7" s="122"/>
    </row>
    <row r="8" spans="1:24" s="3" customFormat="1" ht="13.5" customHeight="1" x14ac:dyDescent="0.2">
      <c r="A8" s="26">
        <v>4</v>
      </c>
      <c r="B8" s="27" t="s">
        <v>121</v>
      </c>
      <c r="C8" s="112">
        <v>37587</v>
      </c>
      <c r="D8" s="124">
        <v>3829000</v>
      </c>
      <c r="E8" s="124"/>
      <c r="F8" s="29">
        <f t="shared" si="0"/>
        <v>3829000</v>
      </c>
      <c r="G8" s="72">
        <v>3828000</v>
      </c>
      <c r="H8" s="29">
        <f t="shared" si="1"/>
        <v>1000</v>
      </c>
      <c r="I8" s="30">
        <v>5</v>
      </c>
      <c r="J8" s="30">
        <v>0.2</v>
      </c>
      <c r="K8" s="30">
        <v>0</v>
      </c>
      <c r="L8" s="72"/>
      <c r="M8" s="72">
        <f>+G8+L8</f>
        <v>3828000</v>
      </c>
      <c r="N8" s="29">
        <f t="shared" si="2"/>
        <v>1000</v>
      </c>
      <c r="O8" s="73" t="s">
        <v>122</v>
      </c>
      <c r="P8" s="73">
        <v>1</v>
      </c>
      <c r="Q8" s="32"/>
      <c r="R8" s="6">
        <f t="shared" si="3"/>
        <v>200</v>
      </c>
      <c r="S8" s="6">
        <f>D8*0.05</f>
        <v>191450</v>
      </c>
      <c r="T8" s="6">
        <f>N8-S8</f>
        <v>-190450</v>
      </c>
      <c r="U8" s="6">
        <f>N8-1000</f>
        <v>0</v>
      </c>
      <c r="V8" s="4">
        <f>F8/I8</f>
        <v>765800</v>
      </c>
      <c r="W8" s="4">
        <f>ROUND(IF(H8&lt;=1000,0,V8/12*3),0)</f>
        <v>0</v>
      </c>
      <c r="X8" s="4">
        <f>L8-W8</f>
        <v>0</v>
      </c>
    </row>
    <row r="9" spans="1:24" s="3" customFormat="1" ht="13.5" customHeight="1" x14ac:dyDescent="0.2">
      <c r="A9" s="26">
        <v>5</v>
      </c>
      <c r="B9" s="27" t="s">
        <v>123</v>
      </c>
      <c r="C9" s="112">
        <v>37587</v>
      </c>
      <c r="D9" s="124">
        <v>6127000</v>
      </c>
      <c r="E9" s="124"/>
      <c r="F9" s="29">
        <f t="shared" si="0"/>
        <v>6127000</v>
      </c>
      <c r="G9" s="72">
        <v>6126000</v>
      </c>
      <c r="H9" s="29">
        <f t="shared" si="1"/>
        <v>1000</v>
      </c>
      <c r="I9" s="30">
        <v>5</v>
      </c>
      <c r="J9" s="30">
        <v>0.2</v>
      </c>
      <c r="K9" s="30">
        <v>0</v>
      </c>
      <c r="L9" s="72"/>
      <c r="M9" s="72">
        <f>+G9+L9</f>
        <v>6126000</v>
      </c>
      <c r="N9" s="29">
        <f t="shared" si="2"/>
        <v>1000</v>
      </c>
      <c r="O9" s="73" t="s">
        <v>124</v>
      </c>
      <c r="P9" s="73">
        <v>1</v>
      </c>
      <c r="Q9" s="32"/>
      <c r="R9" s="6">
        <f t="shared" si="3"/>
        <v>200</v>
      </c>
      <c r="S9" s="6">
        <f>D9*0.05</f>
        <v>306350</v>
      </c>
      <c r="T9" s="6">
        <f>N9-S9</f>
        <v>-305350</v>
      </c>
      <c r="U9" s="6">
        <f>N9-1000</f>
        <v>0</v>
      </c>
      <c r="V9" s="4">
        <f>F9/I9</f>
        <v>1225400</v>
      </c>
      <c r="W9" s="4">
        <f>ROUND(IF(H9&lt;=1000,0,V9/12*3),0)</f>
        <v>0</v>
      </c>
      <c r="X9" s="4">
        <f>L9-W9</f>
        <v>0</v>
      </c>
    </row>
    <row r="10" spans="1:24" s="3" customFormat="1" ht="13.5" customHeight="1" x14ac:dyDescent="0.2">
      <c r="A10" s="26">
        <v>6</v>
      </c>
      <c r="B10" s="27" t="s">
        <v>125</v>
      </c>
      <c r="C10" s="112">
        <v>37587</v>
      </c>
      <c r="D10" s="124">
        <v>3829000</v>
      </c>
      <c r="E10" s="124"/>
      <c r="F10" s="29">
        <f t="shared" si="0"/>
        <v>3829000</v>
      </c>
      <c r="G10" s="72">
        <v>3828000</v>
      </c>
      <c r="H10" s="29">
        <f t="shared" si="1"/>
        <v>1000</v>
      </c>
      <c r="I10" s="30">
        <v>5</v>
      </c>
      <c r="J10" s="30">
        <v>0.2</v>
      </c>
      <c r="K10" s="30">
        <v>0</v>
      </c>
      <c r="L10" s="72"/>
      <c r="M10" s="72">
        <f>+G10+L10</f>
        <v>3828000</v>
      </c>
      <c r="N10" s="29">
        <f t="shared" si="2"/>
        <v>1000</v>
      </c>
      <c r="O10" s="73" t="s">
        <v>122</v>
      </c>
      <c r="P10" s="73">
        <v>1</v>
      </c>
      <c r="Q10" s="32"/>
      <c r="R10" s="6">
        <f t="shared" si="3"/>
        <v>200</v>
      </c>
      <c r="S10" s="6">
        <f>D10*0.05</f>
        <v>191450</v>
      </c>
      <c r="T10" s="6">
        <f>N10-S10</f>
        <v>-190450</v>
      </c>
      <c r="U10" s="6">
        <f>N10-1000</f>
        <v>0</v>
      </c>
      <c r="V10" s="4">
        <f>F10/I10</f>
        <v>765800</v>
      </c>
      <c r="W10" s="4">
        <f>ROUND(IF(H10&lt;=1000,0,V10/12*3),0)</f>
        <v>0</v>
      </c>
      <c r="X10" s="4">
        <f>L10-W10</f>
        <v>0</v>
      </c>
    </row>
    <row r="11" spans="1:24" s="123" customFormat="1" ht="13.5" customHeight="1" x14ac:dyDescent="0.2">
      <c r="A11" s="113">
        <v>7</v>
      </c>
      <c r="B11" s="114" t="s">
        <v>126</v>
      </c>
      <c r="C11" s="115">
        <v>37602</v>
      </c>
      <c r="D11" s="116"/>
      <c r="E11" s="116"/>
      <c r="F11" s="116"/>
      <c r="G11" s="117"/>
      <c r="H11" s="116">
        <f t="shared" si="1"/>
        <v>0</v>
      </c>
      <c r="I11" s="118">
        <v>5</v>
      </c>
      <c r="J11" s="118">
        <v>0.2</v>
      </c>
      <c r="K11" s="118">
        <v>0</v>
      </c>
      <c r="L11" s="117"/>
      <c r="M11" s="117"/>
      <c r="N11" s="116">
        <f t="shared" si="2"/>
        <v>0</v>
      </c>
      <c r="O11" s="125" t="s">
        <v>127</v>
      </c>
      <c r="P11" s="125">
        <v>1</v>
      </c>
      <c r="Q11" s="120" t="s">
        <v>120</v>
      </c>
      <c r="R11" s="121">
        <f t="shared" si="3"/>
        <v>0</v>
      </c>
      <c r="S11" s="121"/>
      <c r="T11" s="121"/>
      <c r="U11" s="121"/>
      <c r="V11" s="122"/>
      <c r="W11" s="122"/>
      <c r="X11" s="122"/>
    </row>
    <row r="12" spans="1:24" s="3" customFormat="1" ht="13.5" customHeight="1" x14ac:dyDescent="0.2">
      <c r="A12" s="26">
        <v>8</v>
      </c>
      <c r="B12" s="27" t="s">
        <v>128</v>
      </c>
      <c r="C12" s="112">
        <v>37634</v>
      </c>
      <c r="D12" s="29">
        <v>1180000</v>
      </c>
      <c r="E12" s="29"/>
      <c r="F12" s="29">
        <f>+D12+E12</f>
        <v>1180000</v>
      </c>
      <c r="G12" s="72">
        <v>1179000</v>
      </c>
      <c r="H12" s="29">
        <f t="shared" si="1"/>
        <v>1000</v>
      </c>
      <c r="I12" s="30">
        <v>5</v>
      </c>
      <c r="J12" s="30">
        <v>0.2</v>
      </c>
      <c r="K12" s="30">
        <v>0</v>
      </c>
      <c r="L12" s="72"/>
      <c r="M12" s="72">
        <f>+G12+L12</f>
        <v>1179000</v>
      </c>
      <c r="N12" s="29">
        <f t="shared" si="2"/>
        <v>1000</v>
      </c>
      <c r="O12" s="126" t="s">
        <v>129</v>
      </c>
      <c r="P12" s="73">
        <v>1</v>
      </c>
      <c r="Q12" s="32"/>
      <c r="R12" s="6">
        <f t="shared" si="3"/>
        <v>200</v>
      </c>
      <c r="S12" s="6">
        <f>D12*0.05</f>
        <v>59000</v>
      </c>
      <c r="T12" s="6">
        <f>N12-S12</f>
        <v>-58000</v>
      </c>
      <c r="U12" s="6">
        <f>N12-1000</f>
        <v>0</v>
      </c>
      <c r="V12" s="4">
        <f>F12/I12</f>
        <v>236000</v>
      </c>
      <c r="W12" s="4">
        <f>ROUND(IF(H12&lt;=1000,0,V12/12*3),0)</f>
        <v>0</v>
      </c>
      <c r="X12" s="4">
        <f>L12-W12</f>
        <v>0</v>
      </c>
    </row>
    <row r="13" spans="1:24" s="3" customFormat="1" ht="13.5" customHeight="1" x14ac:dyDescent="0.2">
      <c r="A13" s="486">
        <v>9</v>
      </c>
      <c r="B13" s="533" t="s">
        <v>130</v>
      </c>
      <c r="C13" s="488">
        <v>37680</v>
      </c>
      <c r="D13" s="491">
        <v>0</v>
      </c>
      <c r="E13" s="491"/>
      <c r="F13" s="491">
        <f>+D13+E13</f>
        <v>0</v>
      </c>
      <c r="G13" s="493"/>
      <c r="H13" s="491"/>
      <c r="I13" s="492">
        <v>5</v>
      </c>
      <c r="J13" s="492">
        <v>0.2</v>
      </c>
      <c r="K13" s="492">
        <v>0</v>
      </c>
      <c r="L13" s="493"/>
      <c r="M13" s="493"/>
      <c r="N13" s="491">
        <f t="shared" si="2"/>
        <v>0</v>
      </c>
      <c r="O13" s="535" t="s">
        <v>131</v>
      </c>
      <c r="P13" s="535">
        <v>1</v>
      </c>
      <c r="Q13" s="528" t="s">
        <v>1832</v>
      </c>
      <c r="R13" s="6">
        <f t="shared" si="3"/>
        <v>0</v>
      </c>
      <c r="S13" s="6">
        <f>D13*0.05</f>
        <v>0</v>
      </c>
      <c r="T13" s="6">
        <f>N13-S13</f>
        <v>0</v>
      </c>
      <c r="U13" s="6">
        <f>N13-1000</f>
        <v>-1000</v>
      </c>
      <c r="V13" s="4">
        <f>F13/I13</f>
        <v>0</v>
      </c>
      <c r="W13" s="4">
        <f>ROUND(IF(H13&lt;=1000,0,V13/12*3),0)</f>
        <v>0</v>
      </c>
      <c r="X13" s="4">
        <f>L13-W13</f>
        <v>0</v>
      </c>
    </row>
    <row r="14" spans="1:24" s="3" customFormat="1" ht="13.5" customHeight="1" x14ac:dyDescent="0.2">
      <c r="A14" s="26">
        <v>10</v>
      </c>
      <c r="B14" s="27" t="s">
        <v>132</v>
      </c>
      <c r="C14" s="112">
        <v>37683</v>
      </c>
      <c r="D14" s="29">
        <v>27555000</v>
      </c>
      <c r="E14" s="29"/>
      <c r="F14" s="29">
        <f>+D14+E14</f>
        <v>27555000</v>
      </c>
      <c r="G14" s="72">
        <v>27554000</v>
      </c>
      <c r="H14" s="29">
        <f t="shared" si="1"/>
        <v>1000</v>
      </c>
      <c r="I14" s="30">
        <v>5</v>
      </c>
      <c r="J14" s="30">
        <v>0.2</v>
      </c>
      <c r="K14" s="30">
        <v>0</v>
      </c>
      <c r="L14" s="72"/>
      <c r="M14" s="72">
        <f>+G14+L14</f>
        <v>27554000</v>
      </c>
      <c r="N14" s="29">
        <f t="shared" si="2"/>
        <v>1000</v>
      </c>
      <c r="O14" s="73" t="s">
        <v>133</v>
      </c>
      <c r="P14" s="73">
        <v>1</v>
      </c>
      <c r="Q14" s="32"/>
      <c r="R14" s="6">
        <f t="shared" si="3"/>
        <v>200</v>
      </c>
      <c r="S14" s="6">
        <f>D14*0.05</f>
        <v>1377750</v>
      </c>
      <c r="T14" s="6">
        <f>N14-S14</f>
        <v>-1376750</v>
      </c>
      <c r="U14" s="6">
        <f>N14-1000</f>
        <v>0</v>
      </c>
      <c r="V14" s="4">
        <f>F14/I14</f>
        <v>5511000</v>
      </c>
      <c r="W14" s="4">
        <f>ROUND(IF(H14&lt;=1000,0,V14/12*3),0)</f>
        <v>0</v>
      </c>
      <c r="X14" s="4">
        <f>L14-W14</f>
        <v>0</v>
      </c>
    </row>
    <row r="15" spans="1:24" s="3" customFormat="1" ht="13.5" customHeight="1" x14ac:dyDescent="0.2">
      <c r="A15" s="26">
        <v>11</v>
      </c>
      <c r="B15" s="27" t="s">
        <v>134</v>
      </c>
      <c r="C15" s="112">
        <v>37683</v>
      </c>
      <c r="D15" s="29">
        <v>39748114</v>
      </c>
      <c r="E15" s="29"/>
      <c r="F15" s="29">
        <f>+D15+E15</f>
        <v>39748114</v>
      </c>
      <c r="G15" s="72">
        <v>39747114</v>
      </c>
      <c r="H15" s="29">
        <f t="shared" si="1"/>
        <v>1000</v>
      </c>
      <c r="I15" s="30">
        <v>5</v>
      </c>
      <c r="J15" s="30">
        <v>0.2</v>
      </c>
      <c r="K15" s="30">
        <v>0</v>
      </c>
      <c r="L15" s="72"/>
      <c r="M15" s="72">
        <f>+G15+L15</f>
        <v>39747114</v>
      </c>
      <c r="N15" s="29">
        <f t="shared" si="2"/>
        <v>1000</v>
      </c>
      <c r="O15" s="73" t="s">
        <v>135</v>
      </c>
      <c r="P15" s="73">
        <v>1</v>
      </c>
      <c r="Q15" s="32"/>
      <c r="R15" s="6">
        <f t="shared" si="3"/>
        <v>200</v>
      </c>
      <c r="S15" s="6">
        <f>D15*0.05</f>
        <v>1987405.7000000002</v>
      </c>
      <c r="T15" s="6">
        <f>N15-S15</f>
        <v>-1986405.7000000002</v>
      </c>
      <c r="U15" s="6">
        <f>N15-1000</f>
        <v>0</v>
      </c>
      <c r="V15" s="4">
        <f>F15/I15</f>
        <v>7949622.7999999998</v>
      </c>
      <c r="W15" s="4">
        <f>ROUND(IF(H15&lt;=1000,0,V15/12*3),0)</f>
        <v>0</v>
      </c>
      <c r="X15" s="4">
        <f>L15-W15</f>
        <v>0</v>
      </c>
    </row>
    <row r="16" spans="1:24" s="123" customFormat="1" ht="13.5" customHeight="1" x14ac:dyDescent="0.2">
      <c r="A16" s="113">
        <v>12</v>
      </c>
      <c r="B16" s="114" t="s">
        <v>136</v>
      </c>
      <c r="C16" s="115">
        <v>37707</v>
      </c>
      <c r="D16" s="116"/>
      <c r="E16" s="116"/>
      <c r="F16" s="116"/>
      <c r="G16" s="117"/>
      <c r="H16" s="116">
        <f t="shared" si="1"/>
        <v>0</v>
      </c>
      <c r="I16" s="118">
        <v>5</v>
      </c>
      <c r="J16" s="118">
        <v>0.2</v>
      </c>
      <c r="K16" s="118">
        <v>0</v>
      </c>
      <c r="L16" s="117"/>
      <c r="M16" s="117"/>
      <c r="N16" s="116">
        <f t="shared" si="2"/>
        <v>0</v>
      </c>
      <c r="O16" s="125" t="s">
        <v>137</v>
      </c>
      <c r="P16" s="125">
        <v>1</v>
      </c>
      <c r="Q16" s="120" t="s">
        <v>138</v>
      </c>
      <c r="R16" s="121">
        <f t="shared" si="3"/>
        <v>0</v>
      </c>
      <c r="S16" s="121"/>
      <c r="T16" s="121"/>
      <c r="U16" s="121"/>
      <c r="V16" s="122"/>
      <c r="W16" s="122"/>
      <c r="X16" s="122"/>
    </row>
    <row r="17" spans="1:24" s="3" customFormat="1" ht="13.5" customHeight="1" x14ac:dyDescent="0.2">
      <c r="A17" s="26">
        <v>13</v>
      </c>
      <c r="B17" s="27" t="s">
        <v>139</v>
      </c>
      <c r="C17" s="112">
        <v>37756</v>
      </c>
      <c r="D17" s="29">
        <v>28000000</v>
      </c>
      <c r="E17" s="29"/>
      <c r="F17" s="29">
        <f>+D17+E17</f>
        <v>28000000</v>
      </c>
      <c r="G17" s="72">
        <v>27999000</v>
      </c>
      <c r="H17" s="29">
        <f t="shared" si="1"/>
        <v>1000</v>
      </c>
      <c r="I17" s="30">
        <v>5</v>
      </c>
      <c r="J17" s="30">
        <v>0.2</v>
      </c>
      <c r="K17" s="30">
        <v>0</v>
      </c>
      <c r="L17" s="72"/>
      <c r="M17" s="72">
        <f>+G17+L17</f>
        <v>27999000</v>
      </c>
      <c r="N17" s="29">
        <f t="shared" si="2"/>
        <v>1000</v>
      </c>
      <c r="O17" s="28" t="s">
        <v>140</v>
      </c>
      <c r="P17" s="73">
        <v>1</v>
      </c>
      <c r="Q17" s="32"/>
      <c r="R17" s="6">
        <f t="shared" si="3"/>
        <v>200</v>
      </c>
      <c r="S17" s="6">
        <f>D17*0.05</f>
        <v>1400000</v>
      </c>
      <c r="T17" s="6">
        <f>N17-S17</f>
        <v>-1399000</v>
      </c>
      <c r="U17" s="6">
        <f>N17-1000</f>
        <v>0</v>
      </c>
      <c r="V17" s="4">
        <f>F17/I17</f>
        <v>5600000</v>
      </c>
      <c r="W17" s="4">
        <f>ROUND(IF(H17&lt;=1000,0,V17/12*3),0)</f>
        <v>0</v>
      </c>
      <c r="X17" s="4">
        <f>L17-W17</f>
        <v>0</v>
      </c>
    </row>
    <row r="18" spans="1:24" s="3" customFormat="1" ht="13.5" customHeight="1" x14ac:dyDescent="0.2">
      <c r="A18" s="417">
        <v>14</v>
      </c>
      <c r="B18" s="418" t="s">
        <v>141</v>
      </c>
      <c r="C18" s="419">
        <v>37769</v>
      </c>
      <c r="D18" s="420">
        <v>4200000</v>
      </c>
      <c r="E18" s="420"/>
      <c r="F18" s="420">
        <f>+D18+E18</f>
        <v>4200000</v>
      </c>
      <c r="G18" s="421">
        <v>4199000</v>
      </c>
      <c r="H18" s="420">
        <f t="shared" si="1"/>
        <v>1000</v>
      </c>
      <c r="I18" s="422">
        <v>5</v>
      </c>
      <c r="J18" s="422">
        <v>0.2</v>
      </c>
      <c r="K18" s="422">
        <v>0</v>
      </c>
      <c r="L18" s="421"/>
      <c r="M18" s="421">
        <f>+G18+L18</f>
        <v>4199000</v>
      </c>
      <c r="N18" s="420">
        <f t="shared" si="2"/>
        <v>1000</v>
      </c>
      <c r="O18" s="423" t="s">
        <v>142</v>
      </c>
      <c r="P18" s="423">
        <v>3</v>
      </c>
      <c r="Q18" s="424"/>
      <c r="R18" s="6">
        <f t="shared" si="3"/>
        <v>200</v>
      </c>
      <c r="S18" s="6">
        <f>D18*0.05</f>
        <v>210000</v>
      </c>
      <c r="T18" s="6">
        <f>N18-S18</f>
        <v>-209000</v>
      </c>
      <c r="U18" s="6">
        <f>N18-1000</f>
        <v>0</v>
      </c>
      <c r="V18" s="4">
        <f>F18/I18</f>
        <v>840000</v>
      </c>
      <c r="W18" s="4">
        <f>ROUND(IF(H18&lt;=1000,0,V18/12*3),0)</f>
        <v>0</v>
      </c>
      <c r="X18" s="4">
        <f>L18-W18</f>
        <v>0</v>
      </c>
    </row>
    <row r="19" spans="1:24" s="3" customFormat="1" ht="13.5" customHeight="1" x14ac:dyDescent="0.2">
      <c r="A19" s="26">
        <v>15</v>
      </c>
      <c r="B19" s="27" t="s">
        <v>143</v>
      </c>
      <c r="C19" s="112">
        <v>37776</v>
      </c>
      <c r="D19" s="29">
        <v>7000000</v>
      </c>
      <c r="E19" s="29"/>
      <c r="F19" s="29">
        <f>+D19+E19</f>
        <v>7000000</v>
      </c>
      <c r="G19" s="72">
        <v>6999000</v>
      </c>
      <c r="H19" s="29">
        <f t="shared" si="1"/>
        <v>1000</v>
      </c>
      <c r="I19" s="30">
        <v>5</v>
      </c>
      <c r="J19" s="30">
        <v>0.2</v>
      </c>
      <c r="K19" s="30">
        <v>0</v>
      </c>
      <c r="L19" s="72"/>
      <c r="M19" s="72">
        <f>+G19+L19</f>
        <v>6999000</v>
      </c>
      <c r="N19" s="29">
        <f t="shared" si="2"/>
        <v>1000</v>
      </c>
      <c r="O19" s="73" t="s">
        <v>144</v>
      </c>
      <c r="P19" s="73">
        <v>1</v>
      </c>
      <c r="Q19" s="32"/>
      <c r="R19" s="6">
        <f t="shared" si="3"/>
        <v>200</v>
      </c>
      <c r="S19" s="6">
        <f>D19*0.05</f>
        <v>350000</v>
      </c>
      <c r="T19" s="6">
        <f>N19-S19</f>
        <v>-349000</v>
      </c>
      <c r="U19" s="6">
        <f>N19-1000</f>
        <v>0</v>
      </c>
      <c r="V19" s="4">
        <f>F19/I19</f>
        <v>1400000</v>
      </c>
      <c r="W19" s="4">
        <f>ROUND(IF(H19&lt;=1000,0,V19/12*3),0)</f>
        <v>0</v>
      </c>
      <c r="X19" s="4">
        <f>L19-W19</f>
        <v>0</v>
      </c>
    </row>
    <row r="20" spans="1:24" s="123" customFormat="1" ht="13.5" customHeight="1" x14ac:dyDescent="0.2">
      <c r="A20" s="113">
        <v>16</v>
      </c>
      <c r="B20" s="114" t="s">
        <v>145</v>
      </c>
      <c r="C20" s="115">
        <v>37825</v>
      </c>
      <c r="D20" s="116"/>
      <c r="E20" s="116"/>
      <c r="F20" s="116"/>
      <c r="G20" s="117"/>
      <c r="H20" s="116">
        <f t="shared" si="1"/>
        <v>0</v>
      </c>
      <c r="I20" s="118">
        <v>5</v>
      </c>
      <c r="J20" s="118">
        <v>0.2</v>
      </c>
      <c r="K20" s="118">
        <v>0</v>
      </c>
      <c r="L20" s="117"/>
      <c r="M20" s="117"/>
      <c r="N20" s="116">
        <f t="shared" si="2"/>
        <v>0</v>
      </c>
      <c r="O20" s="125" t="s">
        <v>146</v>
      </c>
      <c r="P20" s="125">
        <v>1</v>
      </c>
      <c r="Q20" s="120" t="s">
        <v>147</v>
      </c>
      <c r="R20" s="121">
        <f t="shared" si="3"/>
        <v>0</v>
      </c>
      <c r="S20" s="121"/>
      <c r="T20" s="121"/>
      <c r="U20" s="121"/>
      <c r="V20" s="122"/>
      <c r="W20" s="122"/>
      <c r="X20" s="122"/>
    </row>
    <row r="21" spans="1:24" s="3" customFormat="1" ht="13.5" customHeight="1" x14ac:dyDescent="0.2">
      <c r="A21" s="26">
        <v>17</v>
      </c>
      <c r="B21" s="27" t="s">
        <v>123</v>
      </c>
      <c r="C21" s="112">
        <v>37901</v>
      </c>
      <c r="D21" s="29">
        <v>15800000</v>
      </c>
      <c r="E21" s="29"/>
      <c r="F21" s="29">
        <f t="shared" ref="F21:F84" si="4">+D21+E21</f>
        <v>15800000</v>
      </c>
      <c r="G21" s="72">
        <v>15799000</v>
      </c>
      <c r="H21" s="29">
        <f t="shared" si="1"/>
        <v>1000</v>
      </c>
      <c r="I21" s="30">
        <v>5</v>
      </c>
      <c r="J21" s="30">
        <v>0.2</v>
      </c>
      <c r="K21" s="30">
        <v>0</v>
      </c>
      <c r="L21" s="72"/>
      <c r="M21" s="72">
        <f t="shared" ref="M21:M58" si="5">+G21+L21</f>
        <v>15799000</v>
      </c>
      <c r="N21" s="29">
        <f t="shared" si="2"/>
        <v>1000</v>
      </c>
      <c r="O21" s="73" t="s">
        <v>148</v>
      </c>
      <c r="P21" s="73">
        <v>1</v>
      </c>
      <c r="Q21" s="32"/>
      <c r="R21" s="6">
        <f t="shared" si="3"/>
        <v>200</v>
      </c>
      <c r="S21" s="6">
        <f t="shared" ref="S21:S63" si="6">D21*0.05</f>
        <v>790000</v>
      </c>
      <c r="T21" s="6">
        <f t="shared" ref="T21:T63" si="7">N21-S21</f>
        <v>-789000</v>
      </c>
      <c r="U21" s="6">
        <f t="shared" ref="U21:U58" si="8">N21-1000</f>
        <v>0</v>
      </c>
      <c r="V21" s="4">
        <f t="shared" ref="V21:V63" si="9">F21/I21</f>
        <v>3160000</v>
      </c>
      <c r="W21" s="4">
        <f t="shared" ref="W21:W60" si="10">ROUND(IF(H21&lt;=1000,0,V21/12*3),0)</f>
        <v>0</v>
      </c>
      <c r="X21" s="4">
        <f t="shared" ref="X21:X84" si="11">L21-W21</f>
        <v>0</v>
      </c>
    </row>
    <row r="22" spans="1:24" s="3" customFormat="1" ht="13.5" customHeight="1" x14ac:dyDescent="0.2">
      <c r="A22" s="26">
        <v>18</v>
      </c>
      <c r="B22" s="27" t="s">
        <v>149</v>
      </c>
      <c r="C22" s="112">
        <v>37917</v>
      </c>
      <c r="D22" s="29">
        <v>1900000</v>
      </c>
      <c r="E22" s="29"/>
      <c r="F22" s="29">
        <f t="shared" si="4"/>
        <v>1900000</v>
      </c>
      <c r="G22" s="72">
        <v>1899000</v>
      </c>
      <c r="H22" s="29">
        <f t="shared" si="1"/>
        <v>1000</v>
      </c>
      <c r="I22" s="30">
        <v>5</v>
      </c>
      <c r="J22" s="30">
        <v>0.2</v>
      </c>
      <c r="K22" s="30">
        <v>0</v>
      </c>
      <c r="L22" s="72"/>
      <c r="M22" s="72">
        <f t="shared" si="5"/>
        <v>1899000</v>
      </c>
      <c r="N22" s="29">
        <f t="shared" si="2"/>
        <v>1000</v>
      </c>
      <c r="O22" s="73" t="s">
        <v>150</v>
      </c>
      <c r="P22" s="73">
        <v>1</v>
      </c>
      <c r="Q22" s="32"/>
      <c r="R22" s="6">
        <f t="shared" si="3"/>
        <v>200</v>
      </c>
      <c r="S22" s="6">
        <f t="shared" si="6"/>
        <v>95000</v>
      </c>
      <c r="T22" s="6">
        <f t="shared" si="7"/>
        <v>-94000</v>
      </c>
      <c r="U22" s="6">
        <f t="shared" si="8"/>
        <v>0</v>
      </c>
      <c r="V22" s="4">
        <f t="shared" si="9"/>
        <v>380000</v>
      </c>
      <c r="W22" s="4">
        <f t="shared" si="10"/>
        <v>0</v>
      </c>
      <c r="X22" s="4">
        <f t="shared" si="11"/>
        <v>0</v>
      </c>
    </row>
    <row r="23" spans="1:24" s="3" customFormat="1" ht="13.5" customHeight="1" x14ac:dyDescent="0.2">
      <c r="A23" s="26">
        <v>19</v>
      </c>
      <c r="B23" s="27" t="s">
        <v>151</v>
      </c>
      <c r="C23" s="112">
        <v>37917</v>
      </c>
      <c r="D23" s="29">
        <v>9000000</v>
      </c>
      <c r="E23" s="29"/>
      <c r="F23" s="29">
        <f t="shared" si="4"/>
        <v>9000000</v>
      </c>
      <c r="G23" s="72">
        <v>8999000</v>
      </c>
      <c r="H23" s="29">
        <f t="shared" si="1"/>
        <v>1000</v>
      </c>
      <c r="I23" s="30">
        <v>5</v>
      </c>
      <c r="J23" s="30">
        <v>0.2</v>
      </c>
      <c r="K23" s="30">
        <v>0</v>
      </c>
      <c r="L23" s="72"/>
      <c r="M23" s="72">
        <f t="shared" si="5"/>
        <v>8999000</v>
      </c>
      <c r="N23" s="29">
        <f t="shared" si="2"/>
        <v>1000</v>
      </c>
      <c r="O23" s="73" t="s">
        <v>150</v>
      </c>
      <c r="P23" s="73">
        <v>1</v>
      </c>
      <c r="Q23" s="32"/>
      <c r="R23" s="6">
        <f t="shared" si="3"/>
        <v>200</v>
      </c>
      <c r="S23" s="6">
        <f t="shared" si="6"/>
        <v>450000</v>
      </c>
      <c r="T23" s="6">
        <f t="shared" si="7"/>
        <v>-449000</v>
      </c>
      <c r="U23" s="6">
        <f t="shared" si="8"/>
        <v>0</v>
      </c>
      <c r="V23" s="4">
        <f t="shared" si="9"/>
        <v>1800000</v>
      </c>
      <c r="W23" s="4">
        <f t="shared" si="10"/>
        <v>0</v>
      </c>
      <c r="X23" s="4">
        <f t="shared" si="11"/>
        <v>0</v>
      </c>
    </row>
    <row r="24" spans="1:24" s="3" customFormat="1" ht="13.5" customHeight="1" x14ac:dyDescent="0.2">
      <c r="A24" s="26">
        <v>20</v>
      </c>
      <c r="B24" s="27" t="s">
        <v>152</v>
      </c>
      <c r="C24" s="112">
        <v>37918</v>
      </c>
      <c r="D24" s="29">
        <v>1600000</v>
      </c>
      <c r="E24" s="29"/>
      <c r="F24" s="29">
        <f t="shared" si="4"/>
        <v>1600000</v>
      </c>
      <c r="G24" s="72">
        <v>1599000</v>
      </c>
      <c r="H24" s="29">
        <f t="shared" si="1"/>
        <v>1000</v>
      </c>
      <c r="I24" s="30">
        <v>5</v>
      </c>
      <c r="J24" s="30">
        <v>0.2</v>
      </c>
      <c r="K24" s="30">
        <v>0</v>
      </c>
      <c r="L24" s="72"/>
      <c r="M24" s="72">
        <f t="shared" si="5"/>
        <v>1599000</v>
      </c>
      <c r="N24" s="29">
        <f t="shared" si="2"/>
        <v>1000</v>
      </c>
      <c r="O24" s="73" t="s">
        <v>153</v>
      </c>
      <c r="P24" s="73">
        <v>1</v>
      </c>
      <c r="Q24" s="32"/>
      <c r="R24" s="6">
        <f t="shared" si="3"/>
        <v>200</v>
      </c>
      <c r="S24" s="6">
        <f t="shared" si="6"/>
        <v>80000</v>
      </c>
      <c r="T24" s="6">
        <f t="shared" si="7"/>
        <v>-79000</v>
      </c>
      <c r="U24" s="6">
        <f t="shared" si="8"/>
        <v>0</v>
      </c>
      <c r="V24" s="4">
        <f t="shared" si="9"/>
        <v>320000</v>
      </c>
      <c r="W24" s="4">
        <f t="shared" si="10"/>
        <v>0</v>
      </c>
      <c r="X24" s="4">
        <f t="shared" si="11"/>
        <v>0</v>
      </c>
    </row>
    <row r="25" spans="1:24" s="3" customFormat="1" ht="13.5" customHeight="1" x14ac:dyDescent="0.2">
      <c r="A25" s="26">
        <v>21</v>
      </c>
      <c r="B25" s="27" t="s">
        <v>154</v>
      </c>
      <c r="C25" s="112">
        <v>37930</v>
      </c>
      <c r="D25" s="29">
        <v>47000000</v>
      </c>
      <c r="E25" s="29"/>
      <c r="F25" s="29">
        <f t="shared" si="4"/>
        <v>47000000</v>
      </c>
      <c r="G25" s="72">
        <v>46999000</v>
      </c>
      <c r="H25" s="29">
        <f t="shared" si="1"/>
        <v>1000</v>
      </c>
      <c r="I25" s="30">
        <v>5</v>
      </c>
      <c r="J25" s="30">
        <v>0.2</v>
      </c>
      <c r="K25" s="30">
        <v>0</v>
      </c>
      <c r="L25" s="72"/>
      <c r="M25" s="72">
        <f t="shared" si="5"/>
        <v>46999000</v>
      </c>
      <c r="N25" s="29">
        <f t="shared" si="2"/>
        <v>1000</v>
      </c>
      <c r="O25" s="73" t="s">
        <v>155</v>
      </c>
      <c r="P25" s="73">
        <v>1</v>
      </c>
      <c r="Q25" s="127"/>
      <c r="R25" s="6">
        <f t="shared" si="3"/>
        <v>200</v>
      </c>
      <c r="S25" s="6">
        <f t="shared" si="6"/>
        <v>2350000</v>
      </c>
      <c r="T25" s="6">
        <f t="shared" si="7"/>
        <v>-2349000</v>
      </c>
      <c r="U25" s="6">
        <f t="shared" si="8"/>
        <v>0</v>
      </c>
      <c r="V25" s="4">
        <f t="shared" si="9"/>
        <v>9400000</v>
      </c>
      <c r="W25" s="4">
        <f t="shared" si="10"/>
        <v>0</v>
      </c>
      <c r="X25" s="4">
        <f t="shared" si="11"/>
        <v>0</v>
      </c>
    </row>
    <row r="26" spans="1:24" s="3" customFormat="1" ht="13.5" customHeight="1" x14ac:dyDescent="0.2">
      <c r="A26" s="26">
        <v>22</v>
      </c>
      <c r="B26" s="27" t="s">
        <v>156</v>
      </c>
      <c r="C26" s="112" t="s">
        <v>157</v>
      </c>
      <c r="D26" s="29">
        <v>18500000</v>
      </c>
      <c r="E26" s="29"/>
      <c r="F26" s="29">
        <f t="shared" si="4"/>
        <v>18500000</v>
      </c>
      <c r="G26" s="72">
        <v>18499000</v>
      </c>
      <c r="H26" s="29">
        <f t="shared" si="1"/>
        <v>1000</v>
      </c>
      <c r="I26" s="30">
        <v>5</v>
      </c>
      <c r="J26" s="30">
        <v>0.2</v>
      </c>
      <c r="K26" s="30">
        <v>0</v>
      </c>
      <c r="L26" s="72"/>
      <c r="M26" s="72">
        <f t="shared" si="5"/>
        <v>18499000</v>
      </c>
      <c r="N26" s="29">
        <f t="shared" si="2"/>
        <v>1000</v>
      </c>
      <c r="O26" s="73" t="s">
        <v>158</v>
      </c>
      <c r="P26" s="73">
        <v>1</v>
      </c>
      <c r="Q26" s="32"/>
      <c r="R26" s="6">
        <f t="shared" si="3"/>
        <v>200</v>
      </c>
      <c r="S26" s="6">
        <f t="shared" si="6"/>
        <v>925000</v>
      </c>
      <c r="T26" s="6">
        <f t="shared" si="7"/>
        <v>-924000</v>
      </c>
      <c r="U26" s="6">
        <f t="shared" si="8"/>
        <v>0</v>
      </c>
      <c r="V26" s="4">
        <f t="shared" si="9"/>
        <v>3700000</v>
      </c>
      <c r="W26" s="4">
        <f t="shared" si="10"/>
        <v>0</v>
      </c>
      <c r="X26" s="4">
        <f t="shared" si="11"/>
        <v>0</v>
      </c>
    </row>
    <row r="27" spans="1:24" s="3" customFormat="1" ht="13.5" customHeight="1" x14ac:dyDescent="0.25">
      <c r="A27" s="458">
        <v>23</v>
      </c>
      <c r="B27" s="459" t="s">
        <v>159</v>
      </c>
      <c r="C27" s="460" t="s">
        <v>160</v>
      </c>
      <c r="D27" s="461">
        <v>0</v>
      </c>
      <c r="E27" s="461"/>
      <c r="F27" s="461">
        <f t="shared" si="4"/>
        <v>0</v>
      </c>
      <c r="G27" s="462"/>
      <c r="H27" s="461"/>
      <c r="I27" s="463">
        <v>5</v>
      </c>
      <c r="J27" s="463">
        <v>0.2</v>
      </c>
      <c r="K27" s="463">
        <v>0</v>
      </c>
      <c r="L27" s="462"/>
      <c r="M27" s="462"/>
      <c r="N27" s="461"/>
      <c r="O27" s="464" t="s">
        <v>161</v>
      </c>
      <c r="P27" s="464">
        <v>1</v>
      </c>
      <c r="Q27" s="465" t="s">
        <v>1694</v>
      </c>
      <c r="R27" s="6">
        <f t="shared" si="3"/>
        <v>0</v>
      </c>
      <c r="S27" s="6">
        <f t="shared" si="6"/>
        <v>0</v>
      </c>
      <c r="T27" s="6">
        <f t="shared" si="7"/>
        <v>0</v>
      </c>
      <c r="U27" s="6">
        <f t="shared" si="8"/>
        <v>-1000</v>
      </c>
      <c r="V27" s="4">
        <f t="shared" si="9"/>
        <v>0</v>
      </c>
      <c r="W27" s="4">
        <f t="shared" si="10"/>
        <v>0</v>
      </c>
      <c r="X27" s="4">
        <f t="shared" si="11"/>
        <v>0</v>
      </c>
    </row>
    <row r="28" spans="1:24" s="3" customFormat="1" ht="13.5" customHeight="1" x14ac:dyDescent="0.2">
      <c r="A28" s="26">
        <v>24</v>
      </c>
      <c r="B28" s="27" t="s">
        <v>162</v>
      </c>
      <c r="C28" s="112" t="s">
        <v>163</v>
      </c>
      <c r="D28" s="29">
        <v>500000</v>
      </c>
      <c r="E28" s="29"/>
      <c r="F28" s="29">
        <f t="shared" si="4"/>
        <v>500000</v>
      </c>
      <c r="G28" s="72">
        <v>499000</v>
      </c>
      <c r="H28" s="29">
        <f t="shared" si="1"/>
        <v>1000</v>
      </c>
      <c r="I28" s="30">
        <v>5</v>
      </c>
      <c r="J28" s="30">
        <v>0.2</v>
      </c>
      <c r="K28" s="30">
        <v>0</v>
      </c>
      <c r="L28" s="72"/>
      <c r="M28" s="72">
        <f t="shared" si="5"/>
        <v>499000</v>
      </c>
      <c r="N28" s="29">
        <f t="shared" si="2"/>
        <v>1000</v>
      </c>
      <c r="O28" s="73" t="s">
        <v>164</v>
      </c>
      <c r="P28" s="73">
        <v>1</v>
      </c>
      <c r="Q28" s="32"/>
      <c r="R28" s="6">
        <f t="shared" si="3"/>
        <v>200</v>
      </c>
      <c r="S28" s="6">
        <f t="shared" si="6"/>
        <v>25000</v>
      </c>
      <c r="T28" s="6">
        <f t="shared" si="7"/>
        <v>-24000</v>
      </c>
      <c r="U28" s="6">
        <f t="shared" si="8"/>
        <v>0</v>
      </c>
      <c r="V28" s="4">
        <f t="shared" si="9"/>
        <v>100000</v>
      </c>
      <c r="W28" s="4">
        <f t="shared" si="10"/>
        <v>0</v>
      </c>
      <c r="X28" s="4">
        <f t="shared" si="11"/>
        <v>0</v>
      </c>
    </row>
    <row r="29" spans="1:24" s="3" customFormat="1" ht="13.5" customHeight="1" x14ac:dyDescent="0.2">
      <c r="A29" s="26">
        <v>25</v>
      </c>
      <c r="B29" s="27" t="s">
        <v>165</v>
      </c>
      <c r="C29" s="112" t="s">
        <v>166</v>
      </c>
      <c r="D29" s="29">
        <v>1500000</v>
      </c>
      <c r="E29" s="29"/>
      <c r="F29" s="29">
        <f t="shared" si="4"/>
        <v>1500000</v>
      </c>
      <c r="G29" s="72">
        <v>1499000</v>
      </c>
      <c r="H29" s="29">
        <f t="shared" si="1"/>
        <v>1000</v>
      </c>
      <c r="I29" s="30">
        <v>5</v>
      </c>
      <c r="J29" s="30">
        <v>0.2</v>
      </c>
      <c r="K29" s="30">
        <v>0</v>
      </c>
      <c r="L29" s="72"/>
      <c r="M29" s="72">
        <f t="shared" si="5"/>
        <v>1499000</v>
      </c>
      <c r="N29" s="29">
        <f t="shared" si="2"/>
        <v>1000</v>
      </c>
      <c r="O29" s="73" t="s">
        <v>167</v>
      </c>
      <c r="P29" s="73">
        <v>1</v>
      </c>
      <c r="Q29" s="32"/>
      <c r="R29" s="6">
        <f t="shared" si="3"/>
        <v>200</v>
      </c>
      <c r="S29" s="6">
        <f t="shared" si="6"/>
        <v>75000</v>
      </c>
      <c r="T29" s="6">
        <f t="shared" si="7"/>
        <v>-74000</v>
      </c>
      <c r="U29" s="6">
        <f t="shared" si="8"/>
        <v>0</v>
      </c>
      <c r="V29" s="4">
        <f t="shared" si="9"/>
        <v>300000</v>
      </c>
      <c r="W29" s="4">
        <f t="shared" si="10"/>
        <v>0</v>
      </c>
      <c r="X29" s="4">
        <f t="shared" si="11"/>
        <v>0</v>
      </c>
    </row>
    <row r="30" spans="1:24" s="3" customFormat="1" ht="13.5" customHeight="1" x14ac:dyDescent="0.2">
      <c r="A30" s="26">
        <v>26</v>
      </c>
      <c r="B30" s="27" t="s">
        <v>168</v>
      </c>
      <c r="C30" s="112" t="s">
        <v>166</v>
      </c>
      <c r="D30" s="29">
        <v>10900000</v>
      </c>
      <c r="E30" s="29"/>
      <c r="F30" s="29">
        <f t="shared" si="4"/>
        <v>10900000</v>
      </c>
      <c r="G30" s="72">
        <v>10899000</v>
      </c>
      <c r="H30" s="29">
        <f t="shared" si="1"/>
        <v>1000</v>
      </c>
      <c r="I30" s="30">
        <v>5</v>
      </c>
      <c r="J30" s="30">
        <v>0.2</v>
      </c>
      <c r="K30" s="30">
        <v>0</v>
      </c>
      <c r="L30" s="72"/>
      <c r="M30" s="72">
        <f t="shared" si="5"/>
        <v>10899000</v>
      </c>
      <c r="N30" s="29">
        <f t="shared" si="2"/>
        <v>1000</v>
      </c>
      <c r="O30" s="73" t="s">
        <v>137</v>
      </c>
      <c r="P30" s="73">
        <v>1</v>
      </c>
      <c r="Q30" s="32"/>
      <c r="R30" s="6">
        <f t="shared" si="3"/>
        <v>200</v>
      </c>
      <c r="S30" s="6">
        <f t="shared" si="6"/>
        <v>545000</v>
      </c>
      <c r="T30" s="6">
        <f t="shared" si="7"/>
        <v>-544000</v>
      </c>
      <c r="U30" s="6">
        <f t="shared" si="8"/>
        <v>0</v>
      </c>
      <c r="V30" s="4">
        <f t="shared" si="9"/>
        <v>2180000</v>
      </c>
      <c r="W30" s="4">
        <f t="shared" si="10"/>
        <v>0</v>
      </c>
      <c r="X30" s="4">
        <f t="shared" si="11"/>
        <v>0</v>
      </c>
    </row>
    <row r="31" spans="1:24" s="3" customFormat="1" ht="13.5" customHeight="1" x14ac:dyDescent="0.2">
      <c r="A31" s="26">
        <v>27</v>
      </c>
      <c r="B31" s="27" t="s">
        <v>118</v>
      </c>
      <c r="C31" s="112" t="s">
        <v>169</v>
      </c>
      <c r="D31" s="29">
        <v>11000000</v>
      </c>
      <c r="E31" s="29"/>
      <c r="F31" s="29">
        <f t="shared" si="4"/>
        <v>11000000</v>
      </c>
      <c r="G31" s="72">
        <v>10999000</v>
      </c>
      <c r="H31" s="29">
        <f t="shared" si="1"/>
        <v>1000</v>
      </c>
      <c r="I31" s="30">
        <v>5</v>
      </c>
      <c r="J31" s="30">
        <v>0.2</v>
      </c>
      <c r="K31" s="30">
        <v>0</v>
      </c>
      <c r="L31" s="72"/>
      <c r="M31" s="72">
        <f t="shared" si="5"/>
        <v>10999000</v>
      </c>
      <c r="N31" s="29">
        <f t="shared" si="2"/>
        <v>1000</v>
      </c>
      <c r="O31" s="73" t="s">
        <v>170</v>
      </c>
      <c r="P31" s="73">
        <v>1</v>
      </c>
      <c r="Q31" s="32"/>
      <c r="R31" s="6">
        <f t="shared" si="3"/>
        <v>200</v>
      </c>
      <c r="S31" s="6">
        <f t="shared" si="6"/>
        <v>550000</v>
      </c>
      <c r="T31" s="6">
        <f t="shared" si="7"/>
        <v>-549000</v>
      </c>
      <c r="U31" s="6">
        <f t="shared" si="8"/>
        <v>0</v>
      </c>
      <c r="V31" s="4">
        <f t="shared" si="9"/>
        <v>2200000</v>
      </c>
      <c r="W31" s="4">
        <f t="shared" si="10"/>
        <v>0</v>
      </c>
      <c r="X31" s="4">
        <f t="shared" si="11"/>
        <v>0</v>
      </c>
    </row>
    <row r="32" spans="1:24" s="3" customFormat="1" ht="13.5" customHeight="1" x14ac:dyDescent="0.2">
      <c r="A32" s="26">
        <v>28</v>
      </c>
      <c r="B32" s="27" t="s">
        <v>171</v>
      </c>
      <c r="C32" s="112" t="s">
        <v>172</v>
      </c>
      <c r="D32" s="29">
        <v>9300000</v>
      </c>
      <c r="E32" s="29"/>
      <c r="F32" s="29">
        <f t="shared" si="4"/>
        <v>9300000</v>
      </c>
      <c r="G32" s="72">
        <v>9299000</v>
      </c>
      <c r="H32" s="29">
        <f t="shared" si="1"/>
        <v>1000</v>
      </c>
      <c r="I32" s="30">
        <v>5</v>
      </c>
      <c r="J32" s="30">
        <v>0.2</v>
      </c>
      <c r="K32" s="30">
        <v>0</v>
      </c>
      <c r="L32" s="72"/>
      <c r="M32" s="72">
        <f t="shared" si="5"/>
        <v>9299000</v>
      </c>
      <c r="N32" s="29">
        <f t="shared" si="2"/>
        <v>1000</v>
      </c>
      <c r="O32" s="73" t="s">
        <v>173</v>
      </c>
      <c r="P32" s="73">
        <v>1</v>
      </c>
      <c r="Q32" s="32"/>
      <c r="R32" s="6">
        <f t="shared" si="3"/>
        <v>200</v>
      </c>
      <c r="S32" s="6">
        <f t="shared" si="6"/>
        <v>465000</v>
      </c>
      <c r="T32" s="6">
        <f t="shared" si="7"/>
        <v>-464000</v>
      </c>
      <c r="U32" s="6">
        <f t="shared" si="8"/>
        <v>0</v>
      </c>
      <c r="V32" s="4">
        <f t="shared" si="9"/>
        <v>1860000</v>
      </c>
      <c r="W32" s="4">
        <f t="shared" si="10"/>
        <v>0</v>
      </c>
      <c r="X32" s="4">
        <f t="shared" si="11"/>
        <v>0</v>
      </c>
    </row>
    <row r="33" spans="1:24" s="3" customFormat="1" ht="13.5" customHeight="1" x14ac:dyDescent="0.2">
      <c r="A33" s="26">
        <v>29</v>
      </c>
      <c r="B33" s="27" t="s">
        <v>174</v>
      </c>
      <c r="C33" s="112" t="s">
        <v>175</v>
      </c>
      <c r="D33" s="29">
        <v>11300000</v>
      </c>
      <c r="E33" s="29"/>
      <c r="F33" s="29">
        <f t="shared" si="4"/>
        <v>11300000</v>
      </c>
      <c r="G33" s="72">
        <v>11299000</v>
      </c>
      <c r="H33" s="29">
        <f t="shared" si="1"/>
        <v>1000</v>
      </c>
      <c r="I33" s="30">
        <v>5</v>
      </c>
      <c r="J33" s="30">
        <v>0.2</v>
      </c>
      <c r="K33" s="30">
        <v>0</v>
      </c>
      <c r="L33" s="72"/>
      <c r="M33" s="72">
        <f t="shared" si="5"/>
        <v>11299000</v>
      </c>
      <c r="N33" s="29">
        <f t="shared" si="2"/>
        <v>1000</v>
      </c>
      <c r="O33" s="73" t="s">
        <v>176</v>
      </c>
      <c r="P33" s="73">
        <v>1</v>
      </c>
      <c r="Q33" s="32"/>
      <c r="R33" s="6">
        <f t="shared" si="3"/>
        <v>200</v>
      </c>
      <c r="S33" s="6">
        <f t="shared" si="6"/>
        <v>565000</v>
      </c>
      <c r="T33" s="6">
        <f t="shared" si="7"/>
        <v>-564000</v>
      </c>
      <c r="U33" s="6">
        <f t="shared" si="8"/>
        <v>0</v>
      </c>
      <c r="V33" s="4">
        <f t="shared" si="9"/>
        <v>2260000</v>
      </c>
      <c r="W33" s="4">
        <f t="shared" si="10"/>
        <v>0</v>
      </c>
      <c r="X33" s="4">
        <f t="shared" si="11"/>
        <v>0</v>
      </c>
    </row>
    <row r="34" spans="1:24" s="3" customFormat="1" ht="13.5" customHeight="1" x14ac:dyDescent="0.2">
      <c r="A34" s="26">
        <v>30</v>
      </c>
      <c r="B34" s="27" t="s">
        <v>154</v>
      </c>
      <c r="C34" s="112" t="s">
        <v>177</v>
      </c>
      <c r="D34" s="29">
        <v>38000000</v>
      </c>
      <c r="E34" s="29"/>
      <c r="F34" s="29">
        <f t="shared" si="4"/>
        <v>38000000</v>
      </c>
      <c r="G34" s="72">
        <v>37999000</v>
      </c>
      <c r="H34" s="29">
        <f t="shared" si="1"/>
        <v>1000</v>
      </c>
      <c r="I34" s="30">
        <v>5</v>
      </c>
      <c r="J34" s="30">
        <v>0.2</v>
      </c>
      <c r="K34" s="30">
        <v>0</v>
      </c>
      <c r="L34" s="72"/>
      <c r="M34" s="72">
        <f t="shared" si="5"/>
        <v>37999000</v>
      </c>
      <c r="N34" s="29">
        <f t="shared" si="2"/>
        <v>1000</v>
      </c>
      <c r="O34" s="73" t="s">
        <v>178</v>
      </c>
      <c r="P34" s="73">
        <v>1</v>
      </c>
      <c r="Q34" s="32"/>
      <c r="R34" s="6">
        <f t="shared" si="3"/>
        <v>200</v>
      </c>
      <c r="S34" s="6">
        <f t="shared" si="6"/>
        <v>1900000</v>
      </c>
      <c r="T34" s="6">
        <f t="shared" si="7"/>
        <v>-1899000</v>
      </c>
      <c r="U34" s="6">
        <f t="shared" si="8"/>
        <v>0</v>
      </c>
      <c r="V34" s="4">
        <f t="shared" si="9"/>
        <v>7600000</v>
      </c>
      <c r="W34" s="4">
        <f t="shared" si="10"/>
        <v>0</v>
      </c>
      <c r="X34" s="4">
        <f t="shared" si="11"/>
        <v>0</v>
      </c>
    </row>
    <row r="35" spans="1:24" s="3" customFormat="1" ht="13.5" customHeight="1" x14ac:dyDescent="0.2">
      <c r="A35" s="486">
        <v>31</v>
      </c>
      <c r="B35" s="533" t="s">
        <v>154</v>
      </c>
      <c r="C35" s="488" t="s">
        <v>177</v>
      </c>
      <c r="D35" s="491">
        <v>0</v>
      </c>
      <c r="E35" s="491"/>
      <c r="F35" s="491">
        <f t="shared" si="4"/>
        <v>0</v>
      </c>
      <c r="G35" s="493"/>
      <c r="H35" s="491"/>
      <c r="I35" s="492">
        <v>5</v>
      </c>
      <c r="J35" s="492">
        <v>0.2</v>
      </c>
      <c r="K35" s="492">
        <v>0</v>
      </c>
      <c r="L35" s="493"/>
      <c r="M35" s="493"/>
      <c r="N35" s="491">
        <f t="shared" si="2"/>
        <v>0</v>
      </c>
      <c r="O35" s="535" t="s">
        <v>158</v>
      </c>
      <c r="P35" s="535">
        <v>1</v>
      </c>
      <c r="Q35" s="528" t="s">
        <v>1829</v>
      </c>
      <c r="R35" s="6">
        <f t="shared" si="3"/>
        <v>0</v>
      </c>
      <c r="S35" s="6">
        <f t="shared" si="6"/>
        <v>0</v>
      </c>
      <c r="T35" s="6">
        <f t="shared" si="7"/>
        <v>0</v>
      </c>
      <c r="U35" s="6">
        <f t="shared" si="8"/>
        <v>-1000</v>
      </c>
      <c r="V35" s="4">
        <f t="shared" si="9"/>
        <v>0</v>
      </c>
      <c r="W35" s="4">
        <f t="shared" si="10"/>
        <v>0</v>
      </c>
      <c r="X35" s="4">
        <f t="shared" si="11"/>
        <v>0</v>
      </c>
    </row>
    <row r="36" spans="1:24" s="3" customFormat="1" ht="13.5" customHeight="1" x14ac:dyDescent="0.2">
      <c r="A36" s="26">
        <v>32</v>
      </c>
      <c r="B36" s="27" t="s">
        <v>179</v>
      </c>
      <c r="C36" s="112" t="s">
        <v>180</v>
      </c>
      <c r="D36" s="29">
        <v>1250000</v>
      </c>
      <c r="E36" s="29"/>
      <c r="F36" s="29">
        <f t="shared" si="4"/>
        <v>1250000</v>
      </c>
      <c r="G36" s="72">
        <v>1249000</v>
      </c>
      <c r="H36" s="29">
        <f t="shared" si="1"/>
        <v>1000</v>
      </c>
      <c r="I36" s="30">
        <v>5</v>
      </c>
      <c r="J36" s="30">
        <v>0.2</v>
      </c>
      <c r="K36" s="30">
        <v>0</v>
      </c>
      <c r="L36" s="72"/>
      <c r="M36" s="72">
        <f t="shared" si="5"/>
        <v>1249000</v>
      </c>
      <c r="N36" s="29">
        <f t="shared" si="2"/>
        <v>1000</v>
      </c>
      <c r="O36" s="73" t="s">
        <v>137</v>
      </c>
      <c r="P36" s="73">
        <v>1</v>
      </c>
      <c r="Q36" s="32"/>
      <c r="R36" s="6">
        <f t="shared" si="3"/>
        <v>200</v>
      </c>
      <c r="S36" s="6">
        <f t="shared" si="6"/>
        <v>62500</v>
      </c>
      <c r="T36" s="6">
        <f t="shared" si="7"/>
        <v>-61500</v>
      </c>
      <c r="U36" s="6">
        <f t="shared" si="8"/>
        <v>0</v>
      </c>
      <c r="V36" s="4">
        <f t="shared" si="9"/>
        <v>250000</v>
      </c>
      <c r="W36" s="4">
        <f t="shared" si="10"/>
        <v>0</v>
      </c>
      <c r="X36" s="4">
        <f t="shared" si="11"/>
        <v>0</v>
      </c>
    </row>
    <row r="37" spans="1:24" s="3" customFormat="1" ht="13.5" customHeight="1" x14ac:dyDescent="0.2">
      <c r="A37" s="26">
        <v>33</v>
      </c>
      <c r="B37" s="27" t="s">
        <v>181</v>
      </c>
      <c r="C37" s="112" t="s">
        <v>182</v>
      </c>
      <c r="D37" s="29">
        <v>7327848</v>
      </c>
      <c r="E37" s="29"/>
      <c r="F37" s="29">
        <f t="shared" si="4"/>
        <v>7327848</v>
      </c>
      <c r="G37" s="72">
        <v>7326848</v>
      </c>
      <c r="H37" s="29">
        <f t="shared" si="1"/>
        <v>1000</v>
      </c>
      <c r="I37" s="30">
        <v>5</v>
      </c>
      <c r="J37" s="30">
        <v>0.2</v>
      </c>
      <c r="K37" s="30">
        <v>0</v>
      </c>
      <c r="L37" s="72"/>
      <c r="M37" s="72">
        <f t="shared" si="5"/>
        <v>7326848</v>
      </c>
      <c r="N37" s="29">
        <f t="shared" si="2"/>
        <v>1000</v>
      </c>
      <c r="O37" s="129" t="s">
        <v>183</v>
      </c>
      <c r="P37" s="73">
        <v>1</v>
      </c>
      <c r="Q37" s="128" t="s">
        <v>184</v>
      </c>
      <c r="R37" s="6">
        <f t="shared" si="3"/>
        <v>200</v>
      </c>
      <c r="S37" s="6">
        <f t="shared" si="6"/>
        <v>366392.4</v>
      </c>
      <c r="T37" s="6">
        <f t="shared" si="7"/>
        <v>-365392.4</v>
      </c>
      <c r="U37" s="6">
        <f t="shared" si="8"/>
        <v>0</v>
      </c>
      <c r="V37" s="4">
        <f t="shared" si="9"/>
        <v>1465569.6</v>
      </c>
      <c r="W37" s="4">
        <f t="shared" si="10"/>
        <v>0</v>
      </c>
      <c r="X37" s="4">
        <f t="shared" si="11"/>
        <v>0</v>
      </c>
    </row>
    <row r="38" spans="1:24" s="3" customFormat="1" ht="13.5" customHeight="1" x14ac:dyDescent="0.2">
      <c r="A38" s="26">
        <v>34</v>
      </c>
      <c r="B38" s="27" t="s">
        <v>185</v>
      </c>
      <c r="C38" s="112" t="s">
        <v>186</v>
      </c>
      <c r="D38" s="29">
        <v>1950000</v>
      </c>
      <c r="E38" s="29"/>
      <c r="F38" s="29">
        <f t="shared" si="4"/>
        <v>1950000</v>
      </c>
      <c r="G38" s="72">
        <v>1949000</v>
      </c>
      <c r="H38" s="29">
        <f t="shared" si="1"/>
        <v>1000</v>
      </c>
      <c r="I38" s="30">
        <v>5</v>
      </c>
      <c r="J38" s="30">
        <v>0.2</v>
      </c>
      <c r="K38" s="30">
        <v>0</v>
      </c>
      <c r="L38" s="72"/>
      <c r="M38" s="72">
        <f t="shared" si="5"/>
        <v>1949000</v>
      </c>
      <c r="N38" s="29">
        <f t="shared" si="2"/>
        <v>1000</v>
      </c>
      <c r="O38" s="73" t="s">
        <v>137</v>
      </c>
      <c r="P38" s="73">
        <v>1</v>
      </c>
      <c r="Q38" s="32"/>
      <c r="R38" s="6">
        <f t="shared" si="3"/>
        <v>200</v>
      </c>
      <c r="S38" s="6">
        <f t="shared" si="6"/>
        <v>97500</v>
      </c>
      <c r="T38" s="6">
        <f t="shared" si="7"/>
        <v>-96500</v>
      </c>
      <c r="U38" s="6">
        <f t="shared" si="8"/>
        <v>0</v>
      </c>
      <c r="V38" s="4">
        <f t="shared" si="9"/>
        <v>390000</v>
      </c>
      <c r="W38" s="4">
        <f t="shared" si="10"/>
        <v>0</v>
      </c>
      <c r="X38" s="4">
        <f t="shared" si="11"/>
        <v>0</v>
      </c>
    </row>
    <row r="39" spans="1:24" s="3" customFormat="1" ht="13.5" customHeight="1" x14ac:dyDescent="0.2">
      <c r="A39" s="26">
        <v>35</v>
      </c>
      <c r="B39" s="27" t="s">
        <v>123</v>
      </c>
      <c r="C39" s="112" t="s">
        <v>187</v>
      </c>
      <c r="D39" s="29">
        <v>12000000</v>
      </c>
      <c r="E39" s="29"/>
      <c r="F39" s="29">
        <f t="shared" si="4"/>
        <v>12000000</v>
      </c>
      <c r="G39" s="72">
        <v>11999000</v>
      </c>
      <c r="H39" s="29">
        <f t="shared" si="1"/>
        <v>1000</v>
      </c>
      <c r="I39" s="30">
        <v>5</v>
      </c>
      <c r="J39" s="30">
        <v>0.2</v>
      </c>
      <c r="K39" s="30">
        <v>0</v>
      </c>
      <c r="L39" s="72"/>
      <c r="M39" s="72">
        <f t="shared" si="5"/>
        <v>11999000</v>
      </c>
      <c r="N39" s="29">
        <f t="shared" si="2"/>
        <v>1000</v>
      </c>
      <c r="O39" s="73" t="s">
        <v>188</v>
      </c>
      <c r="P39" s="73">
        <v>1</v>
      </c>
      <c r="Q39" s="32"/>
      <c r="R39" s="6">
        <f t="shared" si="3"/>
        <v>200</v>
      </c>
      <c r="S39" s="6">
        <f t="shared" si="6"/>
        <v>600000</v>
      </c>
      <c r="T39" s="6">
        <f t="shared" si="7"/>
        <v>-599000</v>
      </c>
      <c r="U39" s="6">
        <f t="shared" si="8"/>
        <v>0</v>
      </c>
      <c r="V39" s="4">
        <f t="shared" si="9"/>
        <v>2400000</v>
      </c>
      <c r="W39" s="4">
        <f t="shared" si="10"/>
        <v>0</v>
      </c>
      <c r="X39" s="4">
        <f t="shared" si="11"/>
        <v>0</v>
      </c>
    </row>
    <row r="40" spans="1:24" s="3" customFormat="1" ht="13.5" customHeight="1" x14ac:dyDescent="0.2">
      <c r="A40" s="26">
        <v>36</v>
      </c>
      <c r="B40" s="27" t="s">
        <v>125</v>
      </c>
      <c r="C40" s="112" t="s">
        <v>187</v>
      </c>
      <c r="D40" s="29">
        <v>2000000</v>
      </c>
      <c r="E40" s="29"/>
      <c r="F40" s="29">
        <f t="shared" si="4"/>
        <v>2000000</v>
      </c>
      <c r="G40" s="72">
        <v>1999000</v>
      </c>
      <c r="H40" s="29">
        <f t="shared" si="1"/>
        <v>1000</v>
      </c>
      <c r="I40" s="30">
        <v>5</v>
      </c>
      <c r="J40" s="30">
        <v>0.2</v>
      </c>
      <c r="K40" s="30">
        <v>0</v>
      </c>
      <c r="L40" s="72"/>
      <c r="M40" s="72">
        <f t="shared" si="5"/>
        <v>1999000</v>
      </c>
      <c r="N40" s="29">
        <f t="shared" si="2"/>
        <v>1000</v>
      </c>
      <c r="O40" s="73" t="s">
        <v>189</v>
      </c>
      <c r="P40" s="73">
        <v>1</v>
      </c>
      <c r="Q40" s="32"/>
      <c r="R40" s="6">
        <f t="shared" si="3"/>
        <v>200</v>
      </c>
      <c r="S40" s="6">
        <f t="shared" si="6"/>
        <v>100000</v>
      </c>
      <c r="T40" s="6">
        <f t="shared" si="7"/>
        <v>-99000</v>
      </c>
      <c r="U40" s="6">
        <f t="shared" si="8"/>
        <v>0</v>
      </c>
      <c r="V40" s="4">
        <f t="shared" si="9"/>
        <v>400000</v>
      </c>
      <c r="W40" s="4">
        <f t="shared" si="10"/>
        <v>0</v>
      </c>
      <c r="X40" s="4">
        <f t="shared" si="11"/>
        <v>0</v>
      </c>
    </row>
    <row r="41" spans="1:24" s="3" customFormat="1" ht="13.5" customHeight="1" x14ac:dyDescent="0.2">
      <c r="A41" s="26">
        <v>37</v>
      </c>
      <c r="B41" s="27" t="s">
        <v>190</v>
      </c>
      <c r="C41" s="112" t="s">
        <v>191</v>
      </c>
      <c r="D41" s="29">
        <v>4100000</v>
      </c>
      <c r="E41" s="29"/>
      <c r="F41" s="29">
        <f t="shared" si="4"/>
        <v>4100000</v>
      </c>
      <c r="G41" s="72">
        <v>4099000</v>
      </c>
      <c r="H41" s="29">
        <f t="shared" si="1"/>
        <v>1000</v>
      </c>
      <c r="I41" s="30">
        <v>5</v>
      </c>
      <c r="J41" s="30">
        <v>0.2</v>
      </c>
      <c r="K41" s="30">
        <v>0</v>
      </c>
      <c r="L41" s="72"/>
      <c r="M41" s="72">
        <f t="shared" si="5"/>
        <v>4099000</v>
      </c>
      <c r="N41" s="29">
        <f t="shared" si="2"/>
        <v>1000</v>
      </c>
      <c r="O41" s="73" t="s">
        <v>192</v>
      </c>
      <c r="P41" s="73">
        <v>1</v>
      </c>
      <c r="Q41" s="32"/>
      <c r="R41" s="6">
        <f t="shared" si="3"/>
        <v>200</v>
      </c>
      <c r="S41" s="6">
        <f t="shared" si="6"/>
        <v>205000</v>
      </c>
      <c r="T41" s="6">
        <f t="shared" si="7"/>
        <v>-204000</v>
      </c>
      <c r="U41" s="6">
        <f t="shared" si="8"/>
        <v>0</v>
      </c>
      <c r="V41" s="4">
        <f t="shared" si="9"/>
        <v>820000</v>
      </c>
      <c r="W41" s="4">
        <f t="shared" si="10"/>
        <v>0</v>
      </c>
      <c r="X41" s="4">
        <f t="shared" si="11"/>
        <v>0</v>
      </c>
    </row>
    <row r="42" spans="1:24" s="3" customFormat="1" ht="13.5" customHeight="1" x14ac:dyDescent="0.2">
      <c r="A42" s="26">
        <v>38</v>
      </c>
      <c r="B42" s="27" t="s">
        <v>193</v>
      </c>
      <c r="C42" s="112" t="s">
        <v>194</v>
      </c>
      <c r="D42" s="29">
        <v>3000000</v>
      </c>
      <c r="E42" s="29"/>
      <c r="F42" s="29">
        <f t="shared" si="4"/>
        <v>3000000</v>
      </c>
      <c r="G42" s="72">
        <v>2999000</v>
      </c>
      <c r="H42" s="29">
        <f t="shared" si="1"/>
        <v>1000</v>
      </c>
      <c r="I42" s="30">
        <v>5</v>
      </c>
      <c r="J42" s="30">
        <v>0.2</v>
      </c>
      <c r="K42" s="30">
        <v>0</v>
      </c>
      <c r="L42" s="72"/>
      <c r="M42" s="72">
        <f t="shared" si="5"/>
        <v>2999000</v>
      </c>
      <c r="N42" s="29">
        <f t="shared" si="2"/>
        <v>1000</v>
      </c>
      <c r="O42" s="73" t="s">
        <v>195</v>
      </c>
      <c r="P42" s="73">
        <v>1</v>
      </c>
      <c r="Q42" s="32"/>
      <c r="R42" s="6">
        <f t="shared" si="3"/>
        <v>200</v>
      </c>
      <c r="S42" s="6">
        <f t="shared" si="6"/>
        <v>150000</v>
      </c>
      <c r="T42" s="6">
        <f t="shared" si="7"/>
        <v>-149000</v>
      </c>
      <c r="U42" s="6">
        <f t="shared" si="8"/>
        <v>0</v>
      </c>
      <c r="V42" s="4">
        <f t="shared" si="9"/>
        <v>600000</v>
      </c>
      <c r="W42" s="4">
        <f t="shared" si="10"/>
        <v>0</v>
      </c>
      <c r="X42" s="4">
        <f t="shared" si="11"/>
        <v>0</v>
      </c>
    </row>
    <row r="43" spans="1:24" s="3" customFormat="1" ht="13.5" customHeight="1" x14ac:dyDescent="0.2">
      <c r="A43" s="26">
        <v>39</v>
      </c>
      <c r="B43" s="27" t="s">
        <v>196</v>
      </c>
      <c r="C43" s="112" t="s">
        <v>197</v>
      </c>
      <c r="D43" s="29">
        <v>4500000</v>
      </c>
      <c r="E43" s="29"/>
      <c r="F43" s="29">
        <f t="shared" si="4"/>
        <v>4500000</v>
      </c>
      <c r="G43" s="72">
        <v>4499000</v>
      </c>
      <c r="H43" s="29">
        <f t="shared" si="1"/>
        <v>1000</v>
      </c>
      <c r="I43" s="30">
        <v>5</v>
      </c>
      <c r="J43" s="30">
        <v>0.2</v>
      </c>
      <c r="K43" s="30">
        <v>0</v>
      </c>
      <c r="L43" s="72"/>
      <c r="M43" s="72">
        <f t="shared" si="5"/>
        <v>4499000</v>
      </c>
      <c r="N43" s="29">
        <f t="shared" si="2"/>
        <v>1000</v>
      </c>
      <c r="O43" s="73" t="s">
        <v>192</v>
      </c>
      <c r="P43" s="73">
        <v>1</v>
      </c>
      <c r="Q43" s="32"/>
      <c r="R43" s="6">
        <f t="shared" si="3"/>
        <v>200</v>
      </c>
      <c r="S43" s="6">
        <f t="shared" si="6"/>
        <v>225000</v>
      </c>
      <c r="T43" s="6">
        <f t="shared" si="7"/>
        <v>-224000</v>
      </c>
      <c r="U43" s="6">
        <f t="shared" si="8"/>
        <v>0</v>
      </c>
      <c r="V43" s="4">
        <f t="shared" si="9"/>
        <v>900000</v>
      </c>
      <c r="W43" s="4">
        <f t="shared" si="10"/>
        <v>0</v>
      </c>
      <c r="X43" s="4">
        <f t="shared" si="11"/>
        <v>0</v>
      </c>
    </row>
    <row r="44" spans="1:24" s="3" customFormat="1" ht="13.5" customHeight="1" x14ac:dyDescent="0.2">
      <c r="A44" s="26">
        <v>40</v>
      </c>
      <c r="B44" s="27" t="s">
        <v>159</v>
      </c>
      <c r="C44" s="112" t="s">
        <v>198</v>
      </c>
      <c r="D44" s="29">
        <v>41500000</v>
      </c>
      <c r="E44" s="29"/>
      <c r="F44" s="29">
        <f t="shared" si="4"/>
        <v>41500000</v>
      </c>
      <c r="G44" s="72">
        <v>41499000</v>
      </c>
      <c r="H44" s="29">
        <f t="shared" si="1"/>
        <v>1000</v>
      </c>
      <c r="I44" s="30">
        <v>5</v>
      </c>
      <c r="J44" s="30">
        <v>0.2</v>
      </c>
      <c r="K44" s="30">
        <v>0</v>
      </c>
      <c r="L44" s="72"/>
      <c r="M44" s="72">
        <f t="shared" si="5"/>
        <v>41499000</v>
      </c>
      <c r="N44" s="29">
        <f t="shared" si="2"/>
        <v>1000</v>
      </c>
      <c r="O44" s="73" t="s">
        <v>199</v>
      </c>
      <c r="P44" s="73">
        <v>1</v>
      </c>
      <c r="Q44" s="130" t="s">
        <v>200</v>
      </c>
      <c r="R44" s="6">
        <f t="shared" si="3"/>
        <v>200</v>
      </c>
      <c r="S44" s="6">
        <f t="shared" si="6"/>
        <v>2075000</v>
      </c>
      <c r="T44" s="6">
        <f t="shared" si="7"/>
        <v>-2074000</v>
      </c>
      <c r="U44" s="6">
        <f t="shared" si="8"/>
        <v>0</v>
      </c>
      <c r="V44" s="4">
        <f t="shared" si="9"/>
        <v>8300000</v>
      </c>
      <c r="W44" s="4">
        <f t="shared" si="10"/>
        <v>0</v>
      </c>
      <c r="X44" s="4">
        <f t="shared" si="11"/>
        <v>0</v>
      </c>
    </row>
    <row r="45" spans="1:24" s="3" customFormat="1" ht="13.5" customHeight="1" x14ac:dyDescent="0.2">
      <c r="A45" s="26">
        <v>41</v>
      </c>
      <c r="B45" s="27" t="s">
        <v>119</v>
      </c>
      <c r="C45" s="112" t="s">
        <v>201</v>
      </c>
      <c r="D45" s="29">
        <v>15000000</v>
      </c>
      <c r="E45" s="29"/>
      <c r="F45" s="29">
        <f t="shared" si="4"/>
        <v>15000000</v>
      </c>
      <c r="G45" s="72">
        <v>14999000</v>
      </c>
      <c r="H45" s="29">
        <f t="shared" si="1"/>
        <v>1000</v>
      </c>
      <c r="I45" s="30">
        <v>5</v>
      </c>
      <c r="J45" s="30">
        <v>0.2</v>
      </c>
      <c r="K45" s="30">
        <v>0</v>
      </c>
      <c r="L45" s="72"/>
      <c r="M45" s="72">
        <f t="shared" si="5"/>
        <v>14999000</v>
      </c>
      <c r="N45" s="29">
        <f t="shared" si="2"/>
        <v>1000</v>
      </c>
      <c r="O45" s="73" t="s">
        <v>202</v>
      </c>
      <c r="P45" s="73">
        <v>1</v>
      </c>
      <c r="Q45" s="32"/>
      <c r="R45" s="6">
        <f t="shared" si="3"/>
        <v>200</v>
      </c>
      <c r="S45" s="6">
        <f t="shared" si="6"/>
        <v>750000</v>
      </c>
      <c r="T45" s="6">
        <f t="shared" si="7"/>
        <v>-749000</v>
      </c>
      <c r="U45" s="6">
        <f t="shared" si="8"/>
        <v>0</v>
      </c>
      <c r="V45" s="4">
        <f t="shared" si="9"/>
        <v>3000000</v>
      </c>
      <c r="W45" s="4">
        <f t="shared" si="10"/>
        <v>0</v>
      </c>
      <c r="X45" s="4">
        <f t="shared" si="11"/>
        <v>0</v>
      </c>
    </row>
    <row r="46" spans="1:24" s="3" customFormat="1" ht="13.5" customHeight="1" x14ac:dyDescent="0.2">
      <c r="A46" s="26">
        <v>42</v>
      </c>
      <c r="B46" s="27" t="s">
        <v>203</v>
      </c>
      <c r="C46" s="112" t="s">
        <v>204</v>
      </c>
      <c r="D46" s="29">
        <v>1200000</v>
      </c>
      <c r="E46" s="29"/>
      <c r="F46" s="29">
        <f t="shared" si="4"/>
        <v>1200000</v>
      </c>
      <c r="G46" s="72">
        <v>1199000</v>
      </c>
      <c r="H46" s="29">
        <f t="shared" si="1"/>
        <v>1000</v>
      </c>
      <c r="I46" s="30">
        <v>5</v>
      </c>
      <c r="J46" s="30">
        <v>0.2</v>
      </c>
      <c r="K46" s="30">
        <v>0</v>
      </c>
      <c r="L46" s="72"/>
      <c r="M46" s="72">
        <f t="shared" si="5"/>
        <v>1199000</v>
      </c>
      <c r="N46" s="29">
        <f t="shared" si="2"/>
        <v>1000</v>
      </c>
      <c r="O46" s="73" t="s">
        <v>205</v>
      </c>
      <c r="P46" s="73">
        <v>1</v>
      </c>
      <c r="Q46" s="32"/>
      <c r="R46" s="6">
        <f t="shared" si="3"/>
        <v>200</v>
      </c>
      <c r="S46" s="6">
        <f t="shared" si="6"/>
        <v>60000</v>
      </c>
      <c r="T46" s="6">
        <f t="shared" si="7"/>
        <v>-59000</v>
      </c>
      <c r="U46" s="6">
        <f t="shared" si="8"/>
        <v>0</v>
      </c>
      <c r="V46" s="4">
        <f t="shared" si="9"/>
        <v>240000</v>
      </c>
      <c r="W46" s="4">
        <f t="shared" si="10"/>
        <v>0</v>
      </c>
      <c r="X46" s="4">
        <f t="shared" si="11"/>
        <v>0</v>
      </c>
    </row>
    <row r="47" spans="1:24" s="3" customFormat="1" ht="13.5" customHeight="1" x14ac:dyDescent="0.2">
      <c r="A47" s="26">
        <v>43</v>
      </c>
      <c r="B47" s="27" t="s">
        <v>206</v>
      </c>
      <c r="C47" s="112" t="s">
        <v>207</v>
      </c>
      <c r="D47" s="29">
        <v>8500000</v>
      </c>
      <c r="E47" s="29"/>
      <c r="F47" s="29">
        <f t="shared" si="4"/>
        <v>8500000</v>
      </c>
      <c r="G47" s="72">
        <v>8499000</v>
      </c>
      <c r="H47" s="29">
        <f t="shared" si="1"/>
        <v>1000</v>
      </c>
      <c r="I47" s="30">
        <v>5</v>
      </c>
      <c r="J47" s="30">
        <v>0.2</v>
      </c>
      <c r="K47" s="30">
        <v>0</v>
      </c>
      <c r="L47" s="72"/>
      <c r="M47" s="72">
        <f t="shared" si="5"/>
        <v>8499000</v>
      </c>
      <c r="N47" s="29">
        <f t="shared" si="2"/>
        <v>1000</v>
      </c>
      <c r="O47" s="73" t="s">
        <v>208</v>
      </c>
      <c r="P47" s="73">
        <v>1</v>
      </c>
      <c r="Q47" s="127"/>
      <c r="R47" s="6">
        <f t="shared" si="3"/>
        <v>200</v>
      </c>
      <c r="S47" s="6">
        <f t="shared" si="6"/>
        <v>425000</v>
      </c>
      <c r="T47" s="6">
        <f t="shared" si="7"/>
        <v>-424000</v>
      </c>
      <c r="U47" s="6">
        <f t="shared" si="8"/>
        <v>0</v>
      </c>
      <c r="V47" s="4">
        <f t="shared" si="9"/>
        <v>1700000</v>
      </c>
      <c r="W47" s="4">
        <f t="shared" si="10"/>
        <v>0</v>
      </c>
      <c r="X47" s="4">
        <f t="shared" si="11"/>
        <v>0</v>
      </c>
    </row>
    <row r="48" spans="1:24" s="3" customFormat="1" ht="13.5" customHeight="1" x14ac:dyDescent="0.2">
      <c r="A48" s="26">
        <v>44</v>
      </c>
      <c r="B48" s="27" t="s">
        <v>209</v>
      </c>
      <c r="C48" s="112" t="s">
        <v>207</v>
      </c>
      <c r="D48" s="29">
        <v>6300000</v>
      </c>
      <c r="E48" s="29"/>
      <c r="F48" s="29">
        <f t="shared" si="4"/>
        <v>6300000</v>
      </c>
      <c r="G48" s="72">
        <v>6299000</v>
      </c>
      <c r="H48" s="29">
        <f t="shared" si="1"/>
        <v>1000</v>
      </c>
      <c r="I48" s="30">
        <v>5</v>
      </c>
      <c r="J48" s="30">
        <v>0.2</v>
      </c>
      <c r="K48" s="30">
        <v>0</v>
      </c>
      <c r="L48" s="72"/>
      <c r="M48" s="72">
        <f t="shared" si="5"/>
        <v>6299000</v>
      </c>
      <c r="N48" s="29">
        <f t="shared" si="2"/>
        <v>1000</v>
      </c>
      <c r="O48" s="73" t="s">
        <v>210</v>
      </c>
      <c r="P48" s="73">
        <v>1</v>
      </c>
      <c r="Q48" s="32"/>
      <c r="R48" s="6">
        <f t="shared" si="3"/>
        <v>200</v>
      </c>
      <c r="S48" s="6">
        <f t="shared" si="6"/>
        <v>315000</v>
      </c>
      <c r="T48" s="6">
        <f t="shared" si="7"/>
        <v>-314000</v>
      </c>
      <c r="U48" s="6">
        <f t="shared" si="8"/>
        <v>0</v>
      </c>
      <c r="V48" s="4">
        <f t="shared" si="9"/>
        <v>1260000</v>
      </c>
      <c r="W48" s="4">
        <f t="shared" si="10"/>
        <v>0</v>
      </c>
      <c r="X48" s="4">
        <f t="shared" si="11"/>
        <v>0</v>
      </c>
    </row>
    <row r="49" spans="1:25" s="139" customFormat="1" ht="13.5" customHeight="1" x14ac:dyDescent="0.2">
      <c r="A49" s="26">
        <v>45</v>
      </c>
      <c r="B49" s="131" t="s">
        <v>211</v>
      </c>
      <c r="C49" s="132" t="s">
        <v>212</v>
      </c>
      <c r="D49" s="133">
        <v>1500000</v>
      </c>
      <c r="E49" s="133"/>
      <c r="F49" s="133">
        <f t="shared" si="4"/>
        <v>1500000</v>
      </c>
      <c r="G49" s="134">
        <v>1499000</v>
      </c>
      <c r="H49" s="133">
        <f t="shared" si="1"/>
        <v>1000</v>
      </c>
      <c r="I49" s="135">
        <v>5</v>
      </c>
      <c r="J49" s="30">
        <v>0.2</v>
      </c>
      <c r="K49" s="135">
        <v>0</v>
      </c>
      <c r="L49" s="134"/>
      <c r="M49" s="134">
        <f t="shared" si="5"/>
        <v>1499000</v>
      </c>
      <c r="N49" s="133">
        <f t="shared" si="2"/>
        <v>1000</v>
      </c>
      <c r="O49" s="136" t="s">
        <v>213</v>
      </c>
      <c r="P49" s="136">
        <v>1</v>
      </c>
      <c r="Q49" s="137"/>
      <c r="R49" s="138">
        <f t="shared" si="3"/>
        <v>200</v>
      </c>
      <c r="S49" s="6">
        <f t="shared" si="6"/>
        <v>75000</v>
      </c>
      <c r="T49" s="6">
        <f t="shared" si="7"/>
        <v>-74000</v>
      </c>
      <c r="U49" s="6">
        <f t="shared" si="8"/>
        <v>0</v>
      </c>
      <c r="V49" s="4">
        <f t="shared" si="9"/>
        <v>300000</v>
      </c>
      <c r="W49" s="4">
        <f t="shared" si="10"/>
        <v>0</v>
      </c>
      <c r="X49" s="4">
        <f t="shared" si="11"/>
        <v>0</v>
      </c>
    </row>
    <row r="50" spans="1:25" s="3" customFormat="1" ht="13.5" customHeight="1" x14ac:dyDescent="0.2">
      <c r="A50" s="26">
        <v>46</v>
      </c>
      <c r="B50" s="27" t="s">
        <v>119</v>
      </c>
      <c r="C50" s="112" t="s">
        <v>214</v>
      </c>
      <c r="D50" s="29">
        <v>13500000</v>
      </c>
      <c r="E50" s="29"/>
      <c r="F50" s="29">
        <f t="shared" si="4"/>
        <v>13500000</v>
      </c>
      <c r="G50" s="72">
        <v>13499000</v>
      </c>
      <c r="H50" s="29">
        <f t="shared" si="1"/>
        <v>1000</v>
      </c>
      <c r="I50" s="30">
        <v>5</v>
      </c>
      <c r="J50" s="30">
        <v>0.2</v>
      </c>
      <c r="K50" s="30">
        <v>0</v>
      </c>
      <c r="L50" s="72"/>
      <c r="M50" s="72">
        <f t="shared" si="5"/>
        <v>13499000</v>
      </c>
      <c r="N50" s="29">
        <f t="shared" si="2"/>
        <v>1000</v>
      </c>
      <c r="O50" s="73" t="s">
        <v>178</v>
      </c>
      <c r="P50" s="73">
        <v>1</v>
      </c>
      <c r="Q50" s="32"/>
      <c r="R50" s="6"/>
      <c r="S50" s="6">
        <f t="shared" si="6"/>
        <v>675000</v>
      </c>
      <c r="T50" s="6">
        <f t="shared" si="7"/>
        <v>-674000</v>
      </c>
      <c r="U50" s="6">
        <f t="shared" si="8"/>
        <v>0</v>
      </c>
      <c r="V50" s="4">
        <f t="shared" si="9"/>
        <v>2700000</v>
      </c>
      <c r="W50" s="4">
        <f t="shared" si="10"/>
        <v>0</v>
      </c>
      <c r="X50" s="4">
        <f t="shared" si="11"/>
        <v>0</v>
      </c>
    </row>
    <row r="51" spans="1:25" s="3" customFormat="1" ht="13.5" customHeight="1" x14ac:dyDescent="0.2">
      <c r="A51" s="26">
        <v>47</v>
      </c>
      <c r="B51" s="27" t="s">
        <v>215</v>
      </c>
      <c r="C51" s="112" t="s">
        <v>216</v>
      </c>
      <c r="D51" s="29">
        <v>3000000</v>
      </c>
      <c r="E51" s="29"/>
      <c r="F51" s="29">
        <f t="shared" si="4"/>
        <v>3000000</v>
      </c>
      <c r="G51" s="72">
        <v>2999000</v>
      </c>
      <c r="H51" s="29">
        <f t="shared" si="1"/>
        <v>1000</v>
      </c>
      <c r="I51" s="30">
        <v>5</v>
      </c>
      <c r="J51" s="30">
        <v>0.2</v>
      </c>
      <c r="K51" s="30">
        <v>0</v>
      </c>
      <c r="L51" s="72"/>
      <c r="M51" s="72">
        <f t="shared" si="5"/>
        <v>2999000</v>
      </c>
      <c r="N51" s="29">
        <f t="shared" si="2"/>
        <v>1000</v>
      </c>
      <c r="O51" s="73" t="s">
        <v>189</v>
      </c>
      <c r="P51" s="73">
        <v>1</v>
      </c>
      <c r="Q51" s="32"/>
      <c r="R51" s="6"/>
      <c r="S51" s="6">
        <f t="shared" si="6"/>
        <v>150000</v>
      </c>
      <c r="T51" s="6">
        <f t="shared" si="7"/>
        <v>-149000</v>
      </c>
      <c r="U51" s="6">
        <f t="shared" si="8"/>
        <v>0</v>
      </c>
      <c r="V51" s="4">
        <f t="shared" si="9"/>
        <v>600000</v>
      </c>
      <c r="W51" s="4">
        <f t="shared" si="10"/>
        <v>0</v>
      </c>
      <c r="X51" s="4">
        <f t="shared" si="11"/>
        <v>0</v>
      </c>
    </row>
    <row r="52" spans="1:25" s="3" customFormat="1" ht="13.5" customHeight="1" x14ac:dyDescent="0.2">
      <c r="A52" s="26">
        <v>48</v>
      </c>
      <c r="B52" s="27" t="s">
        <v>217</v>
      </c>
      <c r="C52" s="112" t="s">
        <v>218</v>
      </c>
      <c r="D52" s="29">
        <v>9000000</v>
      </c>
      <c r="E52" s="29"/>
      <c r="F52" s="29">
        <f t="shared" si="4"/>
        <v>9000000</v>
      </c>
      <c r="G52" s="72">
        <v>8999000</v>
      </c>
      <c r="H52" s="29">
        <f t="shared" si="1"/>
        <v>1000</v>
      </c>
      <c r="I52" s="30">
        <v>5</v>
      </c>
      <c r="J52" s="30">
        <v>0.2</v>
      </c>
      <c r="K52" s="30">
        <v>0</v>
      </c>
      <c r="L52" s="72">
        <f t="shared" ref="L52:L58" si="12">ROUND(IF(F52*J52*K52/12&gt;=H52,H52-1000,F52*J52*K52/12),0)</f>
        <v>0</v>
      </c>
      <c r="M52" s="72">
        <f t="shared" si="5"/>
        <v>8999000</v>
      </c>
      <c r="N52" s="29">
        <f t="shared" si="2"/>
        <v>1000</v>
      </c>
      <c r="O52" s="73" t="s">
        <v>219</v>
      </c>
      <c r="P52" s="73">
        <v>1</v>
      </c>
      <c r="Q52" s="32"/>
      <c r="R52" s="6"/>
      <c r="S52" s="6">
        <f t="shared" si="6"/>
        <v>450000</v>
      </c>
      <c r="T52" s="6">
        <f t="shared" si="7"/>
        <v>-449000</v>
      </c>
      <c r="U52" s="6">
        <f t="shared" si="8"/>
        <v>0</v>
      </c>
      <c r="V52" s="4">
        <f t="shared" si="9"/>
        <v>1800000</v>
      </c>
      <c r="W52" s="4">
        <f t="shared" si="10"/>
        <v>0</v>
      </c>
      <c r="X52" s="140">
        <f t="shared" si="11"/>
        <v>0</v>
      </c>
    </row>
    <row r="53" spans="1:25" s="3" customFormat="1" ht="13.5" customHeight="1" x14ac:dyDescent="0.2">
      <c r="A53" s="26">
        <v>49</v>
      </c>
      <c r="B53" s="27" t="s">
        <v>220</v>
      </c>
      <c r="C53" s="112" t="s">
        <v>218</v>
      </c>
      <c r="D53" s="29">
        <v>1450000</v>
      </c>
      <c r="E53" s="29"/>
      <c r="F53" s="29">
        <f t="shared" si="4"/>
        <v>1450000</v>
      </c>
      <c r="G53" s="72">
        <v>1449000</v>
      </c>
      <c r="H53" s="29">
        <f t="shared" si="1"/>
        <v>1000</v>
      </c>
      <c r="I53" s="30">
        <v>5</v>
      </c>
      <c r="J53" s="30">
        <v>0.2</v>
      </c>
      <c r="K53" s="30">
        <v>0</v>
      </c>
      <c r="L53" s="72">
        <f t="shared" si="12"/>
        <v>0</v>
      </c>
      <c r="M53" s="72">
        <f t="shared" si="5"/>
        <v>1449000</v>
      </c>
      <c r="N53" s="29">
        <f t="shared" si="2"/>
        <v>1000</v>
      </c>
      <c r="O53" s="73" t="s">
        <v>137</v>
      </c>
      <c r="P53" s="73">
        <v>1</v>
      </c>
      <c r="Q53" s="32"/>
      <c r="R53" s="6"/>
      <c r="S53" s="6">
        <f t="shared" si="6"/>
        <v>72500</v>
      </c>
      <c r="T53" s="6">
        <f t="shared" si="7"/>
        <v>-71500</v>
      </c>
      <c r="U53" s="6">
        <f t="shared" si="8"/>
        <v>0</v>
      </c>
      <c r="V53" s="4">
        <f t="shared" si="9"/>
        <v>290000</v>
      </c>
      <c r="W53" s="4">
        <f t="shared" si="10"/>
        <v>0</v>
      </c>
      <c r="X53" s="140">
        <f t="shared" si="11"/>
        <v>0</v>
      </c>
    </row>
    <row r="54" spans="1:25" s="139" customFormat="1" ht="13.5" customHeight="1" x14ac:dyDescent="0.2">
      <c r="A54" s="26">
        <v>50</v>
      </c>
      <c r="B54" s="131" t="s">
        <v>118</v>
      </c>
      <c r="C54" s="132" t="s">
        <v>221</v>
      </c>
      <c r="D54" s="133">
        <v>9300000</v>
      </c>
      <c r="E54" s="133"/>
      <c r="F54" s="133">
        <f t="shared" si="4"/>
        <v>9300000</v>
      </c>
      <c r="G54" s="134">
        <v>9299000</v>
      </c>
      <c r="H54" s="133">
        <f t="shared" si="1"/>
        <v>1000</v>
      </c>
      <c r="I54" s="135">
        <v>5</v>
      </c>
      <c r="J54" s="135">
        <v>0.2</v>
      </c>
      <c r="K54" s="135">
        <v>0</v>
      </c>
      <c r="L54" s="134">
        <f t="shared" si="12"/>
        <v>0</v>
      </c>
      <c r="M54" s="134">
        <f t="shared" si="5"/>
        <v>9299000</v>
      </c>
      <c r="N54" s="133">
        <f t="shared" si="2"/>
        <v>1000</v>
      </c>
      <c r="O54" s="136" t="s">
        <v>222</v>
      </c>
      <c r="P54" s="136">
        <v>1</v>
      </c>
      <c r="Q54" s="137"/>
      <c r="R54" s="138"/>
      <c r="S54" s="6">
        <f t="shared" si="6"/>
        <v>465000</v>
      </c>
      <c r="T54" s="6">
        <f t="shared" si="7"/>
        <v>-464000</v>
      </c>
      <c r="U54" s="6">
        <f t="shared" si="8"/>
        <v>0</v>
      </c>
      <c r="V54" s="4">
        <f t="shared" si="9"/>
        <v>1860000</v>
      </c>
      <c r="W54" s="4">
        <f t="shared" si="10"/>
        <v>0</v>
      </c>
      <c r="X54" s="140">
        <f t="shared" si="11"/>
        <v>0</v>
      </c>
    </row>
    <row r="55" spans="1:25" s="3" customFormat="1" ht="13.5" customHeight="1" x14ac:dyDescent="0.2">
      <c r="A55" s="26">
        <v>51</v>
      </c>
      <c r="B55" s="27" t="s">
        <v>215</v>
      </c>
      <c r="C55" s="112" t="s">
        <v>223</v>
      </c>
      <c r="D55" s="29">
        <v>3000000</v>
      </c>
      <c r="E55" s="29"/>
      <c r="F55" s="29">
        <f t="shared" si="4"/>
        <v>3000000</v>
      </c>
      <c r="G55" s="72">
        <v>2999000</v>
      </c>
      <c r="H55" s="29">
        <f t="shared" si="1"/>
        <v>1000</v>
      </c>
      <c r="I55" s="30">
        <v>5</v>
      </c>
      <c r="J55" s="30">
        <v>0.2</v>
      </c>
      <c r="K55" s="30">
        <v>0</v>
      </c>
      <c r="L55" s="72">
        <f t="shared" si="12"/>
        <v>0</v>
      </c>
      <c r="M55" s="72">
        <f t="shared" si="5"/>
        <v>2999000</v>
      </c>
      <c r="N55" s="29">
        <f t="shared" si="2"/>
        <v>1000</v>
      </c>
      <c r="O55" s="73" t="s">
        <v>189</v>
      </c>
      <c r="P55" s="73">
        <v>1</v>
      </c>
      <c r="Q55" s="32"/>
      <c r="R55" s="6"/>
      <c r="S55" s="6">
        <f t="shared" si="6"/>
        <v>150000</v>
      </c>
      <c r="T55" s="6">
        <f t="shared" si="7"/>
        <v>-149000</v>
      </c>
      <c r="U55" s="6">
        <f t="shared" si="8"/>
        <v>0</v>
      </c>
      <c r="V55" s="4">
        <f t="shared" si="9"/>
        <v>600000</v>
      </c>
      <c r="W55" s="4">
        <f t="shared" si="10"/>
        <v>0</v>
      </c>
      <c r="X55" s="140">
        <f t="shared" si="11"/>
        <v>0</v>
      </c>
    </row>
    <row r="56" spans="1:25" s="3" customFormat="1" ht="13.5" customHeight="1" x14ac:dyDescent="0.2">
      <c r="A56" s="26">
        <v>52</v>
      </c>
      <c r="B56" s="27" t="s">
        <v>123</v>
      </c>
      <c r="C56" s="112" t="s">
        <v>224</v>
      </c>
      <c r="D56" s="29">
        <v>16000000</v>
      </c>
      <c r="E56" s="29"/>
      <c r="F56" s="29">
        <f t="shared" si="4"/>
        <v>16000000</v>
      </c>
      <c r="G56" s="72">
        <v>15999000</v>
      </c>
      <c r="H56" s="29">
        <f t="shared" si="1"/>
        <v>1000</v>
      </c>
      <c r="I56" s="30">
        <v>5</v>
      </c>
      <c r="J56" s="30">
        <v>0.2</v>
      </c>
      <c r="K56" s="30">
        <v>0</v>
      </c>
      <c r="L56" s="72">
        <f t="shared" si="12"/>
        <v>0</v>
      </c>
      <c r="M56" s="72">
        <f t="shared" si="5"/>
        <v>15999000</v>
      </c>
      <c r="N56" s="29">
        <f t="shared" si="2"/>
        <v>1000</v>
      </c>
      <c r="O56" s="73" t="s">
        <v>225</v>
      </c>
      <c r="P56" s="73">
        <v>1</v>
      </c>
      <c r="Q56" s="32"/>
      <c r="R56" s="6"/>
      <c r="S56" s="6">
        <f t="shared" si="6"/>
        <v>800000</v>
      </c>
      <c r="T56" s="6">
        <f t="shared" si="7"/>
        <v>-799000</v>
      </c>
      <c r="U56" s="6">
        <f t="shared" si="8"/>
        <v>0</v>
      </c>
      <c r="V56" s="4">
        <f t="shared" si="9"/>
        <v>3200000</v>
      </c>
      <c r="W56" s="4">
        <f t="shared" si="10"/>
        <v>0</v>
      </c>
      <c r="X56" s="140">
        <f t="shared" si="11"/>
        <v>0</v>
      </c>
    </row>
    <row r="57" spans="1:25" s="3" customFormat="1" ht="13.5" customHeight="1" x14ac:dyDescent="0.2">
      <c r="A57" s="26">
        <v>53</v>
      </c>
      <c r="B57" s="27" t="s">
        <v>226</v>
      </c>
      <c r="C57" s="112" t="s">
        <v>227</v>
      </c>
      <c r="D57" s="29">
        <v>11000000</v>
      </c>
      <c r="E57" s="29"/>
      <c r="F57" s="29">
        <f t="shared" si="4"/>
        <v>11000000</v>
      </c>
      <c r="G57" s="72">
        <v>10999000</v>
      </c>
      <c r="H57" s="29">
        <f t="shared" si="1"/>
        <v>1000</v>
      </c>
      <c r="I57" s="30">
        <v>5</v>
      </c>
      <c r="J57" s="30">
        <v>0.2</v>
      </c>
      <c r="K57" s="30">
        <v>0</v>
      </c>
      <c r="L57" s="72">
        <f t="shared" si="12"/>
        <v>0</v>
      </c>
      <c r="M57" s="72">
        <f t="shared" si="5"/>
        <v>10999000</v>
      </c>
      <c r="N57" s="29">
        <f t="shared" si="2"/>
        <v>1000</v>
      </c>
      <c r="O57" s="73" t="s">
        <v>228</v>
      </c>
      <c r="P57" s="73">
        <v>1</v>
      </c>
      <c r="Q57" s="32"/>
      <c r="R57" s="6"/>
      <c r="S57" s="6">
        <f t="shared" si="6"/>
        <v>550000</v>
      </c>
      <c r="T57" s="6">
        <f t="shared" si="7"/>
        <v>-549000</v>
      </c>
      <c r="U57" s="6">
        <f t="shared" si="8"/>
        <v>0</v>
      </c>
      <c r="V57" s="4">
        <f t="shared" si="9"/>
        <v>2200000</v>
      </c>
      <c r="W57" s="4">
        <f t="shared" si="10"/>
        <v>0</v>
      </c>
      <c r="X57" s="140">
        <f t="shared" si="11"/>
        <v>0</v>
      </c>
    </row>
    <row r="58" spans="1:25" s="139" customFormat="1" ht="13.5" customHeight="1" x14ac:dyDescent="0.2">
      <c r="A58" s="26">
        <v>54</v>
      </c>
      <c r="B58" s="131" t="s">
        <v>229</v>
      </c>
      <c r="C58" s="132" t="s">
        <v>230</v>
      </c>
      <c r="D58" s="133">
        <v>5000000</v>
      </c>
      <c r="E58" s="133"/>
      <c r="F58" s="133">
        <f t="shared" si="4"/>
        <v>5000000</v>
      </c>
      <c r="G58" s="134">
        <v>4999000</v>
      </c>
      <c r="H58" s="133">
        <f t="shared" si="1"/>
        <v>1000</v>
      </c>
      <c r="I58" s="135">
        <v>5</v>
      </c>
      <c r="J58" s="135">
        <v>0.2</v>
      </c>
      <c r="K58" s="135">
        <v>0</v>
      </c>
      <c r="L58" s="134">
        <f t="shared" si="12"/>
        <v>0</v>
      </c>
      <c r="M58" s="134">
        <f t="shared" si="5"/>
        <v>4999000</v>
      </c>
      <c r="N58" s="133">
        <f t="shared" si="2"/>
        <v>1000</v>
      </c>
      <c r="O58" s="136" t="s">
        <v>231</v>
      </c>
      <c r="P58" s="136">
        <v>1</v>
      </c>
      <c r="Q58" s="137"/>
      <c r="R58" s="138"/>
      <c r="S58" s="6">
        <f t="shared" si="6"/>
        <v>250000</v>
      </c>
      <c r="T58" s="6">
        <f t="shared" si="7"/>
        <v>-249000</v>
      </c>
      <c r="U58" s="6">
        <f t="shared" si="8"/>
        <v>0</v>
      </c>
      <c r="V58" s="4">
        <f t="shared" si="9"/>
        <v>1000000</v>
      </c>
      <c r="W58" s="4">
        <f t="shared" si="10"/>
        <v>0</v>
      </c>
      <c r="X58" s="140">
        <f t="shared" si="11"/>
        <v>0</v>
      </c>
    </row>
    <row r="59" spans="1:25" s="3" customFormat="1" ht="13.5" customHeight="1" x14ac:dyDescent="0.2">
      <c r="A59" s="141">
        <v>55</v>
      </c>
      <c r="B59" s="142" t="s">
        <v>232</v>
      </c>
      <c r="C59" s="143">
        <v>39034</v>
      </c>
      <c r="D59" s="144">
        <v>0</v>
      </c>
      <c r="E59" s="144"/>
      <c r="F59" s="144">
        <f t="shared" si="4"/>
        <v>0</v>
      </c>
      <c r="G59" s="145"/>
      <c r="H59" s="144">
        <f t="shared" si="1"/>
        <v>0</v>
      </c>
      <c r="I59" s="146">
        <v>5</v>
      </c>
      <c r="J59" s="146">
        <v>0.2</v>
      </c>
      <c r="K59" s="146">
        <v>0</v>
      </c>
      <c r="L59" s="145"/>
      <c r="M59" s="145"/>
      <c r="N59" s="144"/>
      <c r="O59" s="147" t="s">
        <v>233</v>
      </c>
      <c r="P59" s="147">
        <v>1</v>
      </c>
      <c r="Q59" s="148"/>
      <c r="R59" s="149"/>
      <c r="S59" s="149">
        <f t="shared" si="6"/>
        <v>0</v>
      </c>
      <c r="T59" s="149">
        <f t="shared" si="7"/>
        <v>0</v>
      </c>
      <c r="U59" s="149"/>
      <c r="V59" s="150">
        <f t="shared" si="9"/>
        <v>0</v>
      </c>
      <c r="W59" s="4">
        <f t="shared" si="10"/>
        <v>0</v>
      </c>
      <c r="X59" s="4">
        <f t="shared" si="11"/>
        <v>0</v>
      </c>
    </row>
    <row r="60" spans="1:25" s="3" customFormat="1" ht="13.5" customHeight="1" x14ac:dyDescent="0.2">
      <c r="A60" s="26">
        <v>56</v>
      </c>
      <c r="B60" s="151" t="s">
        <v>234</v>
      </c>
      <c r="C60" s="132">
        <v>39077</v>
      </c>
      <c r="D60" s="133">
        <v>21000000</v>
      </c>
      <c r="E60" s="133"/>
      <c r="F60" s="133">
        <f t="shared" si="4"/>
        <v>21000000</v>
      </c>
      <c r="G60" s="134">
        <v>20999000</v>
      </c>
      <c r="H60" s="133">
        <f t="shared" si="1"/>
        <v>1000</v>
      </c>
      <c r="I60" s="135">
        <v>5</v>
      </c>
      <c r="J60" s="135">
        <v>0.2</v>
      </c>
      <c r="K60" s="135">
        <v>0</v>
      </c>
      <c r="L60" s="134">
        <f>ROUND(IF(F60*J60*K60/12&gt;=H60,H60-1000,F60*J60*K60/12),0)</f>
        <v>0</v>
      </c>
      <c r="M60" s="134">
        <f>+G60+L60</f>
        <v>20999000</v>
      </c>
      <c r="N60" s="133">
        <f t="shared" ref="N60:N123" si="13">+F60-M60</f>
        <v>1000</v>
      </c>
      <c r="O60" s="136" t="s">
        <v>235</v>
      </c>
      <c r="P60" s="136">
        <v>1</v>
      </c>
      <c r="Q60" s="152" t="s">
        <v>236</v>
      </c>
      <c r="R60" s="6"/>
      <c r="S60" s="6">
        <f t="shared" si="6"/>
        <v>1050000</v>
      </c>
      <c r="T60" s="6">
        <f t="shared" si="7"/>
        <v>-1049000</v>
      </c>
      <c r="U60" s="6"/>
      <c r="V60" s="4">
        <f t="shared" si="9"/>
        <v>4200000</v>
      </c>
      <c r="W60" s="4">
        <f t="shared" si="10"/>
        <v>0</v>
      </c>
      <c r="X60" s="4">
        <f t="shared" si="11"/>
        <v>0</v>
      </c>
    </row>
    <row r="61" spans="1:25" s="3" customFormat="1" ht="13.5" customHeight="1" x14ac:dyDescent="0.2">
      <c r="A61" s="26">
        <v>57</v>
      </c>
      <c r="B61" s="153" t="s">
        <v>237</v>
      </c>
      <c r="C61" s="112">
        <v>39133</v>
      </c>
      <c r="D61" s="29">
        <v>5000000</v>
      </c>
      <c r="E61" s="29"/>
      <c r="F61" s="29">
        <f t="shared" si="4"/>
        <v>5000000</v>
      </c>
      <c r="G61" s="72">
        <v>4999000</v>
      </c>
      <c r="H61" s="29">
        <f t="shared" si="1"/>
        <v>1000</v>
      </c>
      <c r="I61" s="30">
        <v>5</v>
      </c>
      <c r="J61" s="30">
        <v>0.2</v>
      </c>
      <c r="K61" s="30">
        <v>0</v>
      </c>
      <c r="L61" s="72">
        <f>ROUND(IF(F61*J61*K61/12&gt;=H61,H61-1000,F61*J61*K61/12),0)</f>
        <v>0</v>
      </c>
      <c r="M61" s="72">
        <f>+G61+L61</f>
        <v>4999000</v>
      </c>
      <c r="N61" s="29">
        <f t="shared" si="13"/>
        <v>1000</v>
      </c>
      <c r="O61" s="73" t="s">
        <v>238</v>
      </c>
      <c r="P61" s="73">
        <v>1</v>
      </c>
      <c r="Q61" s="32"/>
      <c r="R61" s="6"/>
      <c r="S61" s="6">
        <f t="shared" si="6"/>
        <v>250000</v>
      </c>
      <c r="T61" s="6">
        <f t="shared" si="7"/>
        <v>-249000</v>
      </c>
      <c r="U61" s="6">
        <f>N61-1000</f>
        <v>0</v>
      </c>
      <c r="V61" s="4">
        <f t="shared" si="9"/>
        <v>1000000</v>
      </c>
      <c r="W61" s="4">
        <f>ROUND(IF(H61&lt;=1000,0,V61/12*6),0)</f>
        <v>0</v>
      </c>
      <c r="X61" s="4">
        <f t="shared" si="11"/>
        <v>0</v>
      </c>
      <c r="Y61" s="3" t="s">
        <v>239</v>
      </c>
    </row>
    <row r="62" spans="1:25" s="3" customFormat="1" ht="13.5" customHeight="1" x14ac:dyDescent="0.2">
      <c r="A62" s="466">
        <v>58</v>
      </c>
      <c r="B62" s="485" t="s">
        <v>240</v>
      </c>
      <c r="C62" s="468">
        <v>39136</v>
      </c>
      <c r="D62" s="469">
        <v>0</v>
      </c>
      <c r="E62" s="469"/>
      <c r="F62" s="469">
        <f t="shared" si="4"/>
        <v>0</v>
      </c>
      <c r="G62" s="470"/>
      <c r="H62" s="469"/>
      <c r="I62" s="471">
        <v>5</v>
      </c>
      <c r="J62" s="471">
        <v>0.2</v>
      </c>
      <c r="K62" s="471">
        <v>0</v>
      </c>
      <c r="L62" s="470"/>
      <c r="M62" s="470"/>
      <c r="N62" s="469"/>
      <c r="O62" s="472" t="s">
        <v>241</v>
      </c>
      <c r="P62" s="472">
        <v>1</v>
      </c>
      <c r="Q62" s="483" t="s">
        <v>1696</v>
      </c>
      <c r="R62" s="6"/>
      <c r="S62" s="6">
        <f t="shared" si="6"/>
        <v>0</v>
      </c>
      <c r="T62" s="6">
        <f t="shared" si="7"/>
        <v>0</v>
      </c>
      <c r="U62" s="6">
        <f>N62-1000</f>
        <v>-1000</v>
      </c>
      <c r="V62" s="4">
        <f t="shared" si="9"/>
        <v>0</v>
      </c>
      <c r="W62" s="4">
        <f>ROUND(IF(H62&lt;=1000,0,V62/12*6),0)</f>
        <v>0</v>
      </c>
      <c r="X62" s="4">
        <f t="shared" si="11"/>
        <v>0</v>
      </c>
      <c r="Y62" s="3" t="s">
        <v>239</v>
      </c>
    </row>
    <row r="63" spans="1:25" s="3" customFormat="1" ht="13.5" customHeight="1" x14ac:dyDescent="0.2">
      <c r="A63" s="26">
        <v>59</v>
      </c>
      <c r="B63" s="153" t="s">
        <v>242</v>
      </c>
      <c r="C63" s="112">
        <v>39153</v>
      </c>
      <c r="D63" s="29">
        <v>20500000</v>
      </c>
      <c r="E63" s="29"/>
      <c r="F63" s="29">
        <f t="shared" si="4"/>
        <v>20500000</v>
      </c>
      <c r="G63" s="72">
        <v>20499000</v>
      </c>
      <c r="H63" s="29">
        <f t="shared" si="1"/>
        <v>1000</v>
      </c>
      <c r="I63" s="30">
        <v>5</v>
      </c>
      <c r="J63" s="30">
        <v>0.2</v>
      </c>
      <c r="K63" s="30">
        <v>0</v>
      </c>
      <c r="L63" s="72">
        <f>ROUND(IF(F63*J63*K63/12&gt;=H63,H63-1000,F63*J63*K63/12),0)</f>
        <v>0</v>
      </c>
      <c r="M63" s="72">
        <f>+G63+L63</f>
        <v>20499000</v>
      </c>
      <c r="N63" s="29">
        <f t="shared" si="13"/>
        <v>1000</v>
      </c>
      <c r="O63" s="73" t="s">
        <v>243</v>
      </c>
      <c r="P63" s="73">
        <v>1</v>
      </c>
      <c r="Q63" s="32"/>
      <c r="R63" s="6"/>
      <c r="S63" s="6">
        <f t="shared" si="6"/>
        <v>1025000</v>
      </c>
      <c r="T63" s="6">
        <f t="shared" si="7"/>
        <v>-1024000</v>
      </c>
      <c r="U63" s="6">
        <f>N63-1000</f>
        <v>0</v>
      </c>
      <c r="V63" s="4">
        <f t="shared" si="9"/>
        <v>4100000</v>
      </c>
      <c r="W63" s="4">
        <f>ROUND(IF(H63&lt;=1000,0,V63/12*6),0)</f>
        <v>0</v>
      </c>
      <c r="X63" s="4">
        <f t="shared" si="11"/>
        <v>0</v>
      </c>
      <c r="Y63" s="3" t="s">
        <v>244</v>
      </c>
    </row>
    <row r="64" spans="1:25" s="123" customFormat="1" ht="13.5" customHeight="1" x14ac:dyDescent="0.2">
      <c r="A64" s="113">
        <v>60</v>
      </c>
      <c r="B64" s="154" t="s">
        <v>245</v>
      </c>
      <c r="C64" s="115">
        <v>39164</v>
      </c>
      <c r="D64" s="116">
        <v>0</v>
      </c>
      <c r="E64" s="116"/>
      <c r="F64" s="116">
        <f t="shared" si="4"/>
        <v>0</v>
      </c>
      <c r="G64" s="117"/>
      <c r="H64" s="116">
        <f t="shared" si="1"/>
        <v>0</v>
      </c>
      <c r="I64" s="118">
        <v>5</v>
      </c>
      <c r="J64" s="118">
        <v>0.2</v>
      </c>
      <c r="K64" s="118">
        <v>0</v>
      </c>
      <c r="L64" s="117"/>
      <c r="M64" s="117"/>
      <c r="N64" s="116">
        <f t="shared" si="13"/>
        <v>0</v>
      </c>
      <c r="O64" s="125" t="s">
        <v>246</v>
      </c>
      <c r="P64" s="125">
        <v>1</v>
      </c>
      <c r="Q64" s="120" t="s">
        <v>247</v>
      </c>
      <c r="R64" s="121"/>
      <c r="S64" s="121"/>
      <c r="T64" s="121"/>
      <c r="U64" s="121"/>
      <c r="V64" s="122"/>
      <c r="W64" s="122"/>
      <c r="X64" s="122">
        <f t="shared" si="11"/>
        <v>0</v>
      </c>
      <c r="Y64" s="123" t="s">
        <v>239</v>
      </c>
    </row>
    <row r="65" spans="1:24" s="3" customFormat="1" ht="13.5" customHeight="1" x14ac:dyDescent="0.2">
      <c r="A65" s="466">
        <v>61</v>
      </c>
      <c r="B65" s="467" t="s">
        <v>248</v>
      </c>
      <c r="C65" s="468">
        <v>39264</v>
      </c>
      <c r="D65" s="469">
        <v>0</v>
      </c>
      <c r="E65" s="469"/>
      <c r="F65" s="469">
        <f t="shared" si="4"/>
        <v>0</v>
      </c>
      <c r="G65" s="470"/>
      <c r="H65" s="469"/>
      <c r="I65" s="471">
        <v>5</v>
      </c>
      <c r="J65" s="471">
        <v>0.2</v>
      </c>
      <c r="K65" s="471">
        <v>0</v>
      </c>
      <c r="L65" s="470"/>
      <c r="M65" s="470"/>
      <c r="N65" s="469"/>
      <c r="O65" s="472" t="s">
        <v>249</v>
      </c>
      <c r="P65" s="472">
        <v>1</v>
      </c>
      <c r="Q65" s="483" t="s">
        <v>1696</v>
      </c>
      <c r="R65" s="6"/>
      <c r="S65" s="6">
        <f t="shared" ref="S65:S100" si="14">D65*0.05</f>
        <v>0</v>
      </c>
      <c r="T65" s="6">
        <f t="shared" ref="T65:T100" si="15">N65-S65</f>
        <v>0</v>
      </c>
      <c r="U65" s="6">
        <f t="shared" ref="U65:U100" si="16">N65-1000</f>
        <v>-1000</v>
      </c>
      <c r="V65" s="4">
        <f t="shared" ref="V65:V100" si="17">F65/I65</f>
        <v>0</v>
      </c>
      <c r="W65" s="4">
        <f t="shared" ref="W65:W80" si="18">ROUND(IF(H65&lt;=1000,0,V65/12*3),0)</f>
        <v>0</v>
      </c>
      <c r="X65" s="4">
        <f t="shared" si="11"/>
        <v>0</v>
      </c>
    </row>
    <row r="66" spans="1:24" s="3" customFormat="1" ht="13.5" customHeight="1" x14ac:dyDescent="0.2">
      <c r="A66" s="26">
        <v>62</v>
      </c>
      <c r="B66" s="155" t="s">
        <v>250</v>
      </c>
      <c r="C66" s="112">
        <v>39268</v>
      </c>
      <c r="D66" s="29">
        <v>15000000</v>
      </c>
      <c r="E66" s="29"/>
      <c r="F66" s="29">
        <f t="shared" si="4"/>
        <v>15000000</v>
      </c>
      <c r="G66" s="72">
        <v>14999000</v>
      </c>
      <c r="H66" s="29">
        <f t="shared" si="1"/>
        <v>1000</v>
      </c>
      <c r="I66" s="30">
        <v>5</v>
      </c>
      <c r="J66" s="30">
        <v>0.2</v>
      </c>
      <c r="K66" s="30">
        <v>0</v>
      </c>
      <c r="L66" s="72">
        <f t="shared" ref="L66:L100" si="19">ROUND(IF(F66*J66*K66/12&gt;=H66,H66-1000,F66*J66*K66/12),0)</f>
        <v>0</v>
      </c>
      <c r="M66" s="72">
        <f t="shared" ref="M66:M100" si="20">+G66+L66</f>
        <v>14999000</v>
      </c>
      <c r="N66" s="29">
        <f t="shared" si="13"/>
        <v>1000</v>
      </c>
      <c r="O66" s="73" t="s">
        <v>251</v>
      </c>
      <c r="P66" s="73">
        <v>1</v>
      </c>
      <c r="Q66" s="32"/>
      <c r="R66" s="6"/>
      <c r="S66" s="6">
        <f t="shared" si="14"/>
        <v>750000</v>
      </c>
      <c r="T66" s="6">
        <f t="shared" si="15"/>
        <v>-749000</v>
      </c>
      <c r="U66" s="6">
        <f t="shared" si="16"/>
        <v>0</v>
      </c>
      <c r="V66" s="4">
        <f t="shared" si="17"/>
        <v>3000000</v>
      </c>
      <c r="W66" s="4">
        <f t="shared" si="18"/>
        <v>0</v>
      </c>
      <c r="X66" s="4">
        <f t="shared" si="11"/>
        <v>0</v>
      </c>
    </row>
    <row r="67" spans="1:24" s="3" customFormat="1" ht="13.5" customHeight="1" x14ac:dyDescent="0.2">
      <c r="A67" s="26">
        <v>63</v>
      </c>
      <c r="B67" s="155" t="s">
        <v>252</v>
      </c>
      <c r="C67" s="112">
        <v>39314</v>
      </c>
      <c r="D67" s="29">
        <v>10200000</v>
      </c>
      <c r="E67" s="29"/>
      <c r="F67" s="29">
        <f t="shared" si="4"/>
        <v>10200000</v>
      </c>
      <c r="G67" s="72">
        <v>10199000</v>
      </c>
      <c r="H67" s="29">
        <f t="shared" si="1"/>
        <v>1000</v>
      </c>
      <c r="I67" s="30">
        <v>5</v>
      </c>
      <c r="J67" s="30">
        <v>0.2</v>
      </c>
      <c r="K67" s="30">
        <v>0</v>
      </c>
      <c r="L67" s="72">
        <f t="shared" si="19"/>
        <v>0</v>
      </c>
      <c r="M67" s="72">
        <f t="shared" si="20"/>
        <v>10199000</v>
      </c>
      <c r="N67" s="29">
        <f t="shared" si="13"/>
        <v>1000</v>
      </c>
      <c r="O67" s="73" t="s">
        <v>253</v>
      </c>
      <c r="P67" s="73">
        <v>1</v>
      </c>
      <c r="Q67" s="32"/>
      <c r="R67" s="6"/>
      <c r="S67" s="6">
        <f t="shared" si="14"/>
        <v>510000</v>
      </c>
      <c r="T67" s="6">
        <f t="shared" si="15"/>
        <v>-509000</v>
      </c>
      <c r="U67" s="6">
        <f t="shared" si="16"/>
        <v>0</v>
      </c>
      <c r="V67" s="4">
        <f t="shared" si="17"/>
        <v>2040000</v>
      </c>
      <c r="W67" s="4">
        <f t="shared" si="18"/>
        <v>0</v>
      </c>
      <c r="X67" s="4">
        <f t="shared" si="11"/>
        <v>0</v>
      </c>
    </row>
    <row r="68" spans="1:24" s="3" customFormat="1" ht="13.5" customHeight="1" x14ac:dyDescent="0.2">
      <c r="A68" s="26">
        <v>64</v>
      </c>
      <c r="B68" s="156" t="s">
        <v>254</v>
      </c>
      <c r="C68" s="157">
        <v>39321</v>
      </c>
      <c r="D68" s="53">
        <v>26000000</v>
      </c>
      <c r="E68" s="53"/>
      <c r="F68" s="53">
        <f t="shared" si="4"/>
        <v>26000000</v>
      </c>
      <c r="G68" s="83">
        <v>25999000</v>
      </c>
      <c r="H68" s="53">
        <f t="shared" si="1"/>
        <v>1000</v>
      </c>
      <c r="I68" s="30">
        <v>5</v>
      </c>
      <c r="J68" s="30">
        <v>0.2</v>
      </c>
      <c r="K68" s="30">
        <v>0</v>
      </c>
      <c r="L68" s="72">
        <f t="shared" si="19"/>
        <v>0</v>
      </c>
      <c r="M68" s="72">
        <f t="shared" si="20"/>
        <v>25999000</v>
      </c>
      <c r="N68" s="29">
        <f t="shared" si="13"/>
        <v>1000</v>
      </c>
      <c r="O68" s="84" t="s">
        <v>255</v>
      </c>
      <c r="P68" s="84">
        <v>2</v>
      </c>
      <c r="Q68" s="56"/>
      <c r="R68" s="6"/>
      <c r="S68" s="6">
        <f t="shared" si="14"/>
        <v>1300000</v>
      </c>
      <c r="T68" s="6">
        <f t="shared" si="15"/>
        <v>-1299000</v>
      </c>
      <c r="U68" s="6">
        <f t="shared" si="16"/>
        <v>0</v>
      </c>
      <c r="V68" s="4">
        <f t="shared" si="17"/>
        <v>5200000</v>
      </c>
      <c r="W68" s="4">
        <f t="shared" si="18"/>
        <v>0</v>
      </c>
      <c r="X68" s="4">
        <f t="shared" si="11"/>
        <v>0</v>
      </c>
    </row>
    <row r="69" spans="1:24" s="3" customFormat="1" ht="13.5" customHeight="1" x14ac:dyDescent="0.2">
      <c r="A69" s="26">
        <v>65</v>
      </c>
      <c r="B69" s="155" t="s">
        <v>256</v>
      </c>
      <c r="C69" s="112">
        <v>39325</v>
      </c>
      <c r="D69" s="29">
        <v>3100000</v>
      </c>
      <c r="E69" s="29"/>
      <c r="F69" s="29">
        <f t="shared" si="4"/>
        <v>3100000</v>
      </c>
      <c r="G69" s="72">
        <v>3099000</v>
      </c>
      <c r="H69" s="29">
        <f t="shared" ref="H69:H132" si="21">+F69-G69</f>
        <v>1000</v>
      </c>
      <c r="I69" s="30">
        <v>5</v>
      </c>
      <c r="J69" s="30">
        <v>0.2</v>
      </c>
      <c r="K69" s="30">
        <v>0</v>
      </c>
      <c r="L69" s="72">
        <f t="shared" si="19"/>
        <v>0</v>
      </c>
      <c r="M69" s="72">
        <f t="shared" si="20"/>
        <v>3099000</v>
      </c>
      <c r="N69" s="29">
        <f t="shared" si="13"/>
        <v>1000</v>
      </c>
      <c r="O69" s="73" t="s">
        <v>257</v>
      </c>
      <c r="P69" s="73">
        <v>1</v>
      </c>
      <c r="Q69" s="32"/>
      <c r="R69" s="6"/>
      <c r="S69" s="6">
        <f t="shared" si="14"/>
        <v>155000</v>
      </c>
      <c r="T69" s="6">
        <f t="shared" si="15"/>
        <v>-154000</v>
      </c>
      <c r="U69" s="6">
        <f t="shared" si="16"/>
        <v>0</v>
      </c>
      <c r="V69" s="4">
        <f t="shared" si="17"/>
        <v>620000</v>
      </c>
      <c r="W69" s="4">
        <f t="shared" si="18"/>
        <v>0</v>
      </c>
      <c r="X69" s="4">
        <f t="shared" si="11"/>
        <v>0</v>
      </c>
    </row>
    <row r="70" spans="1:24" s="3" customFormat="1" ht="13.5" customHeight="1" x14ac:dyDescent="0.2">
      <c r="A70" s="26">
        <v>66</v>
      </c>
      <c r="B70" s="156" t="s">
        <v>245</v>
      </c>
      <c r="C70" s="157">
        <v>39345</v>
      </c>
      <c r="D70" s="53">
        <v>5000000</v>
      </c>
      <c r="E70" s="53"/>
      <c r="F70" s="53">
        <f t="shared" si="4"/>
        <v>5000000</v>
      </c>
      <c r="G70" s="83">
        <v>4999000</v>
      </c>
      <c r="H70" s="53">
        <f t="shared" si="21"/>
        <v>1000</v>
      </c>
      <c r="I70" s="36">
        <v>5</v>
      </c>
      <c r="J70" s="30">
        <v>0.2</v>
      </c>
      <c r="K70" s="30">
        <v>0</v>
      </c>
      <c r="L70" s="72">
        <f t="shared" si="19"/>
        <v>0</v>
      </c>
      <c r="M70" s="101">
        <f t="shared" si="20"/>
        <v>4999000</v>
      </c>
      <c r="N70" s="35">
        <f t="shared" si="13"/>
        <v>1000</v>
      </c>
      <c r="O70" s="158" t="s">
        <v>258</v>
      </c>
      <c r="P70" s="84">
        <v>1</v>
      </c>
      <c r="Q70" s="56"/>
      <c r="R70" s="6"/>
      <c r="S70" s="6">
        <f t="shared" si="14"/>
        <v>250000</v>
      </c>
      <c r="T70" s="6">
        <f t="shared" si="15"/>
        <v>-249000</v>
      </c>
      <c r="U70" s="6">
        <f t="shared" si="16"/>
        <v>0</v>
      </c>
      <c r="V70" s="4">
        <f t="shared" si="17"/>
        <v>1000000</v>
      </c>
      <c r="W70" s="4">
        <f t="shared" si="18"/>
        <v>0</v>
      </c>
      <c r="X70" s="4">
        <f t="shared" si="11"/>
        <v>0</v>
      </c>
    </row>
    <row r="71" spans="1:24" s="3" customFormat="1" ht="13.5" customHeight="1" x14ac:dyDescent="0.2">
      <c r="A71" s="26">
        <v>67</v>
      </c>
      <c r="B71" s="155" t="s">
        <v>259</v>
      </c>
      <c r="C71" s="112">
        <v>39380</v>
      </c>
      <c r="D71" s="29">
        <v>55000000</v>
      </c>
      <c r="E71" s="29"/>
      <c r="F71" s="29">
        <f t="shared" si="4"/>
        <v>55000000</v>
      </c>
      <c r="G71" s="72">
        <v>54999000</v>
      </c>
      <c r="H71" s="29">
        <f t="shared" si="21"/>
        <v>1000</v>
      </c>
      <c r="I71" s="36">
        <v>5</v>
      </c>
      <c r="J71" s="30">
        <v>0.2</v>
      </c>
      <c r="K71" s="30">
        <v>0</v>
      </c>
      <c r="L71" s="72">
        <f t="shared" si="19"/>
        <v>0</v>
      </c>
      <c r="M71" s="72">
        <f t="shared" si="20"/>
        <v>54999000</v>
      </c>
      <c r="N71" s="29">
        <f t="shared" si="13"/>
        <v>1000</v>
      </c>
      <c r="O71" s="73" t="s">
        <v>260</v>
      </c>
      <c r="P71" s="73">
        <v>1</v>
      </c>
      <c r="Q71" s="32"/>
      <c r="R71" s="6"/>
      <c r="S71" s="6">
        <f t="shared" si="14"/>
        <v>2750000</v>
      </c>
      <c r="T71" s="6">
        <f t="shared" si="15"/>
        <v>-2749000</v>
      </c>
      <c r="U71" s="6">
        <f t="shared" si="16"/>
        <v>0</v>
      </c>
      <c r="V71" s="4">
        <f t="shared" si="17"/>
        <v>11000000</v>
      </c>
      <c r="W71" s="4">
        <f t="shared" si="18"/>
        <v>0</v>
      </c>
      <c r="X71" s="4">
        <f t="shared" si="11"/>
        <v>0</v>
      </c>
    </row>
    <row r="72" spans="1:24" s="3" customFormat="1" ht="13.5" customHeight="1" x14ac:dyDescent="0.2">
      <c r="A72" s="26">
        <v>68</v>
      </c>
      <c r="B72" s="155" t="s">
        <v>261</v>
      </c>
      <c r="C72" s="112">
        <v>39380</v>
      </c>
      <c r="D72" s="29">
        <v>42800000</v>
      </c>
      <c r="E72" s="29"/>
      <c r="F72" s="29">
        <f t="shared" si="4"/>
        <v>42800000</v>
      </c>
      <c r="G72" s="72">
        <v>42799000</v>
      </c>
      <c r="H72" s="29">
        <f t="shared" si="21"/>
        <v>1000</v>
      </c>
      <c r="I72" s="36">
        <v>5</v>
      </c>
      <c r="J72" s="30">
        <v>0.2</v>
      </c>
      <c r="K72" s="30">
        <v>0</v>
      </c>
      <c r="L72" s="72">
        <f t="shared" si="19"/>
        <v>0</v>
      </c>
      <c r="M72" s="72">
        <f t="shared" si="20"/>
        <v>42799000</v>
      </c>
      <c r="N72" s="29">
        <f t="shared" si="13"/>
        <v>1000</v>
      </c>
      <c r="O72" s="73" t="s">
        <v>262</v>
      </c>
      <c r="P72" s="73">
        <v>1</v>
      </c>
      <c r="Q72" s="32"/>
      <c r="R72" s="6"/>
      <c r="S72" s="6">
        <f t="shared" si="14"/>
        <v>2140000</v>
      </c>
      <c r="T72" s="6">
        <f t="shared" si="15"/>
        <v>-2139000</v>
      </c>
      <c r="U72" s="6">
        <f t="shared" si="16"/>
        <v>0</v>
      </c>
      <c r="V72" s="4">
        <f t="shared" si="17"/>
        <v>8560000</v>
      </c>
      <c r="W72" s="4">
        <f t="shared" si="18"/>
        <v>0</v>
      </c>
      <c r="X72" s="4">
        <f t="shared" si="11"/>
        <v>0</v>
      </c>
    </row>
    <row r="73" spans="1:24" s="3" customFormat="1" ht="13.5" customHeight="1" x14ac:dyDescent="0.2">
      <c r="A73" s="26">
        <v>69</v>
      </c>
      <c r="B73" s="155" t="s">
        <v>215</v>
      </c>
      <c r="C73" s="112">
        <v>39386</v>
      </c>
      <c r="D73" s="29">
        <v>3300000</v>
      </c>
      <c r="E73" s="29"/>
      <c r="F73" s="29">
        <f t="shared" si="4"/>
        <v>3300000</v>
      </c>
      <c r="G73" s="72">
        <v>3299000</v>
      </c>
      <c r="H73" s="29">
        <f t="shared" si="21"/>
        <v>1000</v>
      </c>
      <c r="I73" s="36">
        <v>5</v>
      </c>
      <c r="J73" s="30">
        <v>0.2</v>
      </c>
      <c r="K73" s="30">
        <v>0</v>
      </c>
      <c r="L73" s="72">
        <f t="shared" si="19"/>
        <v>0</v>
      </c>
      <c r="M73" s="72">
        <f t="shared" si="20"/>
        <v>3299000</v>
      </c>
      <c r="N73" s="29">
        <f t="shared" si="13"/>
        <v>1000</v>
      </c>
      <c r="O73" s="73" t="s">
        <v>263</v>
      </c>
      <c r="P73" s="73">
        <v>1</v>
      </c>
      <c r="Q73" s="32"/>
      <c r="R73" s="6"/>
      <c r="S73" s="6">
        <f t="shared" si="14"/>
        <v>165000</v>
      </c>
      <c r="T73" s="6">
        <f t="shared" si="15"/>
        <v>-164000</v>
      </c>
      <c r="U73" s="6">
        <f t="shared" si="16"/>
        <v>0</v>
      </c>
      <c r="V73" s="4">
        <f t="shared" si="17"/>
        <v>660000</v>
      </c>
      <c r="W73" s="4">
        <f t="shared" si="18"/>
        <v>0</v>
      </c>
      <c r="X73" s="4">
        <f t="shared" si="11"/>
        <v>0</v>
      </c>
    </row>
    <row r="74" spans="1:24" s="3" customFormat="1" ht="13.5" customHeight="1" x14ac:dyDescent="0.2">
      <c r="A74" s="26">
        <v>70</v>
      </c>
      <c r="B74" s="155" t="s">
        <v>123</v>
      </c>
      <c r="C74" s="112">
        <v>39386</v>
      </c>
      <c r="D74" s="29">
        <v>15000000</v>
      </c>
      <c r="E74" s="29"/>
      <c r="F74" s="29">
        <f t="shared" si="4"/>
        <v>15000000</v>
      </c>
      <c r="G74" s="72">
        <v>14999000</v>
      </c>
      <c r="H74" s="29">
        <f t="shared" si="21"/>
        <v>1000</v>
      </c>
      <c r="I74" s="36">
        <v>5</v>
      </c>
      <c r="J74" s="30">
        <v>0.2</v>
      </c>
      <c r="K74" s="30">
        <v>0</v>
      </c>
      <c r="L74" s="72">
        <f t="shared" si="19"/>
        <v>0</v>
      </c>
      <c r="M74" s="72">
        <f t="shared" si="20"/>
        <v>14999000</v>
      </c>
      <c r="N74" s="29">
        <f t="shared" si="13"/>
        <v>1000</v>
      </c>
      <c r="O74" s="73" t="s">
        <v>264</v>
      </c>
      <c r="P74" s="73">
        <v>1</v>
      </c>
      <c r="Q74" s="32"/>
      <c r="R74" s="6"/>
      <c r="S74" s="6">
        <f t="shared" si="14"/>
        <v>750000</v>
      </c>
      <c r="T74" s="6">
        <f t="shared" si="15"/>
        <v>-749000</v>
      </c>
      <c r="U74" s="6">
        <f t="shared" si="16"/>
        <v>0</v>
      </c>
      <c r="V74" s="4">
        <f t="shared" si="17"/>
        <v>3000000</v>
      </c>
      <c r="W74" s="4">
        <f t="shared" si="18"/>
        <v>0</v>
      </c>
      <c r="X74" s="4">
        <f t="shared" si="11"/>
        <v>0</v>
      </c>
    </row>
    <row r="75" spans="1:24" s="3" customFormat="1" ht="13.5" customHeight="1" x14ac:dyDescent="0.2">
      <c r="A75" s="26">
        <v>71</v>
      </c>
      <c r="B75" s="155" t="s">
        <v>265</v>
      </c>
      <c r="C75" s="112">
        <v>39386</v>
      </c>
      <c r="D75" s="29">
        <v>2150000</v>
      </c>
      <c r="E75" s="29"/>
      <c r="F75" s="29">
        <f t="shared" si="4"/>
        <v>2150000</v>
      </c>
      <c r="G75" s="72">
        <v>2149000</v>
      </c>
      <c r="H75" s="29">
        <f t="shared" si="21"/>
        <v>1000</v>
      </c>
      <c r="I75" s="36">
        <v>5</v>
      </c>
      <c r="J75" s="30">
        <v>0.2</v>
      </c>
      <c r="K75" s="30">
        <v>0</v>
      </c>
      <c r="L75" s="72">
        <f t="shared" si="19"/>
        <v>0</v>
      </c>
      <c r="M75" s="72">
        <f t="shared" si="20"/>
        <v>2149000</v>
      </c>
      <c r="N75" s="29">
        <f t="shared" si="13"/>
        <v>1000</v>
      </c>
      <c r="O75" s="73" t="s">
        <v>266</v>
      </c>
      <c r="P75" s="73">
        <v>1</v>
      </c>
      <c r="Q75" s="32"/>
      <c r="R75" s="6"/>
      <c r="S75" s="6">
        <f t="shared" si="14"/>
        <v>107500</v>
      </c>
      <c r="T75" s="6">
        <f t="shared" si="15"/>
        <v>-106500</v>
      </c>
      <c r="U75" s="6">
        <f t="shared" si="16"/>
        <v>0</v>
      </c>
      <c r="V75" s="4">
        <f t="shared" si="17"/>
        <v>430000</v>
      </c>
      <c r="W75" s="4">
        <f t="shared" si="18"/>
        <v>0</v>
      </c>
      <c r="X75" s="4">
        <f t="shared" si="11"/>
        <v>0</v>
      </c>
    </row>
    <row r="76" spans="1:24" s="3" customFormat="1" ht="13.5" customHeight="1" x14ac:dyDescent="0.2">
      <c r="A76" s="26">
        <v>72</v>
      </c>
      <c r="B76" s="155" t="s">
        <v>267</v>
      </c>
      <c r="C76" s="112">
        <v>39394</v>
      </c>
      <c r="D76" s="29">
        <v>35000000</v>
      </c>
      <c r="E76" s="29"/>
      <c r="F76" s="29">
        <f t="shared" si="4"/>
        <v>35000000</v>
      </c>
      <c r="G76" s="72">
        <v>34999000</v>
      </c>
      <c r="H76" s="29">
        <f t="shared" si="21"/>
        <v>1000</v>
      </c>
      <c r="I76" s="36">
        <v>5</v>
      </c>
      <c r="J76" s="30">
        <v>0.2</v>
      </c>
      <c r="K76" s="30">
        <v>0</v>
      </c>
      <c r="L76" s="72">
        <f t="shared" si="19"/>
        <v>0</v>
      </c>
      <c r="M76" s="72">
        <f t="shared" si="20"/>
        <v>34999000</v>
      </c>
      <c r="N76" s="29">
        <f t="shared" si="13"/>
        <v>1000</v>
      </c>
      <c r="O76" s="73" t="s">
        <v>268</v>
      </c>
      <c r="P76" s="73">
        <v>1</v>
      </c>
      <c r="Q76" s="32"/>
      <c r="R76" s="6"/>
      <c r="S76" s="6">
        <f t="shared" si="14"/>
        <v>1750000</v>
      </c>
      <c r="T76" s="6">
        <f t="shared" si="15"/>
        <v>-1749000</v>
      </c>
      <c r="U76" s="6">
        <f t="shared" si="16"/>
        <v>0</v>
      </c>
      <c r="V76" s="4">
        <f t="shared" si="17"/>
        <v>7000000</v>
      </c>
      <c r="W76" s="4">
        <f t="shared" si="18"/>
        <v>0</v>
      </c>
      <c r="X76" s="4">
        <f t="shared" si="11"/>
        <v>0</v>
      </c>
    </row>
    <row r="77" spans="1:24" s="3" customFormat="1" ht="13.5" customHeight="1" x14ac:dyDescent="0.2">
      <c r="A77" s="26">
        <v>73</v>
      </c>
      <c r="B77" s="156" t="s">
        <v>220</v>
      </c>
      <c r="C77" s="157">
        <v>39409</v>
      </c>
      <c r="D77" s="53">
        <v>2960000</v>
      </c>
      <c r="E77" s="53"/>
      <c r="F77" s="53">
        <f t="shared" si="4"/>
        <v>2960000</v>
      </c>
      <c r="G77" s="83">
        <v>2959000</v>
      </c>
      <c r="H77" s="53">
        <f t="shared" si="21"/>
        <v>1000</v>
      </c>
      <c r="I77" s="36">
        <v>5</v>
      </c>
      <c r="J77" s="30">
        <v>0.2</v>
      </c>
      <c r="K77" s="30">
        <v>0</v>
      </c>
      <c r="L77" s="72">
        <f t="shared" si="19"/>
        <v>0</v>
      </c>
      <c r="M77" s="83">
        <f t="shared" si="20"/>
        <v>2959000</v>
      </c>
      <c r="N77" s="53">
        <f t="shared" si="13"/>
        <v>1000</v>
      </c>
      <c r="O77" s="84" t="s">
        <v>137</v>
      </c>
      <c r="P77" s="84">
        <v>2</v>
      </c>
      <c r="Q77" s="56"/>
      <c r="R77" s="6"/>
      <c r="S77" s="6">
        <f t="shared" si="14"/>
        <v>148000</v>
      </c>
      <c r="T77" s="6">
        <f t="shared" si="15"/>
        <v>-147000</v>
      </c>
      <c r="U77" s="6">
        <f t="shared" si="16"/>
        <v>0</v>
      </c>
      <c r="V77" s="4">
        <f t="shared" si="17"/>
        <v>592000</v>
      </c>
      <c r="W77" s="4">
        <f t="shared" si="18"/>
        <v>0</v>
      </c>
      <c r="X77" s="4">
        <f t="shared" si="11"/>
        <v>0</v>
      </c>
    </row>
    <row r="78" spans="1:24" s="3" customFormat="1" ht="13.5" customHeight="1" x14ac:dyDescent="0.2">
      <c r="A78" s="26">
        <v>74</v>
      </c>
      <c r="B78" s="159" t="s">
        <v>269</v>
      </c>
      <c r="C78" s="106">
        <v>39428</v>
      </c>
      <c r="D78" s="35">
        <v>53000000</v>
      </c>
      <c r="E78" s="35"/>
      <c r="F78" s="35">
        <f t="shared" si="4"/>
        <v>53000000</v>
      </c>
      <c r="G78" s="101">
        <v>52999000</v>
      </c>
      <c r="H78" s="35">
        <f t="shared" si="21"/>
        <v>1000</v>
      </c>
      <c r="I78" s="36">
        <v>5</v>
      </c>
      <c r="J78" s="30">
        <v>0.2</v>
      </c>
      <c r="K78" s="30">
        <v>0</v>
      </c>
      <c r="L78" s="72">
        <f t="shared" si="19"/>
        <v>0</v>
      </c>
      <c r="M78" s="101">
        <f t="shared" si="20"/>
        <v>52999000</v>
      </c>
      <c r="N78" s="35">
        <f t="shared" si="13"/>
        <v>1000</v>
      </c>
      <c r="O78" s="158" t="s">
        <v>270</v>
      </c>
      <c r="P78" s="158">
        <v>1</v>
      </c>
      <c r="Q78" s="38"/>
      <c r="R78" s="6"/>
      <c r="S78" s="6">
        <f t="shared" si="14"/>
        <v>2650000</v>
      </c>
      <c r="T78" s="6">
        <f t="shared" si="15"/>
        <v>-2649000</v>
      </c>
      <c r="U78" s="6">
        <f t="shared" si="16"/>
        <v>0</v>
      </c>
      <c r="V78" s="4">
        <f t="shared" si="17"/>
        <v>10600000</v>
      </c>
      <c r="W78" s="4">
        <f t="shared" si="18"/>
        <v>0</v>
      </c>
      <c r="X78" s="4">
        <f t="shared" si="11"/>
        <v>0</v>
      </c>
    </row>
    <row r="79" spans="1:24" s="3" customFormat="1" ht="13.5" customHeight="1" x14ac:dyDescent="0.2">
      <c r="A79" s="26">
        <v>75</v>
      </c>
      <c r="B79" s="159" t="s">
        <v>271</v>
      </c>
      <c r="C79" s="106">
        <v>39455</v>
      </c>
      <c r="D79" s="35">
        <v>3900000</v>
      </c>
      <c r="E79" s="35"/>
      <c r="F79" s="35">
        <f t="shared" si="4"/>
        <v>3900000</v>
      </c>
      <c r="G79" s="101">
        <v>3899000</v>
      </c>
      <c r="H79" s="35">
        <f t="shared" si="21"/>
        <v>1000</v>
      </c>
      <c r="I79" s="36">
        <v>5</v>
      </c>
      <c r="J79" s="30">
        <v>0.2</v>
      </c>
      <c r="K79" s="30">
        <v>0</v>
      </c>
      <c r="L79" s="72">
        <f t="shared" si="19"/>
        <v>0</v>
      </c>
      <c r="M79" s="101">
        <f t="shared" si="20"/>
        <v>3899000</v>
      </c>
      <c r="N79" s="35">
        <f t="shared" si="13"/>
        <v>1000</v>
      </c>
      <c r="O79" s="158" t="s">
        <v>262</v>
      </c>
      <c r="P79" s="158">
        <v>1</v>
      </c>
      <c r="Q79" s="38"/>
      <c r="R79" s="6"/>
      <c r="S79" s="6">
        <f t="shared" si="14"/>
        <v>195000</v>
      </c>
      <c r="T79" s="6">
        <f t="shared" si="15"/>
        <v>-194000</v>
      </c>
      <c r="U79" s="6">
        <f t="shared" si="16"/>
        <v>0</v>
      </c>
      <c r="V79" s="4">
        <f t="shared" si="17"/>
        <v>780000</v>
      </c>
      <c r="W79" s="4">
        <f t="shared" si="18"/>
        <v>0</v>
      </c>
      <c r="X79" s="4">
        <f t="shared" si="11"/>
        <v>0</v>
      </c>
    </row>
    <row r="80" spans="1:24" s="3" customFormat="1" ht="13.5" customHeight="1" x14ac:dyDescent="0.2">
      <c r="A80" s="26">
        <v>76</v>
      </c>
      <c r="B80" s="159" t="s">
        <v>272</v>
      </c>
      <c r="C80" s="106">
        <v>39477</v>
      </c>
      <c r="D80" s="35">
        <v>147350100</v>
      </c>
      <c r="E80" s="35"/>
      <c r="F80" s="35">
        <f t="shared" si="4"/>
        <v>147350100</v>
      </c>
      <c r="G80" s="101">
        <v>147349100</v>
      </c>
      <c r="H80" s="35">
        <f t="shared" si="21"/>
        <v>1000</v>
      </c>
      <c r="I80" s="36">
        <v>5</v>
      </c>
      <c r="J80" s="30">
        <v>0.2</v>
      </c>
      <c r="K80" s="30">
        <v>0</v>
      </c>
      <c r="L80" s="72">
        <f t="shared" si="19"/>
        <v>0</v>
      </c>
      <c r="M80" s="101">
        <f t="shared" si="20"/>
        <v>147349100</v>
      </c>
      <c r="N80" s="35">
        <f t="shared" si="13"/>
        <v>1000</v>
      </c>
      <c r="O80" s="158" t="s">
        <v>273</v>
      </c>
      <c r="P80" s="158">
        <v>1</v>
      </c>
      <c r="Q80" s="38"/>
      <c r="R80" s="6"/>
      <c r="S80" s="6">
        <f t="shared" si="14"/>
        <v>7367505</v>
      </c>
      <c r="T80" s="6">
        <f t="shared" si="15"/>
        <v>-7366505</v>
      </c>
      <c r="U80" s="6">
        <f t="shared" si="16"/>
        <v>0</v>
      </c>
      <c r="V80" s="4">
        <f t="shared" si="17"/>
        <v>29470020</v>
      </c>
      <c r="W80" s="4">
        <f t="shared" si="18"/>
        <v>0</v>
      </c>
      <c r="X80" s="4">
        <f t="shared" si="11"/>
        <v>0</v>
      </c>
    </row>
    <row r="81" spans="1:24" s="3" customFormat="1" ht="13.5" customHeight="1" x14ac:dyDescent="0.2">
      <c r="A81" s="26">
        <v>77</v>
      </c>
      <c r="B81" s="155" t="s">
        <v>274</v>
      </c>
      <c r="C81" s="112">
        <v>39507</v>
      </c>
      <c r="D81" s="29">
        <v>3000000</v>
      </c>
      <c r="E81" s="29"/>
      <c r="F81" s="35">
        <f t="shared" si="4"/>
        <v>3000000</v>
      </c>
      <c r="G81" s="72">
        <v>2999000</v>
      </c>
      <c r="H81" s="35">
        <f t="shared" si="21"/>
        <v>1000</v>
      </c>
      <c r="I81" s="30">
        <v>5</v>
      </c>
      <c r="J81" s="30">
        <v>0.2</v>
      </c>
      <c r="K81" s="30">
        <v>0</v>
      </c>
      <c r="L81" s="72">
        <f t="shared" si="19"/>
        <v>0</v>
      </c>
      <c r="M81" s="101">
        <f t="shared" si="20"/>
        <v>2999000</v>
      </c>
      <c r="N81" s="35">
        <f t="shared" si="13"/>
        <v>1000</v>
      </c>
      <c r="O81" s="73" t="s">
        <v>275</v>
      </c>
      <c r="P81" s="73">
        <v>1</v>
      </c>
      <c r="Q81" s="32"/>
      <c r="R81" s="6"/>
      <c r="S81" s="6">
        <f t="shared" si="14"/>
        <v>150000</v>
      </c>
      <c r="T81" s="6">
        <f t="shared" si="15"/>
        <v>-149000</v>
      </c>
      <c r="U81" s="6">
        <f t="shared" si="16"/>
        <v>0</v>
      </c>
      <c r="V81" s="4">
        <f t="shared" si="17"/>
        <v>600000</v>
      </c>
      <c r="W81" s="4">
        <f t="shared" ref="W81:W100" si="22">ROUND(IF(H81&lt;=1000,0,V81/12*1),0)</f>
        <v>0</v>
      </c>
      <c r="X81" s="4">
        <f t="shared" si="11"/>
        <v>0</v>
      </c>
    </row>
    <row r="82" spans="1:24" s="3" customFormat="1" ht="13.5" customHeight="1" x14ac:dyDescent="0.2">
      <c r="A82" s="26">
        <v>78</v>
      </c>
      <c r="B82" s="159" t="s">
        <v>276</v>
      </c>
      <c r="C82" s="106">
        <v>39507</v>
      </c>
      <c r="D82" s="35">
        <v>1500000</v>
      </c>
      <c r="E82" s="35"/>
      <c r="F82" s="35">
        <f t="shared" si="4"/>
        <v>1500000</v>
      </c>
      <c r="G82" s="101">
        <v>1499000</v>
      </c>
      <c r="H82" s="35">
        <f t="shared" si="21"/>
        <v>1000</v>
      </c>
      <c r="I82" s="36">
        <v>5</v>
      </c>
      <c r="J82" s="30">
        <v>0.2</v>
      </c>
      <c r="K82" s="30">
        <v>0</v>
      </c>
      <c r="L82" s="72">
        <f t="shared" si="19"/>
        <v>0</v>
      </c>
      <c r="M82" s="101">
        <f t="shared" si="20"/>
        <v>1499000</v>
      </c>
      <c r="N82" s="35">
        <f t="shared" si="13"/>
        <v>1000</v>
      </c>
      <c r="O82" s="158" t="s">
        <v>277</v>
      </c>
      <c r="P82" s="158">
        <v>1</v>
      </c>
      <c r="Q82" s="38"/>
      <c r="R82" s="6"/>
      <c r="S82" s="6">
        <f t="shared" si="14"/>
        <v>75000</v>
      </c>
      <c r="T82" s="6">
        <f t="shared" si="15"/>
        <v>-74000</v>
      </c>
      <c r="U82" s="6">
        <f t="shared" si="16"/>
        <v>0</v>
      </c>
      <c r="V82" s="4">
        <f t="shared" si="17"/>
        <v>300000</v>
      </c>
      <c r="W82" s="4">
        <f t="shared" si="22"/>
        <v>0</v>
      </c>
      <c r="X82" s="4">
        <f t="shared" si="11"/>
        <v>0</v>
      </c>
    </row>
    <row r="83" spans="1:24" s="3" customFormat="1" ht="13.5" customHeight="1" x14ac:dyDescent="0.2">
      <c r="A83" s="466">
        <v>79</v>
      </c>
      <c r="B83" s="473" t="s">
        <v>119</v>
      </c>
      <c r="C83" s="474">
        <v>39507</v>
      </c>
      <c r="D83" s="475">
        <v>0</v>
      </c>
      <c r="E83" s="475"/>
      <c r="F83" s="475">
        <f t="shared" si="4"/>
        <v>0</v>
      </c>
      <c r="G83" s="476"/>
      <c r="H83" s="475"/>
      <c r="I83" s="477">
        <v>5</v>
      </c>
      <c r="J83" s="471">
        <v>0.2</v>
      </c>
      <c r="K83" s="471">
        <v>0</v>
      </c>
      <c r="L83" s="470"/>
      <c r="M83" s="476"/>
      <c r="N83" s="475"/>
      <c r="O83" s="478" t="s">
        <v>278</v>
      </c>
      <c r="P83" s="478">
        <v>1</v>
      </c>
      <c r="Q83" s="483" t="s">
        <v>1696</v>
      </c>
      <c r="R83" s="6"/>
      <c r="S83" s="6">
        <f t="shared" si="14"/>
        <v>0</v>
      </c>
      <c r="T83" s="6">
        <f t="shared" si="15"/>
        <v>0</v>
      </c>
      <c r="U83" s="6">
        <f t="shared" si="16"/>
        <v>-1000</v>
      </c>
      <c r="V83" s="4">
        <f t="shared" si="17"/>
        <v>0</v>
      </c>
      <c r="W83" s="4">
        <f t="shared" si="22"/>
        <v>0</v>
      </c>
      <c r="X83" s="4">
        <f t="shared" si="11"/>
        <v>0</v>
      </c>
    </row>
    <row r="84" spans="1:24" s="3" customFormat="1" ht="13.5" customHeight="1" x14ac:dyDescent="0.2">
      <c r="A84" s="26">
        <v>80</v>
      </c>
      <c r="B84" s="159" t="s">
        <v>279</v>
      </c>
      <c r="C84" s="106">
        <v>39545</v>
      </c>
      <c r="D84" s="35">
        <v>25000000</v>
      </c>
      <c r="E84" s="35"/>
      <c r="F84" s="35">
        <f t="shared" si="4"/>
        <v>25000000</v>
      </c>
      <c r="G84" s="101">
        <v>24999000</v>
      </c>
      <c r="H84" s="35">
        <f t="shared" si="21"/>
        <v>1000</v>
      </c>
      <c r="I84" s="36">
        <v>5</v>
      </c>
      <c r="J84" s="30">
        <v>0.2</v>
      </c>
      <c r="K84" s="30">
        <v>0</v>
      </c>
      <c r="L84" s="72">
        <f t="shared" si="19"/>
        <v>0</v>
      </c>
      <c r="M84" s="101">
        <f t="shared" si="20"/>
        <v>24999000</v>
      </c>
      <c r="N84" s="35">
        <f t="shared" si="13"/>
        <v>1000</v>
      </c>
      <c r="O84" s="158" t="s">
        <v>222</v>
      </c>
      <c r="P84" s="158">
        <v>1</v>
      </c>
      <c r="Q84" s="38"/>
      <c r="R84" s="6"/>
      <c r="S84" s="6">
        <f t="shared" si="14"/>
        <v>1250000</v>
      </c>
      <c r="T84" s="6">
        <f t="shared" si="15"/>
        <v>-1249000</v>
      </c>
      <c r="U84" s="6">
        <f t="shared" si="16"/>
        <v>0</v>
      </c>
      <c r="V84" s="4">
        <f t="shared" si="17"/>
        <v>5000000</v>
      </c>
      <c r="W84" s="4">
        <f t="shared" si="22"/>
        <v>0</v>
      </c>
      <c r="X84" s="4">
        <f t="shared" si="11"/>
        <v>0</v>
      </c>
    </row>
    <row r="85" spans="1:24" s="3" customFormat="1" ht="13.5" customHeight="1" x14ac:dyDescent="0.2">
      <c r="A85" s="26">
        <v>81</v>
      </c>
      <c r="B85" s="159" t="s">
        <v>280</v>
      </c>
      <c r="C85" s="106">
        <v>39559</v>
      </c>
      <c r="D85" s="35">
        <v>9000000</v>
      </c>
      <c r="E85" s="35"/>
      <c r="F85" s="35">
        <f t="shared" ref="F85:F148" si="23">+D85+E85</f>
        <v>9000000</v>
      </c>
      <c r="G85" s="101">
        <v>8999000</v>
      </c>
      <c r="H85" s="35">
        <f t="shared" si="21"/>
        <v>1000</v>
      </c>
      <c r="I85" s="36">
        <v>5</v>
      </c>
      <c r="J85" s="30">
        <v>0.2</v>
      </c>
      <c r="K85" s="30">
        <v>0</v>
      </c>
      <c r="L85" s="72">
        <f t="shared" si="19"/>
        <v>0</v>
      </c>
      <c r="M85" s="101">
        <f t="shared" si="20"/>
        <v>8999000</v>
      </c>
      <c r="N85" s="35">
        <f t="shared" si="13"/>
        <v>1000</v>
      </c>
      <c r="O85" s="158" t="s">
        <v>281</v>
      </c>
      <c r="P85" s="158">
        <v>1</v>
      </c>
      <c r="Q85" s="38"/>
      <c r="R85" s="6"/>
      <c r="S85" s="6">
        <f t="shared" si="14"/>
        <v>450000</v>
      </c>
      <c r="T85" s="6">
        <f t="shared" si="15"/>
        <v>-449000</v>
      </c>
      <c r="U85" s="6">
        <f t="shared" si="16"/>
        <v>0</v>
      </c>
      <c r="V85" s="4">
        <f t="shared" si="17"/>
        <v>1800000</v>
      </c>
      <c r="W85" s="4">
        <f t="shared" si="22"/>
        <v>0</v>
      </c>
      <c r="X85" s="4">
        <f t="shared" ref="X85:X100" si="24">L85-W85</f>
        <v>0</v>
      </c>
    </row>
    <row r="86" spans="1:24" s="3" customFormat="1" ht="13.5" customHeight="1" x14ac:dyDescent="0.2">
      <c r="A86" s="26">
        <v>82</v>
      </c>
      <c r="B86" s="159" t="s">
        <v>282</v>
      </c>
      <c r="C86" s="106">
        <v>39559</v>
      </c>
      <c r="D86" s="35">
        <v>600000</v>
      </c>
      <c r="E86" s="35"/>
      <c r="F86" s="35">
        <f t="shared" si="23"/>
        <v>600000</v>
      </c>
      <c r="G86" s="101">
        <v>599000</v>
      </c>
      <c r="H86" s="35">
        <f t="shared" si="21"/>
        <v>1000</v>
      </c>
      <c r="I86" s="36">
        <v>5</v>
      </c>
      <c r="J86" s="30">
        <v>0.2</v>
      </c>
      <c r="K86" s="30">
        <v>0</v>
      </c>
      <c r="L86" s="72">
        <f t="shared" si="19"/>
        <v>0</v>
      </c>
      <c r="M86" s="101">
        <f t="shared" si="20"/>
        <v>599000</v>
      </c>
      <c r="N86" s="35">
        <f t="shared" si="13"/>
        <v>1000</v>
      </c>
      <c r="O86" s="158" t="s">
        <v>281</v>
      </c>
      <c r="P86" s="158">
        <v>2</v>
      </c>
      <c r="Q86" s="38"/>
      <c r="R86" s="6"/>
      <c r="S86" s="6">
        <f t="shared" si="14"/>
        <v>30000</v>
      </c>
      <c r="T86" s="6">
        <f t="shared" si="15"/>
        <v>-29000</v>
      </c>
      <c r="U86" s="6">
        <f t="shared" si="16"/>
        <v>0</v>
      </c>
      <c r="V86" s="4">
        <f t="shared" si="17"/>
        <v>120000</v>
      </c>
      <c r="W86" s="4">
        <f t="shared" si="22"/>
        <v>0</v>
      </c>
      <c r="X86" s="4">
        <f t="shared" si="24"/>
        <v>0</v>
      </c>
    </row>
    <row r="87" spans="1:24" s="3" customFormat="1" ht="13.5" customHeight="1" x14ac:dyDescent="0.2">
      <c r="A87" s="26">
        <v>83</v>
      </c>
      <c r="B87" s="159" t="s">
        <v>283</v>
      </c>
      <c r="C87" s="106">
        <v>39559</v>
      </c>
      <c r="D87" s="35">
        <v>28000000</v>
      </c>
      <c r="E87" s="35"/>
      <c r="F87" s="35">
        <f t="shared" si="23"/>
        <v>28000000</v>
      </c>
      <c r="G87" s="101">
        <v>27999000</v>
      </c>
      <c r="H87" s="35">
        <f t="shared" si="21"/>
        <v>1000</v>
      </c>
      <c r="I87" s="36">
        <v>5</v>
      </c>
      <c r="J87" s="30">
        <v>0.2</v>
      </c>
      <c r="K87" s="30">
        <v>0</v>
      </c>
      <c r="L87" s="72">
        <f t="shared" si="19"/>
        <v>0</v>
      </c>
      <c r="M87" s="101">
        <f t="shared" si="20"/>
        <v>27999000</v>
      </c>
      <c r="N87" s="35">
        <f t="shared" si="13"/>
        <v>1000</v>
      </c>
      <c r="O87" s="158" t="s">
        <v>281</v>
      </c>
      <c r="P87" s="158">
        <v>1</v>
      </c>
      <c r="Q87" s="38"/>
      <c r="R87" s="6"/>
      <c r="S87" s="6">
        <f t="shared" si="14"/>
        <v>1400000</v>
      </c>
      <c r="T87" s="6">
        <f t="shared" si="15"/>
        <v>-1399000</v>
      </c>
      <c r="U87" s="6">
        <f t="shared" si="16"/>
        <v>0</v>
      </c>
      <c r="V87" s="4">
        <f t="shared" si="17"/>
        <v>5600000</v>
      </c>
      <c r="W87" s="4">
        <f t="shared" si="22"/>
        <v>0</v>
      </c>
      <c r="X87" s="4">
        <f t="shared" si="24"/>
        <v>0</v>
      </c>
    </row>
    <row r="88" spans="1:24" s="3" customFormat="1" ht="13.5" customHeight="1" x14ac:dyDescent="0.2">
      <c r="A88" s="26">
        <v>84</v>
      </c>
      <c r="B88" s="159" t="s">
        <v>284</v>
      </c>
      <c r="C88" s="106">
        <v>39559</v>
      </c>
      <c r="D88" s="35">
        <v>43000000</v>
      </c>
      <c r="E88" s="35"/>
      <c r="F88" s="35">
        <f t="shared" si="23"/>
        <v>43000000</v>
      </c>
      <c r="G88" s="101">
        <v>42999000</v>
      </c>
      <c r="H88" s="35">
        <f t="shared" si="21"/>
        <v>1000</v>
      </c>
      <c r="I88" s="36">
        <v>5</v>
      </c>
      <c r="J88" s="30">
        <v>0.2</v>
      </c>
      <c r="K88" s="30">
        <v>0</v>
      </c>
      <c r="L88" s="72">
        <f t="shared" si="19"/>
        <v>0</v>
      </c>
      <c r="M88" s="101">
        <f t="shared" si="20"/>
        <v>42999000</v>
      </c>
      <c r="N88" s="35">
        <f t="shared" si="13"/>
        <v>1000</v>
      </c>
      <c r="O88" s="158" t="s">
        <v>285</v>
      </c>
      <c r="P88" s="158">
        <v>1</v>
      </c>
      <c r="Q88" s="38"/>
      <c r="R88" s="6"/>
      <c r="S88" s="6">
        <f t="shared" si="14"/>
        <v>2150000</v>
      </c>
      <c r="T88" s="6">
        <f t="shared" si="15"/>
        <v>-2149000</v>
      </c>
      <c r="U88" s="6">
        <f t="shared" si="16"/>
        <v>0</v>
      </c>
      <c r="V88" s="4">
        <f t="shared" si="17"/>
        <v>8600000</v>
      </c>
      <c r="W88" s="4">
        <f t="shared" si="22"/>
        <v>0</v>
      </c>
      <c r="X88" s="4">
        <f t="shared" si="24"/>
        <v>0</v>
      </c>
    </row>
    <row r="89" spans="1:24" s="3" customFormat="1" ht="13.5" customHeight="1" x14ac:dyDescent="0.2">
      <c r="A89" s="26">
        <v>85</v>
      </c>
      <c r="B89" s="159" t="s">
        <v>286</v>
      </c>
      <c r="C89" s="106">
        <v>39559</v>
      </c>
      <c r="D89" s="35">
        <v>19000000</v>
      </c>
      <c r="E89" s="35"/>
      <c r="F89" s="35">
        <f t="shared" si="23"/>
        <v>19000000</v>
      </c>
      <c r="G89" s="101">
        <v>18999000</v>
      </c>
      <c r="H89" s="35">
        <f t="shared" si="21"/>
        <v>1000</v>
      </c>
      <c r="I89" s="36">
        <v>5</v>
      </c>
      <c r="J89" s="30">
        <v>0.2</v>
      </c>
      <c r="K89" s="30">
        <v>0</v>
      </c>
      <c r="L89" s="72">
        <f t="shared" si="19"/>
        <v>0</v>
      </c>
      <c r="M89" s="101">
        <f t="shared" si="20"/>
        <v>18999000</v>
      </c>
      <c r="N89" s="35">
        <f t="shared" si="13"/>
        <v>1000</v>
      </c>
      <c r="O89" s="158" t="s">
        <v>281</v>
      </c>
      <c r="P89" s="158">
        <v>1</v>
      </c>
      <c r="Q89" s="38"/>
      <c r="R89" s="6"/>
      <c r="S89" s="6">
        <f t="shared" si="14"/>
        <v>950000</v>
      </c>
      <c r="T89" s="6">
        <f t="shared" si="15"/>
        <v>-949000</v>
      </c>
      <c r="U89" s="6">
        <f t="shared" si="16"/>
        <v>0</v>
      </c>
      <c r="V89" s="4">
        <f t="shared" si="17"/>
        <v>3800000</v>
      </c>
      <c r="W89" s="4">
        <f t="shared" si="22"/>
        <v>0</v>
      </c>
      <c r="X89" s="4">
        <f t="shared" si="24"/>
        <v>0</v>
      </c>
    </row>
    <row r="90" spans="1:24" s="3" customFormat="1" ht="13.5" customHeight="1" x14ac:dyDescent="0.2">
      <c r="A90" s="26">
        <v>86</v>
      </c>
      <c r="B90" s="159" t="s">
        <v>287</v>
      </c>
      <c r="C90" s="106">
        <v>39559</v>
      </c>
      <c r="D90" s="35">
        <v>29000000</v>
      </c>
      <c r="E90" s="35"/>
      <c r="F90" s="35">
        <f t="shared" si="23"/>
        <v>29000000</v>
      </c>
      <c r="G90" s="101">
        <v>28999000</v>
      </c>
      <c r="H90" s="35">
        <f t="shared" si="21"/>
        <v>1000</v>
      </c>
      <c r="I90" s="36">
        <v>5</v>
      </c>
      <c r="J90" s="30">
        <v>0.2</v>
      </c>
      <c r="K90" s="30">
        <v>0</v>
      </c>
      <c r="L90" s="72">
        <f t="shared" si="19"/>
        <v>0</v>
      </c>
      <c r="M90" s="101">
        <f t="shared" si="20"/>
        <v>28999000</v>
      </c>
      <c r="N90" s="35">
        <f t="shared" si="13"/>
        <v>1000</v>
      </c>
      <c r="O90" s="158" t="s">
        <v>288</v>
      </c>
      <c r="P90" s="158">
        <v>1</v>
      </c>
      <c r="Q90" s="38"/>
      <c r="R90" s="6"/>
      <c r="S90" s="6">
        <f t="shared" si="14"/>
        <v>1450000</v>
      </c>
      <c r="T90" s="6">
        <f t="shared" si="15"/>
        <v>-1449000</v>
      </c>
      <c r="U90" s="6">
        <f t="shared" si="16"/>
        <v>0</v>
      </c>
      <c r="V90" s="4">
        <f t="shared" si="17"/>
        <v>5800000</v>
      </c>
      <c r="W90" s="4">
        <f t="shared" si="22"/>
        <v>0</v>
      </c>
      <c r="X90" s="4">
        <f t="shared" si="24"/>
        <v>0</v>
      </c>
    </row>
    <row r="91" spans="1:24" s="3" customFormat="1" ht="13.5" customHeight="1" x14ac:dyDescent="0.2">
      <c r="A91" s="26">
        <v>87</v>
      </c>
      <c r="B91" s="159" t="s">
        <v>289</v>
      </c>
      <c r="C91" s="106">
        <v>39559</v>
      </c>
      <c r="D91" s="35">
        <v>6400000</v>
      </c>
      <c r="E91" s="35"/>
      <c r="F91" s="35">
        <f t="shared" si="23"/>
        <v>6400000</v>
      </c>
      <c r="G91" s="101">
        <v>6399000</v>
      </c>
      <c r="H91" s="35">
        <f t="shared" si="21"/>
        <v>1000</v>
      </c>
      <c r="I91" s="36">
        <v>5</v>
      </c>
      <c r="J91" s="30">
        <v>0.2</v>
      </c>
      <c r="K91" s="30">
        <v>0</v>
      </c>
      <c r="L91" s="72">
        <f t="shared" si="19"/>
        <v>0</v>
      </c>
      <c r="M91" s="101">
        <f t="shared" si="20"/>
        <v>6399000</v>
      </c>
      <c r="N91" s="35">
        <f t="shared" si="13"/>
        <v>1000</v>
      </c>
      <c r="O91" s="158" t="s">
        <v>290</v>
      </c>
      <c r="P91" s="158">
        <v>1</v>
      </c>
      <c r="Q91" s="38"/>
      <c r="R91" s="6"/>
      <c r="S91" s="6">
        <f t="shared" si="14"/>
        <v>320000</v>
      </c>
      <c r="T91" s="6">
        <f t="shared" si="15"/>
        <v>-319000</v>
      </c>
      <c r="U91" s="6">
        <f t="shared" si="16"/>
        <v>0</v>
      </c>
      <c r="V91" s="4">
        <f t="shared" si="17"/>
        <v>1280000</v>
      </c>
      <c r="W91" s="4">
        <f t="shared" si="22"/>
        <v>0</v>
      </c>
      <c r="X91" s="4">
        <f t="shared" si="24"/>
        <v>0</v>
      </c>
    </row>
    <row r="92" spans="1:24" s="3" customFormat="1" ht="13.5" customHeight="1" x14ac:dyDescent="0.2">
      <c r="A92" s="26">
        <v>88</v>
      </c>
      <c r="B92" s="159" t="s">
        <v>291</v>
      </c>
      <c r="C92" s="106">
        <v>39577</v>
      </c>
      <c r="D92" s="35">
        <v>30000000</v>
      </c>
      <c r="E92" s="35"/>
      <c r="F92" s="35">
        <f t="shared" si="23"/>
        <v>30000000</v>
      </c>
      <c r="G92" s="101">
        <v>29999000</v>
      </c>
      <c r="H92" s="35">
        <f t="shared" si="21"/>
        <v>1000</v>
      </c>
      <c r="I92" s="36">
        <v>5</v>
      </c>
      <c r="J92" s="30">
        <v>0.2</v>
      </c>
      <c r="K92" s="30">
        <v>0</v>
      </c>
      <c r="L92" s="72">
        <f t="shared" si="19"/>
        <v>0</v>
      </c>
      <c r="M92" s="101">
        <f t="shared" si="20"/>
        <v>29999000</v>
      </c>
      <c r="N92" s="35">
        <f t="shared" si="13"/>
        <v>1000</v>
      </c>
      <c r="O92" s="158" t="s">
        <v>292</v>
      </c>
      <c r="P92" s="158">
        <v>1</v>
      </c>
      <c r="Q92" s="38"/>
      <c r="R92" s="6"/>
      <c r="S92" s="6">
        <f t="shared" si="14"/>
        <v>1500000</v>
      </c>
      <c r="T92" s="6">
        <f t="shared" si="15"/>
        <v>-1499000</v>
      </c>
      <c r="U92" s="6">
        <f t="shared" si="16"/>
        <v>0</v>
      </c>
      <c r="V92" s="4">
        <f t="shared" si="17"/>
        <v>6000000</v>
      </c>
      <c r="W92" s="4">
        <f t="shared" si="22"/>
        <v>0</v>
      </c>
      <c r="X92" s="4">
        <f t="shared" si="24"/>
        <v>0</v>
      </c>
    </row>
    <row r="93" spans="1:24" s="3" customFormat="1" ht="13.5" customHeight="1" x14ac:dyDescent="0.2">
      <c r="A93" s="26">
        <v>89</v>
      </c>
      <c r="B93" s="159" t="s">
        <v>293</v>
      </c>
      <c r="C93" s="106">
        <v>39577</v>
      </c>
      <c r="D93" s="35">
        <v>4200000</v>
      </c>
      <c r="E93" s="35"/>
      <c r="F93" s="35">
        <f t="shared" si="23"/>
        <v>4200000</v>
      </c>
      <c r="G93" s="101">
        <v>4199000</v>
      </c>
      <c r="H93" s="35">
        <f t="shared" si="21"/>
        <v>1000</v>
      </c>
      <c r="I93" s="36">
        <v>5</v>
      </c>
      <c r="J93" s="30">
        <v>0.2</v>
      </c>
      <c r="K93" s="30">
        <v>0</v>
      </c>
      <c r="L93" s="72">
        <f t="shared" si="19"/>
        <v>0</v>
      </c>
      <c r="M93" s="101">
        <f t="shared" si="20"/>
        <v>4199000</v>
      </c>
      <c r="N93" s="35">
        <f t="shared" si="13"/>
        <v>1000</v>
      </c>
      <c r="O93" s="158" t="s">
        <v>292</v>
      </c>
      <c r="P93" s="158">
        <v>2</v>
      </c>
      <c r="Q93" s="38"/>
      <c r="R93" s="6"/>
      <c r="S93" s="6">
        <f t="shared" si="14"/>
        <v>210000</v>
      </c>
      <c r="T93" s="6">
        <f t="shared" si="15"/>
        <v>-209000</v>
      </c>
      <c r="U93" s="6">
        <f t="shared" si="16"/>
        <v>0</v>
      </c>
      <c r="V93" s="4">
        <f t="shared" si="17"/>
        <v>840000</v>
      </c>
      <c r="W93" s="4">
        <f t="shared" si="22"/>
        <v>0</v>
      </c>
      <c r="X93" s="4">
        <f t="shared" si="24"/>
        <v>0</v>
      </c>
    </row>
    <row r="94" spans="1:24" s="3" customFormat="1" ht="13.5" customHeight="1" x14ac:dyDescent="0.2">
      <c r="A94" s="26">
        <v>90</v>
      </c>
      <c r="B94" s="159" t="s">
        <v>294</v>
      </c>
      <c r="C94" s="106">
        <v>39599</v>
      </c>
      <c r="D94" s="35">
        <v>1800000</v>
      </c>
      <c r="E94" s="35"/>
      <c r="F94" s="35">
        <f t="shared" si="23"/>
        <v>1800000</v>
      </c>
      <c r="G94" s="101">
        <v>1799000</v>
      </c>
      <c r="H94" s="35">
        <f t="shared" si="21"/>
        <v>1000</v>
      </c>
      <c r="I94" s="36">
        <v>5</v>
      </c>
      <c r="J94" s="30">
        <v>0.2</v>
      </c>
      <c r="K94" s="30">
        <v>0</v>
      </c>
      <c r="L94" s="72">
        <f t="shared" si="19"/>
        <v>0</v>
      </c>
      <c r="M94" s="101">
        <f t="shared" si="20"/>
        <v>1799000</v>
      </c>
      <c r="N94" s="35">
        <f t="shared" si="13"/>
        <v>1000</v>
      </c>
      <c r="O94" s="158" t="s">
        <v>295</v>
      </c>
      <c r="P94" s="158">
        <v>1</v>
      </c>
      <c r="Q94" s="38"/>
      <c r="R94" s="6"/>
      <c r="S94" s="6">
        <f t="shared" si="14"/>
        <v>90000</v>
      </c>
      <c r="T94" s="6">
        <f t="shared" si="15"/>
        <v>-89000</v>
      </c>
      <c r="U94" s="6">
        <f t="shared" si="16"/>
        <v>0</v>
      </c>
      <c r="V94" s="4">
        <f t="shared" si="17"/>
        <v>360000</v>
      </c>
      <c r="W94" s="4">
        <f t="shared" si="22"/>
        <v>0</v>
      </c>
      <c r="X94" s="4">
        <f t="shared" si="24"/>
        <v>0</v>
      </c>
    </row>
    <row r="95" spans="1:24" s="3" customFormat="1" ht="13.5" customHeight="1" x14ac:dyDescent="0.2">
      <c r="A95" s="26">
        <v>91</v>
      </c>
      <c r="B95" s="159" t="s">
        <v>296</v>
      </c>
      <c r="C95" s="106">
        <v>39620</v>
      </c>
      <c r="D95" s="35">
        <v>71848000</v>
      </c>
      <c r="E95" s="35"/>
      <c r="F95" s="35">
        <f t="shared" si="23"/>
        <v>71848000</v>
      </c>
      <c r="G95" s="101">
        <v>71847000</v>
      </c>
      <c r="H95" s="35">
        <f t="shared" si="21"/>
        <v>1000</v>
      </c>
      <c r="I95" s="36">
        <v>5</v>
      </c>
      <c r="J95" s="30">
        <v>0.2</v>
      </c>
      <c r="K95" s="30">
        <v>0</v>
      </c>
      <c r="L95" s="72">
        <f t="shared" si="19"/>
        <v>0</v>
      </c>
      <c r="M95" s="101">
        <f t="shared" si="20"/>
        <v>71847000</v>
      </c>
      <c r="N95" s="35">
        <f t="shared" si="13"/>
        <v>1000</v>
      </c>
      <c r="O95" s="158" t="s">
        <v>297</v>
      </c>
      <c r="P95" s="158">
        <v>1</v>
      </c>
      <c r="Q95" s="38"/>
      <c r="R95" s="6"/>
      <c r="S95" s="6">
        <f t="shared" si="14"/>
        <v>3592400</v>
      </c>
      <c r="T95" s="6">
        <f t="shared" si="15"/>
        <v>-3591400</v>
      </c>
      <c r="U95" s="6">
        <f t="shared" si="16"/>
        <v>0</v>
      </c>
      <c r="V95" s="4">
        <f t="shared" si="17"/>
        <v>14369600</v>
      </c>
      <c r="W95" s="4">
        <f t="shared" si="22"/>
        <v>0</v>
      </c>
      <c r="X95" s="4">
        <f t="shared" si="24"/>
        <v>0</v>
      </c>
    </row>
    <row r="96" spans="1:24" s="3" customFormat="1" ht="13.5" customHeight="1" x14ac:dyDescent="0.2">
      <c r="A96" s="26">
        <v>92</v>
      </c>
      <c r="B96" s="155" t="s">
        <v>298</v>
      </c>
      <c r="C96" s="112">
        <v>39623</v>
      </c>
      <c r="D96" s="29">
        <v>6700000</v>
      </c>
      <c r="E96" s="29"/>
      <c r="F96" s="35">
        <f t="shared" si="23"/>
        <v>6700000</v>
      </c>
      <c r="G96" s="72">
        <v>6699000</v>
      </c>
      <c r="H96" s="35">
        <f t="shared" si="21"/>
        <v>1000</v>
      </c>
      <c r="I96" s="36">
        <v>5</v>
      </c>
      <c r="J96" s="30">
        <v>0.2</v>
      </c>
      <c r="K96" s="30">
        <v>0</v>
      </c>
      <c r="L96" s="72">
        <f t="shared" si="19"/>
        <v>0</v>
      </c>
      <c r="M96" s="101">
        <f t="shared" si="20"/>
        <v>6699000</v>
      </c>
      <c r="N96" s="35">
        <f t="shared" si="13"/>
        <v>1000</v>
      </c>
      <c r="O96" s="73" t="s">
        <v>292</v>
      </c>
      <c r="P96" s="73">
        <v>1</v>
      </c>
      <c r="Q96" s="32"/>
      <c r="R96" s="6"/>
      <c r="S96" s="6">
        <f t="shared" si="14"/>
        <v>335000</v>
      </c>
      <c r="T96" s="6">
        <f t="shared" si="15"/>
        <v>-334000</v>
      </c>
      <c r="U96" s="6">
        <f t="shared" si="16"/>
        <v>0</v>
      </c>
      <c r="V96" s="4">
        <f t="shared" si="17"/>
        <v>1340000</v>
      </c>
      <c r="W96" s="4">
        <f t="shared" si="22"/>
        <v>0</v>
      </c>
      <c r="X96" s="4">
        <f t="shared" si="24"/>
        <v>0</v>
      </c>
    </row>
    <row r="97" spans="1:24" s="3" customFormat="1" ht="13.5" customHeight="1" x14ac:dyDescent="0.2">
      <c r="A97" s="466">
        <v>93</v>
      </c>
      <c r="B97" s="473" t="s">
        <v>299</v>
      </c>
      <c r="C97" s="474">
        <v>39624</v>
      </c>
      <c r="D97" s="475">
        <v>0</v>
      </c>
      <c r="E97" s="475"/>
      <c r="F97" s="475">
        <f t="shared" si="23"/>
        <v>0</v>
      </c>
      <c r="G97" s="476"/>
      <c r="H97" s="475"/>
      <c r="I97" s="477">
        <v>5</v>
      </c>
      <c r="J97" s="471">
        <v>0.2</v>
      </c>
      <c r="K97" s="471">
        <v>0</v>
      </c>
      <c r="L97" s="470"/>
      <c r="M97" s="476"/>
      <c r="N97" s="475"/>
      <c r="O97" s="478" t="s">
        <v>275</v>
      </c>
      <c r="P97" s="478">
        <v>1</v>
      </c>
      <c r="Q97" s="483" t="s">
        <v>1696</v>
      </c>
      <c r="R97" s="6"/>
      <c r="S97" s="6">
        <f t="shared" si="14"/>
        <v>0</v>
      </c>
      <c r="T97" s="6">
        <f t="shared" si="15"/>
        <v>0</v>
      </c>
      <c r="U97" s="6">
        <f t="shared" si="16"/>
        <v>-1000</v>
      </c>
      <c r="V97" s="4">
        <f t="shared" si="17"/>
        <v>0</v>
      </c>
      <c r="W97" s="4">
        <f t="shared" si="22"/>
        <v>0</v>
      </c>
      <c r="X97" s="4">
        <f t="shared" si="24"/>
        <v>0</v>
      </c>
    </row>
    <row r="98" spans="1:24" s="3" customFormat="1" ht="13.5" customHeight="1" x14ac:dyDescent="0.2">
      <c r="A98" s="26">
        <v>94</v>
      </c>
      <c r="B98" s="155" t="s">
        <v>300</v>
      </c>
      <c r="C98" s="112">
        <v>39654</v>
      </c>
      <c r="D98" s="29">
        <v>29000000</v>
      </c>
      <c r="E98" s="29"/>
      <c r="F98" s="29">
        <f t="shared" si="23"/>
        <v>29000000</v>
      </c>
      <c r="G98" s="72">
        <v>28999000</v>
      </c>
      <c r="H98" s="29">
        <f t="shared" si="21"/>
        <v>1000</v>
      </c>
      <c r="I98" s="30">
        <v>5</v>
      </c>
      <c r="J98" s="30">
        <v>0.2</v>
      </c>
      <c r="K98" s="30">
        <v>0</v>
      </c>
      <c r="L98" s="72">
        <f t="shared" si="19"/>
        <v>0</v>
      </c>
      <c r="M98" s="72">
        <f t="shared" si="20"/>
        <v>28999000</v>
      </c>
      <c r="N98" s="29">
        <f t="shared" si="13"/>
        <v>1000</v>
      </c>
      <c r="O98" s="73" t="s">
        <v>281</v>
      </c>
      <c r="P98" s="73">
        <v>1</v>
      </c>
      <c r="Q98" s="32"/>
      <c r="R98" s="6"/>
      <c r="S98" s="6">
        <f t="shared" si="14"/>
        <v>1450000</v>
      </c>
      <c r="T98" s="6">
        <f t="shared" si="15"/>
        <v>-1449000</v>
      </c>
      <c r="U98" s="6">
        <f t="shared" si="16"/>
        <v>0</v>
      </c>
      <c r="V98" s="4">
        <f t="shared" si="17"/>
        <v>5800000</v>
      </c>
      <c r="W98" s="4">
        <f t="shared" si="22"/>
        <v>0</v>
      </c>
      <c r="X98" s="4">
        <f t="shared" si="24"/>
        <v>0</v>
      </c>
    </row>
    <row r="99" spans="1:24" s="3" customFormat="1" ht="13.5" customHeight="1" x14ac:dyDescent="0.2">
      <c r="A99" s="26">
        <v>95</v>
      </c>
      <c r="B99" s="159" t="s">
        <v>301</v>
      </c>
      <c r="C99" s="157">
        <v>39721</v>
      </c>
      <c r="D99" s="53">
        <v>40000000</v>
      </c>
      <c r="E99" s="53"/>
      <c r="F99" s="53">
        <f t="shared" si="23"/>
        <v>40000000</v>
      </c>
      <c r="G99" s="83">
        <v>39999000</v>
      </c>
      <c r="H99" s="53">
        <f t="shared" si="21"/>
        <v>1000</v>
      </c>
      <c r="I99" s="54">
        <v>5</v>
      </c>
      <c r="J99" s="30">
        <v>0.2</v>
      </c>
      <c r="K99" s="30">
        <v>0</v>
      </c>
      <c r="L99" s="72">
        <f t="shared" si="19"/>
        <v>0</v>
      </c>
      <c r="M99" s="83">
        <f t="shared" si="20"/>
        <v>39999000</v>
      </c>
      <c r="N99" s="53">
        <f t="shared" si="13"/>
        <v>1000</v>
      </c>
      <c r="O99" s="84" t="s">
        <v>302</v>
      </c>
      <c r="P99" s="84">
        <v>1</v>
      </c>
      <c r="Q99" s="56"/>
      <c r="R99" s="6"/>
      <c r="S99" s="6">
        <f t="shared" si="14"/>
        <v>2000000</v>
      </c>
      <c r="T99" s="6">
        <f t="shared" si="15"/>
        <v>-1999000</v>
      </c>
      <c r="U99" s="6">
        <f t="shared" si="16"/>
        <v>0</v>
      </c>
      <c r="V99" s="4">
        <f t="shared" si="17"/>
        <v>8000000</v>
      </c>
      <c r="W99" s="4">
        <f t="shared" si="22"/>
        <v>0</v>
      </c>
      <c r="X99" s="4">
        <f t="shared" si="24"/>
        <v>0</v>
      </c>
    </row>
    <row r="100" spans="1:24" s="3" customFormat="1" ht="13.5" customHeight="1" x14ac:dyDescent="0.2">
      <c r="A100" s="26">
        <v>96</v>
      </c>
      <c r="B100" s="159" t="s">
        <v>301</v>
      </c>
      <c r="C100" s="112">
        <v>39741</v>
      </c>
      <c r="D100" s="29">
        <v>39000000</v>
      </c>
      <c r="E100" s="29"/>
      <c r="F100" s="29">
        <f t="shared" si="23"/>
        <v>39000000</v>
      </c>
      <c r="G100" s="72">
        <v>38999000</v>
      </c>
      <c r="H100" s="29">
        <f t="shared" si="21"/>
        <v>1000</v>
      </c>
      <c r="I100" s="30">
        <v>5</v>
      </c>
      <c r="J100" s="30">
        <v>0.2</v>
      </c>
      <c r="K100" s="30">
        <v>0</v>
      </c>
      <c r="L100" s="72">
        <f t="shared" si="19"/>
        <v>0</v>
      </c>
      <c r="M100" s="72">
        <f t="shared" si="20"/>
        <v>38999000</v>
      </c>
      <c r="N100" s="29">
        <f t="shared" si="13"/>
        <v>1000</v>
      </c>
      <c r="O100" s="73" t="s">
        <v>303</v>
      </c>
      <c r="P100" s="73">
        <v>1</v>
      </c>
      <c r="Q100" s="32"/>
      <c r="R100" s="6"/>
      <c r="S100" s="6">
        <f t="shared" si="14"/>
        <v>1950000</v>
      </c>
      <c r="T100" s="6">
        <f t="shared" si="15"/>
        <v>-1949000</v>
      </c>
      <c r="U100" s="6">
        <f t="shared" si="16"/>
        <v>0</v>
      </c>
      <c r="V100" s="4">
        <f t="shared" si="17"/>
        <v>7800000</v>
      </c>
      <c r="W100" s="4">
        <f t="shared" si="22"/>
        <v>0</v>
      </c>
      <c r="X100" s="4">
        <f t="shared" si="24"/>
        <v>0</v>
      </c>
    </row>
    <row r="101" spans="1:24" s="123" customFormat="1" ht="13.5" customHeight="1" x14ac:dyDescent="0.2">
      <c r="A101" s="113">
        <v>97</v>
      </c>
      <c r="B101" s="160" t="s">
        <v>304</v>
      </c>
      <c r="C101" s="161">
        <v>39783</v>
      </c>
      <c r="D101" s="162">
        <v>0</v>
      </c>
      <c r="E101" s="162"/>
      <c r="F101" s="162">
        <f t="shared" si="23"/>
        <v>0</v>
      </c>
      <c r="G101" s="163"/>
      <c r="H101" s="162">
        <f t="shared" si="21"/>
        <v>0</v>
      </c>
      <c r="I101" s="118">
        <v>5</v>
      </c>
      <c r="J101" s="118">
        <v>0.2</v>
      </c>
      <c r="K101" s="118">
        <v>0</v>
      </c>
      <c r="L101" s="117"/>
      <c r="M101" s="163"/>
      <c r="N101" s="162">
        <f t="shared" si="13"/>
        <v>0</v>
      </c>
      <c r="O101" s="164" t="s">
        <v>305</v>
      </c>
      <c r="P101" s="164">
        <v>1</v>
      </c>
      <c r="Q101" s="120" t="s">
        <v>306</v>
      </c>
      <c r="R101" s="121"/>
      <c r="S101" s="121"/>
      <c r="T101" s="121"/>
      <c r="U101" s="121"/>
      <c r="V101" s="122"/>
      <c r="W101" s="122"/>
      <c r="X101" s="122"/>
    </row>
    <row r="102" spans="1:24" s="177" customFormat="1" ht="13.5" customHeight="1" x14ac:dyDescent="0.2">
      <c r="A102" s="165">
        <v>98</v>
      </c>
      <c r="B102" s="166" t="s">
        <v>307</v>
      </c>
      <c r="C102" s="167">
        <v>39838</v>
      </c>
      <c r="D102" s="168">
        <v>28000000</v>
      </c>
      <c r="E102" s="168"/>
      <c r="F102" s="169">
        <f t="shared" si="23"/>
        <v>28000000</v>
      </c>
      <c r="G102" s="170">
        <v>27999000</v>
      </c>
      <c r="H102" s="169">
        <f t="shared" si="21"/>
        <v>1000</v>
      </c>
      <c r="I102" s="171">
        <v>5</v>
      </c>
      <c r="J102" s="171">
        <v>0.2</v>
      </c>
      <c r="K102" s="171">
        <v>0</v>
      </c>
      <c r="L102" s="170">
        <v>0</v>
      </c>
      <c r="M102" s="172">
        <f>+G102+L102</f>
        <v>27999000</v>
      </c>
      <c r="N102" s="169">
        <f t="shared" si="13"/>
        <v>1000</v>
      </c>
      <c r="O102" s="173" t="s">
        <v>308</v>
      </c>
      <c r="P102" s="173">
        <v>1</v>
      </c>
      <c r="Q102" s="174" t="s">
        <v>309</v>
      </c>
      <c r="R102" s="175"/>
      <c r="S102" s="175">
        <f>D102*0.05</f>
        <v>1400000</v>
      </c>
      <c r="T102" s="175">
        <f>N102-S102</f>
        <v>-1399000</v>
      </c>
      <c r="U102" s="175">
        <f>N102-1000</f>
        <v>0</v>
      </c>
      <c r="V102" s="176">
        <f t="shared" ref="V102:V118" si="25">F102/I102</f>
        <v>5600000</v>
      </c>
      <c r="W102" s="176">
        <f>ROUND(IF(H102&lt;=1000,0,V102/12*12),0)</f>
        <v>0</v>
      </c>
      <c r="X102" s="176">
        <f t="shared" ref="X102:X118" si="26">L102-W102</f>
        <v>0</v>
      </c>
    </row>
    <row r="103" spans="1:24" s="3" customFormat="1" ht="13.5" customHeight="1" x14ac:dyDescent="0.2">
      <c r="A103" s="26">
        <v>99</v>
      </c>
      <c r="B103" s="178" t="s">
        <v>310</v>
      </c>
      <c r="C103" s="112">
        <v>39838</v>
      </c>
      <c r="D103" s="29">
        <v>32000000</v>
      </c>
      <c r="E103" s="29"/>
      <c r="F103" s="35">
        <f t="shared" si="23"/>
        <v>32000000</v>
      </c>
      <c r="G103" s="72">
        <v>31999000</v>
      </c>
      <c r="H103" s="35">
        <f t="shared" si="21"/>
        <v>1000</v>
      </c>
      <c r="I103" s="30">
        <v>5</v>
      </c>
      <c r="J103" s="30">
        <v>0.2</v>
      </c>
      <c r="K103" s="30">
        <v>0</v>
      </c>
      <c r="L103" s="72">
        <f>ROUND(IF(F103*J103*K103/12&gt;=H103,H103-1000,F103*J103*K103/12),0)</f>
        <v>0</v>
      </c>
      <c r="M103" s="101">
        <f>+G103+L103</f>
        <v>31999000</v>
      </c>
      <c r="N103" s="35">
        <f t="shared" si="13"/>
        <v>1000</v>
      </c>
      <c r="O103" s="179" t="s">
        <v>308</v>
      </c>
      <c r="P103" s="179">
        <v>1</v>
      </c>
      <c r="Q103" s="32"/>
      <c r="R103" s="6"/>
      <c r="S103" s="6">
        <f>D103*0.05</f>
        <v>1600000</v>
      </c>
      <c r="T103" s="6">
        <f>N103-S103</f>
        <v>-1599000</v>
      </c>
      <c r="U103" s="6">
        <f>N103-1000</f>
        <v>0</v>
      </c>
      <c r="V103" s="4">
        <f t="shared" si="25"/>
        <v>6400000</v>
      </c>
      <c r="W103" s="4">
        <f>ROUND(IF(H103&lt;=1000,0,V103/12*12),0)</f>
        <v>0</v>
      </c>
      <c r="X103" s="4">
        <f t="shared" si="26"/>
        <v>0</v>
      </c>
    </row>
    <row r="104" spans="1:24" s="3" customFormat="1" ht="13.5" customHeight="1" x14ac:dyDescent="0.2">
      <c r="A104" s="26">
        <v>100</v>
      </c>
      <c r="B104" s="178" t="s">
        <v>311</v>
      </c>
      <c r="C104" s="112">
        <v>39869</v>
      </c>
      <c r="D104" s="29">
        <v>11500000</v>
      </c>
      <c r="E104" s="29"/>
      <c r="F104" s="35">
        <f t="shared" si="23"/>
        <v>11500000</v>
      </c>
      <c r="G104" s="72">
        <v>11499000</v>
      </c>
      <c r="H104" s="35">
        <f t="shared" si="21"/>
        <v>1000</v>
      </c>
      <c r="I104" s="30">
        <v>5</v>
      </c>
      <c r="J104" s="30">
        <v>0.2</v>
      </c>
      <c r="K104" s="30">
        <v>0</v>
      </c>
      <c r="L104" s="72">
        <f>ROUND(IF(F104*J104*K104/12&gt;=H104,H104-1000,F104*J104*K104/12),0)</f>
        <v>0</v>
      </c>
      <c r="M104" s="101">
        <f>+G104+L104</f>
        <v>11499000</v>
      </c>
      <c r="N104" s="35">
        <f t="shared" si="13"/>
        <v>1000</v>
      </c>
      <c r="O104" s="179" t="s">
        <v>312</v>
      </c>
      <c r="P104" s="179">
        <v>1</v>
      </c>
      <c r="Q104" s="32"/>
      <c r="R104" s="6"/>
      <c r="S104" s="6">
        <f>D104*0.05</f>
        <v>575000</v>
      </c>
      <c r="T104" s="6">
        <f>N104-S104</f>
        <v>-574000</v>
      </c>
      <c r="U104" s="6">
        <f>N104-1000</f>
        <v>0</v>
      </c>
      <c r="V104" s="4">
        <f t="shared" si="25"/>
        <v>2300000</v>
      </c>
      <c r="W104" s="4">
        <f>ROUND(IF(H104&lt;=1000,0,V104/12*1),0)</f>
        <v>0</v>
      </c>
      <c r="X104" s="4">
        <f t="shared" si="26"/>
        <v>0</v>
      </c>
    </row>
    <row r="105" spans="1:24" s="3" customFormat="1" ht="13.5" customHeight="1" x14ac:dyDescent="0.2">
      <c r="A105" s="26">
        <v>101</v>
      </c>
      <c r="B105" s="178" t="s">
        <v>313</v>
      </c>
      <c r="C105" s="112">
        <v>39903</v>
      </c>
      <c r="D105" s="29">
        <v>6000000</v>
      </c>
      <c r="E105" s="29"/>
      <c r="F105" s="35">
        <f t="shared" si="23"/>
        <v>6000000</v>
      </c>
      <c r="G105" s="72">
        <v>5999000</v>
      </c>
      <c r="H105" s="35">
        <f t="shared" si="21"/>
        <v>1000</v>
      </c>
      <c r="I105" s="30">
        <v>5</v>
      </c>
      <c r="J105" s="30">
        <v>0.2</v>
      </c>
      <c r="K105" s="30">
        <v>0</v>
      </c>
      <c r="L105" s="72">
        <f>ROUND(IF(F105*J105*K105/12&gt;=H105,H105-1000,F105*J105*K105/12),0)</f>
        <v>0</v>
      </c>
      <c r="M105" s="101">
        <f>+G105+L105</f>
        <v>5999000</v>
      </c>
      <c r="N105" s="35">
        <f t="shared" si="13"/>
        <v>1000</v>
      </c>
      <c r="O105" s="179" t="s">
        <v>314</v>
      </c>
      <c r="P105" s="179">
        <v>1</v>
      </c>
      <c r="Q105" s="32"/>
      <c r="R105" s="6"/>
      <c r="S105" s="6">
        <f>D105*0.05</f>
        <v>300000</v>
      </c>
      <c r="T105" s="6">
        <f>N105-S105</f>
        <v>-299000</v>
      </c>
      <c r="U105" s="6">
        <f>N105-1000</f>
        <v>0</v>
      </c>
      <c r="V105" s="4">
        <f t="shared" si="25"/>
        <v>1200000</v>
      </c>
      <c r="W105" s="4">
        <f>ROUND(IF(H105&lt;=1000,0,V105/12*2),0)</f>
        <v>0</v>
      </c>
      <c r="X105" s="4">
        <f t="shared" si="26"/>
        <v>0</v>
      </c>
    </row>
    <row r="106" spans="1:24" s="3" customFormat="1" ht="13.5" customHeight="1" x14ac:dyDescent="0.2">
      <c r="A106" s="26">
        <v>102</v>
      </c>
      <c r="B106" s="180" t="s">
        <v>315</v>
      </c>
      <c r="C106" s="157">
        <v>39903</v>
      </c>
      <c r="D106" s="53">
        <v>22794000</v>
      </c>
      <c r="E106" s="53"/>
      <c r="F106" s="35">
        <f t="shared" si="23"/>
        <v>22794000</v>
      </c>
      <c r="G106" s="83">
        <v>22793000</v>
      </c>
      <c r="H106" s="35">
        <f t="shared" si="21"/>
        <v>1000</v>
      </c>
      <c r="I106" s="54">
        <v>5</v>
      </c>
      <c r="J106" s="30">
        <v>0.2</v>
      </c>
      <c r="K106" s="30">
        <v>0</v>
      </c>
      <c r="L106" s="72">
        <f>ROUND(IF(F106*J106*K106/12&gt;=H106,H106-1000,F106*J106*K106/12),0)</f>
        <v>0</v>
      </c>
      <c r="M106" s="101">
        <f>+G106+L106</f>
        <v>22793000</v>
      </c>
      <c r="N106" s="35">
        <f t="shared" si="13"/>
        <v>1000</v>
      </c>
      <c r="O106" s="84" t="s">
        <v>316</v>
      </c>
      <c r="P106" s="84">
        <v>1</v>
      </c>
      <c r="Q106" s="56"/>
      <c r="R106" s="6"/>
      <c r="S106" s="6">
        <f>D106*0.05</f>
        <v>1139700</v>
      </c>
      <c r="T106" s="6">
        <f>N106-S106</f>
        <v>-1138700</v>
      </c>
      <c r="U106" s="6">
        <f>N106-1000</f>
        <v>0</v>
      </c>
      <c r="V106" s="4">
        <f t="shared" si="25"/>
        <v>4558800</v>
      </c>
      <c r="W106" s="4">
        <f>ROUND(IF(H106&lt;=1000,0,V106/12*2),0)</f>
        <v>0</v>
      </c>
      <c r="X106" s="4">
        <f t="shared" si="26"/>
        <v>0</v>
      </c>
    </row>
    <row r="107" spans="1:24" s="177" customFormat="1" ht="13.5" customHeight="1" x14ac:dyDescent="0.2">
      <c r="A107" s="165">
        <v>103</v>
      </c>
      <c r="B107" s="166" t="s">
        <v>317</v>
      </c>
      <c r="C107" s="167">
        <v>39928</v>
      </c>
      <c r="D107" s="168">
        <v>0</v>
      </c>
      <c r="E107" s="168"/>
      <c r="F107" s="168">
        <f t="shared" si="23"/>
        <v>0</v>
      </c>
      <c r="G107" s="170">
        <v>0</v>
      </c>
      <c r="H107" s="168">
        <f t="shared" si="21"/>
        <v>0</v>
      </c>
      <c r="I107" s="171">
        <v>5</v>
      </c>
      <c r="J107" s="171">
        <v>0.2</v>
      </c>
      <c r="K107" s="30">
        <v>0</v>
      </c>
      <c r="L107" s="170">
        <v>0</v>
      </c>
      <c r="M107" s="170">
        <v>0</v>
      </c>
      <c r="N107" s="168">
        <f t="shared" si="13"/>
        <v>0</v>
      </c>
      <c r="O107" s="181" t="s">
        <v>318</v>
      </c>
      <c r="P107" s="173">
        <v>1</v>
      </c>
      <c r="Q107" s="174" t="s">
        <v>319</v>
      </c>
      <c r="R107" s="175"/>
      <c r="S107" s="175">
        <v>0</v>
      </c>
      <c r="T107" s="175">
        <v>0</v>
      </c>
      <c r="U107" s="175">
        <f>N107</f>
        <v>0</v>
      </c>
      <c r="V107" s="176">
        <f t="shared" si="25"/>
        <v>0</v>
      </c>
      <c r="W107" s="4">
        <f>ROUND(IF(H107&lt;=1000,0,V107/12*9),0)</f>
        <v>0</v>
      </c>
      <c r="X107" s="176">
        <f t="shared" si="26"/>
        <v>0</v>
      </c>
    </row>
    <row r="108" spans="1:24" s="3" customFormat="1" ht="13.5" customHeight="1" x14ac:dyDescent="0.2">
      <c r="A108" s="26">
        <v>104</v>
      </c>
      <c r="B108" s="155" t="s">
        <v>320</v>
      </c>
      <c r="C108" s="112">
        <v>39959</v>
      </c>
      <c r="D108" s="29">
        <v>23000000</v>
      </c>
      <c r="E108" s="29"/>
      <c r="F108" s="29">
        <f t="shared" si="23"/>
        <v>23000000</v>
      </c>
      <c r="G108" s="72">
        <v>22999000</v>
      </c>
      <c r="H108" s="29">
        <f t="shared" si="21"/>
        <v>1000</v>
      </c>
      <c r="I108" s="30">
        <v>5</v>
      </c>
      <c r="J108" s="30">
        <v>0.2</v>
      </c>
      <c r="K108" s="30">
        <v>0</v>
      </c>
      <c r="L108" s="72">
        <f t="shared" ref="L108:L118" si="27">ROUND(IF(F108*J108*K108/12&gt;=H108,H108-1000,F108*J108*K108/12),0)</f>
        <v>0</v>
      </c>
      <c r="M108" s="72">
        <f t="shared" ref="M108:M118" si="28">+G108+L108</f>
        <v>22999000</v>
      </c>
      <c r="N108" s="29">
        <f t="shared" si="13"/>
        <v>1000</v>
      </c>
      <c r="O108" s="73" t="s">
        <v>321</v>
      </c>
      <c r="P108" s="179">
        <v>1</v>
      </c>
      <c r="Q108" s="32"/>
      <c r="R108" s="6"/>
      <c r="S108" s="6">
        <f t="shared" ref="S108:S118" si="29">D108*0.05</f>
        <v>1150000</v>
      </c>
      <c r="T108" s="6">
        <f t="shared" ref="T108:T118" si="30">N108-S108</f>
        <v>-1149000</v>
      </c>
      <c r="U108" s="6">
        <f t="shared" ref="U108:U118" si="31">N108-1000</f>
        <v>0</v>
      </c>
      <c r="V108" s="4">
        <f t="shared" si="25"/>
        <v>4600000</v>
      </c>
      <c r="W108" s="4">
        <f>ROUND(IF(H108&lt;=1000,0,V108/12*4),0)</f>
        <v>0</v>
      </c>
      <c r="X108" s="4">
        <f t="shared" si="26"/>
        <v>0</v>
      </c>
    </row>
    <row r="109" spans="1:24" s="3" customFormat="1" ht="13.5" customHeight="1" x14ac:dyDescent="0.2">
      <c r="A109" s="26">
        <v>105</v>
      </c>
      <c r="B109" s="155" t="s">
        <v>322</v>
      </c>
      <c r="C109" s="112">
        <v>39968</v>
      </c>
      <c r="D109" s="29">
        <v>4500000</v>
      </c>
      <c r="E109" s="29"/>
      <c r="F109" s="29">
        <f t="shared" si="23"/>
        <v>4500000</v>
      </c>
      <c r="G109" s="72">
        <v>4499000</v>
      </c>
      <c r="H109" s="29">
        <f t="shared" si="21"/>
        <v>1000</v>
      </c>
      <c r="I109" s="30">
        <v>5</v>
      </c>
      <c r="J109" s="30">
        <v>0.2</v>
      </c>
      <c r="K109" s="30">
        <v>0</v>
      </c>
      <c r="L109" s="72">
        <f t="shared" si="27"/>
        <v>0</v>
      </c>
      <c r="M109" s="72">
        <f t="shared" si="28"/>
        <v>4499000</v>
      </c>
      <c r="N109" s="29">
        <f t="shared" si="13"/>
        <v>1000</v>
      </c>
      <c r="O109" s="179" t="s">
        <v>323</v>
      </c>
      <c r="P109" s="179">
        <v>1</v>
      </c>
      <c r="Q109" s="32"/>
      <c r="R109" s="6"/>
      <c r="S109" s="6">
        <f t="shared" si="29"/>
        <v>225000</v>
      </c>
      <c r="T109" s="6">
        <f t="shared" si="30"/>
        <v>-224000</v>
      </c>
      <c r="U109" s="6">
        <f t="shared" si="31"/>
        <v>0</v>
      </c>
      <c r="V109" s="4">
        <f t="shared" si="25"/>
        <v>900000</v>
      </c>
      <c r="W109" s="4">
        <f t="shared" ref="W109:W118" si="32">ROUND(IF(H109&lt;=1000,0,V109/12*5),0)</f>
        <v>0</v>
      </c>
      <c r="X109" s="4">
        <f t="shared" si="26"/>
        <v>0</v>
      </c>
    </row>
    <row r="110" spans="1:24" s="3" customFormat="1" ht="13.5" customHeight="1" x14ac:dyDescent="0.2">
      <c r="A110" s="26">
        <v>106</v>
      </c>
      <c r="B110" s="159" t="s">
        <v>324</v>
      </c>
      <c r="C110" s="106">
        <v>39994</v>
      </c>
      <c r="D110" s="35">
        <v>6300000</v>
      </c>
      <c r="E110" s="35"/>
      <c r="F110" s="35">
        <f t="shared" si="23"/>
        <v>6300000</v>
      </c>
      <c r="G110" s="101">
        <v>6299000</v>
      </c>
      <c r="H110" s="35">
        <f t="shared" si="21"/>
        <v>1000</v>
      </c>
      <c r="I110" s="36">
        <v>5</v>
      </c>
      <c r="J110" s="30">
        <v>0.2</v>
      </c>
      <c r="K110" s="30">
        <v>0</v>
      </c>
      <c r="L110" s="72">
        <f t="shared" si="27"/>
        <v>0</v>
      </c>
      <c r="M110" s="101">
        <f t="shared" si="28"/>
        <v>6299000</v>
      </c>
      <c r="N110" s="35">
        <f t="shared" si="13"/>
        <v>1000</v>
      </c>
      <c r="O110" s="182" t="s">
        <v>325</v>
      </c>
      <c r="P110" s="84">
        <v>1</v>
      </c>
      <c r="Q110" s="38"/>
      <c r="R110" s="6"/>
      <c r="S110" s="6">
        <f t="shared" si="29"/>
        <v>315000</v>
      </c>
      <c r="T110" s="6">
        <f t="shared" si="30"/>
        <v>-314000</v>
      </c>
      <c r="U110" s="6">
        <f t="shared" si="31"/>
        <v>0</v>
      </c>
      <c r="V110" s="4">
        <f t="shared" si="25"/>
        <v>1260000</v>
      </c>
      <c r="W110" s="4">
        <f t="shared" si="32"/>
        <v>0</v>
      </c>
      <c r="X110" s="4">
        <f t="shared" si="26"/>
        <v>0</v>
      </c>
    </row>
    <row r="111" spans="1:24" s="3" customFormat="1" ht="13.5" customHeight="1" x14ac:dyDescent="0.2">
      <c r="A111" s="26">
        <v>107</v>
      </c>
      <c r="B111" s="155" t="s">
        <v>326</v>
      </c>
      <c r="C111" s="112">
        <v>40004</v>
      </c>
      <c r="D111" s="29">
        <v>80570700</v>
      </c>
      <c r="E111" s="29"/>
      <c r="F111" s="29">
        <f t="shared" si="23"/>
        <v>80570700</v>
      </c>
      <c r="G111" s="72">
        <v>80569700</v>
      </c>
      <c r="H111" s="29">
        <f t="shared" si="21"/>
        <v>1000</v>
      </c>
      <c r="I111" s="36">
        <v>5</v>
      </c>
      <c r="J111" s="30">
        <v>0.2</v>
      </c>
      <c r="K111" s="30">
        <v>0</v>
      </c>
      <c r="L111" s="72">
        <f t="shared" si="27"/>
        <v>0</v>
      </c>
      <c r="M111" s="72">
        <f t="shared" si="28"/>
        <v>80569700</v>
      </c>
      <c r="N111" s="29">
        <f t="shared" si="13"/>
        <v>1000</v>
      </c>
      <c r="O111" s="73" t="s">
        <v>273</v>
      </c>
      <c r="P111" s="73">
        <v>1</v>
      </c>
      <c r="Q111" s="32"/>
      <c r="R111" s="6"/>
      <c r="S111" s="6">
        <f t="shared" si="29"/>
        <v>4028535</v>
      </c>
      <c r="T111" s="6">
        <f t="shared" si="30"/>
        <v>-4027535</v>
      </c>
      <c r="U111" s="6">
        <f t="shared" si="31"/>
        <v>0</v>
      </c>
      <c r="V111" s="4">
        <f t="shared" si="25"/>
        <v>16114140</v>
      </c>
      <c r="W111" s="4">
        <f t="shared" si="32"/>
        <v>0</v>
      </c>
      <c r="X111" s="4">
        <f t="shared" si="26"/>
        <v>0</v>
      </c>
    </row>
    <row r="112" spans="1:24" s="3" customFormat="1" ht="13.5" customHeight="1" x14ac:dyDescent="0.2">
      <c r="A112" s="26">
        <v>108</v>
      </c>
      <c r="B112" s="155" t="s">
        <v>327</v>
      </c>
      <c r="C112" s="112">
        <v>40081</v>
      </c>
      <c r="D112" s="29">
        <v>92000000</v>
      </c>
      <c r="E112" s="29"/>
      <c r="F112" s="29">
        <f t="shared" si="23"/>
        <v>92000000</v>
      </c>
      <c r="G112" s="72">
        <v>91999000</v>
      </c>
      <c r="H112" s="29">
        <f t="shared" si="21"/>
        <v>1000</v>
      </c>
      <c r="I112" s="30">
        <v>5</v>
      </c>
      <c r="J112" s="30">
        <v>0.2</v>
      </c>
      <c r="K112" s="30">
        <v>0</v>
      </c>
      <c r="L112" s="72">
        <f t="shared" si="27"/>
        <v>0</v>
      </c>
      <c r="M112" s="72">
        <f t="shared" si="28"/>
        <v>91999000</v>
      </c>
      <c r="N112" s="29">
        <f t="shared" si="13"/>
        <v>1000</v>
      </c>
      <c r="O112" s="73" t="s">
        <v>328</v>
      </c>
      <c r="P112" s="73">
        <v>1</v>
      </c>
      <c r="Q112" s="32"/>
      <c r="R112" s="6"/>
      <c r="S112" s="6">
        <f t="shared" si="29"/>
        <v>4600000</v>
      </c>
      <c r="T112" s="6">
        <f t="shared" si="30"/>
        <v>-4599000</v>
      </c>
      <c r="U112" s="6">
        <f t="shared" si="31"/>
        <v>0</v>
      </c>
      <c r="V112" s="4">
        <f t="shared" si="25"/>
        <v>18400000</v>
      </c>
      <c r="W112" s="4">
        <f t="shared" si="32"/>
        <v>0</v>
      </c>
      <c r="X112" s="4">
        <f t="shared" si="26"/>
        <v>0</v>
      </c>
    </row>
    <row r="113" spans="1:24" s="3" customFormat="1" ht="13.5" customHeight="1" x14ac:dyDescent="0.2">
      <c r="A113" s="26">
        <v>109</v>
      </c>
      <c r="B113" s="183" t="s">
        <v>329</v>
      </c>
      <c r="C113" s="112">
        <v>40111</v>
      </c>
      <c r="D113" s="29">
        <v>13800000</v>
      </c>
      <c r="E113" s="184"/>
      <c r="F113" s="29">
        <f t="shared" si="23"/>
        <v>13800000</v>
      </c>
      <c r="G113" s="72">
        <v>13799000</v>
      </c>
      <c r="H113" s="29">
        <f t="shared" si="21"/>
        <v>1000</v>
      </c>
      <c r="I113" s="30">
        <v>5</v>
      </c>
      <c r="J113" s="30">
        <v>0.2</v>
      </c>
      <c r="K113" s="30">
        <v>0</v>
      </c>
      <c r="L113" s="72">
        <f t="shared" si="27"/>
        <v>0</v>
      </c>
      <c r="M113" s="72">
        <f t="shared" si="28"/>
        <v>13799000</v>
      </c>
      <c r="N113" s="29">
        <f t="shared" si="13"/>
        <v>1000</v>
      </c>
      <c r="O113" s="104" t="s">
        <v>330</v>
      </c>
      <c r="P113" s="73">
        <v>1</v>
      </c>
      <c r="Q113" s="32"/>
      <c r="R113" s="6"/>
      <c r="S113" s="6">
        <f t="shared" si="29"/>
        <v>690000</v>
      </c>
      <c r="T113" s="6">
        <f t="shared" si="30"/>
        <v>-689000</v>
      </c>
      <c r="U113" s="6">
        <f t="shared" si="31"/>
        <v>0</v>
      </c>
      <c r="V113" s="4">
        <f t="shared" si="25"/>
        <v>2760000</v>
      </c>
      <c r="W113" s="4">
        <f t="shared" si="32"/>
        <v>0</v>
      </c>
      <c r="X113" s="4">
        <f t="shared" si="26"/>
        <v>0</v>
      </c>
    </row>
    <row r="114" spans="1:24" s="3" customFormat="1" ht="13.5" customHeight="1" x14ac:dyDescent="0.2">
      <c r="A114" s="26">
        <v>110</v>
      </c>
      <c r="B114" s="155" t="s">
        <v>331</v>
      </c>
      <c r="C114" s="112">
        <v>40111</v>
      </c>
      <c r="D114" s="29">
        <v>15000000</v>
      </c>
      <c r="E114" s="184"/>
      <c r="F114" s="29">
        <f t="shared" si="23"/>
        <v>15000000</v>
      </c>
      <c r="G114" s="72">
        <v>14999000</v>
      </c>
      <c r="H114" s="29">
        <f t="shared" si="21"/>
        <v>1000</v>
      </c>
      <c r="I114" s="30">
        <v>5</v>
      </c>
      <c r="J114" s="30">
        <v>0.2</v>
      </c>
      <c r="K114" s="30">
        <v>0</v>
      </c>
      <c r="L114" s="72">
        <f t="shared" si="27"/>
        <v>0</v>
      </c>
      <c r="M114" s="72">
        <f t="shared" si="28"/>
        <v>14999000</v>
      </c>
      <c r="N114" s="29">
        <f t="shared" si="13"/>
        <v>1000</v>
      </c>
      <c r="O114" s="104" t="s">
        <v>332</v>
      </c>
      <c r="P114" s="73">
        <v>1</v>
      </c>
      <c r="Q114" s="32"/>
      <c r="R114" s="6"/>
      <c r="S114" s="6">
        <f t="shared" si="29"/>
        <v>750000</v>
      </c>
      <c r="T114" s="6">
        <f t="shared" si="30"/>
        <v>-749000</v>
      </c>
      <c r="U114" s="6">
        <f t="shared" si="31"/>
        <v>0</v>
      </c>
      <c r="V114" s="4">
        <f t="shared" si="25"/>
        <v>3000000</v>
      </c>
      <c r="W114" s="4">
        <f t="shared" si="32"/>
        <v>0</v>
      </c>
      <c r="X114" s="4">
        <f t="shared" si="26"/>
        <v>0</v>
      </c>
    </row>
    <row r="115" spans="1:24" s="3" customFormat="1" ht="13.5" customHeight="1" x14ac:dyDescent="0.2">
      <c r="A115" s="26">
        <v>111</v>
      </c>
      <c r="B115" s="155" t="s">
        <v>333</v>
      </c>
      <c r="C115" s="112">
        <v>40111</v>
      </c>
      <c r="D115" s="29">
        <v>2000000</v>
      </c>
      <c r="E115" s="184"/>
      <c r="F115" s="29">
        <f t="shared" si="23"/>
        <v>2000000</v>
      </c>
      <c r="G115" s="72">
        <v>1999000</v>
      </c>
      <c r="H115" s="29">
        <f t="shared" si="21"/>
        <v>1000</v>
      </c>
      <c r="I115" s="30">
        <v>5</v>
      </c>
      <c r="J115" s="30">
        <v>0.2</v>
      </c>
      <c r="K115" s="30">
        <v>0</v>
      </c>
      <c r="L115" s="72">
        <f t="shared" si="27"/>
        <v>0</v>
      </c>
      <c r="M115" s="72">
        <f t="shared" si="28"/>
        <v>1999000</v>
      </c>
      <c r="N115" s="29">
        <f t="shared" si="13"/>
        <v>1000</v>
      </c>
      <c r="O115" s="104" t="s">
        <v>332</v>
      </c>
      <c r="P115" s="73">
        <v>1</v>
      </c>
      <c r="Q115" s="32"/>
      <c r="R115" s="6"/>
      <c r="S115" s="6">
        <f t="shared" si="29"/>
        <v>100000</v>
      </c>
      <c r="T115" s="6">
        <f t="shared" si="30"/>
        <v>-99000</v>
      </c>
      <c r="U115" s="6">
        <f t="shared" si="31"/>
        <v>0</v>
      </c>
      <c r="V115" s="4">
        <f t="shared" si="25"/>
        <v>400000</v>
      </c>
      <c r="W115" s="4">
        <f t="shared" si="32"/>
        <v>0</v>
      </c>
      <c r="X115" s="4">
        <f t="shared" si="26"/>
        <v>0</v>
      </c>
    </row>
    <row r="116" spans="1:24" s="3" customFormat="1" ht="13.5" customHeight="1" x14ac:dyDescent="0.2">
      <c r="A116" s="26">
        <v>112</v>
      </c>
      <c r="B116" s="155" t="s">
        <v>334</v>
      </c>
      <c r="C116" s="112">
        <v>40111</v>
      </c>
      <c r="D116" s="29">
        <v>8200000</v>
      </c>
      <c r="E116" s="184"/>
      <c r="F116" s="29">
        <f t="shared" si="23"/>
        <v>8200000</v>
      </c>
      <c r="G116" s="72">
        <v>8199000</v>
      </c>
      <c r="H116" s="29">
        <f t="shared" si="21"/>
        <v>1000</v>
      </c>
      <c r="I116" s="30">
        <v>5</v>
      </c>
      <c r="J116" s="30">
        <v>0.2</v>
      </c>
      <c r="K116" s="30">
        <v>0</v>
      </c>
      <c r="L116" s="72">
        <f t="shared" si="27"/>
        <v>0</v>
      </c>
      <c r="M116" s="72">
        <f t="shared" si="28"/>
        <v>8199000</v>
      </c>
      <c r="N116" s="29">
        <f t="shared" si="13"/>
        <v>1000</v>
      </c>
      <c r="O116" s="104" t="s">
        <v>335</v>
      </c>
      <c r="P116" s="73">
        <v>1</v>
      </c>
      <c r="Q116" s="32"/>
      <c r="R116" s="6"/>
      <c r="S116" s="6">
        <f t="shared" si="29"/>
        <v>410000</v>
      </c>
      <c r="T116" s="6">
        <f t="shared" si="30"/>
        <v>-409000</v>
      </c>
      <c r="U116" s="6">
        <f t="shared" si="31"/>
        <v>0</v>
      </c>
      <c r="V116" s="4">
        <f t="shared" si="25"/>
        <v>1640000</v>
      </c>
      <c r="W116" s="4">
        <f t="shared" si="32"/>
        <v>0</v>
      </c>
      <c r="X116" s="4">
        <f t="shared" si="26"/>
        <v>0</v>
      </c>
    </row>
    <row r="117" spans="1:24" s="3" customFormat="1" ht="13.5" customHeight="1" x14ac:dyDescent="0.2">
      <c r="A117" s="26">
        <v>113</v>
      </c>
      <c r="B117" s="155" t="s">
        <v>336</v>
      </c>
      <c r="C117" s="112">
        <v>40147</v>
      </c>
      <c r="D117" s="29">
        <v>3650000</v>
      </c>
      <c r="E117" s="184"/>
      <c r="F117" s="29">
        <f t="shared" si="23"/>
        <v>3650000</v>
      </c>
      <c r="G117" s="72">
        <v>3649000</v>
      </c>
      <c r="H117" s="29">
        <f t="shared" si="21"/>
        <v>1000</v>
      </c>
      <c r="I117" s="30">
        <v>5</v>
      </c>
      <c r="J117" s="30">
        <v>0.2</v>
      </c>
      <c r="K117" s="30">
        <v>0</v>
      </c>
      <c r="L117" s="72">
        <f t="shared" si="27"/>
        <v>0</v>
      </c>
      <c r="M117" s="72">
        <f t="shared" si="28"/>
        <v>3649000</v>
      </c>
      <c r="N117" s="29">
        <f t="shared" si="13"/>
        <v>1000</v>
      </c>
      <c r="O117" s="104" t="s">
        <v>337</v>
      </c>
      <c r="P117" s="73">
        <v>1</v>
      </c>
      <c r="Q117" s="32"/>
      <c r="R117" s="6"/>
      <c r="S117" s="6">
        <f t="shared" si="29"/>
        <v>182500</v>
      </c>
      <c r="T117" s="6">
        <f t="shared" si="30"/>
        <v>-181500</v>
      </c>
      <c r="U117" s="6">
        <f t="shared" si="31"/>
        <v>0</v>
      </c>
      <c r="V117" s="4">
        <f t="shared" si="25"/>
        <v>730000</v>
      </c>
      <c r="W117" s="4">
        <f t="shared" si="32"/>
        <v>0</v>
      </c>
      <c r="X117" s="4">
        <f t="shared" si="26"/>
        <v>0</v>
      </c>
    </row>
    <row r="118" spans="1:24" s="3" customFormat="1" ht="13.5" customHeight="1" x14ac:dyDescent="0.2">
      <c r="A118" s="26">
        <v>114</v>
      </c>
      <c r="B118" s="155" t="s">
        <v>338</v>
      </c>
      <c r="C118" s="112">
        <v>40147</v>
      </c>
      <c r="D118" s="29">
        <v>1950000</v>
      </c>
      <c r="E118" s="184"/>
      <c r="F118" s="29">
        <f t="shared" si="23"/>
        <v>1950000</v>
      </c>
      <c r="G118" s="72">
        <v>1949000</v>
      </c>
      <c r="H118" s="29">
        <f t="shared" si="21"/>
        <v>1000</v>
      </c>
      <c r="I118" s="30">
        <v>5</v>
      </c>
      <c r="J118" s="30">
        <v>0.2</v>
      </c>
      <c r="K118" s="30">
        <v>0</v>
      </c>
      <c r="L118" s="72">
        <f t="shared" si="27"/>
        <v>0</v>
      </c>
      <c r="M118" s="72">
        <f t="shared" si="28"/>
        <v>1949000</v>
      </c>
      <c r="N118" s="29">
        <f t="shared" si="13"/>
        <v>1000</v>
      </c>
      <c r="O118" s="104" t="s">
        <v>337</v>
      </c>
      <c r="P118" s="73">
        <v>1</v>
      </c>
      <c r="Q118" s="32"/>
      <c r="R118" s="6"/>
      <c r="S118" s="6">
        <f t="shared" si="29"/>
        <v>97500</v>
      </c>
      <c r="T118" s="6">
        <f t="shared" si="30"/>
        <v>-96500</v>
      </c>
      <c r="U118" s="6">
        <f t="shared" si="31"/>
        <v>0</v>
      </c>
      <c r="V118" s="4">
        <f t="shared" si="25"/>
        <v>390000</v>
      </c>
      <c r="W118" s="4">
        <f t="shared" si="32"/>
        <v>0</v>
      </c>
      <c r="X118" s="4">
        <f t="shared" si="26"/>
        <v>0</v>
      </c>
    </row>
    <row r="119" spans="1:24" s="123" customFormat="1" ht="13.5" customHeight="1" x14ac:dyDescent="0.2">
      <c r="A119" s="113">
        <v>115</v>
      </c>
      <c r="B119" s="154" t="s">
        <v>339</v>
      </c>
      <c r="C119" s="115">
        <v>40147</v>
      </c>
      <c r="D119" s="116">
        <v>0</v>
      </c>
      <c r="E119" s="185"/>
      <c r="F119" s="116">
        <f t="shared" si="23"/>
        <v>0</v>
      </c>
      <c r="G119" s="117"/>
      <c r="H119" s="116">
        <f t="shared" si="21"/>
        <v>0</v>
      </c>
      <c r="I119" s="118">
        <v>5</v>
      </c>
      <c r="J119" s="118">
        <v>0.2</v>
      </c>
      <c r="K119" s="118">
        <v>0</v>
      </c>
      <c r="L119" s="117"/>
      <c r="M119" s="117"/>
      <c r="N119" s="116">
        <f t="shared" si="13"/>
        <v>0</v>
      </c>
      <c r="O119" s="186" t="s">
        <v>337</v>
      </c>
      <c r="P119" s="125">
        <v>1</v>
      </c>
      <c r="Q119" s="120" t="s">
        <v>306</v>
      </c>
      <c r="R119" s="121"/>
      <c r="S119" s="121"/>
      <c r="T119" s="121"/>
      <c r="U119" s="121"/>
      <c r="V119" s="122"/>
      <c r="W119" s="122"/>
      <c r="X119" s="122"/>
    </row>
    <row r="120" spans="1:24" s="3" customFormat="1" ht="13.5" customHeight="1" x14ac:dyDescent="0.2">
      <c r="A120" s="26">
        <v>116</v>
      </c>
      <c r="B120" s="155" t="s">
        <v>340</v>
      </c>
      <c r="C120" s="112">
        <v>40147</v>
      </c>
      <c r="D120" s="29">
        <v>3600000</v>
      </c>
      <c r="E120" s="184"/>
      <c r="F120" s="29">
        <f t="shared" si="23"/>
        <v>3600000</v>
      </c>
      <c r="G120" s="72">
        <v>3599000</v>
      </c>
      <c r="H120" s="29">
        <f t="shared" si="21"/>
        <v>1000</v>
      </c>
      <c r="I120" s="30">
        <v>5</v>
      </c>
      <c r="J120" s="30">
        <v>0.2</v>
      </c>
      <c r="K120" s="30">
        <v>0</v>
      </c>
      <c r="L120" s="72">
        <f t="shared" ref="L120:L158" si="33">ROUND(IF(F120*J120*K120/12&gt;=H120,H120-1000,F120*J120*K120/12),0)</f>
        <v>0</v>
      </c>
      <c r="M120" s="72">
        <f t="shared" ref="M120:M183" si="34">+G120+L120</f>
        <v>3599000</v>
      </c>
      <c r="N120" s="29">
        <f t="shared" si="13"/>
        <v>1000</v>
      </c>
      <c r="O120" s="104" t="s">
        <v>337</v>
      </c>
      <c r="P120" s="73">
        <v>1</v>
      </c>
      <c r="Q120" s="32"/>
      <c r="R120" s="6"/>
      <c r="S120" s="6">
        <f t="shared" ref="S120:S158" si="35">D120*0.05</f>
        <v>180000</v>
      </c>
      <c r="T120" s="6">
        <f t="shared" ref="T120:T158" si="36">N120-S120</f>
        <v>-179000</v>
      </c>
      <c r="U120" s="6">
        <f t="shared" ref="U120:U158" si="37">N120-1000</f>
        <v>0</v>
      </c>
      <c r="V120" s="4">
        <f t="shared" ref="V120:V158" si="38">F120/I120</f>
        <v>720000</v>
      </c>
      <c r="W120" s="4">
        <f t="shared" ref="W120:W126" si="39">ROUND(IF(H120&lt;=1000,0,V120/12*5),0)</f>
        <v>0</v>
      </c>
      <c r="X120" s="4">
        <f t="shared" ref="X120:X158" si="40">L120-W120</f>
        <v>0</v>
      </c>
    </row>
    <row r="121" spans="1:24" s="3" customFormat="1" ht="13.5" customHeight="1" x14ac:dyDescent="0.2">
      <c r="A121" s="26">
        <v>117</v>
      </c>
      <c r="B121" s="155" t="s">
        <v>341</v>
      </c>
      <c r="C121" s="112">
        <v>40147</v>
      </c>
      <c r="D121" s="29">
        <v>38000000</v>
      </c>
      <c r="E121" s="184"/>
      <c r="F121" s="29">
        <f t="shared" si="23"/>
        <v>38000000</v>
      </c>
      <c r="G121" s="72">
        <v>37999000</v>
      </c>
      <c r="H121" s="29">
        <f t="shared" si="21"/>
        <v>1000</v>
      </c>
      <c r="I121" s="30">
        <v>5</v>
      </c>
      <c r="J121" s="30">
        <v>0.2</v>
      </c>
      <c r="K121" s="30">
        <v>0</v>
      </c>
      <c r="L121" s="72">
        <f t="shared" si="33"/>
        <v>0</v>
      </c>
      <c r="M121" s="72">
        <f t="shared" si="34"/>
        <v>37999000</v>
      </c>
      <c r="N121" s="29">
        <f t="shared" si="13"/>
        <v>1000</v>
      </c>
      <c r="O121" s="104" t="s">
        <v>275</v>
      </c>
      <c r="P121" s="73">
        <v>1</v>
      </c>
      <c r="Q121" s="32"/>
      <c r="R121" s="6"/>
      <c r="S121" s="6">
        <f t="shared" si="35"/>
        <v>1900000</v>
      </c>
      <c r="T121" s="6">
        <f t="shared" si="36"/>
        <v>-1899000</v>
      </c>
      <c r="U121" s="6">
        <f t="shared" si="37"/>
        <v>0</v>
      </c>
      <c r="V121" s="4">
        <f t="shared" si="38"/>
        <v>7600000</v>
      </c>
      <c r="W121" s="4">
        <f t="shared" si="39"/>
        <v>0</v>
      </c>
      <c r="X121" s="4">
        <f t="shared" si="40"/>
        <v>0</v>
      </c>
    </row>
    <row r="122" spans="1:24" s="3" customFormat="1" ht="13.5" customHeight="1" x14ac:dyDescent="0.2">
      <c r="A122" s="26">
        <v>118</v>
      </c>
      <c r="B122" s="155" t="s">
        <v>342</v>
      </c>
      <c r="C122" s="112">
        <v>40171</v>
      </c>
      <c r="D122" s="29">
        <v>40069000</v>
      </c>
      <c r="E122" s="184"/>
      <c r="F122" s="29">
        <f t="shared" si="23"/>
        <v>40069000</v>
      </c>
      <c r="G122" s="72">
        <v>40068000</v>
      </c>
      <c r="H122" s="29">
        <f t="shared" si="21"/>
        <v>1000</v>
      </c>
      <c r="I122" s="30">
        <v>5</v>
      </c>
      <c r="J122" s="30">
        <v>0.2</v>
      </c>
      <c r="K122" s="30">
        <v>0</v>
      </c>
      <c r="L122" s="72">
        <f t="shared" si="33"/>
        <v>0</v>
      </c>
      <c r="M122" s="72">
        <f t="shared" si="34"/>
        <v>40068000</v>
      </c>
      <c r="N122" s="29">
        <f t="shared" si="13"/>
        <v>1000</v>
      </c>
      <c r="O122" s="104" t="s">
        <v>343</v>
      </c>
      <c r="P122" s="73">
        <v>1</v>
      </c>
      <c r="Q122" s="32"/>
      <c r="R122" s="6"/>
      <c r="S122" s="6">
        <f t="shared" si="35"/>
        <v>2003450</v>
      </c>
      <c r="T122" s="6">
        <f t="shared" si="36"/>
        <v>-2002450</v>
      </c>
      <c r="U122" s="6">
        <f t="shared" si="37"/>
        <v>0</v>
      </c>
      <c r="V122" s="4">
        <f t="shared" si="38"/>
        <v>8013800</v>
      </c>
      <c r="W122" s="4">
        <f t="shared" si="39"/>
        <v>0</v>
      </c>
      <c r="X122" s="4">
        <f t="shared" si="40"/>
        <v>0</v>
      </c>
    </row>
    <row r="123" spans="1:24" s="3" customFormat="1" ht="13.5" customHeight="1" x14ac:dyDescent="0.2">
      <c r="A123" s="26">
        <v>119</v>
      </c>
      <c r="B123" s="155" t="s">
        <v>344</v>
      </c>
      <c r="C123" s="112">
        <v>40177</v>
      </c>
      <c r="D123" s="29">
        <v>17000000</v>
      </c>
      <c r="E123" s="184"/>
      <c r="F123" s="29">
        <f t="shared" si="23"/>
        <v>17000000</v>
      </c>
      <c r="G123" s="72">
        <v>16999000</v>
      </c>
      <c r="H123" s="29">
        <f t="shared" si="21"/>
        <v>1000</v>
      </c>
      <c r="I123" s="30">
        <v>5</v>
      </c>
      <c r="J123" s="30">
        <v>0.2</v>
      </c>
      <c r="K123" s="30">
        <v>0</v>
      </c>
      <c r="L123" s="72">
        <f t="shared" si="33"/>
        <v>0</v>
      </c>
      <c r="M123" s="72">
        <f t="shared" si="34"/>
        <v>16999000</v>
      </c>
      <c r="N123" s="29">
        <f t="shared" si="13"/>
        <v>1000</v>
      </c>
      <c r="O123" s="104" t="s">
        <v>345</v>
      </c>
      <c r="P123" s="73">
        <v>1</v>
      </c>
      <c r="Q123" s="32"/>
      <c r="R123" s="6"/>
      <c r="S123" s="6">
        <f t="shared" si="35"/>
        <v>850000</v>
      </c>
      <c r="T123" s="6">
        <f t="shared" si="36"/>
        <v>-849000</v>
      </c>
      <c r="U123" s="6">
        <f t="shared" si="37"/>
        <v>0</v>
      </c>
      <c r="V123" s="4">
        <f t="shared" si="38"/>
        <v>3400000</v>
      </c>
      <c r="W123" s="4">
        <f t="shared" si="39"/>
        <v>0</v>
      </c>
      <c r="X123" s="4">
        <f t="shared" si="40"/>
        <v>0</v>
      </c>
    </row>
    <row r="124" spans="1:24" s="3" customFormat="1" ht="13.5" customHeight="1" x14ac:dyDescent="0.2">
      <c r="A124" s="26">
        <v>120</v>
      </c>
      <c r="B124" s="155" t="s">
        <v>346</v>
      </c>
      <c r="C124" s="112">
        <v>40178</v>
      </c>
      <c r="D124" s="29">
        <v>5771000</v>
      </c>
      <c r="E124" s="184"/>
      <c r="F124" s="29">
        <f t="shared" si="23"/>
        <v>5771000</v>
      </c>
      <c r="G124" s="72">
        <v>5770000</v>
      </c>
      <c r="H124" s="29">
        <f t="shared" si="21"/>
        <v>1000</v>
      </c>
      <c r="I124" s="30">
        <v>5</v>
      </c>
      <c r="J124" s="30">
        <v>0.2</v>
      </c>
      <c r="K124" s="30">
        <v>0</v>
      </c>
      <c r="L124" s="72">
        <f t="shared" si="33"/>
        <v>0</v>
      </c>
      <c r="M124" s="72">
        <f t="shared" si="34"/>
        <v>5770000</v>
      </c>
      <c r="N124" s="29">
        <f t="shared" ref="N124:N187" si="41">+F124-M124</f>
        <v>1000</v>
      </c>
      <c r="O124" s="104" t="s">
        <v>347</v>
      </c>
      <c r="P124" s="73">
        <v>1</v>
      </c>
      <c r="Q124" s="32"/>
      <c r="R124" s="6"/>
      <c r="S124" s="6">
        <f t="shared" si="35"/>
        <v>288550</v>
      </c>
      <c r="T124" s="6">
        <f t="shared" si="36"/>
        <v>-287550</v>
      </c>
      <c r="U124" s="6">
        <f t="shared" si="37"/>
        <v>0</v>
      </c>
      <c r="V124" s="4">
        <f t="shared" si="38"/>
        <v>1154200</v>
      </c>
      <c r="W124" s="4">
        <f t="shared" si="39"/>
        <v>0</v>
      </c>
      <c r="X124" s="4">
        <f t="shared" si="40"/>
        <v>0</v>
      </c>
    </row>
    <row r="125" spans="1:24" s="3" customFormat="1" ht="13.5" customHeight="1" x14ac:dyDescent="0.2">
      <c r="A125" s="26">
        <v>121</v>
      </c>
      <c r="B125" s="155" t="s">
        <v>348</v>
      </c>
      <c r="C125" s="112">
        <v>40203</v>
      </c>
      <c r="D125" s="29">
        <v>20100000</v>
      </c>
      <c r="E125" s="184"/>
      <c r="F125" s="29">
        <f t="shared" si="23"/>
        <v>20100000</v>
      </c>
      <c r="G125" s="72">
        <v>20099000</v>
      </c>
      <c r="H125" s="29">
        <f t="shared" si="21"/>
        <v>1000</v>
      </c>
      <c r="I125" s="30">
        <v>5</v>
      </c>
      <c r="J125" s="30">
        <v>0.2</v>
      </c>
      <c r="K125" s="30">
        <v>0</v>
      </c>
      <c r="L125" s="72">
        <f t="shared" si="33"/>
        <v>0</v>
      </c>
      <c r="M125" s="72">
        <f t="shared" si="34"/>
        <v>20099000</v>
      </c>
      <c r="N125" s="29">
        <f t="shared" si="41"/>
        <v>1000</v>
      </c>
      <c r="O125" s="187" t="s">
        <v>349</v>
      </c>
      <c r="P125" s="73">
        <v>1</v>
      </c>
      <c r="Q125" s="32"/>
      <c r="R125" s="6"/>
      <c r="S125" s="6">
        <f t="shared" si="35"/>
        <v>1005000</v>
      </c>
      <c r="T125" s="6">
        <f t="shared" si="36"/>
        <v>-1004000</v>
      </c>
      <c r="U125" s="6">
        <f t="shared" si="37"/>
        <v>0</v>
      </c>
      <c r="V125" s="4">
        <f t="shared" si="38"/>
        <v>4020000</v>
      </c>
      <c r="W125" s="4">
        <f t="shared" si="39"/>
        <v>0</v>
      </c>
      <c r="X125" s="4">
        <f t="shared" si="40"/>
        <v>0</v>
      </c>
    </row>
    <row r="126" spans="1:24" s="3" customFormat="1" ht="13.5" customHeight="1" x14ac:dyDescent="0.2">
      <c r="A126" s="26">
        <v>122</v>
      </c>
      <c r="B126" s="155" t="s">
        <v>350</v>
      </c>
      <c r="C126" s="112">
        <v>40204</v>
      </c>
      <c r="D126" s="29">
        <v>47000000</v>
      </c>
      <c r="E126" s="184"/>
      <c r="F126" s="29">
        <f t="shared" si="23"/>
        <v>47000000</v>
      </c>
      <c r="G126" s="72">
        <v>46999000</v>
      </c>
      <c r="H126" s="29">
        <f t="shared" si="21"/>
        <v>1000</v>
      </c>
      <c r="I126" s="30">
        <v>5</v>
      </c>
      <c r="J126" s="30">
        <v>0.2</v>
      </c>
      <c r="K126" s="30">
        <v>0</v>
      </c>
      <c r="L126" s="72">
        <f t="shared" si="33"/>
        <v>0</v>
      </c>
      <c r="M126" s="72">
        <f t="shared" si="34"/>
        <v>46999000</v>
      </c>
      <c r="N126" s="29">
        <f t="shared" si="41"/>
        <v>1000</v>
      </c>
      <c r="O126" s="187" t="s">
        <v>351</v>
      </c>
      <c r="P126" s="73">
        <v>1</v>
      </c>
      <c r="Q126" s="32"/>
      <c r="R126" s="6"/>
      <c r="S126" s="6">
        <f t="shared" si="35"/>
        <v>2350000</v>
      </c>
      <c r="T126" s="6">
        <f t="shared" si="36"/>
        <v>-2349000</v>
      </c>
      <c r="U126" s="6">
        <f t="shared" si="37"/>
        <v>0</v>
      </c>
      <c r="V126" s="4">
        <f t="shared" si="38"/>
        <v>9400000</v>
      </c>
      <c r="W126" s="4">
        <f t="shared" si="39"/>
        <v>0</v>
      </c>
      <c r="X126" s="4">
        <f t="shared" si="40"/>
        <v>0</v>
      </c>
    </row>
    <row r="127" spans="1:24" s="3" customFormat="1" ht="13.5" customHeight="1" x14ac:dyDescent="0.2">
      <c r="A127" s="26">
        <v>123</v>
      </c>
      <c r="B127" s="155" t="s">
        <v>352</v>
      </c>
      <c r="C127" s="112">
        <v>40233</v>
      </c>
      <c r="D127" s="29">
        <v>34500000</v>
      </c>
      <c r="E127" s="184"/>
      <c r="F127" s="29">
        <f t="shared" si="23"/>
        <v>34500000</v>
      </c>
      <c r="G127" s="72">
        <v>34499000</v>
      </c>
      <c r="H127" s="29">
        <f t="shared" si="21"/>
        <v>1000</v>
      </c>
      <c r="I127" s="30">
        <v>5</v>
      </c>
      <c r="J127" s="30">
        <v>0.2</v>
      </c>
      <c r="K127" s="30">
        <v>0</v>
      </c>
      <c r="L127" s="72">
        <f t="shared" si="33"/>
        <v>0</v>
      </c>
      <c r="M127" s="72">
        <f t="shared" si="34"/>
        <v>34499000</v>
      </c>
      <c r="N127" s="29">
        <f t="shared" si="41"/>
        <v>1000</v>
      </c>
      <c r="O127" s="187" t="s">
        <v>353</v>
      </c>
      <c r="P127" s="73">
        <v>1</v>
      </c>
      <c r="Q127" s="32"/>
      <c r="R127" s="6"/>
      <c r="S127" s="6">
        <f t="shared" si="35"/>
        <v>1725000</v>
      </c>
      <c r="T127" s="6">
        <f t="shared" si="36"/>
        <v>-1724000</v>
      </c>
      <c r="U127" s="6">
        <f t="shared" si="37"/>
        <v>0</v>
      </c>
      <c r="V127" s="4">
        <f t="shared" si="38"/>
        <v>6900000</v>
      </c>
      <c r="W127" s="4">
        <f t="shared" ref="W127:W176" si="42">ROUND(IF(H127&lt;=1000,0,V127/12*3),0)</f>
        <v>0</v>
      </c>
      <c r="X127" s="4">
        <f t="shared" si="40"/>
        <v>0</v>
      </c>
    </row>
    <row r="128" spans="1:24" s="3" customFormat="1" ht="13.5" customHeight="1" x14ac:dyDescent="0.2">
      <c r="A128" s="26">
        <v>124</v>
      </c>
      <c r="B128" s="155" t="s">
        <v>354</v>
      </c>
      <c r="C128" s="112">
        <v>40234</v>
      </c>
      <c r="D128" s="29">
        <v>46900000</v>
      </c>
      <c r="E128" s="184"/>
      <c r="F128" s="29">
        <f t="shared" si="23"/>
        <v>46900000</v>
      </c>
      <c r="G128" s="72">
        <v>46899000</v>
      </c>
      <c r="H128" s="29">
        <f t="shared" si="21"/>
        <v>1000</v>
      </c>
      <c r="I128" s="30">
        <v>5</v>
      </c>
      <c r="J128" s="30">
        <v>0.2</v>
      </c>
      <c r="K128" s="30">
        <v>0</v>
      </c>
      <c r="L128" s="72">
        <f t="shared" si="33"/>
        <v>0</v>
      </c>
      <c r="M128" s="72">
        <f t="shared" si="34"/>
        <v>46899000</v>
      </c>
      <c r="N128" s="29">
        <f t="shared" si="41"/>
        <v>1000</v>
      </c>
      <c r="O128" s="187" t="s">
        <v>355</v>
      </c>
      <c r="P128" s="73">
        <v>2</v>
      </c>
      <c r="Q128" s="32"/>
      <c r="R128" s="6"/>
      <c r="S128" s="6">
        <f t="shared" si="35"/>
        <v>2345000</v>
      </c>
      <c r="T128" s="6">
        <f t="shared" si="36"/>
        <v>-2344000</v>
      </c>
      <c r="U128" s="6">
        <f t="shared" si="37"/>
        <v>0</v>
      </c>
      <c r="V128" s="4">
        <f t="shared" si="38"/>
        <v>9380000</v>
      </c>
      <c r="W128" s="4">
        <f t="shared" si="42"/>
        <v>0</v>
      </c>
      <c r="X128" s="4">
        <f t="shared" si="40"/>
        <v>0</v>
      </c>
    </row>
    <row r="129" spans="1:24" s="3" customFormat="1" ht="13.5" customHeight="1" x14ac:dyDescent="0.2">
      <c r="A129" s="26">
        <v>125</v>
      </c>
      <c r="B129" s="155" t="s">
        <v>356</v>
      </c>
      <c r="C129" s="112">
        <v>40252</v>
      </c>
      <c r="D129" s="29">
        <v>21000000</v>
      </c>
      <c r="E129" s="184"/>
      <c r="F129" s="29">
        <f t="shared" si="23"/>
        <v>21000000</v>
      </c>
      <c r="G129" s="72">
        <v>20999000</v>
      </c>
      <c r="H129" s="29">
        <f t="shared" si="21"/>
        <v>1000</v>
      </c>
      <c r="I129" s="30">
        <v>5</v>
      </c>
      <c r="J129" s="30">
        <v>0.2</v>
      </c>
      <c r="K129" s="30">
        <v>0</v>
      </c>
      <c r="L129" s="72">
        <f t="shared" si="33"/>
        <v>0</v>
      </c>
      <c r="M129" s="72">
        <f t="shared" si="34"/>
        <v>20999000</v>
      </c>
      <c r="N129" s="29">
        <f t="shared" si="41"/>
        <v>1000</v>
      </c>
      <c r="O129" s="187" t="s">
        <v>357</v>
      </c>
      <c r="P129" s="73">
        <v>1</v>
      </c>
      <c r="Q129" s="32"/>
      <c r="R129" s="6"/>
      <c r="S129" s="6">
        <f t="shared" si="35"/>
        <v>1050000</v>
      </c>
      <c r="T129" s="6">
        <f t="shared" si="36"/>
        <v>-1049000</v>
      </c>
      <c r="U129" s="6">
        <f t="shared" si="37"/>
        <v>0</v>
      </c>
      <c r="V129" s="4">
        <f t="shared" si="38"/>
        <v>4200000</v>
      </c>
      <c r="W129" s="4">
        <f t="shared" si="42"/>
        <v>0</v>
      </c>
      <c r="X129" s="4">
        <f t="shared" si="40"/>
        <v>0</v>
      </c>
    </row>
    <row r="130" spans="1:24" s="3" customFormat="1" ht="13.5" customHeight="1" x14ac:dyDescent="0.2">
      <c r="A130" s="26">
        <v>126</v>
      </c>
      <c r="B130" s="155" t="s">
        <v>358</v>
      </c>
      <c r="C130" s="112">
        <v>40252</v>
      </c>
      <c r="D130" s="29">
        <v>14000000</v>
      </c>
      <c r="E130" s="184"/>
      <c r="F130" s="29">
        <f t="shared" si="23"/>
        <v>14000000</v>
      </c>
      <c r="G130" s="72">
        <v>13999000</v>
      </c>
      <c r="H130" s="29">
        <f t="shared" si="21"/>
        <v>1000</v>
      </c>
      <c r="I130" s="30">
        <v>5</v>
      </c>
      <c r="J130" s="30">
        <v>0.2</v>
      </c>
      <c r="K130" s="30">
        <v>0</v>
      </c>
      <c r="L130" s="72">
        <f t="shared" si="33"/>
        <v>0</v>
      </c>
      <c r="M130" s="72">
        <f t="shared" si="34"/>
        <v>13999000</v>
      </c>
      <c r="N130" s="29">
        <f t="shared" si="41"/>
        <v>1000</v>
      </c>
      <c r="O130" s="187" t="s">
        <v>359</v>
      </c>
      <c r="P130" s="73">
        <v>2</v>
      </c>
      <c r="Q130" s="32"/>
      <c r="R130" s="6"/>
      <c r="S130" s="6">
        <f t="shared" si="35"/>
        <v>700000</v>
      </c>
      <c r="T130" s="6">
        <f t="shared" si="36"/>
        <v>-699000</v>
      </c>
      <c r="U130" s="6">
        <f t="shared" si="37"/>
        <v>0</v>
      </c>
      <c r="V130" s="4">
        <f t="shared" si="38"/>
        <v>2800000</v>
      </c>
      <c r="W130" s="4">
        <f t="shared" si="42"/>
        <v>0</v>
      </c>
      <c r="X130" s="4">
        <f t="shared" si="40"/>
        <v>0</v>
      </c>
    </row>
    <row r="131" spans="1:24" s="3" customFormat="1" ht="13.5" customHeight="1" x14ac:dyDescent="0.2">
      <c r="A131" s="26">
        <v>127</v>
      </c>
      <c r="B131" s="156" t="s">
        <v>360</v>
      </c>
      <c r="C131" s="157">
        <v>40262</v>
      </c>
      <c r="D131" s="53">
        <v>6000000</v>
      </c>
      <c r="E131" s="184"/>
      <c r="F131" s="29">
        <f t="shared" si="23"/>
        <v>6000000</v>
      </c>
      <c r="G131" s="72">
        <v>5999000</v>
      </c>
      <c r="H131" s="29">
        <f t="shared" si="21"/>
        <v>1000</v>
      </c>
      <c r="I131" s="30">
        <v>5</v>
      </c>
      <c r="J131" s="30">
        <v>0.2</v>
      </c>
      <c r="K131" s="30">
        <v>0</v>
      </c>
      <c r="L131" s="72">
        <f t="shared" si="33"/>
        <v>0</v>
      </c>
      <c r="M131" s="101">
        <f t="shared" si="34"/>
        <v>5999000</v>
      </c>
      <c r="N131" s="35">
        <f t="shared" si="41"/>
        <v>1000</v>
      </c>
      <c r="O131" s="188" t="s">
        <v>361</v>
      </c>
      <c r="P131" s="84">
        <v>1</v>
      </c>
      <c r="Q131" s="56"/>
      <c r="R131" s="6"/>
      <c r="S131" s="6">
        <f t="shared" si="35"/>
        <v>300000</v>
      </c>
      <c r="T131" s="6">
        <f t="shared" si="36"/>
        <v>-299000</v>
      </c>
      <c r="U131" s="6">
        <f t="shared" si="37"/>
        <v>0</v>
      </c>
      <c r="V131" s="4">
        <f t="shared" si="38"/>
        <v>1200000</v>
      </c>
      <c r="W131" s="4">
        <f t="shared" si="42"/>
        <v>0</v>
      </c>
      <c r="X131" s="4">
        <f t="shared" si="40"/>
        <v>0</v>
      </c>
    </row>
    <row r="132" spans="1:24" s="3" customFormat="1" ht="13.5" customHeight="1" x14ac:dyDescent="0.2">
      <c r="A132" s="26">
        <v>128</v>
      </c>
      <c r="B132" s="155" t="s">
        <v>362</v>
      </c>
      <c r="C132" s="112">
        <v>40291</v>
      </c>
      <c r="D132" s="29">
        <v>7000000</v>
      </c>
      <c r="E132" s="184"/>
      <c r="F132" s="29">
        <f t="shared" si="23"/>
        <v>7000000</v>
      </c>
      <c r="G132" s="72">
        <v>6999000</v>
      </c>
      <c r="H132" s="29">
        <f t="shared" si="21"/>
        <v>1000</v>
      </c>
      <c r="I132" s="30">
        <v>5</v>
      </c>
      <c r="J132" s="30">
        <v>0.2</v>
      </c>
      <c r="K132" s="30">
        <v>0</v>
      </c>
      <c r="L132" s="72">
        <f t="shared" si="33"/>
        <v>0</v>
      </c>
      <c r="M132" s="72">
        <f t="shared" si="34"/>
        <v>6999000</v>
      </c>
      <c r="N132" s="29">
        <f t="shared" si="41"/>
        <v>1000</v>
      </c>
      <c r="O132" s="104" t="s">
        <v>363</v>
      </c>
      <c r="P132" s="179">
        <v>1</v>
      </c>
      <c r="Q132" s="32"/>
      <c r="R132" s="6"/>
      <c r="S132" s="6">
        <f t="shared" si="35"/>
        <v>350000</v>
      </c>
      <c r="T132" s="6">
        <f t="shared" si="36"/>
        <v>-349000</v>
      </c>
      <c r="U132" s="6">
        <f t="shared" si="37"/>
        <v>0</v>
      </c>
      <c r="V132" s="4">
        <f t="shared" si="38"/>
        <v>1400000</v>
      </c>
      <c r="W132" s="4">
        <f t="shared" si="42"/>
        <v>0</v>
      </c>
      <c r="X132" s="4">
        <f t="shared" si="40"/>
        <v>0</v>
      </c>
    </row>
    <row r="133" spans="1:24" s="3" customFormat="1" ht="13.5" customHeight="1" x14ac:dyDescent="0.2">
      <c r="A133" s="26">
        <v>129</v>
      </c>
      <c r="B133" s="155" t="s">
        <v>364</v>
      </c>
      <c r="C133" s="112">
        <v>40294</v>
      </c>
      <c r="D133" s="29">
        <v>300000</v>
      </c>
      <c r="E133" s="184"/>
      <c r="F133" s="29">
        <f t="shared" si="23"/>
        <v>300000</v>
      </c>
      <c r="G133" s="72">
        <v>299000</v>
      </c>
      <c r="H133" s="29">
        <f t="shared" ref="H133:H196" si="43">+F133-G133</f>
        <v>1000</v>
      </c>
      <c r="I133" s="30">
        <v>5</v>
      </c>
      <c r="J133" s="30">
        <v>0.2</v>
      </c>
      <c r="K133" s="30">
        <v>0</v>
      </c>
      <c r="L133" s="72">
        <f t="shared" si="33"/>
        <v>0</v>
      </c>
      <c r="M133" s="72">
        <f t="shared" si="34"/>
        <v>299000</v>
      </c>
      <c r="N133" s="29">
        <f t="shared" si="41"/>
        <v>1000</v>
      </c>
      <c r="O133" s="104" t="s">
        <v>365</v>
      </c>
      <c r="P133" s="179">
        <v>1</v>
      </c>
      <c r="Q133" s="32"/>
      <c r="R133" s="6"/>
      <c r="S133" s="6">
        <f t="shared" si="35"/>
        <v>15000</v>
      </c>
      <c r="T133" s="6">
        <f t="shared" si="36"/>
        <v>-14000</v>
      </c>
      <c r="U133" s="6">
        <f t="shared" si="37"/>
        <v>0</v>
      </c>
      <c r="V133" s="4">
        <f t="shared" si="38"/>
        <v>60000</v>
      </c>
      <c r="W133" s="4">
        <f t="shared" si="42"/>
        <v>0</v>
      </c>
      <c r="X133" s="4">
        <f t="shared" si="40"/>
        <v>0</v>
      </c>
    </row>
    <row r="134" spans="1:24" s="3" customFormat="1" ht="13.5" customHeight="1" x14ac:dyDescent="0.2">
      <c r="A134" s="26">
        <v>130</v>
      </c>
      <c r="B134" s="155" t="s">
        <v>366</v>
      </c>
      <c r="C134" s="112">
        <v>40298</v>
      </c>
      <c r="D134" s="29">
        <v>194860692</v>
      </c>
      <c r="E134" s="184"/>
      <c r="F134" s="29">
        <f t="shared" si="23"/>
        <v>194860692</v>
      </c>
      <c r="G134" s="72">
        <v>194859692</v>
      </c>
      <c r="H134" s="29">
        <f t="shared" si="43"/>
        <v>1000</v>
      </c>
      <c r="I134" s="30">
        <v>5</v>
      </c>
      <c r="J134" s="30">
        <v>0.2</v>
      </c>
      <c r="K134" s="30">
        <v>0</v>
      </c>
      <c r="L134" s="72">
        <f t="shared" si="33"/>
        <v>0</v>
      </c>
      <c r="M134" s="72">
        <f t="shared" si="34"/>
        <v>194859692</v>
      </c>
      <c r="N134" s="29">
        <f t="shared" si="41"/>
        <v>1000</v>
      </c>
      <c r="O134" s="104" t="s">
        <v>367</v>
      </c>
      <c r="P134" s="179">
        <v>1</v>
      </c>
      <c r="Q134" s="32"/>
      <c r="R134" s="6"/>
      <c r="S134" s="6">
        <f t="shared" si="35"/>
        <v>9743034.5999999996</v>
      </c>
      <c r="T134" s="6">
        <f t="shared" si="36"/>
        <v>-9742034.5999999996</v>
      </c>
      <c r="U134" s="6">
        <f t="shared" si="37"/>
        <v>0</v>
      </c>
      <c r="V134" s="4">
        <f t="shared" si="38"/>
        <v>38972138.399999999</v>
      </c>
      <c r="W134" s="4">
        <f t="shared" si="42"/>
        <v>0</v>
      </c>
      <c r="X134" s="4">
        <f t="shared" si="40"/>
        <v>0</v>
      </c>
    </row>
    <row r="135" spans="1:24" s="3" customFormat="1" ht="13.5" customHeight="1" x14ac:dyDescent="0.2">
      <c r="A135" s="26">
        <v>131</v>
      </c>
      <c r="B135" s="155" t="s">
        <v>362</v>
      </c>
      <c r="C135" s="112">
        <v>40308</v>
      </c>
      <c r="D135" s="29">
        <v>30000000</v>
      </c>
      <c r="E135" s="184"/>
      <c r="F135" s="29">
        <f t="shared" si="23"/>
        <v>30000000</v>
      </c>
      <c r="G135" s="72">
        <v>29999000</v>
      </c>
      <c r="H135" s="29">
        <f t="shared" si="43"/>
        <v>1000</v>
      </c>
      <c r="I135" s="30">
        <v>5</v>
      </c>
      <c r="J135" s="30">
        <v>0.2</v>
      </c>
      <c r="K135" s="30">
        <v>0</v>
      </c>
      <c r="L135" s="72">
        <f t="shared" si="33"/>
        <v>0</v>
      </c>
      <c r="M135" s="72">
        <f t="shared" si="34"/>
        <v>29999000</v>
      </c>
      <c r="N135" s="29">
        <f t="shared" si="41"/>
        <v>1000</v>
      </c>
      <c r="O135" s="104" t="s">
        <v>368</v>
      </c>
      <c r="P135" s="179">
        <v>1</v>
      </c>
      <c r="Q135" s="32"/>
      <c r="R135" s="6"/>
      <c r="S135" s="6">
        <f t="shared" si="35"/>
        <v>1500000</v>
      </c>
      <c r="T135" s="6">
        <f t="shared" si="36"/>
        <v>-1499000</v>
      </c>
      <c r="U135" s="6">
        <f t="shared" si="37"/>
        <v>0</v>
      </c>
      <c r="V135" s="4">
        <f t="shared" si="38"/>
        <v>6000000</v>
      </c>
      <c r="W135" s="4">
        <f t="shared" si="42"/>
        <v>0</v>
      </c>
      <c r="X135" s="4">
        <f t="shared" si="40"/>
        <v>0</v>
      </c>
    </row>
    <row r="136" spans="1:24" s="3" customFormat="1" ht="13.5" customHeight="1" x14ac:dyDescent="0.2">
      <c r="A136" s="26">
        <v>132</v>
      </c>
      <c r="B136" s="155" t="s">
        <v>369</v>
      </c>
      <c r="C136" s="112">
        <v>40340</v>
      </c>
      <c r="D136" s="29">
        <v>53500000</v>
      </c>
      <c r="E136" s="184"/>
      <c r="F136" s="29">
        <f t="shared" si="23"/>
        <v>53500000</v>
      </c>
      <c r="G136" s="72">
        <v>53499000</v>
      </c>
      <c r="H136" s="29">
        <f t="shared" si="43"/>
        <v>1000</v>
      </c>
      <c r="I136" s="30">
        <v>5</v>
      </c>
      <c r="J136" s="30">
        <v>0.2</v>
      </c>
      <c r="K136" s="30">
        <v>0</v>
      </c>
      <c r="L136" s="72">
        <f t="shared" si="33"/>
        <v>0</v>
      </c>
      <c r="M136" s="72">
        <f t="shared" si="34"/>
        <v>53499000</v>
      </c>
      <c r="N136" s="29">
        <f t="shared" si="41"/>
        <v>1000</v>
      </c>
      <c r="O136" s="104" t="s">
        <v>370</v>
      </c>
      <c r="P136" s="179">
        <v>1</v>
      </c>
      <c r="Q136" s="32"/>
      <c r="R136" s="6"/>
      <c r="S136" s="6">
        <f t="shared" si="35"/>
        <v>2675000</v>
      </c>
      <c r="T136" s="6">
        <f t="shared" si="36"/>
        <v>-2674000</v>
      </c>
      <c r="U136" s="6">
        <f t="shared" si="37"/>
        <v>0</v>
      </c>
      <c r="V136" s="4">
        <f t="shared" si="38"/>
        <v>10700000</v>
      </c>
      <c r="W136" s="4">
        <f t="shared" si="42"/>
        <v>0</v>
      </c>
      <c r="X136" s="4">
        <f t="shared" si="40"/>
        <v>0</v>
      </c>
    </row>
    <row r="137" spans="1:24" s="3" customFormat="1" ht="13.5" customHeight="1" x14ac:dyDescent="0.2">
      <c r="A137" s="26">
        <v>133</v>
      </c>
      <c r="B137" s="155" t="s">
        <v>371</v>
      </c>
      <c r="C137" s="112">
        <v>40340</v>
      </c>
      <c r="D137" s="29">
        <v>27000000</v>
      </c>
      <c r="E137" s="184"/>
      <c r="F137" s="29">
        <f t="shared" si="23"/>
        <v>27000000</v>
      </c>
      <c r="G137" s="72">
        <v>26999000</v>
      </c>
      <c r="H137" s="29">
        <f t="shared" si="43"/>
        <v>1000</v>
      </c>
      <c r="I137" s="30">
        <v>5</v>
      </c>
      <c r="J137" s="30">
        <v>0.2</v>
      </c>
      <c r="K137" s="30">
        <v>0</v>
      </c>
      <c r="L137" s="72">
        <f t="shared" si="33"/>
        <v>0</v>
      </c>
      <c r="M137" s="72">
        <f t="shared" si="34"/>
        <v>26999000</v>
      </c>
      <c r="N137" s="29">
        <f t="shared" si="41"/>
        <v>1000</v>
      </c>
      <c r="O137" s="104" t="s">
        <v>370</v>
      </c>
      <c r="P137" s="179">
        <v>1</v>
      </c>
      <c r="Q137" s="32"/>
      <c r="R137" s="6"/>
      <c r="S137" s="6">
        <f t="shared" si="35"/>
        <v>1350000</v>
      </c>
      <c r="T137" s="6">
        <f t="shared" si="36"/>
        <v>-1349000</v>
      </c>
      <c r="U137" s="6">
        <f t="shared" si="37"/>
        <v>0</v>
      </c>
      <c r="V137" s="4">
        <f t="shared" si="38"/>
        <v>5400000</v>
      </c>
      <c r="W137" s="4">
        <f t="shared" si="42"/>
        <v>0</v>
      </c>
      <c r="X137" s="4">
        <f t="shared" si="40"/>
        <v>0</v>
      </c>
    </row>
    <row r="138" spans="1:24" s="3" customFormat="1" ht="13.5" customHeight="1" x14ac:dyDescent="0.2">
      <c r="A138" s="26">
        <v>134</v>
      </c>
      <c r="B138" s="155" t="s">
        <v>372</v>
      </c>
      <c r="C138" s="112">
        <v>40340</v>
      </c>
      <c r="D138" s="29">
        <v>30000000</v>
      </c>
      <c r="E138" s="184"/>
      <c r="F138" s="29">
        <f t="shared" si="23"/>
        <v>30000000</v>
      </c>
      <c r="G138" s="72">
        <v>29999000</v>
      </c>
      <c r="H138" s="29">
        <f t="shared" si="43"/>
        <v>1000</v>
      </c>
      <c r="I138" s="30">
        <v>5</v>
      </c>
      <c r="J138" s="30">
        <v>0.2</v>
      </c>
      <c r="K138" s="30">
        <v>0</v>
      </c>
      <c r="L138" s="72">
        <f t="shared" si="33"/>
        <v>0</v>
      </c>
      <c r="M138" s="72">
        <f t="shared" si="34"/>
        <v>29999000</v>
      </c>
      <c r="N138" s="29">
        <f t="shared" si="41"/>
        <v>1000</v>
      </c>
      <c r="O138" s="104" t="s">
        <v>373</v>
      </c>
      <c r="P138" s="179">
        <v>1</v>
      </c>
      <c r="Q138" s="32"/>
      <c r="R138" s="6"/>
      <c r="S138" s="6">
        <f t="shared" si="35"/>
        <v>1500000</v>
      </c>
      <c r="T138" s="6">
        <f t="shared" si="36"/>
        <v>-1499000</v>
      </c>
      <c r="U138" s="6">
        <f t="shared" si="37"/>
        <v>0</v>
      </c>
      <c r="V138" s="4">
        <f t="shared" si="38"/>
        <v>6000000</v>
      </c>
      <c r="W138" s="4">
        <f t="shared" si="42"/>
        <v>0</v>
      </c>
      <c r="X138" s="4">
        <f t="shared" si="40"/>
        <v>0</v>
      </c>
    </row>
    <row r="139" spans="1:24" s="3" customFormat="1" ht="13.5" customHeight="1" x14ac:dyDescent="0.2">
      <c r="A139" s="26">
        <v>135</v>
      </c>
      <c r="B139" s="155" t="s">
        <v>374</v>
      </c>
      <c r="C139" s="112">
        <v>40340</v>
      </c>
      <c r="D139" s="29">
        <v>2500000</v>
      </c>
      <c r="E139" s="184"/>
      <c r="F139" s="29">
        <f t="shared" si="23"/>
        <v>2500000</v>
      </c>
      <c r="G139" s="72">
        <v>2499000</v>
      </c>
      <c r="H139" s="29">
        <f t="shared" si="43"/>
        <v>1000</v>
      </c>
      <c r="I139" s="30">
        <v>5</v>
      </c>
      <c r="J139" s="30">
        <v>0.2</v>
      </c>
      <c r="K139" s="30">
        <v>0</v>
      </c>
      <c r="L139" s="72">
        <f t="shared" si="33"/>
        <v>0</v>
      </c>
      <c r="M139" s="72">
        <f t="shared" si="34"/>
        <v>2499000</v>
      </c>
      <c r="N139" s="29">
        <f t="shared" si="41"/>
        <v>1000</v>
      </c>
      <c r="O139" s="104" t="s">
        <v>375</v>
      </c>
      <c r="P139" s="179">
        <v>1</v>
      </c>
      <c r="Q139" s="32"/>
      <c r="R139" s="6"/>
      <c r="S139" s="6">
        <f t="shared" si="35"/>
        <v>125000</v>
      </c>
      <c r="T139" s="6">
        <f t="shared" si="36"/>
        <v>-124000</v>
      </c>
      <c r="U139" s="6">
        <f t="shared" si="37"/>
        <v>0</v>
      </c>
      <c r="V139" s="4">
        <f t="shared" si="38"/>
        <v>500000</v>
      </c>
      <c r="W139" s="4">
        <f t="shared" si="42"/>
        <v>0</v>
      </c>
      <c r="X139" s="4">
        <f t="shared" si="40"/>
        <v>0</v>
      </c>
    </row>
    <row r="140" spans="1:24" s="3" customFormat="1" ht="13.5" customHeight="1" x14ac:dyDescent="0.2">
      <c r="A140" s="26">
        <v>136</v>
      </c>
      <c r="B140" s="155" t="s">
        <v>376</v>
      </c>
      <c r="C140" s="112">
        <v>40340</v>
      </c>
      <c r="D140" s="29">
        <v>3000000</v>
      </c>
      <c r="E140" s="184"/>
      <c r="F140" s="29">
        <f t="shared" si="23"/>
        <v>3000000</v>
      </c>
      <c r="G140" s="72">
        <v>2999000</v>
      </c>
      <c r="H140" s="29">
        <f t="shared" si="43"/>
        <v>1000</v>
      </c>
      <c r="I140" s="30">
        <v>5</v>
      </c>
      <c r="J140" s="30">
        <v>0.2</v>
      </c>
      <c r="K140" s="30">
        <v>0</v>
      </c>
      <c r="L140" s="72">
        <f t="shared" si="33"/>
        <v>0</v>
      </c>
      <c r="M140" s="72">
        <f t="shared" si="34"/>
        <v>2999000</v>
      </c>
      <c r="N140" s="29">
        <f t="shared" si="41"/>
        <v>1000</v>
      </c>
      <c r="O140" s="104" t="s">
        <v>370</v>
      </c>
      <c r="P140" s="179">
        <v>1</v>
      </c>
      <c r="Q140" s="32"/>
      <c r="R140" s="6"/>
      <c r="S140" s="6">
        <f t="shared" si="35"/>
        <v>150000</v>
      </c>
      <c r="T140" s="6">
        <f t="shared" si="36"/>
        <v>-149000</v>
      </c>
      <c r="U140" s="6">
        <f t="shared" si="37"/>
        <v>0</v>
      </c>
      <c r="V140" s="4">
        <f t="shared" si="38"/>
        <v>600000</v>
      </c>
      <c r="W140" s="4">
        <f t="shared" si="42"/>
        <v>0</v>
      </c>
      <c r="X140" s="4">
        <f t="shared" si="40"/>
        <v>0</v>
      </c>
    </row>
    <row r="141" spans="1:24" s="3" customFormat="1" ht="13.5" customHeight="1" x14ac:dyDescent="0.2">
      <c r="A141" s="26">
        <v>137</v>
      </c>
      <c r="B141" s="155" t="s">
        <v>377</v>
      </c>
      <c r="C141" s="112">
        <v>40340</v>
      </c>
      <c r="D141" s="29">
        <v>13000000</v>
      </c>
      <c r="E141" s="184"/>
      <c r="F141" s="29">
        <f t="shared" si="23"/>
        <v>13000000</v>
      </c>
      <c r="G141" s="72">
        <v>12999000</v>
      </c>
      <c r="H141" s="29">
        <f t="shared" si="43"/>
        <v>1000</v>
      </c>
      <c r="I141" s="30">
        <v>5</v>
      </c>
      <c r="J141" s="30">
        <v>0.2</v>
      </c>
      <c r="K141" s="30">
        <v>0</v>
      </c>
      <c r="L141" s="72">
        <f t="shared" si="33"/>
        <v>0</v>
      </c>
      <c r="M141" s="72">
        <f t="shared" si="34"/>
        <v>12999000</v>
      </c>
      <c r="N141" s="29">
        <f t="shared" si="41"/>
        <v>1000</v>
      </c>
      <c r="O141" s="104" t="s">
        <v>378</v>
      </c>
      <c r="P141" s="179">
        <v>1</v>
      </c>
      <c r="Q141" s="32"/>
      <c r="R141" s="6"/>
      <c r="S141" s="6">
        <f t="shared" si="35"/>
        <v>650000</v>
      </c>
      <c r="T141" s="6">
        <f t="shared" si="36"/>
        <v>-649000</v>
      </c>
      <c r="U141" s="6">
        <f t="shared" si="37"/>
        <v>0</v>
      </c>
      <c r="V141" s="4">
        <f t="shared" si="38"/>
        <v>2600000</v>
      </c>
      <c r="W141" s="4">
        <f t="shared" si="42"/>
        <v>0</v>
      </c>
      <c r="X141" s="4">
        <f t="shared" si="40"/>
        <v>0</v>
      </c>
    </row>
    <row r="142" spans="1:24" s="3" customFormat="1" ht="13.5" customHeight="1" x14ac:dyDescent="0.2">
      <c r="A142" s="26">
        <v>138</v>
      </c>
      <c r="B142" s="155" t="s">
        <v>379</v>
      </c>
      <c r="C142" s="112">
        <v>40344</v>
      </c>
      <c r="D142" s="29">
        <v>58000000</v>
      </c>
      <c r="E142" s="184"/>
      <c r="F142" s="29">
        <f t="shared" si="23"/>
        <v>58000000</v>
      </c>
      <c r="G142" s="72">
        <v>57999000</v>
      </c>
      <c r="H142" s="29">
        <f t="shared" si="43"/>
        <v>1000</v>
      </c>
      <c r="I142" s="30">
        <v>5</v>
      </c>
      <c r="J142" s="30">
        <v>0.2</v>
      </c>
      <c r="K142" s="30">
        <v>0</v>
      </c>
      <c r="L142" s="72">
        <f t="shared" si="33"/>
        <v>0</v>
      </c>
      <c r="M142" s="72">
        <f t="shared" si="34"/>
        <v>57999000</v>
      </c>
      <c r="N142" s="29">
        <f t="shared" si="41"/>
        <v>1000</v>
      </c>
      <c r="O142" s="104" t="s">
        <v>380</v>
      </c>
      <c r="P142" s="179">
        <v>1</v>
      </c>
      <c r="Q142" s="32"/>
      <c r="R142" s="6"/>
      <c r="S142" s="6">
        <f t="shared" si="35"/>
        <v>2900000</v>
      </c>
      <c r="T142" s="6">
        <f t="shared" si="36"/>
        <v>-2899000</v>
      </c>
      <c r="U142" s="6">
        <f t="shared" si="37"/>
        <v>0</v>
      </c>
      <c r="V142" s="4">
        <f t="shared" si="38"/>
        <v>11600000</v>
      </c>
      <c r="W142" s="4">
        <f t="shared" si="42"/>
        <v>0</v>
      </c>
      <c r="X142" s="4">
        <f t="shared" si="40"/>
        <v>0</v>
      </c>
    </row>
    <row r="143" spans="1:24" s="3" customFormat="1" ht="13.5" customHeight="1" x14ac:dyDescent="0.2">
      <c r="A143" s="26">
        <v>139</v>
      </c>
      <c r="B143" s="155" t="s">
        <v>381</v>
      </c>
      <c r="C143" s="112">
        <v>40359</v>
      </c>
      <c r="D143" s="29">
        <v>36500000</v>
      </c>
      <c r="E143" s="184"/>
      <c r="F143" s="29">
        <f t="shared" si="23"/>
        <v>36500000</v>
      </c>
      <c r="G143" s="72">
        <v>36499000</v>
      </c>
      <c r="H143" s="29">
        <f t="shared" si="43"/>
        <v>1000</v>
      </c>
      <c r="I143" s="30">
        <v>5</v>
      </c>
      <c r="J143" s="30">
        <v>0.2</v>
      </c>
      <c r="K143" s="30">
        <v>0</v>
      </c>
      <c r="L143" s="72">
        <f t="shared" si="33"/>
        <v>0</v>
      </c>
      <c r="M143" s="72">
        <f t="shared" si="34"/>
        <v>36499000</v>
      </c>
      <c r="N143" s="29">
        <f t="shared" si="41"/>
        <v>1000</v>
      </c>
      <c r="O143" s="104" t="s">
        <v>382</v>
      </c>
      <c r="P143" s="179">
        <v>1</v>
      </c>
      <c r="Q143" s="32"/>
      <c r="R143" s="6"/>
      <c r="S143" s="6">
        <f t="shared" si="35"/>
        <v>1825000</v>
      </c>
      <c r="T143" s="6">
        <f t="shared" si="36"/>
        <v>-1824000</v>
      </c>
      <c r="U143" s="6">
        <f t="shared" si="37"/>
        <v>0</v>
      </c>
      <c r="V143" s="4">
        <f t="shared" si="38"/>
        <v>7300000</v>
      </c>
      <c r="W143" s="4">
        <f t="shared" si="42"/>
        <v>0</v>
      </c>
      <c r="X143" s="4">
        <f t="shared" si="40"/>
        <v>0</v>
      </c>
    </row>
    <row r="144" spans="1:24" s="3" customFormat="1" ht="13.5" customHeight="1" x14ac:dyDescent="0.2">
      <c r="A144" s="26">
        <v>140</v>
      </c>
      <c r="B144" s="155" t="s">
        <v>383</v>
      </c>
      <c r="C144" s="112">
        <v>40359</v>
      </c>
      <c r="D144" s="29">
        <v>27000000</v>
      </c>
      <c r="E144" s="184"/>
      <c r="F144" s="29">
        <f t="shared" si="23"/>
        <v>27000000</v>
      </c>
      <c r="G144" s="72">
        <v>26999000</v>
      </c>
      <c r="H144" s="29">
        <f t="shared" si="43"/>
        <v>1000</v>
      </c>
      <c r="I144" s="30">
        <v>5</v>
      </c>
      <c r="J144" s="30">
        <v>0.2</v>
      </c>
      <c r="K144" s="30">
        <v>0</v>
      </c>
      <c r="L144" s="72">
        <f t="shared" si="33"/>
        <v>0</v>
      </c>
      <c r="M144" s="72">
        <f t="shared" si="34"/>
        <v>26999000</v>
      </c>
      <c r="N144" s="29">
        <f t="shared" si="41"/>
        <v>1000</v>
      </c>
      <c r="O144" s="104" t="s">
        <v>270</v>
      </c>
      <c r="P144" s="179">
        <v>1</v>
      </c>
      <c r="Q144" s="32"/>
      <c r="R144" s="6"/>
      <c r="S144" s="6">
        <f t="shared" si="35"/>
        <v>1350000</v>
      </c>
      <c r="T144" s="6">
        <f t="shared" si="36"/>
        <v>-1349000</v>
      </c>
      <c r="U144" s="6">
        <f t="shared" si="37"/>
        <v>0</v>
      </c>
      <c r="V144" s="4">
        <f t="shared" si="38"/>
        <v>5400000</v>
      </c>
      <c r="W144" s="4">
        <f t="shared" si="42"/>
        <v>0</v>
      </c>
      <c r="X144" s="4">
        <f t="shared" si="40"/>
        <v>0</v>
      </c>
    </row>
    <row r="145" spans="1:24" s="3" customFormat="1" ht="13.5" customHeight="1" x14ac:dyDescent="0.2">
      <c r="A145" s="26">
        <v>141</v>
      </c>
      <c r="B145" s="189" t="s">
        <v>384</v>
      </c>
      <c r="C145" s="112">
        <v>40361</v>
      </c>
      <c r="D145" s="29">
        <v>165469590</v>
      </c>
      <c r="E145" s="190"/>
      <c r="F145" s="29">
        <f t="shared" si="23"/>
        <v>165469590</v>
      </c>
      <c r="G145" s="72">
        <v>165468590</v>
      </c>
      <c r="H145" s="29">
        <f t="shared" si="43"/>
        <v>1000</v>
      </c>
      <c r="I145" s="30">
        <v>5</v>
      </c>
      <c r="J145" s="30">
        <v>0.2</v>
      </c>
      <c r="K145" s="30">
        <v>0</v>
      </c>
      <c r="L145" s="72">
        <f t="shared" si="33"/>
        <v>0</v>
      </c>
      <c r="M145" s="72">
        <f t="shared" si="34"/>
        <v>165468590</v>
      </c>
      <c r="N145" s="29">
        <f t="shared" si="41"/>
        <v>1000</v>
      </c>
      <c r="O145" s="191" t="s">
        <v>385</v>
      </c>
      <c r="P145" s="192">
        <v>1</v>
      </c>
      <c r="Q145" s="32"/>
      <c r="R145" s="6"/>
      <c r="S145" s="6">
        <f t="shared" si="35"/>
        <v>8273479.5</v>
      </c>
      <c r="T145" s="6">
        <f t="shared" si="36"/>
        <v>-8272479.5</v>
      </c>
      <c r="U145" s="6">
        <f t="shared" si="37"/>
        <v>0</v>
      </c>
      <c r="V145" s="4">
        <f t="shared" si="38"/>
        <v>33093918</v>
      </c>
      <c r="W145" s="4">
        <f t="shared" si="42"/>
        <v>0</v>
      </c>
      <c r="X145" s="4">
        <f t="shared" si="40"/>
        <v>0</v>
      </c>
    </row>
    <row r="146" spans="1:24" s="3" customFormat="1" ht="13.5" customHeight="1" x14ac:dyDescent="0.2">
      <c r="A146" s="26">
        <v>142</v>
      </c>
      <c r="B146" s="189" t="s">
        <v>386</v>
      </c>
      <c r="C146" s="112">
        <v>40385</v>
      </c>
      <c r="D146" s="29">
        <v>28000000</v>
      </c>
      <c r="E146" s="190"/>
      <c r="F146" s="29">
        <f t="shared" si="23"/>
        <v>28000000</v>
      </c>
      <c r="G146" s="72">
        <v>27999000</v>
      </c>
      <c r="H146" s="29">
        <f t="shared" si="43"/>
        <v>1000</v>
      </c>
      <c r="I146" s="30">
        <v>5</v>
      </c>
      <c r="J146" s="30">
        <v>0.2</v>
      </c>
      <c r="K146" s="30">
        <v>0</v>
      </c>
      <c r="L146" s="72">
        <f t="shared" si="33"/>
        <v>0</v>
      </c>
      <c r="M146" s="72">
        <f t="shared" si="34"/>
        <v>27999000</v>
      </c>
      <c r="N146" s="29">
        <f t="shared" si="41"/>
        <v>1000</v>
      </c>
      <c r="O146" s="191" t="s">
        <v>270</v>
      </c>
      <c r="P146" s="192">
        <v>1</v>
      </c>
      <c r="Q146" s="32"/>
      <c r="R146" s="6"/>
      <c r="S146" s="6">
        <f t="shared" si="35"/>
        <v>1400000</v>
      </c>
      <c r="T146" s="6">
        <f t="shared" si="36"/>
        <v>-1399000</v>
      </c>
      <c r="U146" s="6">
        <f t="shared" si="37"/>
        <v>0</v>
      </c>
      <c r="V146" s="4">
        <f t="shared" si="38"/>
        <v>5600000</v>
      </c>
      <c r="W146" s="4">
        <f t="shared" si="42"/>
        <v>0</v>
      </c>
      <c r="X146" s="4">
        <f t="shared" si="40"/>
        <v>0</v>
      </c>
    </row>
    <row r="147" spans="1:24" s="3" customFormat="1" ht="13.5" customHeight="1" x14ac:dyDescent="0.2">
      <c r="A147" s="26">
        <v>143</v>
      </c>
      <c r="B147" s="189" t="s">
        <v>387</v>
      </c>
      <c r="C147" s="112">
        <v>40392</v>
      </c>
      <c r="D147" s="29">
        <v>16800000</v>
      </c>
      <c r="E147" s="190"/>
      <c r="F147" s="29">
        <f t="shared" si="23"/>
        <v>16800000</v>
      </c>
      <c r="G147" s="72">
        <v>16799000</v>
      </c>
      <c r="H147" s="29">
        <f t="shared" si="43"/>
        <v>1000</v>
      </c>
      <c r="I147" s="30">
        <v>5</v>
      </c>
      <c r="J147" s="30">
        <v>0.2</v>
      </c>
      <c r="K147" s="30">
        <v>0</v>
      </c>
      <c r="L147" s="72">
        <f t="shared" si="33"/>
        <v>0</v>
      </c>
      <c r="M147" s="72">
        <f t="shared" si="34"/>
        <v>16799000</v>
      </c>
      <c r="N147" s="29">
        <f t="shared" si="41"/>
        <v>1000</v>
      </c>
      <c r="O147" s="191" t="s">
        <v>270</v>
      </c>
      <c r="P147" s="192">
        <v>1</v>
      </c>
      <c r="Q147" s="32"/>
      <c r="R147" s="6"/>
      <c r="S147" s="6">
        <f t="shared" si="35"/>
        <v>840000</v>
      </c>
      <c r="T147" s="6">
        <f t="shared" si="36"/>
        <v>-839000</v>
      </c>
      <c r="U147" s="6">
        <f t="shared" si="37"/>
        <v>0</v>
      </c>
      <c r="V147" s="4">
        <f t="shared" si="38"/>
        <v>3360000</v>
      </c>
      <c r="W147" s="4">
        <f t="shared" si="42"/>
        <v>0</v>
      </c>
      <c r="X147" s="4">
        <f t="shared" si="40"/>
        <v>0</v>
      </c>
    </row>
    <row r="148" spans="1:24" s="3" customFormat="1" ht="13.5" customHeight="1" x14ac:dyDescent="0.2">
      <c r="A148" s="26">
        <v>144</v>
      </c>
      <c r="B148" s="189" t="s">
        <v>388</v>
      </c>
      <c r="C148" s="112">
        <v>40392</v>
      </c>
      <c r="D148" s="29">
        <v>42270000</v>
      </c>
      <c r="E148" s="190"/>
      <c r="F148" s="29">
        <f t="shared" si="23"/>
        <v>42270000</v>
      </c>
      <c r="G148" s="72">
        <v>42269000</v>
      </c>
      <c r="H148" s="29">
        <f t="shared" si="43"/>
        <v>1000</v>
      </c>
      <c r="I148" s="30">
        <v>5</v>
      </c>
      <c r="J148" s="30">
        <v>0.2</v>
      </c>
      <c r="K148" s="30">
        <v>0</v>
      </c>
      <c r="L148" s="72">
        <f t="shared" si="33"/>
        <v>0</v>
      </c>
      <c r="M148" s="72">
        <f t="shared" si="34"/>
        <v>42269000</v>
      </c>
      <c r="N148" s="29">
        <f t="shared" si="41"/>
        <v>1000</v>
      </c>
      <c r="O148" s="191" t="s">
        <v>389</v>
      </c>
      <c r="P148" s="192">
        <v>1</v>
      </c>
      <c r="Q148" s="32"/>
      <c r="R148" s="6"/>
      <c r="S148" s="6">
        <f t="shared" si="35"/>
        <v>2113500</v>
      </c>
      <c r="T148" s="6">
        <f t="shared" si="36"/>
        <v>-2112500</v>
      </c>
      <c r="U148" s="6">
        <f t="shared" si="37"/>
        <v>0</v>
      </c>
      <c r="V148" s="4">
        <f t="shared" si="38"/>
        <v>8454000</v>
      </c>
      <c r="W148" s="4">
        <f t="shared" si="42"/>
        <v>0</v>
      </c>
      <c r="X148" s="4">
        <f t="shared" si="40"/>
        <v>0</v>
      </c>
    </row>
    <row r="149" spans="1:24" s="3" customFormat="1" ht="13.5" customHeight="1" x14ac:dyDescent="0.2">
      <c r="A149" s="26">
        <v>145</v>
      </c>
      <c r="B149" s="189" t="s">
        <v>390</v>
      </c>
      <c r="C149" s="112">
        <v>40393</v>
      </c>
      <c r="D149" s="29">
        <v>12500000</v>
      </c>
      <c r="E149" s="190"/>
      <c r="F149" s="29">
        <f t="shared" ref="F149:F212" si="44">+D149+E149</f>
        <v>12500000</v>
      </c>
      <c r="G149" s="72">
        <v>12499000</v>
      </c>
      <c r="H149" s="29">
        <f t="shared" si="43"/>
        <v>1000</v>
      </c>
      <c r="I149" s="30">
        <v>5</v>
      </c>
      <c r="J149" s="30">
        <v>0.2</v>
      </c>
      <c r="K149" s="30">
        <v>0</v>
      </c>
      <c r="L149" s="72">
        <f t="shared" si="33"/>
        <v>0</v>
      </c>
      <c r="M149" s="72">
        <f t="shared" si="34"/>
        <v>12499000</v>
      </c>
      <c r="N149" s="29">
        <f t="shared" si="41"/>
        <v>1000</v>
      </c>
      <c r="O149" s="191" t="s">
        <v>270</v>
      </c>
      <c r="P149" s="192">
        <v>1</v>
      </c>
      <c r="Q149" s="32"/>
      <c r="R149" s="6"/>
      <c r="S149" s="6">
        <f t="shared" si="35"/>
        <v>625000</v>
      </c>
      <c r="T149" s="6">
        <f t="shared" si="36"/>
        <v>-624000</v>
      </c>
      <c r="U149" s="6">
        <f t="shared" si="37"/>
        <v>0</v>
      </c>
      <c r="V149" s="4">
        <f t="shared" si="38"/>
        <v>2500000</v>
      </c>
      <c r="W149" s="4">
        <f t="shared" si="42"/>
        <v>0</v>
      </c>
      <c r="X149" s="4">
        <f t="shared" si="40"/>
        <v>0</v>
      </c>
    </row>
    <row r="150" spans="1:24" s="3" customFormat="1" ht="13.5" customHeight="1" x14ac:dyDescent="0.2">
      <c r="A150" s="26">
        <v>146</v>
      </c>
      <c r="B150" s="193" t="s">
        <v>391</v>
      </c>
      <c r="C150" s="106">
        <v>40406</v>
      </c>
      <c r="D150" s="35">
        <v>2800000</v>
      </c>
      <c r="E150" s="194"/>
      <c r="F150" s="35">
        <f t="shared" si="44"/>
        <v>2800000</v>
      </c>
      <c r="G150" s="101">
        <v>2799000</v>
      </c>
      <c r="H150" s="35">
        <f t="shared" si="43"/>
        <v>1000</v>
      </c>
      <c r="I150" s="36">
        <v>5</v>
      </c>
      <c r="J150" s="30">
        <v>0.2</v>
      </c>
      <c r="K150" s="30">
        <v>0</v>
      </c>
      <c r="L150" s="72">
        <f t="shared" si="33"/>
        <v>0</v>
      </c>
      <c r="M150" s="72">
        <f t="shared" si="34"/>
        <v>2799000</v>
      </c>
      <c r="N150" s="29">
        <f t="shared" si="41"/>
        <v>1000</v>
      </c>
      <c r="O150" s="191" t="s">
        <v>392</v>
      </c>
      <c r="P150" s="192">
        <v>1</v>
      </c>
      <c r="Q150" s="32"/>
      <c r="R150" s="6"/>
      <c r="S150" s="6">
        <f t="shared" si="35"/>
        <v>140000</v>
      </c>
      <c r="T150" s="6">
        <f t="shared" si="36"/>
        <v>-139000</v>
      </c>
      <c r="U150" s="6">
        <f t="shared" si="37"/>
        <v>0</v>
      </c>
      <c r="V150" s="4">
        <f t="shared" si="38"/>
        <v>560000</v>
      </c>
      <c r="W150" s="4">
        <f t="shared" si="42"/>
        <v>0</v>
      </c>
      <c r="X150" s="4">
        <f t="shared" si="40"/>
        <v>0</v>
      </c>
    </row>
    <row r="151" spans="1:24" s="3" customFormat="1" ht="13.5" customHeight="1" x14ac:dyDescent="0.2">
      <c r="A151" s="26">
        <v>147</v>
      </c>
      <c r="B151" s="520" t="s">
        <v>393</v>
      </c>
      <c r="C151" s="521">
        <v>40421</v>
      </c>
      <c r="D151" s="522">
        <v>173608600</v>
      </c>
      <c r="E151" s="523"/>
      <c r="F151" s="522">
        <f t="shared" si="44"/>
        <v>173608600</v>
      </c>
      <c r="G151" s="524">
        <v>173607600</v>
      </c>
      <c r="H151" s="522">
        <f t="shared" si="43"/>
        <v>1000</v>
      </c>
      <c r="I151" s="525">
        <v>5</v>
      </c>
      <c r="J151" s="492">
        <v>0.2</v>
      </c>
      <c r="K151" s="492">
        <v>0</v>
      </c>
      <c r="L151" s="493">
        <f t="shared" si="33"/>
        <v>0</v>
      </c>
      <c r="M151" s="524">
        <f t="shared" si="34"/>
        <v>173607600</v>
      </c>
      <c r="N151" s="491">
        <f t="shared" si="41"/>
        <v>1000</v>
      </c>
      <c r="O151" s="526" t="s">
        <v>394</v>
      </c>
      <c r="P151" s="527">
        <v>2</v>
      </c>
      <c r="Q151" s="528"/>
      <c r="R151" s="6"/>
      <c r="S151" s="6">
        <f t="shared" si="35"/>
        <v>8680430</v>
      </c>
      <c r="T151" s="6">
        <f t="shared" si="36"/>
        <v>-8679430</v>
      </c>
      <c r="U151" s="6">
        <f t="shared" si="37"/>
        <v>0</v>
      </c>
      <c r="V151" s="4">
        <f t="shared" si="38"/>
        <v>34721720</v>
      </c>
      <c r="W151" s="4">
        <f t="shared" si="42"/>
        <v>0</v>
      </c>
      <c r="X151" s="4">
        <f t="shared" si="40"/>
        <v>0</v>
      </c>
    </row>
    <row r="152" spans="1:24" s="3" customFormat="1" ht="13.5" customHeight="1" x14ac:dyDescent="0.2">
      <c r="A152" s="26">
        <v>148</v>
      </c>
      <c r="B152" s="189" t="s">
        <v>395</v>
      </c>
      <c r="C152" s="112">
        <v>40434</v>
      </c>
      <c r="D152" s="29">
        <v>85000000</v>
      </c>
      <c r="E152" s="190"/>
      <c r="F152" s="29">
        <f t="shared" si="44"/>
        <v>85000000</v>
      </c>
      <c r="G152" s="72">
        <v>84999000</v>
      </c>
      <c r="H152" s="29">
        <f t="shared" si="43"/>
        <v>1000</v>
      </c>
      <c r="I152" s="30">
        <v>5</v>
      </c>
      <c r="J152" s="30">
        <v>0.2</v>
      </c>
      <c r="K152" s="30">
        <v>0</v>
      </c>
      <c r="L152" s="72">
        <f t="shared" si="33"/>
        <v>0</v>
      </c>
      <c r="M152" s="72">
        <f t="shared" si="34"/>
        <v>84999000</v>
      </c>
      <c r="N152" s="29">
        <f t="shared" si="41"/>
        <v>1000</v>
      </c>
      <c r="O152" s="191" t="s">
        <v>396</v>
      </c>
      <c r="P152" s="192">
        <v>1</v>
      </c>
      <c r="Q152" s="32"/>
      <c r="R152" s="6"/>
      <c r="S152" s="6">
        <f t="shared" si="35"/>
        <v>4250000</v>
      </c>
      <c r="T152" s="6">
        <f t="shared" si="36"/>
        <v>-4249000</v>
      </c>
      <c r="U152" s="6">
        <f t="shared" si="37"/>
        <v>0</v>
      </c>
      <c r="V152" s="4">
        <f t="shared" si="38"/>
        <v>17000000</v>
      </c>
      <c r="W152" s="4">
        <f t="shared" si="42"/>
        <v>0</v>
      </c>
      <c r="X152" s="4">
        <f t="shared" si="40"/>
        <v>0</v>
      </c>
    </row>
    <row r="153" spans="1:24" s="3" customFormat="1" ht="13.5" customHeight="1" x14ac:dyDescent="0.2">
      <c r="A153" s="26">
        <v>149</v>
      </c>
      <c r="B153" s="155" t="s">
        <v>154</v>
      </c>
      <c r="C153" s="112">
        <v>40461</v>
      </c>
      <c r="D153" s="29">
        <v>203474810</v>
      </c>
      <c r="E153" s="190"/>
      <c r="F153" s="29">
        <f t="shared" si="44"/>
        <v>203474810</v>
      </c>
      <c r="G153" s="72">
        <v>203473810</v>
      </c>
      <c r="H153" s="29">
        <f t="shared" si="43"/>
        <v>1000</v>
      </c>
      <c r="I153" s="30">
        <v>5</v>
      </c>
      <c r="J153" s="30">
        <v>0.2</v>
      </c>
      <c r="K153" s="30">
        <v>0</v>
      </c>
      <c r="L153" s="72">
        <f t="shared" si="33"/>
        <v>0</v>
      </c>
      <c r="M153" s="72">
        <f t="shared" si="34"/>
        <v>203473810</v>
      </c>
      <c r="N153" s="29">
        <f t="shared" si="41"/>
        <v>1000</v>
      </c>
      <c r="O153" s="195" t="s">
        <v>385</v>
      </c>
      <c r="P153" s="196">
        <v>1</v>
      </c>
      <c r="Q153" s="32"/>
      <c r="R153" s="6"/>
      <c r="S153" s="6">
        <f t="shared" si="35"/>
        <v>10173740.5</v>
      </c>
      <c r="T153" s="6">
        <f t="shared" si="36"/>
        <v>-10172740.5</v>
      </c>
      <c r="U153" s="6">
        <f t="shared" si="37"/>
        <v>0</v>
      </c>
      <c r="V153" s="4">
        <f t="shared" si="38"/>
        <v>40694962</v>
      </c>
      <c r="W153" s="4">
        <f t="shared" si="42"/>
        <v>0</v>
      </c>
      <c r="X153" s="4">
        <f t="shared" si="40"/>
        <v>0</v>
      </c>
    </row>
    <row r="154" spans="1:24" s="3" customFormat="1" ht="13.5" customHeight="1" x14ac:dyDescent="0.2">
      <c r="A154" s="26">
        <v>150</v>
      </c>
      <c r="B154" s="197" t="s">
        <v>397</v>
      </c>
      <c r="C154" s="112">
        <v>40461</v>
      </c>
      <c r="D154" s="29">
        <v>170520350</v>
      </c>
      <c r="E154" s="190"/>
      <c r="F154" s="29">
        <f t="shared" si="44"/>
        <v>170520350</v>
      </c>
      <c r="G154" s="72">
        <v>170519350</v>
      </c>
      <c r="H154" s="29">
        <f t="shared" si="43"/>
        <v>1000</v>
      </c>
      <c r="I154" s="30">
        <v>5</v>
      </c>
      <c r="J154" s="30">
        <v>0.2</v>
      </c>
      <c r="K154" s="30">
        <v>0</v>
      </c>
      <c r="L154" s="72">
        <f t="shared" si="33"/>
        <v>0</v>
      </c>
      <c r="M154" s="72">
        <f t="shared" si="34"/>
        <v>170519350</v>
      </c>
      <c r="N154" s="29">
        <f t="shared" si="41"/>
        <v>1000</v>
      </c>
      <c r="O154" s="195" t="s">
        <v>297</v>
      </c>
      <c r="P154" s="196">
        <v>2</v>
      </c>
      <c r="Q154" s="32"/>
      <c r="R154" s="6"/>
      <c r="S154" s="6">
        <f t="shared" si="35"/>
        <v>8526017.5</v>
      </c>
      <c r="T154" s="6">
        <f t="shared" si="36"/>
        <v>-8525017.5</v>
      </c>
      <c r="U154" s="6">
        <f t="shared" si="37"/>
        <v>0</v>
      </c>
      <c r="V154" s="4">
        <f t="shared" si="38"/>
        <v>34104070</v>
      </c>
      <c r="W154" s="4">
        <f t="shared" si="42"/>
        <v>0</v>
      </c>
      <c r="X154" s="4">
        <f t="shared" si="40"/>
        <v>0</v>
      </c>
    </row>
    <row r="155" spans="1:24" s="3" customFormat="1" ht="13.5" customHeight="1" x14ac:dyDescent="0.2">
      <c r="A155" s="26">
        <v>151</v>
      </c>
      <c r="B155" s="189" t="s">
        <v>398</v>
      </c>
      <c r="C155" s="112">
        <v>40633</v>
      </c>
      <c r="D155" s="29">
        <v>73300000</v>
      </c>
      <c r="E155" s="198"/>
      <c r="F155" s="29">
        <f t="shared" si="44"/>
        <v>73300000</v>
      </c>
      <c r="G155" s="72">
        <v>73299000</v>
      </c>
      <c r="H155" s="29">
        <f t="shared" si="43"/>
        <v>1000</v>
      </c>
      <c r="I155" s="30">
        <v>5</v>
      </c>
      <c r="J155" s="30">
        <v>0.2</v>
      </c>
      <c r="K155" s="30">
        <v>0</v>
      </c>
      <c r="L155" s="72">
        <f t="shared" si="33"/>
        <v>0</v>
      </c>
      <c r="M155" s="72">
        <f t="shared" si="34"/>
        <v>73299000</v>
      </c>
      <c r="N155" s="29">
        <f t="shared" si="41"/>
        <v>1000</v>
      </c>
      <c r="O155" s="195" t="s">
        <v>399</v>
      </c>
      <c r="P155" s="196">
        <v>1</v>
      </c>
      <c r="Q155" s="199" t="s">
        <v>400</v>
      </c>
      <c r="R155" s="6"/>
      <c r="S155" s="6">
        <f t="shared" si="35"/>
        <v>3665000</v>
      </c>
      <c r="T155" s="6">
        <f t="shared" si="36"/>
        <v>-3664000</v>
      </c>
      <c r="U155" s="6">
        <f t="shared" si="37"/>
        <v>0</v>
      </c>
      <c r="V155" s="4">
        <f t="shared" si="38"/>
        <v>14660000</v>
      </c>
      <c r="W155" s="4">
        <f t="shared" si="42"/>
        <v>0</v>
      </c>
      <c r="X155" s="4">
        <f t="shared" si="40"/>
        <v>0</v>
      </c>
    </row>
    <row r="156" spans="1:24" s="3" customFormat="1" ht="13.5" customHeight="1" x14ac:dyDescent="0.2">
      <c r="A156" s="26">
        <v>152</v>
      </c>
      <c r="B156" s="510" t="s">
        <v>401</v>
      </c>
      <c r="C156" s="511">
        <v>40596</v>
      </c>
      <c r="D156" s="512">
        <v>0</v>
      </c>
      <c r="E156" s="513"/>
      <c r="F156" s="512">
        <f t="shared" si="44"/>
        <v>0</v>
      </c>
      <c r="G156" s="514"/>
      <c r="H156" s="512"/>
      <c r="I156" s="515">
        <v>5</v>
      </c>
      <c r="J156" s="515">
        <v>0.2</v>
      </c>
      <c r="K156" s="515">
        <v>0</v>
      </c>
      <c r="L156" s="514"/>
      <c r="M156" s="514"/>
      <c r="N156" s="512">
        <f t="shared" si="41"/>
        <v>0</v>
      </c>
      <c r="O156" s="516" t="s">
        <v>273</v>
      </c>
      <c r="P156" s="517">
        <v>1</v>
      </c>
      <c r="Q156" s="518" t="s">
        <v>1790</v>
      </c>
      <c r="R156" s="6"/>
      <c r="S156" s="6">
        <f t="shared" si="35"/>
        <v>0</v>
      </c>
      <c r="T156" s="6">
        <f t="shared" si="36"/>
        <v>0</v>
      </c>
      <c r="U156" s="6">
        <f t="shared" si="37"/>
        <v>-1000</v>
      </c>
      <c r="V156" s="4">
        <f t="shared" si="38"/>
        <v>0</v>
      </c>
      <c r="W156" s="4">
        <f t="shared" si="42"/>
        <v>0</v>
      </c>
      <c r="X156" s="4">
        <f t="shared" si="40"/>
        <v>0</v>
      </c>
    </row>
    <row r="157" spans="1:24" s="3" customFormat="1" ht="13.5" customHeight="1" x14ac:dyDescent="0.2">
      <c r="A157" s="26">
        <v>153</v>
      </c>
      <c r="B157" s="189" t="s">
        <v>366</v>
      </c>
      <c r="C157" s="112">
        <v>40724</v>
      </c>
      <c r="D157" s="29">
        <v>182962248</v>
      </c>
      <c r="E157" s="198"/>
      <c r="F157" s="29">
        <f t="shared" si="44"/>
        <v>182962248</v>
      </c>
      <c r="G157" s="134">
        <v>182961248</v>
      </c>
      <c r="H157" s="133">
        <f t="shared" si="43"/>
        <v>1000</v>
      </c>
      <c r="I157" s="135">
        <v>5</v>
      </c>
      <c r="J157" s="135">
        <v>0.2</v>
      </c>
      <c r="K157" s="30">
        <v>0</v>
      </c>
      <c r="L157" s="134">
        <f t="shared" si="33"/>
        <v>0</v>
      </c>
      <c r="M157" s="134">
        <f>+G157+L157</f>
        <v>182961248</v>
      </c>
      <c r="N157" s="133">
        <f t="shared" si="41"/>
        <v>1000</v>
      </c>
      <c r="O157" s="195" t="s">
        <v>273</v>
      </c>
      <c r="P157" s="196">
        <v>1</v>
      </c>
      <c r="Q157" s="199" t="s">
        <v>402</v>
      </c>
      <c r="R157" s="6"/>
      <c r="S157" s="6">
        <f t="shared" si="35"/>
        <v>9148112.4000000004</v>
      </c>
      <c r="T157" s="6">
        <f t="shared" si="36"/>
        <v>-9147112.4000000004</v>
      </c>
      <c r="U157" s="6">
        <f t="shared" si="37"/>
        <v>0</v>
      </c>
      <c r="V157" s="4">
        <f t="shared" si="38"/>
        <v>36592449.600000001</v>
      </c>
      <c r="W157" s="4">
        <f t="shared" si="42"/>
        <v>0</v>
      </c>
      <c r="X157" s="4">
        <f t="shared" si="40"/>
        <v>0</v>
      </c>
    </row>
    <row r="158" spans="1:24" s="3" customFormat="1" ht="14.25" customHeight="1" x14ac:dyDescent="0.2">
      <c r="A158" s="26">
        <v>154</v>
      </c>
      <c r="B158" s="189" t="s">
        <v>403</v>
      </c>
      <c r="C158" s="112">
        <v>40739</v>
      </c>
      <c r="D158" s="29">
        <v>5000000</v>
      </c>
      <c r="E158" s="198"/>
      <c r="F158" s="29">
        <f t="shared" si="44"/>
        <v>5000000</v>
      </c>
      <c r="G158" s="134">
        <v>4999000</v>
      </c>
      <c r="H158" s="133">
        <f t="shared" si="43"/>
        <v>1000</v>
      </c>
      <c r="I158" s="135">
        <v>5</v>
      </c>
      <c r="J158" s="135">
        <v>0.2</v>
      </c>
      <c r="K158" s="30">
        <v>0</v>
      </c>
      <c r="L158" s="72">
        <f t="shared" si="33"/>
        <v>0</v>
      </c>
      <c r="M158" s="72">
        <f t="shared" si="34"/>
        <v>4999000</v>
      </c>
      <c r="N158" s="29">
        <f t="shared" si="41"/>
        <v>1000</v>
      </c>
      <c r="O158" s="195" t="s">
        <v>404</v>
      </c>
      <c r="P158" s="196">
        <v>1</v>
      </c>
      <c r="Q158" s="32"/>
      <c r="R158" s="6"/>
      <c r="S158" s="6">
        <f t="shared" si="35"/>
        <v>250000</v>
      </c>
      <c r="T158" s="6">
        <f t="shared" si="36"/>
        <v>-249000</v>
      </c>
      <c r="U158" s="6">
        <f t="shared" si="37"/>
        <v>0</v>
      </c>
      <c r="V158" s="4">
        <f t="shared" si="38"/>
        <v>1000000</v>
      </c>
      <c r="W158" s="4">
        <f t="shared" si="42"/>
        <v>0</v>
      </c>
      <c r="X158" s="4">
        <f t="shared" si="40"/>
        <v>0</v>
      </c>
    </row>
    <row r="159" spans="1:24" s="3" customFormat="1" ht="13.5" customHeight="1" x14ac:dyDescent="0.2">
      <c r="A159" s="26">
        <v>155</v>
      </c>
      <c r="B159" s="202" t="s">
        <v>405</v>
      </c>
      <c r="C159" s="203">
        <v>40744</v>
      </c>
      <c r="D159" s="204">
        <v>0</v>
      </c>
      <c r="E159" s="205"/>
      <c r="F159" s="204">
        <f t="shared" si="44"/>
        <v>0</v>
      </c>
      <c r="G159" s="206">
        <v>0</v>
      </c>
      <c r="H159" s="204">
        <f t="shared" si="43"/>
        <v>0</v>
      </c>
      <c r="I159" s="207"/>
      <c r="J159" s="207"/>
      <c r="K159" s="492">
        <v>0</v>
      </c>
      <c r="L159" s="206"/>
      <c r="M159" s="206">
        <f t="shared" si="34"/>
        <v>0</v>
      </c>
      <c r="N159" s="204">
        <f t="shared" si="41"/>
        <v>0</v>
      </c>
      <c r="O159" s="208"/>
      <c r="P159" s="209"/>
      <c r="Q159" s="210"/>
      <c r="R159" s="6"/>
      <c r="S159" s="6"/>
      <c r="T159" s="6"/>
      <c r="U159" s="6"/>
      <c r="V159" s="4"/>
      <c r="W159" s="4">
        <f t="shared" si="42"/>
        <v>0</v>
      </c>
      <c r="X159" s="4"/>
    </row>
    <row r="160" spans="1:24" s="3" customFormat="1" ht="13.5" customHeight="1" x14ac:dyDescent="0.2">
      <c r="A160" s="26">
        <v>156</v>
      </c>
      <c r="B160" s="189" t="s">
        <v>406</v>
      </c>
      <c r="C160" s="112">
        <v>40754</v>
      </c>
      <c r="D160" s="29">
        <v>6500000</v>
      </c>
      <c r="E160" s="198"/>
      <c r="F160" s="29">
        <f t="shared" si="44"/>
        <v>6500000</v>
      </c>
      <c r="G160" s="134">
        <v>6499000</v>
      </c>
      <c r="H160" s="133">
        <f t="shared" si="43"/>
        <v>1000</v>
      </c>
      <c r="I160" s="135">
        <v>5</v>
      </c>
      <c r="J160" s="135">
        <v>0.2</v>
      </c>
      <c r="K160" s="30">
        <v>0</v>
      </c>
      <c r="L160" s="72">
        <f t="shared" ref="L160:L177" si="45">ROUND(IF(F160*J160*K160/12&gt;=H160,H160-1000,F160*J160*K160/12),0)</f>
        <v>0</v>
      </c>
      <c r="M160" s="72">
        <f t="shared" si="34"/>
        <v>6499000</v>
      </c>
      <c r="N160" s="29">
        <f t="shared" si="41"/>
        <v>1000</v>
      </c>
      <c r="O160" s="195" t="s">
        <v>407</v>
      </c>
      <c r="P160" s="196">
        <v>1</v>
      </c>
      <c r="Q160" s="199" t="s">
        <v>402</v>
      </c>
      <c r="R160" s="6"/>
      <c r="S160" s="6">
        <f t="shared" ref="S160:S165" si="46">D160*0.05</f>
        <v>325000</v>
      </c>
      <c r="T160" s="6">
        <f t="shared" ref="T160:T256" si="47">N160-S160</f>
        <v>-324000</v>
      </c>
      <c r="U160" s="6">
        <f t="shared" ref="U160:U256" si="48">N160-1000</f>
        <v>0</v>
      </c>
      <c r="V160" s="4">
        <f t="shared" ref="V160:V256" si="49">F160/I160</f>
        <v>1300000</v>
      </c>
      <c r="W160" s="4">
        <f t="shared" si="42"/>
        <v>0</v>
      </c>
      <c r="X160" s="4">
        <f t="shared" ref="X160:X256" si="50">L160-W160</f>
        <v>0</v>
      </c>
    </row>
    <row r="161" spans="1:24" s="3" customFormat="1" ht="13.5" customHeight="1" x14ac:dyDescent="0.2">
      <c r="A161" s="26">
        <v>157</v>
      </c>
      <c r="B161" s="510" t="s">
        <v>401</v>
      </c>
      <c r="C161" s="511">
        <v>40754</v>
      </c>
      <c r="D161" s="512">
        <v>0</v>
      </c>
      <c r="E161" s="513"/>
      <c r="F161" s="512">
        <f t="shared" si="44"/>
        <v>0</v>
      </c>
      <c r="G161" s="514"/>
      <c r="H161" s="512"/>
      <c r="I161" s="515">
        <v>5</v>
      </c>
      <c r="J161" s="515">
        <v>0.2</v>
      </c>
      <c r="K161" s="515">
        <v>0</v>
      </c>
      <c r="L161" s="514"/>
      <c r="M161" s="514"/>
      <c r="N161" s="512">
        <f t="shared" si="41"/>
        <v>0</v>
      </c>
      <c r="O161" s="516" t="s">
        <v>273</v>
      </c>
      <c r="P161" s="519">
        <v>1</v>
      </c>
      <c r="Q161" s="518" t="s">
        <v>1789</v>
      </c>
      <c r="R161" s="6"/>
      <c r="S161" s="6">
        <f t="shared" si="46"/>
        <v>0</v>
      </c>
      <c r="T161" s="6">
        <f t="shared" si="47"/>
        <v>0</v>
      </c>
      <c r="U161" s="6">
        <f t="shared" si="48"/>
        <v>-1000</v>
      </c>
      <c r="V161" s="4">
        <f t="shared" si="49"/>
        <v>0</v>
      </c>
      <c r="W161" s="4">
        <f t="shared" si="42"/>
        <v>0</v>
      </c>
      <c r="X161" s="4">
        <f t="shared" si="50"/>
        <v>0</v>
      </c>
    </row>
    <row r="162" spans="1:24" s="3" customFormat="1" ht="13.5" customHeight="1" x14ac:dyDescent="0.2">
      <c r="A162" s="26">
        <v>158</v>
      </c>
      <c r="B162" s="189" t="s">
        <v>408</v>
      </c>
      <c r="C162" s="112">
        <v>40788</v>
      </c>
      <c r="D162" s="29">
        <v>16000000</v>
      </c>
      <c r="E162" s="198"/>
      <c r="F162" s="29">
        <f t="shared" si="44"/>
        <v>16000000</v>
      </c>
      <c r="G162" s="134">
        <v>15999000</v>
      </c>
      <c r="H162" s="133">
        <f t="shared" si="43"/>
        <v>1000</v>
      </c>
      <c r="I162" s="135">
        <v>5</v>
      </c>
      <c r="J162" s="135">
        <v>0.2</v>
      </c>
      <c r="K162" s="30">
        <v>0</v>
      </c>
      <c r="L162" s="72">
        <f t="shared" si="45"/>
        <v>0</v>
      </c>
      <c r="M162" s="72">
        <f t="shared" si="34"/>
        <v>15999000</v>
      </c>
      <c r="N162" s="29">
        <f t="shared" si="41"/>
        <v>1000</v>
      </c>
      <c r="O162" s="195" t="s">
        <v>409</v>
      </c>
      <c r="P162" s="196">
        <v>1</v>
      </c>
      <c r="Q162" s="32"/>
      <c r="R162" s="6"/>
      <c r="S162" s="6">
        <f t="shared" si="46"/>
        <v>800000</v>
      </c>
      <c r="T162" s="6">
        <f t="shared" si="47"/>
        <v>-799000</v>
      </c>
      <c r="U162" s="6">
        <f t="shared" si="48"/>
        <v>0</v>
      </c>
      <c r="V162" s="4">
        <f t="shared" si="49"/>
        <v>3200000</v>
      </c>
      <c r="W162" s="4">
        <f t="shared" si="42"/>
        <v>0</v>
      </c>
      <c r="X162" s="4">
        <f t="shared" si="50"/>
        <v>0</v>
      </c>
    </row>
    <row r="163" spans="1:24" s="3" customFormat="1" ht="13.5" customHeight="1" x14ac:dyDescent="0.2">
      <c r="A163" s="26">
        <v>159</v>
      </c>
      <c r="B163" s="189" t="s">
        <v>410</v>
      </c>
      <c r="C163" s="112">
        <v>40807</v>
      </c>
      <c r="D163" s="29">
        <v>69036000</v>
      </c>
      <c r="E163" s="198"/>
      <c r="F163" s="29">
        <f t="shared" si="44"/>
        <v>69036000</v>
      </c>
      <c r="G163" s="134">
        <v>69035000</v>
      </c>
      <c r="H163" s="133">
        <f t="shared" si="43"/>
        <v>1000</v>
      </c>
      <c r="I163" s="135">
        <v>5</v>
      </c>
      <c r="J163" s="135">
        <v>0.2</v>
      </c>
      <c r="K163" s="30">
        <v>0</v>
      </c>
      <c r="L163" s="72">
        <f t="shared" si="45"/>
        <v>0</v>
      </c>
      <c r="M163" s="72">
        <f t="shared" si="34"/>
        <v>69035000</v>
      </c>
      <c r="N163" s="29">
        <f t="shared" si="41"/>
        <v>1000</v>
      </c>
      <c r="O163" s="195" t="s">
        <v>411</v>
      </c>
      <c r="P163" s="196">
        <v>1</v>
      </c>
      <c r="Q163" s="32"/>
      <c r="R163" s="6"/>
      <c r="S163" s="6">
        <f t="shared" si="46"/>
        <v>3451800</v>
      </c>
      <c r="T163" s="6">
        <f t="shared" si="47"/>
        <v>-3450800</v>
      </c>
      <c r="U163" s="6">
        <f t="shared" si="48"/>
        <v>0</v>
      </c>
      <c r="V163" s="4">
        <f t="shared" si="49"/>
        <v>13807200</v>
      </c>
      <c r="W163" s="4">
        <f t="shared" si="42"/>
        <v>0</v>
      </c>
      <c r="X163" s="4">
        <f t="shared" si="50"/>
        <v>0</v>
      </c>
    </row>
    <row r="164" spans="1:24" s="3" customFormat="1" ht="13.5" customHeight="1" x14ac:dyDescent="0.2">
      <c r="A164" s="26">
        <v>160</v>
      </c>
      <c r="B164" s="189" t="s">
        <v>412</v>
      </c>
      <c r="C164" s="112">
        <v>40816</v>
      </c>
      <c r="D164" s="29">
        <v>31900000</v>
      </c>
      <c r="E164" s="198"/>
      <c r="F164" s="29">
        <f t="shared" si="44"/>
        <v>31900000</v>
      </c>
      <c r="G164" s="134">
        <v>31899000</v>
      </c>
      <c r="H164" s="133">
        <f t="shared" si="43"/>
        <v>1000</v>
      </c>
      <c r="I164" s="135">
        <v>5</v>
      </c>
      <c r="J164" s="135">
        <v>0.2</v>
      </c>
      <c r="K164" s="30">
        <v>0</v>
      </c>
      <c r="L164" s="72">
        <f t="shared" si="45"/>
        <v>0</v>
      </c>
      <c r="M164" s="72">
        <f t="shared" si="34"/>
        <v>31899000</v>
      </c>
      <c r="N164" s="29">
        <f t="shared" si="41"/>
        <v>1000</v>
      </c>
      <c r="O164" s="195" t="s">
        <v>357</v>
      </c>
      <c r="P164" s="196">
        <v>1</v>
      </c>
      <c r="Q164" s="32"/>
      <c r="R164" s="6"/>
      <c r="S164" s="6">
        <f t="shared" si="46"/>
        <v>1595000</v>
      </c>
      <c r="T164" s="6">
        <f t="shared" si="47"/>
        <v>-1594000</v>
      </c>
      <c r="U164" s="6">
        <f t="shared" si="48"/>
        <v>0</v>
      </c>
      <c r="V164" s="4">
        <f t="shared" si="49"/>
        <v>6380000</v>
      </c>
      <c r="W164" s="4">
        <f t="shared" si="42"/>
        <v>0</v>
      </c>
      <c r="X164" s="4">
        <f t="shared" si="50"/>
        <v>0</v>
      </c>
    </row>
    <row r="165" spans="1:24" s="3" customFormat="1" ht="13.5" customHeight="1" x14ac:dyDescent="0.2">
      <c r="A165" s="26">
        <v>161</v>
      </c>
      <c r="B165" s="211" t="s">
        <v>413</v>
      </c>
      <c r="C165" s="132">
        <v>40841</v>
      </c>
      <c r="D165" s="133">
        <v>102000000</v>
      </c>
      <c r="E165" s="212"/>
      <c r="F165" s="133">
        <f t="shared" si="44"/>
        <v>102000000</v>
      </c>
      <c r="G165" s="134">
        <v>101999000</v>
      </c>
      <c r="H165" s="133">
        <f t="shared" si="43"/>
        <v>1000</v>
      </c>
      <c r="I165" s="135">
        <v>5</v>
      </c>
      <c r="J165" s="135">
        <v>0.2</v>
      </c>
      <c r="K165" s="30">
        <v>0</v>
      </c>
      <c r="L165" s="134">
        <f t="shared" si="45"/>
        <v>0</v>
      </c>
      <c r="M165" s="134">
        <f t="shared" si="34"/>
        <v>101999000</v>
      </c>
      <c r="N165" s="133">
        <f t="shared" si="41"/>
        <v>1000</v>
      </c>
      <c r="O165" s="200" t="s">
        <v>414</v>
      </c>
      <c r="P165" s="213">
        <v>1</v>
      </c>
      <c r="Q165" s="201" t="s">
        <v>402</v>
      </c>
      <c r="R165" s="6"/>
      <c r="S165" s="6">
        <f t="shared" si="46"/>
        <v>5100000</v>
      </c>
      <c r="T165" s="6">
        <f t="shared" si="47"/>
        <v>-5099000</v>
      </c>
      <c r="U165" s="6">
        <f t="shared" si="48"/>
        <v>0</v>
      </c>
      <c r="V165" s="4">
        <f t="shared" si="49"/>
        <v>20400000</v>
      </c>
      <c r="W165" s="4">
        <f t="shared" si="42"/>
        <v>0</v>
      </c>
      <c r="X165" s="4">
        <f t="shared" si="50"/>
        <v>0</v>
      </c>
    </row>
    <row r="166" spans="1:24" s="3" customFormat="1" ht="13.5" customHeight="1" x14ac:dyDescent="0.2">
      <c r="A166" s="26">
        <v>162</v>
      </c>
      <c r="B166" s="189" t="s">
        <v>415</v>
      </c>
      <c r="C166" s="112">
        <v>40917</v>
      </c>
      <c r="D166" s="29">
        <v>38000000</v>
      </c>
      <c r="E166" s="190"/>
      <c r="F166" s="133">
        <f t="shared" si="44"/>
        <v>38000000</v>
      </c>
      <c r="G166" s="72">
        <v>37999000</v>
      </c>
      <c r="H166" s="133">
        <f t="shared" si="43"/>
        <v>1000</v>
      </c>
      <c r="I166" s="135">
        <v>5</v>
      </c>
      <c r="J166" s="135">
        <v>0.2</v>
      </c>
      <c r="K166" s="30">
        <v>0</v>
      </c>
      <c r="L166" s="134">
        <f t="shared" si="45"/>
        <v>0</v>
      </c>
      <c r="M166" s="134">
        <f t="shared" si="34"/>
        <v>37999000</v>
      </c>
      <c r="N166" s="133">
        <f t="shared" si="41"/>
        <v>1000</v>
      </c>
      <c r="O166" s="195" t="s">
        <v>416</v>
      </c>
      <c r="P166" s="196">
        <v>1</v>
      </c>
      <c r="Q166" s="199" t="s">
        <v>417</v>
      </c>
      <c r="R166" s="6"/>
      <c r="S166" s="6">
        <f t="shared" ref="S166:S256" si="51">F166*0.05</f>
        <v>1900000</v>
      </c>
      <c r="T166" s="6">
        <f t="shared" si="47"/>
        <v>-1899000</v>
      </c>
      <c r="U166" s="6">
        <f t="shared" si="48"/>
        <v>0</v>
      </c>
      <c r="V166" s="4">
        <f t="shared" si="49"/>
        <v>7600000</v>
      </c>
      <c r="W166" s="4">
        <f t="shared" si="42"/>
        <v>0</v>
      </c>
      <c r="X166" s="4">
        <f t="shared" si="50"/>
        <v>0</v>
      </c>
    </row>
    <row r="167" spans="1:24" s="3" customFormat="1" ht="13.5" customHeight="1" x14ac:dyDescent="0.2">
      <c r="A167" s="26">
        <v>163</v>
      </c>
      <c r="B167" s="189" t="s">
        <v>418</v>
      </c>
      <c r="C167" s="112">
        <v>40994</v>
      </c>
      <c r="D167" s="29">
        <v>22000000</v>
      </c>
      <c r="E167" s="190"/>
      <c r="F167" s="133">
        <f t="shared" si="44"/>
        <v>22000000</v>
      </c>
      <c r="G167" s="72">
        <v>21999000</v>
      </c>
      <c r="H167" s="133">
        <f t="shared" si="43"/>
        <v>1000</v>
      </c>
      <c r="I167" s="135">
        <v>5</v>
      </c>
      <c r="J167" s="135">
        <v>0.2</v>
      </c>
      <c r="K167" s="30">
        <v>0</v>
      </c>
      <c r="L167" s="134">
        <f t="shared" si="45"/>
        <v>0</v>
      </c>
      <c r="M167" s="134">
        <f t="shared" si="34"/>
        <v>21999000</v>
      </c>
      <c r="N167" s="133">
        <f t="shared" si="41"/>
        <v>1000</v>
      </c>
      <c r="O167" s="195" t="s">
        <v>419</v>
      </c>
      <c r="P167" s="196">
        <v>1</v>
      </c>
      <c r="Q167" s="32"/>
      <c r="R167" s="6"/>
      <c r="S167" s="6">
        <f t="shared" si="51"/>
        <v>1100000</v>
      </c>
      <c r="T167" s="6">
        <f t="shared" si="47"/>
        <v>-1099000</v>
      </c>
      <c r="U167" s="6">
        <f t="shared" si="48"/>
        <v>0</v>
      </c>
      <c r="V167" s="4">
        <f t="shared" si="49"/>
        <v>4400000</v>
      </c>
      <c r="W167" s="4">
        <f t="shared" si="42"/>
        <v>0</v>
      </c>
      <c r="X167" s="4">
        <f t="shared" si="50"/>
        <v>0</v>
      </c>
    </row>
    <row r="168" spans="1:24" s="3" customFormat="1" ht="13.5" customHeight="1" x14ac:dyDescent="0.2">
      <c r="A168" s="26">
        <v>164</v>
      </c>
      <c r="B168" s="189" t="s">
        <v>420</v>
      </c>
      <c r="C168" s="112">
        <v>41029</v>
      </c>
      <c r="D168" s="35">
        <v>98000000</v>
      </c>
      <c r="E168" s="194"/>
      <c r="F168" s="133">
        <f t="shared" si="44"/>
        <v>98000000</v>
      </c>
      <c r="G168" s="72">
        <v>97999000</v>
      </c>
      <c r="H168" s="133">
        <f t="shared" si="43"/>
        <v>1000</v>
      </c>
      <c r="I168" s="135">
        <v>5</v>
      </c>
      <c r="J168" s="135">
        <v>0.2</v>
      </c>
      <c r="K168" s="30">
        <v>0</v>
      </c>
      <c r="L168" s="134">
        <f t="shared" si="45"/>
        <v>0</v>
      </c>
      <c r="M168" s="134">
        <f t="shared" si="34"/>
        <v>97999000</v>
      </c>
      <c r="N168" s="133">
        <f t="shared" si="41"/>
        <v>1000</v>
      </c>
      <c r="O168" s="214" t="s">
        <v>409</v>
      </c>
      <c r="P168" s="215">
        <v>1</v>
      </c>
      <c r="Q168" s="38"/>
      <c r="R168" s="6"/>
      <c r="S168" s="6">
        <f t="shared" si="51"/>
        <v>4900000</v>
      </c>
      <c r="T168" s="6">
        <f t="shared" si="47"/>
        <v>-4899000</v>
      </c>
      <c r="U168" s="6">
        <f t="shared" si="48"/>
        <v>0</v>
      </c>
      <c r="V168" s="4">
        <f t="shared" si="49"/>
        <v>19600000</v>
      </c>
      <c r="W168" s="4">
        <f t="shared" si="42"/>
        <v>0</v>
      </c>
      <c r="X168" s="4">
        <f t="shared" si="50"/>
        <v>0</v>
      </c>
    </row>
    <row r="169" spans="1:24" s="3" customFormat="1" ht="13.5" customHeight="1" x14ac:dyDescent="0.2">
      <c r="A169" s="26">
        <v>165</v>
      </c>
      <c r="B169" s="193" t="s">
        <v>421</v>
      </c>
      <c r="C169" s="112">
        <v>41107</v>
      </c>
      <c r="D169" s="35">
        <v>26000000</v>
      </c>
      <c r="E169" s="194"/>
      <c r="F169" s="133">
        <f t="shared" si="44"/>
        <v>26000000</v>
      </c>
      <c r="G169" s="72">
        <v>25999000</v>
      </c>
      <c r="H169" s="133">
        <f t="shared" si="43"/>
        <v>1000</v>
      </c>
      <c r="I169" s="135">
        <v>5</v>
      </c>
      <c r="J169" s="135">
        <v>0.2</v>
      </c>
      <c r="K169" s="30">
        <v>0</v>
      </c>
      <c r="L169" s="134">
        <f t="shared" si="45"/>
        <v>0</v>
      </c>
      <c r="M169" s="134">
        <f t="shared" si="34"/>
        <v>25999000</v>
      </c>
      <c r="N169" s="133">
        <f t="shared" si="41"/>
        <v>1000</v>
      </c>
      <c r="O169" s="214" t="s">
        <v>422</v>
      </c>
      <c r="P169" s="215">
        <v>1</v>
      </c>
      <c r="Q169" s="38"/>
      <c r="R169" s="6"/>
      <c r="S169" s="6">
        <f t="shared" si="51"/>
        <v>1300000</v>
      </c>
      <c r="T169" s="6">
        <f t="shared" si="47"/>
        <v>-1299000</v>
      </c>
      <c r="U169" s="6">
        <f t="shared" si="48"/>
        <v>0</v>
      </c>
      <c r="V169" s="4">
        <f t="shared" si="49"/>
        <v>5200000</v>
      </c>
      <c r="W169" s="4">
        <f t="shared" si="42"/>
        <v>0</v>
      </c>
      <c r="X169" s="4">
        <f t="shared" si="50"/>
        <v>0</v>
      </c>
    </row>
    <row r="170" spans="1:24" s="3" customFormat="1" ht="13.5" customHeight="1" x14ac:dyDescent="0.2">
      <c r="A170" s="26">
        <v>166</v>
      </c>
      <c r="B170" s="193" t="s">
        <v>423</v>
      </c>
      <c r="C170" s="112">
        <v>41121</v>
      </c>
      <c r="D170" s="35">
        <v>135000000</v>
      </c>
      <c r="E170" s="194"/>
      <c r="F170" s="133">
        <f t="shared" si="44"/>
        <v>135000000</v>
      </c>
      <c r="G170" s="72">
        <v>134999000</v>
      </c>
      <c r="H170" s="133">
        <f t="shared" si="43"/>
        <v>1000</v>
      </c>
      <c r="I170" s="135">
        <v>5</v>
      </c>
      <c r="J170" s="135">
        <v>0.2</v>
      </c>
      <c r="K170" s="30">
        <v>0</v>
      </c>
      <c r="L170" s="134">
        <f t="shared" si="45"/>
        <v>0</v>
      </c>
      <c r="M170" s="134">
        <f t="shared" si="34"/>
        <v>134999000</v>
      </c>
      <c r="N170" s="133">
        <f t="shared" si="41"/>
        <v>1000</v>
      </c>
      <c r="O170" s="214" t="s">
        <v>424</v>
      </c>
      <c r="P170" s="215">
        <v>1</v>
      </c>
      <c r="Q170" s="216" t="s">
        <v>425</v>
      </c>
      <c r="R170" s="6"/>
      <c r="S170" s="6">
        <f t="shared" si="51"/>
        <v>6750000</v>
      </c>
      <c r="T170" s="6">
        <f t="shared" si="47"/>
        <v>-6749000</v>
      </c>
      <c r="U170" s="6">
        <f t="shared" si="48"/>
        <v>0</v>
      </c>
      <c r="V170" s="4">
        <f t="shared" si="49"/>
        <v>27000000</v>
      </c>
      <c r="W170" s="4">
        <f t="shared" si="42"/>
        <v>0</v>
      </c>
      <c r="X170" s="4">
        <f t="shared" si="50"/>
        <v>0</v>
      </c>
    </row>
    <row r="171" spans="1:24" s="3" customFormat="1" ht="13.5" customHeight="1" x14ac:dyDescent="0.2">
      <c r="A171" s="26">
        <v>167</v>
      </c>
      <c r="B171" s="193" t="s">
        <v>426</v>
      </c>
      <c r="C171" s="106">
        <v>41213</v>
      </c>
      <c r="D171" s="35">
        <v>63750000</v>
      </c>
      <c r="E171" s="194"/>
      <c r="F171" s="133">
        <f t="shared" si="44"/>
        <v>63750000</v>
      </c>
      <c r="G171" s="72">
        <v>63749000</v>
      </c>
      <c r="H171" s="133">
        <f t="shared" si="43"/>
        <v>1000</v>
      </c>
      <c r="I171" s="135">
        <v>5</v>
      </c>
      <c r="J171" s="135">
        <v>0.2</v>
      </c>
      <c r="K171" s="30">
        <v>0</v>
      </c>
      <c r="L171" s="134">
        <f t="shared" si="45"/>
        <v>0</v>
      </c>
      <c r="M171" s="134">
        <f t="shared" si="34"/>
        <v>63749000</v>
      </c>
      <c r="N171" s="133">
        <f t="shared" si="41"/>
        <v>1000</v>
      </c>
      <c r="O171" s="214" t="s">
        <v>427</v>
      </c>
      <c r="P171" s="215">
        <v>1</v>
      </c>
      <c r="Q171" s="216"/>
      <c r="R171" s="6"/>
      <c r="S171" s="6">
        <f t="shared" si="51"/>
        <v>3187500</v>
      </c>
      <c r="T171" s="6">
        <f t="shared" si="47"/>
        <v>-3186500</v>
      </c>
      <c r="U171" s="6">
        <f t="shared" si="48"/>
        <v>0</v>
      </c>
      <c r="V171" s="4">
        <f t="shared" si="49"/>
        <v>12750000</v>
      </c>
      <c r="W171" s="4">
        <f t="shared" si="42"/>
        <v>0</v>
      </c>
      <c r="X171" s="4">
        <f t="shared" si="50"/>
        <v>0</v>
      </c>
    </row>
    <row r="172" spans="1:24" s="3" customFormat="1" ht="13.5" customHeight="1" x14ac:dyDescent="0.2">
      <c r="A172" s="26">
        <v>168</v>
      </c>
      <c r="B172" s="193" t="s">
        <v>428</v>
      </c>
      <c r="C172" s="106">
        <v>41213</v>
      </c>
      <c r="D172" s="35">
        <v>63750000</v>
      </c>
      <c r="E172" s="194"/>
      <c r="F172" s="133">
        <f t="shared" si="44"/>
        <v>63750000</v>
      </c>
      <c r="G172" s="72">
        <v>63749000</v>
      </c>
      <c r="H172" s="133">
        <f t="shared" si="43"/>
        <v>1000</v>
      </c>
      <c r="I172" s="135">
        <v>5</v>
      </c>
      <c r="J172" s="135">
        <v>0.2</v>
      </c>
      <c r="K172" s="30">
        <v>0</v>
      </c>
      <c r="L172" s="134">
        <f t="shared" si="45"/>
        <v>0</v>
      </c>
      <c r="M172" s="134">
        <f t="shared" si="34"/>
        <v>63749000</v>
      </c>
      <c r="N172" s="133">
        <f t="shared" si="41"/>
        <v>1000</v>
      </c>
      <c r="O172" s="214" t="s">
        <v>427</v>
      </c>
      <c r="P172" s="215">
        <v>1</v>
      </c>
      <c r="Q172" s="216"/>
      <c r="R172" s="6"/>
      <c r="S172" s="6">
        <f t="shared" si="51"/>
        <v>3187500</v>
      </c>
      <c r="T172" s="6">
        <f t="shared" si="47"/>
        <v>-3186500</v>
      </c>
      <c r="U172" s="6">
        <f t="shared" si="48"/>
        <v>0</v>
      </c>
      <c r="V172" s="4">
        <f t="shared" si="49"/>
        <v>12750000</v>
      </c>
      <c r="W172" s="4">
        <f t="shared" si="42"/>
        <v>0</v>
      </c>
      <c r="X172" s="4">
        <f t="shared" si="50"/>
        <v>0</v>
      </c>
    </row>
    <row r="173" spans="1:24" s="3" customFormat="1" ht="13.5" customHeight="1" x14ac:dyDescent="0.2">
      <c r="A173" s="26">
        <v>169</v>
      </c>
      <c r="B173" s="193" t="s">
        <v>429</v>
      </c>
      <c r="C173" s="106">
        <v>41213</v>
      </c>
      <c r="D173" s="35">
        <v>63750000</v>
      </c>
      <c r="E173" s="194"/>
      <c r="F173" s="133">
        <f t="shared" si="44"/>
        <v>63750000</v>
      </c>
      <c r="G173" s="72">
        <v>63749000</v>
      </c>
      <c r="H173" s="133">
        <f t="shared" si="43"/>
        <v>1000</v>
      </c>
      <c r="I173" s="135">
        <v>5</v>
      </c>
      <c r="J173" s="135">
        <v>0.2</v>
      </c>
      <c r="K173" s="30">
        <v>0</v>
      </c>
      <c r="L173" s="134">
        <f t="shared" si="45"/>
        <v>0</v>
      </c>
      <c r="M173" s="134">
        <f t="shared" si="34"/>
        <v>63749000</v>
      </c>
      <c r="N173" s="133">
        <f t="shared" si="41"/>
        <v>1000</v>
      </c>
      <c r="O173" s="214" t="s">
        <v>427</v>
      </c>
      <c r="P173" s="215">
        <v>1</v>
      </c>
      <c r="Q173" s="216"/>
      <c r="R173" s="6"/>
      <c r="S173" s="6">
        <f t="shared" si="51"/>
        <v>3187500</v>
      </c>
      <c r="T173" s="6">
        <f t="shared" si="47"/>
        <v>-3186500</v>
      </c>
      <c r="U173" s="6">
        <f t="shared" si="48"/>
        <v>0</v>
      </c>
      <c r="V173" s="4">
        <f t="shared" si="49"/>
        <v>12750000</v>
      </c>
      <c r="W173" s="4">
        <f t="shared" si="42"/>
        <v>0</v>
      </c>
      <c r="X173" s="4">
        <f t="shared" si="50"/>
        <v>0</v>
      </c>
    </row>
    <row r="174" spans="1:24" s="3" customFormat="1" ht="13.5" customHeight="1" x14ac:dyDescent="0.2">
      <c r="A174" s="26">
        <v>170</v>
      </c>
      <c r="B174" s="193" t="s">
        <v>430</v>
      </c>
      <c r="C174" s="106">
        <v>41213</v>
      </c>
      <c r="D174" s="35">
        <v>63750000</v>
      </c>
      <c r="E174" s="194"/>
      <c r="F174" s="133">
        <f t="shared" si="44"/>
        <v>63750000</v>
      </c>
      <c r="G174" s="72">
        <v>63749000</v>
      </c>
      <c r="H174" s="133">
        <f t="shared" si="43"/>
        <v>1000</v>
      </c>
      <c r="I174" s="135">
        <v>5</v>
      </c>
      <c r="J174" s="135">
        <v>0.2</v>
      </c>
      <c r="K174" s="30">
        <v>0</v>
      </c>
      <c r="L174" s="134">
        <f t="shared" si="45"/>
        <v>0</v>
      </c>
      <c r="M174" s="134">
        <f t="shared" si="34"/>
        <v>63749000</v>
      </c>
      <c r="N174" s="133">
        <f t="shared" si="41"/>
        <v>1000</v>
      </c>
      <c r="O174" s="214" t="s">
        <v>427</v>
      </c>
      <c r="P174" s="215">
        <v>1</v>
      </c>
      <c r="Q174" s="216"/>
      <c r="R174" s="6"/>
      <c r="S174" s="6">
        <f t="shared" si="51"/>
        <v>3187500</v>
      </c>
      <c r="T174" s="6">
        <f t="shared" si="47"/>
        <v>-3186500</v>
      </c>
      <c r="U174" s="6">
        <f t="shared" si="48"/>
        <v>0</v>
      </c>
      <c r="V174" s="4">
        <f t="shared" si="49"/>
        <v>12750000</v>
      </c>
      <c r="W174" s="4">
        <f t="shared" si="42"/>
        <v>0</v>
      </c>
      <c r="X174" s="4">
        <f t="shared" si="50"/>
        <v>0</v>
      </c>
    </row>
    <row r="175" spans="1:24" s="3" customFormat="1" ht="13.5" customHeight="1" x14ac:dyDescent="0.2">
      <c r="A175" s="26">
        <v>171</v>
      </c>
      <c r="B175" s="193" t="s">
        <v>431</v>
      </c>
      <c r="C175" s="106">
        <v>41249</v>
      </c>
      <c r="D175" s="35">
        <v>74000000</v>
      </c>
      <c r="E175" s="194"/>
      <c r="F175" s="133">
        <f t="shared" si="44"/>
        <v>74000000</v>
      </c>
      <c r="G175" s="72">
        <v>73999000</v>
      </c>
      <c r="H175" s="133">
        <f t="shared" si="43"/>
        <v>1000</v>
      </c>
      <c r="I175" s="135">
        <v>5</v>
      </c>
      <c r="J175" s="135">
        <v>0.2</v>
      </c>
      <c r="K175" s="30">
        <v>0</v>
      </c>
      <c r="L175" s="134">
        <f t="shared" si="45"/>
        <v>0</v>
      </c>
      <c r="M175" s="134">
        <f t="shared" si="34"/>
        <v>73999000</v>
      </c>
      <c r="N175" s="133">
        <f t="shared" si="41"/>
        <v>1000</v>
      </c>
      <c r="O175" s="214" t="s">
        <v>432</v>
      </c>
      <c r="P175" s="215">
        <v>1</v>
      </c>
      <c r="Q175" s="216"/>
      <c r="R175" s="6"/>
      <c r="S175" s="6">
        <f t="shared" si="51"/>
        <v>3700000</v>
      </c>
      <c r="T175" s="6">
        <f t="shared" si="47"/>
        <v>-3699000</v>
      </c>
      <c r="U175" s="6">
        <f t="shared" si="48"/>
        <v>0</v>
      </c>
      <c r="V175" s="4">
        <f t="shared" si="49"/>
        <v>14800000</v>
      </c>
      <c r="W175" s="4">
        <f t="shared" si="42"/>
        <v>0</v>
      </c>
      <c r="X175" s="4">
        <f t="shared" si="50"/>
        <v>0</v>
      </c>
    </row>
    <row r="176" spans="1:24" s="3" customFormat="1" ht="13.5" customHeight="1" x14ac:dyDescent="0.2">
      <c r="A176" s="26">
        <v>172</v>
      </c>
      <c r="B176" s="193" t="s">
        <v>433</v>
      </c>
      <c r="C176" s="106">
        <v>41249</v>
      </c>
      <c r="D176" s="35">
        <v>36000000</v>
      </c>
      <c r="E176" s="194"/>
      <c r="F176" s="133">
        <f t="shared" si="44"/>
        <v>36000000</v>
      </c>
      <c r="G176" s="72">
        <v>35999000</v>
      </c>
      <c r="H176" s="133">
        <f t="shared" si="43"/>
        <v>1000</v>
      </c>
      <c r="I176" s="135">
        <v>5</v>
      </c>
      <c r="J176" s="135">
        <v>0.2</v>
      </c>
      <c r="K176" s="30">
        <v>0</v>
      </c>
      <c r="L176" s="134">
        <f t="shared" si="45"/>
        <v>0</v>
      </c>
      <c r="M176" s="134">
        <f t="shared" si="34"/>
        <v>35999000</v>
      </c>
      <c r="N176" s="133">
        <f t="shared" si="41"/>
        <v>1000</v>
      </c>
      <c r="O176" s="214" t="s">
        <v>434</v>
      </c>
      <c r="P176" s="215">
        <v>1</v>
      </c>
      <c r="Q176" s="216"/>
      <c r="R176" s="6"/>
      <c r="S176" s="6">
        <f t="shared" si="51"/>
        <v>1800000</v>
      </c>
      <c r="T176" s="6">
        <f t="shared" si="47"/>
        <v>-1799000</v>
      </c>
      <c r="U176" s="6">
        <f t="shared" si="48"/>
        <v>0</v>
      </c>
      <c r="V176" s="4">
        <f t="shared" si="49"/>
        <v>7200000</v>
      </c>
      <c r="W176" s="4">
        <f t="shared" si="42"/>
        <v>0</v>
      </c>
      <c r="X176" s="4">
        <f t="shared" si="50"/>
        <v>0</v>
      </c>
    </row>
    <row r="177" spans="1:24" s="3" customFormat="1" ht="13.5" customHeight="1" x14ac:dyDescent="0.2">
      <c r="A177" s="26">
        <v>173</v>
      </c>
      <c r="B177" s="193" t="s">
        <v>435</v>
      </c>
      <c r="C177" s="106">
        <v>41249</v>
      </c>
      <c r="D177" s="35">
        <v>41000000</v>
      </c>
      <c r="E177" s="194"/>
      <c r="F177" s="133">
        <f t="shared" si="44"/>
        <v>41000000</v>
      </c>
      <c r="G177" s="72">
        <v>40999000</v>
      </c>
      <c r="H177" s="133">
        <f t="shared" si="43"/>
        <v>1000</v>
      </c>
      <c r="I177" s="135">
        <v>5</v>
      </c>
      <c r="J177" s="135">
        <v>0.2</v>
      </c>
      <c r="K177" s="30">
        <v>0</v>
      </c>
      <c r="L177" s="134">
        <f t="shared" si="45"/>
        <v>0</v>
      </c>
      <c r="M177" s="134">
        <f t="shared" si="34"/>
        <v>40999000</v>
      </c>
      <c r="N177" s="133">
        <f t="shared" si="41"/>
        <v>1000</v>
      </c>
      <c r="O177" s="214" t="s">
        <v>432</v>
      </c>
      <c r="P177" s="215">
        <v>1</v>
      </c>
      <c r="Q177" s="216"/>
      <c r="R177" s="6"/>
      <c r="S177" s="6">
        <f t="shared" si="51"/>
        <v>2050000</v>
      </c>
      <c r="T177" s="6">
        <f t="shared" si="47"/>
        <v>-2049000</v>
      </c>
      <c r="U177" s="6">
        <f t="shared" si="48"/>
        <v>0</v>
      </c>
      <c r="V177" s="4">
        <f t="shared" si="49"/>
        <v>8200000</v>
      </c>
      <c r="W177" s="4">
        <f>ROUND(IF(H177&lt;=1000,0,V177/12*K177),0)</f>
        <v>0</v>
      </c>
      <c r="X177" s="4">
        <f t="shared" si="50"/>
        <v>0</v>
      </c>
    </row>
    <row r="178" spans="1:24" s="3" customFormat="1" ht="13.5" customHeight="1" x14ac:dyDescent="0.2">
      <c r="A178" s="26">
        <v>174</v>
      </c>
      <c r="B178" s="193" t="s">
        <v>436</v>
      </c>
      <c r="C178" s="106">
        <v>41333</v>
      </c>
      <c r="D178" s="35">
        <v>20000000</v>
      </c>
      <c r="E178" s="194"/>
      <c r="F178" s="133">
        <f t="shared" si="44"/>
        <v>20000000</v>
      </c>
      <c r="G178" s="72">
        <v>19999000</v>
      </c>
      <c r="H178" s="133">
        <f t="shared" si="43"/>
        <v>1000</v>
      </c>
      <c r="I178" s="135">
        <v>5</v>
      </c>
      <c r="J178" s="135">
        <v>0.2</v>
      </c>
      <c r="K178" s="30">
        <v>0</v>
      </c>
      <c r="L178" s="134">
        <f>ROUND(IF(F178*J178*K178/12&gt;=H178,H178-1000,F178*J178*K178/12),0)</f>
        <v>0</v>
      </c>
      <c r="M178" s="134">
        <f t="shared" si="34"/>
        <v>19999000</v>
      </c>
      <c r="N178" s="133">
        <f t="shared" si="41"/>
        <v>1000</v>
      </c>
      <c r="O178" s="214" t="s">
        <v>437</v>
      </c>
      <c r="P178" s="215">
        <v>1</v>
      </c>
      <c r="Q178" s="216"/>
      <c r="R178" s="6"/>
      <c r="S178" s="6">
        <f t="shared" si="51"/>
        <v>1000000</v>
      </c>
      <c r="T178" s="6">
        <f t="shared" si="47"/>
        <v>-999000</v>
      </c>
      <c r="U178" s="6">
        <f t="shared" si="48"/>
        <v>0</v>
      </c>
      <c r="V178" s="4">
        <f t="shared" si="49"/>
        <v>4000000</v>
      </c>
      <c r="W178" s="4">
        <f>ROUND(IF(H178&lt;=1000,0,V178/12*K178),0)-1000</f>
        <v>-1000</v>
      </c>
      <c r="X178" s="4">
        <f t="shared" si="50"/>
        <v>1000</v>
      </c>
    </row>
    <row r="179" spans="1:24" s="3" customFormat="1" ht="13.5" customHeight="1" x14ac:dyDescent="0.2">
      <c r="A179" s="26">
        <v>175</v>
      </c>
      <c r="B179" s="193" t="s">
        <v>438</v>
      </c>
      <c r="C179" s="106">
        <v>41515</v>
      </c>
      <c r="D179" s="35">
        <v>108000000</v>
      </c>
      <c r="E179" s="194"/>
      <c r="F179" s="133">
        <f t="shared" si="44"/>
        <v>108000000</v>
      </c>
      <c r="G179" s="72">
        <v>107999000</v>
      </c>
      <c r="H179" s="133">
        <f t="shared" si="43"/>
        <v>1000</v>
      </c>
      <c r="I179" s="135">
        <v>5</v>
      </c>
      <c r="J179" s="135">
        <v>0.2</v>
      </c>
      <c r="K179" s="30">
        <v>0</v>
      </c>
      <c r="L179" s="134">
        <f t="shared" ref="L179:L216" si="52">ROUND(IF(F179*J179*K179/12&gt;=H179,H179-1000,F179*J179*K179/12),0)</f>
        <v>0</v>
      </c>
      <c r="M179" s="134">
        <f t="shared" si="34"/>
        <v>107999000</v>
      </c>
      <c r="N179" s="133">
        <f t="shared" si="41"/>
        <v>1000</v>
      </c>
      <c r="O179" s="214" t="s">
        <v>409</v>
      </c>
      <c r="P179" s="215">
        <v>1</v>
      </c>
      <c r="Q179" s="216"/>
      <c r="R179" s="6"/>
      <c r="S179" s="6">
        <f t="shared" si="51"/>
        <v>5400000</v>
      </c>
      <c r="T179" s="6">
        <f t="shared" si="47"/>
        <v>-5399000</v>
      </c>
      <c r="U179" s="6">
        <f t="shared" si="48"/>
        <v>0</v>
      </c>
      <c r="V179" s="4">
        <f t="shared" si="49"/>
        <v>21600000</v>
      </c>
      <c r="W179" s="4">
        <f t="shared" ref="W179:W184" si="53">ROUND(IF(H179&lt;=1000,0,V179/12*K179),0)-1000</f>
        <v>-1000</v>
      </c>
      <c r="X179" s="4">
        <f t="shared" si="50"/>
        <v>1000</v>
      </c>
    </row>
    <row r="180" spans="1:24" s="3" customFormat="1" ht="13.5" customHeight="1" x14ac:dyDescent="0.2">
      <c r="A180" s="26">
        <v>176</v>
      </c>
      <c r="B180" s="217" t="s">
        <v>439</v>
      </c>
      <c r="C180" s="218">
        <v>41551</v>
      </c>
      <c r="D180" s="219">
        <v>120000000</v>
      </c>
      <c r="E180" s="194"/>
      <c r="F180" s="133">
        <f t="shared" si="44"/>
        <v>120000000</v>
      </c>
      <c r="G180" s="72">
        <v>119999000</v>
      </c>
      <c r="H180" s="133">
        <f t="shared" si="43"/>
        <v>1000</v>
      </c>
      <c r="I180" s="135">
        <v>5</v>
      </c>
      <c r="J180" s="135">
        <v>0.2</v>
      </c>
      <c r="K180" s="30">
        <v>0</v>
      </c>
      <c r="L180" s="134">
        <f t="shared" si="52"/>
        <v>0</v>
      </c>
      <c r="M180" s="134">
        <f t="shared" si="34"/>
        <v>119999000</v>
      </c>
      <c r="N180" s="133">
        <f t="shared" si="41"/>
        <v>1000</v>
      </c>
      <c r="O180" s="214" t="s">
        <v>427</v>
      </c>
      <c r="P180" s="215">
        <v>1</v>
      </c>
      <c r="Q180" s="216"/>
      <c r="R180" s="6"/>
      <c r="S180" s="6">
        <f t="shared" si="51"/>
        <v>6000000</v>
      </c>
      <c r="T180" s="6">
        <f t="shared" si="47"/>
        <v>-5999000</v>
      </c>
      <c r="U180" s="6">
        <f t="shared" si="48"/>
        <v>0</v>
      </c>
      <c r="V180" s="4">
        <f t="shared" si="49"/>
        <v>24000000</v>
      </c>
      <c r="W180" s="4">
        <f t="shared" si="53"/>
        <v>-1000</v>
      </c>
      <c r="X180" s="4">
        <f t="shared" si="50"/>
        <v>1000</v>
      </c>
    </row>
    <row r="181" spans="1:24" s="3" customFormat="1" ht="13.5" customHeight="1" x14ac:dyDescent="0.2">
      <c r="A181" s="26">
        <v>177</v>
      </c>
      <c r="B181" s="193" t="s">
        <v>440</v>
      </c>
      <c r="C181" s="106">
        <v>41708</v>
      </c>
      <c r="D181" s="194">
        <v>47804817</v>
      </c>
      <c r="E181" s="194"/>
      <c r="F181" s="133">
        <f t="shared" si="44"/>
        <v>47804817</v>
      </c>
      <c r="G181" s="72">
        <v>47803817</v>
      </c>
      <c r="H181" s="133">
        <f t="shared" si="43"/>
        <v>1000</v>
      </c>
      <c r="I181" s="135">
        <v>5</v>
      </c>
      <c r="J181" s="135">
        <v>0.2</v>
      </c>
      <c r="K181" s="30">
        <v>0</v>
      </c>
      <c r="L181" s="134">
        <f>ROUND(IF(F181*J181*K181/12&gt;=H181,H181-1000,F181*J181*K181/12),0)</f>
        <v>0</v>
      </c>
      <c r="M181" s="134">
        <f t="shared" si="34"/>
        <v>47803817</v>
      </c>
      <c r="N181" s="133">
        <f t="shared" si="41"/>
        <v>1000</v>
      </c>
      <c r="O181" s="214" t="s">
        <v>441</v>
      </c>
      <c r="P181" s="215">
        <v>1</v>
      </c>
      <c r="Q181" s="216"/>
      <c r="R181" s="6"/>
      <c r="S181" s="6">
        <f t="shared" si="51"/>
        <v>2390240.85</v>
      </c>
      <c r="T181" s="6">
        <f t="shared" si="47"/>
        <v>-2389240.85</v>
      </c>
      <c r="U181" s="6">
        <f t="shared" si="48"/>
        <v>0</v>
      </c>
      <c r="V181" s="4">
        <f t="shared" si="49"/>
        <v>9560963.4000000004</v>
      </c>
      <c r="W181" s="4">
        <f>ROUND(IF(H181&lt;=1000,0,V181/12*K181),0)-999</f>
        <v>-999</v>
      </c>
      <c r="X181" s="4">
        <f t="shared" si="50"/>
        <v>999</v>
      </c>
    </row>
    <row r="182" spans="1:24" s="3" customFormat="1" ht="13.5" customHeight="1" x14ac:dyDescent="0.2">
      <c r="A182" s="26">
        <v>178</v>
      </c>
      <c r="B182" s="193" t="s">
        <v>442</v>
      </c>
      <c r="C182" s="106">
        <v>41716</v>
      </c>
      <c r="D182" s="194">
        <v>4650000</v>
      </c>
      <c r="E182" s="194"/>
      <c r="F182" s="133">
        <f t="shared" si="44"/>
        <v>4650000</v>
      </c>
      <c r="G182" s="72">
        <v>4649000</v>
      </c>
      <c r="H182" s="133">
        <f t="shared" si="43"/>
        <v>1000</v>
      </c>
      <c r="I182" s="135">
        <v>5</v>
      </c>
      <c r="J182" s="135">
        <v>0.2</v>
      </c>
      <c r="K182" s="30">
        <v>0</v>
      </c>
      <c r="L182" s="134">
        <f t="shared" si="52"/>
        <v>0</v>
      </c>
      <c r="M182" s="134">
        <f t="shared" si="34"/>
        <v>4649000</v>
      </c>
      <c r="N182" s="133">
        <f t="shared" si="41"/>
        <v>1000</v>
      </c>
      <c r="O182" s="214" t="s">
        <v>404</v>
      </c>
      <c r="P182" s="215">
        <v>1</v>
      </c>
      <c r="Q182" s="216"/>
      <c r="R182" s="6"/>
      <c r="S182" s="6">
        <f t="shared" si="51"/>
        <v>232500</v>
      </c>
      <c r="T182" s="6">
        <f t="shared" si="47"/>
        <v>-231500</v>
      </c>
      <c r="U182" s="6">
        <f t="shared" si="48"/>
        <v>0</v>
      </c>
      <c r="V182" s="4">
        <f t="shared" si="49"/>
        <v>930000</v>
      </c>
      <c r="W182" s="4">
        <f t="shared" si="53"/>
        <v>-1000</v>
      </c>
      <c r="X182" s="4">
        <f t="shared" si="50"/>
        <v>1000</v>
      </c>
    </row>
    <row r="183" spans="1:24" s="3" customFormat="1" ht="13.5" customHeight="1" x14ac:dyDescent="0.2">
      <c r="A183" s="220">
        <v>179</v>
      </c>
      <c r="B183" s="193" t="s">
        <v>443</v>
      </c>
      <c r="C183" s="106">
        <v>41757</v>
      </c>
      <c r="D183" s="194">
        <v>5000000</v>
      </c>
      <c r="E183" s="194"/>
      <c r="F183" s="133">
        <f t="shared" si="44"/>
        <v>5000000</v>
      </c>
      <c r="G183" s="72">
        <v>4999000</v>
      </c>
      <c r="H183" s="133">
        <f t="shared" si="43"/>
        <v>1000</v>
      </c>
      <c r="I183" s="135">
        <v>5</v>
      </c>
      <c r="J183" s="135">
        <v>0.2</v>
      </c>
      <c r="K183" s="30">
        <v>0</v>
      </c>
      <c r="L183" s="134">
        <f t="shared" si="52"/>
        <v>0</v>
      </c>
      <c r="M183" s="134">
        <f t="shared" si="34"/>
        <v>4999000</v>
      </c>
      <c r="N183" s="133">
        <f t="shared" si="41"/>
        <v>1000</v>
      </c>
      <c r="O183" s="214" t="s">
        <v>444</v>
      </c>
      <c r="P183" s="215">
        <v>1</v>
      </c>
      <c r="Q183" s="216" t="s">
        <v>445</v>
      </c>
      <c r="R183" s="6"/>
      <c r="S183" s="6">
        <f t="shared" si="51"/>
        <v>250000</v>
      </c>
      <c r="T183" s="6">
        <f t="shared" si="47"/>
        <v>-249000</v>
      </c>
      <c r="U183" s="6">
        <f t="shared" si="48"/>
        <v>0</v>
      </c>
      <c r="V183" s="4">
        <f t="shared" si="49"/>
        <v>1000000</v>
      </c>
      <c r="W183" s="4">
        <f t="shared" si="53"/>
        <v>-1000</v>
      </c>
      <c r="X183" s="4">
        <f t="shared" si="50"/>
        <v>1000</v>
      </c>
    </row>
    <row r="184" spans="1:24" s="3" customFormat="1" ht="13.5" customHeight="1" x14ac:dyDescent="0.2">
      <c r="A184" s="220">
        <v>180</v>
      </c>
      <c r="B184" s="193" t="s">
        <v>446</v>
      </c>
      <c r="C184" s="106">
        <v>41759</v>
      </c>
      <c r="D184" s="194">
        <v>10000000</v>
      </c>
      <c r="E184" s="194"/>
      <c r="F184" s="133">
        <f t="shared" si="44"/>
        <v>10000000</v>
      </c>
      <c r="G184" s="72">
        <v>9999000</v>
      </c>
      <c r="H184" s="133">
        <f t="shared" si="43"/>
        <v>1000</v>
      </c>
      <c r="I184" s="135">
        <v>5</v>
      </c>
      <c r="J184" s="135">
        <v>0.2</v>
      </c>
      <c r="K184" s="30">
        <v>0</v>
      </c>
      <c r="L184" s="134">
        <f t="shared" si="52"/>
        <v>0</v>
      </c>
      <c r="M184" s="134">
        <f t="shared" ref="M184:M216" si="54">+G184+L184</f>
        <v>9999000</v>
      </c>
      <c r="N184" s="133">
        <f t="shared" si="41"/>
        <v>1000</v>
      </c>
      <c r="O184" s="214" t="s">
        <v>447</v>
      </c>
      <c r="P184" s="215">
        <v>1</v>
      </c>
      <c r="Q184" s="216" t="s">
        <v>448</v>
      </c>
      <c r="R184" s="6"/>
      <c r="S184" s="6">
        <f t="shared" si="51"/>
        <v>500000</v>
      </c>
      <c r="T184" s="6">
        <f t="shared" si="47"/>
        <v>-499000</v>
      </c>
      <c r="U184" s="6">
        <f t="shared" si="48"/>
        <v>0</v>
      </c>
      <c r="V184" s="4">
        <f t="shared" si="49"/>
        <v>2000000</v>
      </c>
      <c r="W184" s="4">
        <f t="shared" si="53"/>
        <v>-1000</v>
      </c>
      <c r="X184" s="4">
        <f t="shared" si="50"/>
        <v>1000</v>
      </c>
    </row>
    <row r="185" spans="1:24" s="3" customFormat="1" ht="13.5" customHeight="1" x14ac:dyDescent="0.2">
      <c r="A185" s="220">
        <v>181</v>
      </c>
      <c r="B185" s="193" t="s">
        <v>449</v>
      </c>
      <c r="C185" s="106">
        <v>41760</v>
      </c>
      <c r="D185" s="194">
        <v>20000000</v>
      </c>
      <c r="E185" s="194"/>
      <c r="F185" s="133">
        <f t="shared" si="44"/>
        <v>20000000</v>
      </c>
      <c r="G185" s="72">
        <v>19999000</v>
      </c>
      <c r="H185" s="133">
        <f t="shared" si="43"/>
        <v>1000</v>
      </c>
      <c r="I185" s="135">
        <v>5</v>
      </c>
      <c r="J185" s="135">
        <v>0.2</v>
      </c>
      <c r="K185" s="30">
        <v>0</v>
      </c>
      <c r="L185" s="134">
        <f t="shared" si="52"/>
        <v>0</v>
      </c>
      <c r="M185" s="134">
        <f t="shared" si="54"/>
        <v>19999000</v>
      </c>
      <c r="N185" s="133">
        <f t="shared" si="41"/>
        <v>1000</v>
      </c>
      <c r="O185" s="214" t="s">
        <v>192</v>
      </c>
      <c r="P185" s="215">
        <v>1</v>
      </c>
      <c r="Q185" s="216"/>
      <c r="R185" s="6"/>
      <c r="S185" s="6">
        <f t="shared" si="51"/>
        <v>1000000</v>
      </c>
      <c r="T185" s="6">
        <f t="shared" si="47"/>
        <v>-999000</v>
      </c>
      <c r="U185" s="6">
        <f t="shared" si="48"/>
        <v>0</v>
      </c>
      <c r="V185" s="4">
        <f t="shared" si="49"/>
        <v>4000000</v>
      </c>
      <c r="W185" s="4">
        <f t="shared" ref="W185:W256" si="55">ROUND(IF(H185&lt;=1000,0,V185/12*K185),0)</f>
        <v>0</v>
      </c>
      <c r="X185" s="4">
        <f t="shared" si="50"/>
        <v>0</v>
      </c>
    </row>
    <row r="186" spans="1:24" s="3" customFormat="1" ht="13.5" customHeight="1" x14ac:dyDescent="0.2">
      <c r="A186" s="220">
        <v>182</v>
      </c>
      <c r="B186" s="193" t="s">
        <v>450</v>
      </c>
      <c r="C186" s="106">
        <v>41801</v>
      </c>
      <c r="D186" s="194">
        <v>110000000</v>
      </c>
      <c r="E186" s="194"/>
      <c r="F186" s="133">
        <f t="shared" si="44"/>
        <v>110000000</v>
      </c>
      <c r="G186" s="72">
        <v>109999000</v>
      </c>
      <c r="H186" s="133">
        <f t="shared" si="43"/>
        <v>1000</v>
      </c>
      <c r="I186" s="135">
        <v>5</v>
      </c>
      <c r="J186" s="135">
        <v>0.2</v>
      </c>
      <c r="K186" s="30">
        <v>0</v>
      </c>
      <c r="L186" s="134">
        <f>ROUND(IF(F186*J186*K186/12&gt;=H186,H186-1000,F186*J186*K186/12),0)</f>
        <v>0</v>
      </c>
      <c r="M186" s="134">
        <f t="shared" si="54"/>
        <v>109999000</v>
      </c>
      <c r="N186" s="133">
        <f t="shared" si="41"/>
        <v>1000</v>
      </c>
      <c r="O186" s="214" t="s">
        <v>451</v>
      </c>
      <c r="P186" s="215">
        <v>1</v>
      </c>
      <c r="Q186" s="216"/>
      <c r="R186" s="6"/>
      <c r="S186" s="6">
        <f t="shared" si="51"/>
        <v>5500000</v>
      </c>
      <c r="T186" s="6">
        <f t="shared" si="47"/>
        <v>-5499000</v>
      </c>
      <c r="U186" s="6">
        <f t="shared" si="48"/>
        <v>0</v>
      </c>
      <c r="V186" s="4">
        <f t="shared" si="49"/>
        <v>22000000</v>
      </c>
      <c r="W186" s="4">
        <f t="shared" si="55"/>
        <v>0</v>
      </c>
      <c r="X186" s="4">
        <f t="shared" si="50"/>
        <v>0</v>
      </c>
    </row>
    <row r="187" spans="1:24" s="3" customFormat="1" ht="13.5" customHeight="1" x14ac:dyDescent="0.2">
      <c r="A187" s="220">
        <v>183</v>
      </c>
      <c r="B187" s="193" t="s">
        <v>452</v>
      </c>
      <c r="C187" s="106">
        <v>41873</v>
      </c>
      <c r="D187" s="194">
        <v>30000000</v>
      </c>
      <c r="E187" s="194"/>
      <c r="F187" s="133">
        <f t="shared" si="44"/>
        <v>30000000</v>
      </c>
      <c r="G187" s="72">
        <v>29999000</v>
      </c>
      <c r="H187" s="133">
        <f t="shared" si="43"/>
        <v>1000</v>
      </c>
      <c r="I187" s="135">
        <v>5</v>
      </c>
      <c r="J187" s="135">
        <v>0.2</v>
      </c>
      <c r="K187" s="30">
        <v>0</v>
      </c>
      <c r="L187" s="134">
        <f t="shared" si="52"/>
        <v>0</v>
      </c>
      <c r="M187" s="134">
        <f t="shared" si="54"/>
        <v>29999000</v>
      </c>
      <c r="N187" s="133">
        <f t="shared" si="41"/>
        <v>1000</v>
      </c>
      <c r="O187" s="214" t="s">
        <v>399</v>
      </c>
      <c r="P187" s="215">
        <v>1</v>
      </c>
      <c r="Q187" s="216"/>
      <c r="R187" s="6"/>
      <c r="S187" s="6">
        <f t="shared" si="51"/>
        <v>1500000</v>
      </c>
      <c r="T187" s="6">
        <f t="shared" si="47"/>
        <v>-1499000</v>
      </c>
      <c r="U187" s="6">
        <f t="shared" si="48"/>
        <v>0</v>
      </c>
      <c r="V187" s="4">
        <f t="shared" si="49"/>
        <v>6000000</v>
      </c>
      <c r="W187" s="4">
        <f t="shared" si="55"/>
        <v>0</v>
      </c>
      <c r="X187" s="4">
        <f t="shared" si="50"/>
        <v>0</v>
      </c>
    </row>
    <row r="188" spans="1:24" s="3" customFormat="1" ht="13.5" customHeight="1" x14ac:dyDescent="0.2">
      <c r="A188" s="220">
        <v>184</v>
      </c>
      <c r="B188" s="193" t="s">
        <v>453</v>
      </c>
      <c r="C188" s="106">
        <v>41873</v>
      </c>
      <c r="D188" s="194">
        <v>78000000</v>
      </c>
      <c r="E188" s="194"/>
      <c r="F188" s="133">
        <f t="shared" si="44"/>
        <v>78000000</v>
      </c>
      <c r="G188" s="72">
        <v>77999000</v>
      </c>
      <c r="H188" s="133">
        <f t="shared" si="43"/>
        <v>1000</v>
      </c>
      <c r="I188" s="135">
        <v>5</v>
      </c>
      <c r="J188" s="135">
        <v>0.2</v>
      </c>
      <c r="K188" s="30">
        <v>0</v>
      </c>
      <c r="L188" s="134">
        <f t="shared" si="52"/>
        <v>0</v>
      </c>
      <c r="M188" s="134">
        <f t="shared" si="54"/>
        <v>77999000</v>
      </c>
      <c r="N188" s="133">
        <f t="shared" ref="N188:N216" si="56">+F188-M188</f>
        <v>1000</v>
      </c>
      <c r="O188" s="214" t="s">
        <v>399</v>
      </c>
      <c r="P188" s="215">
        <v>1</v>
      </c>
      <c r="Q188" s="216"/>
      <c r="R188" s="6"/>
      <c r="S188" s="6">
        <f t="shared" si="51"/>
        <v>3900000</v>
      </c>
      <c r="T188" s="6">
        <f t="shared" si="47"/>
        <v>-3899000</v>
      </c>
      <c r="U188" s="6">
        <f t="shared" si="48"/>
        <v>0</v>
      </c>
      <c r="V188" s="4">
        <f t="shared" si="49"/>
        <v>15600000</v>
      </c>
      <c r="W188" s="4">
        <f t="shared" si="55"/>
        <v>0</v>
      </c>
      <c r="X188" s="4">
        <f t="shared" si="50"/>
        <v>0</v>
      </c>
    </row>
    <row r="189" spans="1:24" s="3" customFormat="1" ht="13.5" customHeight="1" x14ac:dyDescent="0.2">
      <c r="A189" s="220">
        <v>185</v>
      </c>
      <c r="B189" s="193" t="s">
        <v>454</v>
      </c>
      <c r="C189" s="106">
        <v>41907</v>
      </c>
      <c r="D189" s="194">
        <v>39000000</v>
      </c>
      <c r="E189" s="194"/>
      <c r="F189" s="133">
        <f t="shared" si="44"/>
        <v>39000000</v>
      </c>
      <c r="G189" s="72">
        <v>38999000</v>
      </c>
      <c r="H189" s="133">
        <f t="shared" si="43"/>
        <v>1000</v>
      </c>
      <c r="I189" s="135">
        <v>5</v>
      </c>
      <c r="J189" s="135">
        <v>0.2</v>
      </c>
      <c r="K189" s="30">
        <v>0</v>
      </c>
      <c r="L189" s="134">
        <f t="shared" si="52"/>
        <v>0</v>
      </c>
      <c r="M189" s="134">
        <f t="shared" si="54"/>
        <v>38999000</v>
      </c>
      <c r="N189" s="133">
        <f t="shared" si="56"/>
        <v>1000</v>
      </c>
      <c r="O189" s="214" t="s">
        <v>455</v>
      </c>
      <c r="P189" s="215">
        <v>1</v>
      </c>
      <c r="Q189" s="216"/>
      <c r="R189" s="6"/>
      <c r="S189" s="6">
        <f t="shared" si="51"/>
        <v>1950000</v>
      </c>
      <c r="T189" s="6">
        <f t="shared" si="47"/>
        <v>-1949000</v>
      </c>
      <c r="U189" s="6">
        <f t="shared" si="48"/>
        <v>0</v>
      </c>
      <c r="V189" s="4">
        <f t="shared" si="49"/>
        <v>7800000</v>
      </c>
      <c r="W189" s="4">
        <f t="shared" si="55"/>
        <v>0</v>
      </c>
      <c r="X189" s="4">
        <f t="shared" si="50"/>
        <v>0</v>
      </c>
    </row>
    <row r="190" spans="1:24" s="3" customFormat="1" ht="13.5" customHeight="1" x14ac:dyDescent="0.2">
      <c r="A190" s="220">
        <v>186</v>
      </c>
      <c r="B190" s="193" t="s">
        <v>456</v>
      </c>
      <c r="C190" s="106">
        <v>41907</v>
      </c>
      <c r="D190" s="194">
        <v>8250000</v>
      </c>
      <c r="E190" s="194"/>
      <c r="F190" s="133">
        <f t="shared" si="44"/>
        <v>8250000</v>
      </c>
      <c r="G190" s="72">
        <v>8249000</v>
      </c>
      <c r="H190" s="133">
        <f t="shared" si="43"/>
        <v>1000</v>
      </c>
      <c r="I190" s="135">
        <v>5</v>
      </c>
      <c r="J190" s="135">
        <v>0.2</v>
      </c>
      <c r="K190" s="30">
        <v>0</v>
      </c>
      <c r="L190" s="134">
        <f t="shared" si="52"/>
        <v>0</v>
      </c>
      <c r="M190" s="134">
        <f t="shared" si="54"/>
        <v>8249000</v>
      </c>
      <c r="N190" s="133">
        <f t="shared" si="56"/>
        <v>1000</v>
      </c>
      <c r="O190" s="214" t="s">
        <v>457</v>
      </c>
      <c r="P190" s="215">
        <v>1</v>
      </c>
      <c r="Q190" s="216"/>
      <c r="R190" s="6"/>
      <c r="S190" s="6">
        <f t="shared" si="51"/>
        <v>412500</v>
      </c>
      <c r="T190" s="6">
        <f t="shared" si="47"/>
        <v>-411500</v>
      </c>
      <c r="U190" s="6">
        <f t="shared" si="48"/>
        <v>0</v>
      </c>
      <c r="V190" s="4">
        <f t="shared" si="49"/>
        <v>1650000</v>
      </c>
      <c r="W190" s="4">
        <f t="shared" si="55"/>
        <v>0</v>
      </c>
      <c r="X190" s="4">
        <f t="shared" si="50"/>
        <v>0</v>
      </c>
    </row>
    <row r="191" spans="1:24" s="3" customFormat="1" ht="13.5" customHeight="1" x14ac:dyDescent="0.2">
      <c r="A191" s="220">
        <v>187</v>
      </c>
      <c r="B191" s="193" t="s">
        <v>458</v>
      </c>
      <c r="C191" s="106">
        <v>42031</v>
      </c>
      <c r="D191" s="194">
        <v>82000000</v>
      </c>
      <c r="E191" s="194"/>
      <c r="F191" s="133">
        <f t="shared" si="44"/>
        <v>82000000</v>
      </c>
      <c r="G191" s="72">
        <v>81999000</v>
      </c>
      <c r="H191" s="133">
        <f t="shared" si="43"/>
        <v>1000</v>
      </c>
      <c r="I191" s="135">
        <v>5</v>
      </c>
      <c r="J191" s="135">
        <v>0.2</v>
      </c>
      <c r="K191" s="30">
        <v>0</v>
      </c>
      <c r="L191" s="134">
        <f t="shared" si="52"/>
        <v>0</v>
      </c>
      <c r="M191" s="134">
        <f t="shared" si="54"/>
        <v>81999000</v>
      </c>
      <c r="N191" s="133">
        <f t="shared" si="56"/>
        <v>1000</v>
      </c>
      <c r="O191" s="214" t="s">
        <v>459</v>
      </c>
      <c r="P191" s="215">
        <v>1</v>
      </c>
      <c r="Q191" s="216"/>
      <c r="R191" s="6"/>
      <c r="S191" s="6">
        <f t="shared" si="51"/>
        <v>4100000</v>
      </c>
      <c r="T191" s="6">
        <f t="shared" si="47"/>
        <v>-4099000</v>
      </c>
      <c r="U191" s="6">
        <f t="shared" si="48"/>
        <v>0</v>
      </c>
      <c r="V191" s="4">
        <f t="shared" si="49"/>
        <v>16400000</v>
      </c>
      <c r="W191" s="4">
        <f t="shared" si="55"/>
        <v>0</v>
      </c>
      <c r="X191" s="4">
        <f t="shared" si="50"/>
        <v>0</v>
      </c>
    </row>
    <row r="192" spans="1:24" s="3" customFormat="1" ht="13.5" customHeight="1" x14ac:dyDescent="0.2">
      <c r="A192" s="220">
        <v>188</v>
      </c>
      <c r="B192" s="193" t="s">
        <v>460</v>
      </c>
      <c r="C192" s="106">
        <v>42139</v>
      </c>
      <c r="D192" s="194">
        <v>20000000</v>
      </c>
      <c r="E192" s="194"/>
      <c r="F192" s="133">
        <f t="shared" si="44"/>
        <v>20000000</v>
      </c>
      <c r="G192" s="72">
        <v>19999000</v>
      </c>
      <c r="H192" s="133">
        <f t="shared" si="43"/>
        <v>1000</v>
      </c>
      <c r="I192" s="135">
        <v>5</v>
      </c>
      <c r="J192" s="135">
        <v>0.2</v>
      </c>
      <c r="K192" s="30">
        <v>0</v>
      </c>
      <c r="L192" s="134">
        <f t="shared" si="52"/>
        <v>0</v>
      </c>
      <c r="M192" s="134">
        <f t="shared" si="54"/>
        <v>19999000</v>
      </c>
      <c r="N192" s="133">
        <f t="shared" si="56"/>
        <v>1000</v>
      </c>
      <c r="O192" s="214" t="s">
        <v>461</v>
      </c>
      <c r="P192" s="215">
        <v>1</v>
      </c>
      <c r="Q192" s="216"/>
      <c r="R192" s="6"/>
      <c r="S192" s="6">
        <f t="shared" si="51"/>
        <v>1000000</v>
      </c>
      <c r="T192" s="6">
        <f t="shared" si="47"/>
        <v>-999000</v>
      </c>
      <c r="U192" s="6">
        <f t="shared" si="48"/>
        <v>0</v>
      </c>
      <c r="V192" s="4">
        <f t="shared" si="49"/>
        <v>4000000</v>
      </c>
      <c r="W192" s="4">
        <f t="shared" si="55"/>
        <v>0</v>
      </c>
      <c r="X192" s="4">
        <f t="shared" si="50"/>
        <v>0</v>
      </c>
    </row>
    <row r="193" spans="1:24" s="3" customFormat="1" ht="13.5" customHeight="1" x14ac:dyDescent="0.2">
      <c r="A193" s="221">
        <v>189</v>
      </c>
      <c r="B193" s="193" t="s">
        <v>462</v>
      </c>
      <c r="C193" s="106">
        <v>42228</v>
      </c>
      <c r="D193" s="194">
        <v>100000000</v>
      </c>
      <c r="E193" s="194"/>
      <c r="F193" s="133">
        <f t="shared" si="44"/>
        <v>100000000</v>
      </c>
      <c r="G193" s="72">
        <v>99999000</v>
      </c>
      <c r="H193" s="133">
        <f t="shared" si="43"/>
        <v>1000</v>
      </c>
      <c r="I193" s="135">
        <v>5</v>
      </c>
      <c r="J193" s="135">
        <v>0.2</v>
      </c>
      <c r="K193" s="30">
        <v>0</v>
      </c>
      <c r="L193" s="134">
        <f>ROUND(IF(F193*J193*K193/12&gt;=H193,H193-1000,F193*J193*K193/12),0)</f>
        <v>0</v>
      </c>
      <c r="M193" s="134">
        <f t="shared" si="54"/>
        <v>99999000</v>
      </c>
      <c r="N193" s="133">
        <f t="shared" si="56"/>
        <v>1000</v>
      </c>
      <c r="O193" s="214" t="s">
        <v>463</v>
      </c>
      <c r="P193" s="215">
        <v>1</v>
      </c>
      <c r="Q193" s="216"/>
      <c r="R193" s="6"/>
      <c r="S193" s="6">
        <f t="shared" si="51"/>
        <v>5000000</v>
      </c>
      <c r="T193" s="6">
        <f t="shared" si="47"/>
        <v>-4999000</v>
      </c>
      <c r="U193" s="6">
        <f t="shared" si="48"/>
        <v>0</v>
      </c>
      <c r="V193" s="4">
        <f t="shared" si="49"/>
        <v>20000000</v>
      </c>
      <c r="W193" s="4">
        <f t="shared" si="55"/>
        <v>0</v>
      </c>
      <c r="X193" s="4">
        <f t="shared" si="50"/>
        <v>0</v>
      </c>
    </row>
    <row r="194" spans="1:24" s="3" customFormat="1" ht="13.5" customHeight="1" x14ac:dyDescent="0.2">
      <c r="A194" s="220">
        <v>190</v>
      </c>
      <c r="B194" s="193" t="s">
        <v>464</v>
      </c>
      <c r="C194" s="106">
        <v>42240</v>
      </c>
      <c r="D194" s="194">
        <v>25000000</v>
      </c>
      <c r="E194" s="194"/>
      <c r="F194" s="133">
        <f t="shared" si="44"/>
        <v>25000000</v>
      </c>
      <c r="G194" s="72">
        <v>24999000</v>
      </c>
      <c r="H194" s="133">
        <f t="shared" si="43"/>
        <v>1000</v>
      </c>
      <c r="I194" s="135">
        <v>5</v>
      </c>
      <c r="J194" s="135">
        <v>0.2</v>
      </c>
      <c r="K194" s="30">
        <v>0</v>
      </c>
      <c r="L194" s="134">
        <f>ROUND(IF(F194*J194*K194/12&gt;=H194,H194-1000,F194*J194*K194/12),0)</f>
        <v>0</v>
      </c>
      <c r="M194" s="134">
        <f t="shared" si="54"/>
        <v>24999000</v>
      </c>
      <c r="N194" s="133">
        <f t="shared" si="56"/>
        <v>1000</v>
      </c>
      <c r="O194" s="214" t="s">
        <v>465</v>
      </c>
      <c r="P194" s="215">
        <v>1</v>
      </c>
      <c r="Q194" s="216"/>
      <c r="R194" s="6"/>
      <c r="S194" s="6">
        <f t="shared" si="51"/>
        <v>1250000</v>
      </c>
      <c r="T194" s="6">
        <f t="shared" si="47"/>
        <v>-1249000</v>
      </c>
      <c r="U194" s="6">
        <f t="shared" si="48"/>
        <v>0</v>
      </c>
      <c r="V194" s="4">
        <f t="shared" si="49"/>
        <v>5000000</v>
      </c>
      <c r="W194" s="4">
        <f t="shared" si="55"/>
        <v>0</v>
      </c>
      <c r="X194" s="4">
        <f t="shared" si="50"/>
        <v>0</v>
      </c>
    </row>
    <row r="195" spans="1:24" s="3" customFormat="1" ht="13.5" customHeight="1" x14ac:dyDescent="0.2">
      <c r="A195" s="221">
        <v>191</v>
      </c>
      <c r="B195" s="193" t="s">
        <v>466</v>
      </c>
      <c r="C195" s="106">
        <v>42240</v>
      </c>
      <c r="D195" s="194">
        <v>4500000</v>
      </c>
      <c r="E195" s="194"/>
      <c r="F195" s="133">
        <f t="shared" si="44"/>
        <v>4500000</v>
      </c>
      <c r="G195" s="72">
        <v>4499000</v>
      </c>
      <c r="H195" s="133">
        <f t="shared" si="43"/>
        <v>1000</v>
      </c>
      <c r="I195" s="135">
        <v>5</v>
      </c>
      <c r="J195" s="135">
        <v>0.2</v>
      </c>
      <c r="K195" s="30">
        <v>0</v>
      </c>
      <c r="L195" s="134">
        <f t="shared" si="52"/>
        <v>0</v>
      </c>
      <c r="M195" s="134">
        <f t="shared" si="54"/>
        <v>4499000</v>
      </c>
      <c r="N195" s="133">
        <f t="shared" si="56"/>
        <v>1000</v>
      </c>
      <c r="O195" s="214" t="s">
        <v>427</v>
      </c>
      <c r="P195" s="215">
        <v>1</v>
      </c>
      <c r="Q195" s="216"/>
      <c r="R195" s="6"/>
      <c r="S195" s="6">
        <f t="shared" si="51"/>
        <v>225000</v>
      </c>
      <c r="T195" s="6">
        <f t="shared" si="47"/>
        <v>-224000</v>
      </c>
      <c r="U195" s="6">
        <f t="shared" si="48"/>
        <v>0</v>
      </c>
      <c r="V195" s="4">
        <f t="shared" si="49"/>
        <v>900000</v>
      </c>
      <c r="W195" s="4">
        <f t="shared" si="55"/>
        <v>0</v>
      </c>
      <c r="X195" s="4">
        <f t="shared" si="50"/>
        <v>0</v>
      </c>
    </row>
    <row r="196" spans="1:24" s="3" customFormat="1" ht="13.5" customHeight="1" x14ac:dyDescent="0.2">
      <c r="A196" s="220">
        <v>192</v>
      </c>
      <c r="B196" s="193" t="s">
        <v>467</v>
      </c>
      <c r="C196" s="106">
        <v>42299</v>
      </c>
      <c r="D196" s="194">
        <v>30000000</v>
      </c>
      <c r="E196" s="194"/>
      <c r="F196" s="133">
        <f t="shared" si="44"/>
        <v>30000000</v>
      </c>
      <c r="G196" s="72">
        <v>29999000</v>
      </c>
      <c r="H196" s="133">
        <f t="shared" si="43"/>
        <v>1000</v>
      </c>
      <c r="I196" s="135">
        <v>5</v>
      </c>
      <c r="J196" s="135">
        <v>0.2</v>
      </c>
      <c r="K196" s="30">
        <v>0</v>
      </c>
      <c r="L196" s="134">
        <f t="shared" si="52"/>
        <v>0</v>
      </c>
      <c r="M196" s="134">
        <f t="shared" si="54"/>
        <v>29999000</v>
      </c>
      <c r="N196" s="133">
        <f t="shared" si="56"/>
        <v>1000</v>
      </c>
      <c r="O196" s="214" t="s">
        <v>468</v>
      </c>
      <c r="P196" s="215">
        <v>1</v>
      </c>
      <c r="Q196" s="216"/>
      <c r="R196" s="6"/>
      <c r="S196" s="6">
        <f t="shared" si="51"/>
        <v>1500000</v>
      </c>
      <c r="T196" s="6">
        <f t="shared" si="47"/>
        <v>-1499000</v>
      </c>
      <c r="U196" s="6">
        <f t="shared" si="48"/>
        <v>0</v>
      </c>
      <c r="V196" s="4">
        <f t="shared" si="49"/>
        <v>6000000</v>
      </c>
      <c r="W196" s="4">
        <f t="shared" si="55"/>
        <v>0</v>
      </c>
      <c r="X196" s="4">
        <f t="shared" si="50"/>
        <v>0</v>
      </c>
    </row>
    <row r="197" spans="1:24" s="3" customFormat="1" ht="13.5" customHeight="1" x14ac:dyDescent="0.2">
      <c r="A197" s="221">
        <v>193</v>
      </c>
      <c r="B197" s="193" t="s">
        <v>469</v>
      </c>
      <c r="C197" s="106">
        <v>42299</v>
      </c>
      <c r="D197" s="194">
        <v>31000000</v>
      </c>
      <c r="E197" s="194"/>
      <c r="F197" s="133">
        <f t="shared" si="44"/>
        <v>31000000</v>
      </c>
      <c r="G197" s="72">
        <v>30999000</v>
      </c>
      <c r="H197" s="133">
        <f t="shared" ref="H197:H218" si="57">+F197-G197</f>
        <v>1000</v>
      </c>
      <c r="I197" s="135">
        <v>5</v>
      </c>
      <c r="J197" s="135">
        <v>0.2</v>
      </c>
      <c r="K197" s="30">
        <v>0</v>
      </c>
      <c r="L197" s="134">
        <f t="shared" si="52"/>
        <v>0</v>
      </c>
      <c r="M197" s="134">
        <f t="shared" si="54"/>
        <v>30999000</v>
      </c>
      <c r="N197" s="133">
        <f t="shared" si="56"/>
        <v>1000</v>
      </c>
      <c r="O197" s="214" t="s">
        <v>470</v>
      </c>
      <c r="P197" s="215">
        <v>1</v>
      </c>
      <c r="Q197" s="216"/>
      <c r="R197" s="6"/>
      <c r="S197" s="6">
        <f t="shared" si="51"/>
        <v>1550000</v>
      </c>
      <c r="T197" s="6">
        <f t="shared" si="47"/>
        <v>-1549000</v>
      </c>
      <c r="U197" s="6">
        <f t="shared" si="48"/>
        <v>0</v>
      </c>
      <c r="V197" s="4">
        <f t="shared" si="49"/>
        <v>6200000</v>
      </c>
      <c r="W197" s="4">
        <f t="shared" si="55"/>
        <v>0</v>
      </c>
      <c r="X197" s="4">
        <f t="shared" si="50"/>
        <v>0</v>
      </c>
    </row>
    <row r="198" spans="1:24" s="3" customFormat="1" ht="13.5" customHeight="1" x14ac:dyDescent="0.2">
      <c r="A198" s="220">
        <v>194</v>
      </c>
      <c r="B198" s="193" t="s">
        <v>471</v>
      </c>
      <c r="C198" s="106">
        <v>42299</v>
      </c>
      <c r="D198" s="194">
        <v>20000000</v>
      </c>
      <c r="E198" s="194"/>
      <c r="F198" s="133">
        <f t="shared" si="44"/>
        <v>20000000</v>
      </c>
      <c r="G198" s="72">
        <v>19999000</v>
      </c>
      <c r="H198" s="133">
        <f t="shared" si="57"/>
        <v>1000</v>
      </c>
      <c r="I198" s="135">
        <v>5</v>
      </c>
      <c r="J198" s="135">
        <v>0.2</v>
      </c>
      <c r="K198" s="30">
        <v>0</v>
      </c>
      <c r="L198" s="134">
        <f t="shared" si="52"/>
        <v>0</v>
      </c>
      <c r="M198" s="134">
        <f t="shared" si="54"/>
        <v>19999000</v>
      </c>
      <c r="N198" s="133">
        <f t="shared" si="56"/>
        <v>1000</v>
      </c>
      <c r="O198" s="214" t="s">
        <v>472</v>
      </c>
      <c r="P198" s="215">
        <v>1</v>
      </c>
      <c r="Q198" s="216"/>
      <c r="R198" s="6"/>
      <c r="S198" s="6">
        <f t="shared" si="51"/>
        <v>1000000</v>
      </c>
      <c r="T198" s="6">
        <f t="shared" si="47"/>
        <v>-999000</v>
      </c>
      <c r="U198" s="6">
        <f t="shared" si="48"/>
        <v>0</v>
      </c>
      <c r="V198" s="4">
        <f t="shared" si="49"/>
        <v>4000000</v>
      </c>
      <c r="W198" s="4">
        <f t="shared" si="55"/>
        <v>0</v>
      </c>
      <c r="X198" s="4">
        <f t="shared" si="50"/>
        <v>0</v>
      </c>
    </row>
    <row r="199" spans="1:24" s="3" customFormat="1" ht="13.5" customHeight="1" x14ac:dyDescent="0.2">
      <c r="A199" s="221">
        <v>195</v>
      </c>
      <c r="B199" s="193" t="s">
        <v>473</v>
      </c>
      <c r="C199" s="106">
        <v>42299</v>
      </c>
      <c r="D199" s="194">
        <v>4000000</v>
      </c>
      <c r="E199" s="194"/>
      <c r="F199" s="133">
        <f t="shared" si="44"/>
        <v>4000000</v>
      </c>
      <c r="G199" s="72">
        <v>3999000</v>
      </c>
      <c r="H199" s="133">
        <f t="shared" si="57"/>
        <v>1000</v>
      </c>
      <c r="I199" s="135">
        <v>5</v>
      </c>
      <c r="J199" s="135">
        <v>0.2</v>
      </c>
      <c r="K199" s="30">
        <v>0</v>
      </c>
      <c r="L199" s="134">
        <f t="shared" si="52"/>
        <v>0</v>
      </c>
      <c r="M199" s="134">
        <f t="shared" si="54"/>
        <v>3999000</v>
      </c>
      <c r="N199" s="133">
        <f t="shared" si="56"/>
        <v>1000</v>
      </c>
      <c r="O199" s="214" t="s">
        <v>472</v>
      </c>
      <c r="P199" s="215">
        <v>1</v>
      </c>
      <c r="Q199" s="216"/>
      <c r="R199" s="6"/>
      <c r="S199" s="6">
        <f t="shared" si="51"/>
        <v>200000</v>
      </c>
      <c r="T199" s="6">
        <f t="shared" si="47"/>
        <v>-199000</v>
      </c>
      <c r="U199" s="6">
        <f t="shared" si="48"/>
        <v>0</v>
      </c>
      <c r="V199" s="4">
        <f t="shared" si="49"/>
        <v>800000</v>
      </c>
      <c r="W199" s="4">
        <f t="shared" si="55"/>
        <v>0</v>
      </c>
      <c r="X199" s="4">
        <f t="shared" si="50"/>
        <v>0</v>
      </c>
    </row>
    <row r="200" spans="1:24" s="3" customFormat="1" ht="13.5" customHeight="1" x14ac:dyDescent="0.2">
      <c r="A200" s="220">
        <v>196</v>
      </c>
      <c r="B200" s="193" t="s">
        <v>474</v>
      </c>
      <c r="C200" s="106">
        <v>42390</v>
      </c>
      <c r="D200" s="194">
        <v>101000000</v>
      </c>
      <c r="E200" s="194"/>
      <c r="F200" s="133">
        <f t="shared" si="44"/>
        <v>101000000</v>
      </c>
      <c r="G200" s="72">
        <v>100999000</v>
      </c>
      <c r="H200" s="133">
        <f t="shared" si="57"/>
        <v>1000</v>
      </c>
      <c r="I200" s="135">
        <v>5</v>
      </c>
      <c r="J200" s="135">
        <v>0.2</v>
      </c>
      <c r="K200" s="30">
        <v>0</v>
      </c>
      <c r="L200" s="134">
        <f t="shared" si="52"/>
        <v>0</v>
      </c>
      <c r="M200" s="134">
        <f t="shared" si="54"/>
        <v>100999000</v>
      </c>
      <c r="N200" s="133">
        <f t="shared" si="56"/>
        <v>1000</v>
      </c>
      <c r="O200" s="214" t="s">
        <v>427</v>
      </c>
      <c r="P200" s="215">
        <v>1</v>
      </c>
      <c r="Q200" s="216"/>
      <c r="R200" s="6"/>
      <c r="S200" s="6">
        <f t="shared" si="51"/>
        <v>5050000</v>
      </c>
      <c r="T200" s="6">
        <f t="shared" si="47"/>
        <v>-5049000</v>
      </c>
      <c r="U200" s="6">
        <f t="shared" si="48"/>
        <v>0</v>
      </c>
      <c r="V200" s="4">
        <f t="shared" si="49"/>
        <v>20200000</v>
      </c>
      <c r="W200" s="4">
        <f t="shared" si="55"/>
        <v>0</v>
      </c>
      <c r="X200" s="4">
        <f t="shared" si="50"/>
        <v>0</v>
      </c>
    </row>
    <row r="201" spans="1:24" s="3" customFormat="1" ht="13.5" customHeight="1" x14ac:dyDescent="0.2">
      <c r="A201" s="221">
        <v>197</v>
      </c>
      <c r="B201" s="193" t="s">
        <v>475</v>
      </c>
      <c r="C201" s="106">
        <v>42425</v>
      </c>
      <c r="D201" s="194">
        <v>37516000</v>
      </c>
      <c r="E201" s="194"/>
      <c r="F201" s="133">
        <f t="shared" si="44"/>
        <v>37516000</v>
      </c>
      <c r="G201" s="72">
        <v>37515000</v>
      </c>
      <c r="H201" s="133">
        <f t="shared" si="57"/>
        <v>1000</v>
      </c>
      <c r="I201" s="135">
        <v>5</v>
      </c>
      <c r="J201" s="135">
        <v>0.2</v>
      </c>
      <c r="K201" s="30">
        <v>0</v>
      </c>
      <c r="L201" s="134">
        <f>ROUND(IF(F201*J201*K201/12&gt;=H201,H201-1000,F201*J201*K201/12),0)</f>
        <v>0</v>
      </c>
      <c r="M201" s="134">
        <f t="shared" si="54"/>
        <v>37515000</v>
      </c>
      <c r="N201" s="133">
        <f t="shared" si="56"/>
        <v>1000</v>
      </c>
      <c r="O201" s="214" t="s">
        <v>399</v>
      </c>
      <c r="P201" s="215">
        <v>1</v>
      </c>
      <c r="Q201" s="216"/>
      <c r="R201" s="6"/>
      <c r="S201" s="6">
        <f t="shared" si="51"/>
        <v>1875800</v>
      </c>
      <c r="T201" s="6">
        <f t="shared" si="47"/>
        <v>-1874800</v>
      </c>
      <c r="U201" s="6">
        <f t="shared" si="48"/>
        <v>0</v>
      </c>
      <c r="V201" s="4">
        <f t="shared" si="49"/>
        <v>7503200</v>
      </c>
      <c r="W201" s="4">
        <f t="shared" si="55"/>
        <v>0</v>
      </c>
      <c r="X201" s="4">
        <f t="shared" si="50"/>
        <v>0</v>
      </c>
    </row>
    <row r="202" spans="1:24" s="3" customFormat="1" ht="13.5" customHeight="1" x14ac:dyDescent="0.2">
      <c r="A202" s="220">
        <v>198</v>
      </c>
      <c r="B202" s="193" t="s">
        <v>476</v>
      </c>
      <c r="C202" s="106">
        <v>42454</v>
      </c>
      <c r="D202" s="194">
        <v>4500000</v>
      </c>
      <c r="E202" s="194"/>
      <c r="F202" s="133">
        <f t="shared" si="44"/>
        <v>4500000</v>
      </c>
      <c r="G202" s="72">
        <v>4499000</v>
      </c>
      <c r="H202" s="133">
        <f t="shared" si="57"/>
        <v>1000</v>
      </c>
      <c r="I202" s="135">
        <v>5</v>
      </c>
      <c r="J202" s="135">
        <v>0.2</v>
      </c>
      <c r="K202" s="30">
        <v>0</v>
      </c>
      <c r="L202" s="134">
        <f t="shared" si="52"/>
        <v>0</v>
      </c>
      <c r="M202" s="134">
        <f t="shared" si="54"/>
        <v>4499000</v>
      </c>
      <c r="N202" s="133">
        <f t="shared" si="56"/>
        <v>1000</v>
      </c>
      <c r="O202" s="214" t="s">
        <v>477</v>
      </c>
      <c r="P202" s="215">
        <v>1</v>
      </c>
      <c r="Q202" s="216"/>
      <c r="R202" s="6"/>
      <c r="S202" s="6">
        <f t="shared" si="51"/>
        <v>225000</v>
      </c>
      <c r="T202" s="6">
        <f t="shared" si="47"/>
        <v>-224000</v>
      </c>
      <c r="U202" s="6">
        <f t="shared" si="48"/>
        <v>0</v>
      </c>
      <c r="V202" s="4">
        <f t="shared" si="49"/>
        <v>900000</v>
      </c>
      <c r="W202" s="4">
        <f t="shared" si="55"/>
        <v>0</v>
      </c>
      <c r="X202" s="4">
        <f t="shared" si="50"/>
        <v>0</v>
      </c>
    </row>
    <row r="203" spans="1:24" s="3" customFormat="1" ht="13.5" customHeight="1" x14ac:dyDescent="0.2">
      <c r="A203" s="220">
        <v>199</v>
      </c>
      <c r="B203" s="193" t="s">
        <v>478</v>
      </c>
      <c r="C203" s="106">
        <v>42611</v>
      </c>
      <c r="D203" s="194">
        <v>44556000</v>
      </c>
      <c r="E203" s="194"/>
      <c r="F203" s="133">
        <f t="shared" si="44"/>
        <v>44556000</v>
      </c>
      <c r="G203" s="72">
        <v>44555000</v>
      </c>
      <c r="H203" s="133">
        <f t="shared" si="57"/>
        <v>1000</v>
      </c>
      <c r="I203" s="135">
        <v>5</v>
      </c>
      <c r="J203" s="135">
        <v>0.2</v>
      </c>
      <c r="K203" s="30">
        <v>0</v>
      </c>
      <c r="L203" s="134">
        <f t="shared" si="52"/>
        <v>0</v>
      </c>
      <c r="M203" s="134">
        <f t="shared" si="54"/>
        <v>44555000</v>
      </c>
      <c r="N203" s="133">
        <f t="shared" si="56"/>
        <v>1000</v>
      </c>
      <c r="O203" s="214" t="s">
        <v>479</v>
      </c>
      <c r="P203" s="215">
        <v>1</v>
      </c>
      <c r="Q203" s="216" t="s">
        <v>480</v>
      </c>
      <c r="R203" s="6"/>
      <c r="S203" s="6">
        <f t="shared" si="51"/>
        <v>2227800</v>
      </c>
      <c r="T203" s="6">
        <f t="shared" si="47"/>
        <v>-2226800</v>
      </c>
      <c r="U203" s="6">
        <f t="shared" si="48"/>
        <v>0</v>
      </c>
      <c r="V203" s="4">
        <f t="shared" si="49"/>
        <v>8911200</v>
      </c>
      <c r="W203" s="4">
        <f t="shared" si="55"/>
        <v>0</v>
      </c>
      <c r="X203" s="4">
        <f t="shared" si="50"/>
        <v>0</v>
      </c>
    </row>
    <row r="204" spans="1:24" s="3" customFormat="1" ht="13.5" customHeight="1" x14ac:dyDescent="0.2">
      <c r="A204" s="220">
        <v>200</v>
      </c>
      <c r="B204" s="193" t="s">
        <v>481</v>
      </c>
      <c r="C204" s="106">
        <v>42808</v>
      </c>
      <c r="D204" s="194">
        <v>5000000</v>
      </c>
      <c r="E204" s="194"/>
      <c r="F204" s="133">
        <f t="shared" si="44"/>
        <v>5000000</v>
      </c>
      <c r="G204" s="72">
        <v>4999000</v>
      </c>
      <c r="H204" s="133">
        <f t="shared" si="57"/>
        <v>1000</v>
      </c>
      <c r="I204" s="135">
        <v>5</v>
      </c>
      <c r="J204" s="135">
        <v>0.2</v>
      </c>
      <c r="K204" s="30">
        <v>0</v>
      </c>
      <c r="L204" s="134">
        <f t="shared" si="52"/>
        <v>0</v>
      </c>
      <c r="M204" s="134">
        <f t="shared" si="54"/>
        <v>4999000</v>
      </c>
      <c r="N204" s="133">
        <f t="shared" si="56"/>
        <v>1000</v>
      </c>
      <c r="O204" s="214" t="s">
        <v>482</v>
      </c>
      <c r="P204" s="215">
        <v>1</v>
      </c>
      <c r="Q204" s="216"/>
      <c r="R204" s="6"/>
      <c r="S204" s="6">
        <f t="shared" si="51"/>
        <v>250000</v>
      </c>
      <c r="T204" s="6">
        <f t="shared" si="47"/>
        <v>-249000</v>
      </c>
      <c r="U204" s="6">
        <f t="shared" si="48"/>
        <v>0</v>
      </c>
      <c r="V204" s="4">
        <f t="shared" si="49"/>
        <v>1000000</v>
      </c>
      <c r="W204" s="4">
        <f t="shared" si="55"/>
        <v>0</v>
      </c>
      <c r="X204" s="4">
        <f t="shared" si="50"/>
        <v>0</v>
      </c>
    </row>
    <row r="205" spans="1:24" s="3" customFormat="1" ht="13.5" customHeight="1" x14ac:dyDescent="0.2">
      <c r="A205" s="220">
        <v>201</v>
      </c>
      <c r="B205" s="193" t="s">
        <v>483</v>
      </c>
      <c r="C205" s="106">
        <v>42850</v>
      </c>
      <c r="D205" s="194">
        <v>20500000</v>
      </c>
      <c r="E205" s="194"/>
      <c r="F205" s="133">
        <f t="shared" si="44"/>
        <v>20500000</v>
      </c>
      <c r="G205" s="72">
        <v>20499000</v>
      </c>
      <c r="H205" s="133">
        <f t="shared" si="57"/>
        <v>1000</v>
      </c>
      <c r="I205" s="135">
        <v>5</v>
      </c>
      <c r="J205" s="135">
        <v>0.2</v>
      </c>
      <c r="K205" s="30">
        <v>0</v>
      </c>
      <c r="L205" s="134">
        <f t="shared" si="52"/>
        <v>0</v>
      </c>
      <c r="M205" s="134">
        <f t="shared" si="54"/>
        <v>20499000</v>
      </c>
      <c r="N205" s="133">
        <f t="shared" si="56"/>
        <v>1000</v>
      </c>
      <c r="O205" s="214" t="s">
        <v>484</v>
      </c>
      <c r="P205" s="215">
        <v>1</v>
      </c>
      <c r="Q205" s="216"/>
      <c r="R205" s="6"/>
      <c r="S205" s="6">
        <f t="shared" si="51"/>
        <v>1025000</v>
      </c>
      <c r="T205" s="6">
        <f t="shared" si="47"/>
        <v>-1024000</v>
      </c>
      <c r="U205" s="6">
        <f t="shared" si="48"/>
        <v>0</v>
      </c>
      <c r="V205" s="4">
        <f t="shared" si="49"/>
        <v>4100000</v>
      </c>
      <c r="W205" s="4">
        <f t="shared" si="55"/>
        <v>0</v>
      </c>
      <c r="X205" s="4">
        <f t="shared" si="50"/>
        <v>0</v>
      </c>
    </row>
    <row r="206" spans="1:24" s="3" customFormat="1" ht="13.5" customHeight="1" x14ac:dyDescent="0.2">
      <c r="A206" s="220">
        <v>202</v>
      </c>
      <c r="B206" s="193" t="s">
        <v>485</v>
      </c>
      <c r="C206" s="106">
        <v>42874</v>
      </c>
      <c r="D206" s="194">
        <v>10000000</v>
      </c>
      <c r="E206" s="194"/>
      <c r="F206" s="133">
        <f t="shared" si="44"/>
        <v>10000000</v>
      </c>
      <c r="G206" s="72">
        <v>9999000</v>
      </c>
      <c r="H206" s="133">
        <f t="shared" si="57"/>
        <v>1000</v>
      </c>
      <c r="I206" s="135">
        <v>5</v>
      </c>
      <c r="J206" s="135">
        <v>0.2</v>
      </c>
      <c r="K206" s="30">
        <v>0</v>
      </c>
      <c r="L206" s="134">
        <f t="shared" si="52"/>
        <v>0</v>
      </c>
      <c r="M206" s="134">
        <f t="shared" si="54"/>
        <v>9999000</v>
      </c>
      <c r="N206" s="133">
        <f t="shared" si="56"/>
        <v>1000</v>
      </c>
      <c r="O206" s="214" t="s">
        <v>416</v>
      </c>
      <c r="P206" s="215">
        <v>1</v>
      </c>
      <c r="Q206" s="216"/>
      <c r="R206" s="6"/>
      <c r="S206" s="6">
        <f t="shared" si="51"/>
        <v>500000</v>
      </c>
      <c r="T206" s="6">
        <f t="shared" si="47"/>
        <v>-499000</v>
      </c>
      <c r="U206" s="6">
        <f t="shared" si="48"/>
        <v>0</v>
      </c>
      <c r="V206" s="4">
        <f t="shared" si="49"/>
        <v>2000000</v>
      </c>
      <c r="W206" s="4">
        <f t="shared" si="55"/>
        <v>0</v>
      </c>
      <c r="X206" s="4">
        <f t="shared" si="50"/>
        <v>0</v>
      </c>
    </row>
    <row r="207" spans="1:24" s="3" customFormat="1" ht="13.5" customHeight="1" x14ac:dyDescent="0.2">
      <c r="A207" s="220">
        <v>203</v>
      </c>
      <c r="B207" s="193" t="s">
        <v>486</v>
      </c>
      <c r="C207" s="106">
        <v>42884</v>
      </c>
      <c r="D207" s="194">
        <v>54205000</v>
      </c>
      <c r="E207" s="194"/>
      <c r="F207" s="133">
        <f t="shared" si="44"/>
        <v>54205000</v>
      </c>
      <c r="G207" s="72">
        <v>54204000</v>
      </c>
      <c r="H207" s="133">
        <f t="shared" si="57"/>
        <v>1000</v>
      </c>
      <c r="I207" s="135">
        <v>5</v>
      </c>
      <c r="J207" s="135">
        <v>0.2</v>
      </c>
      <c r="K207" s="30">
        <v>0</v>
      </c>
      <c r="L207" s="134">
        <f t="shared" si="52"/>
        <v>0</v>
      </c>
      <c r="M207" s="134">
        <f t="shared" si="54"/>
        <v>54204000</v>
      </c>
      <c r="N207" s="133">
        <f t="shared" si="56"/>
        <v>1000</v>
      </c>
      <c r="O207" s="214" t="s">
        <v>487</v>
      </c>
      <c r="P207" s="215">
        <v>1</v>
      </c>
      <c r="Q207" s="216"/>
      <c r="R207" s="6"/>
      <c r="S207" s="6">
        <f t="shared" si="51"/>
        <v>2710250</v>
      </c>
      <c r="T207" s="6">
        <f t="shared" si="47"/>
        <v>-2709250</v>
      </c>
      <c r="U207" s="6">
        <f t="shared" si="48"/>
        <v>0</v>
      </c>
      <c r="V207" s="4">
        <f t="shared" si="49"/>
        <v>10841000</v>
      </c>
      <c r="W207" s="4">
        <f t="shared" si="55"/>
        <v>0</v>
      </c>
      <c r="X207" s="4">
        <f t="shared" si="50"/>
        <v>0</v>
      </c>
    </row>
    <row r="208" spans="1:24" s="3" customFormat="1" ht="13.5" customHeight="1" x14ac:dyDescent="0.2">
      <c r="A208" s="220">
        <v>204</v>
      </c>
      <c r="B208" s="193" t="s">
        <v>488</v>
      </c>
      <c r="C208" s="106">
        <v>42906</v>
      </c>
      <c r="D208" s="194">
        <v>119800000</v>
      </c>
      <c r="E208" s="194"/>
      <c r="F208" s="133">
        <f t="shared" si="44"/>
        <v>119800000</v>
      </c>
      <c r="G208" s="72">
        <v>119799000</v>
      </c>
      <c r="H208" s="133">
        <f t="shared" si="57"/>
        <v>1000</v>
      </c>
      <c r="I208" s="135">
        <v>5</v>
      </c>
      <c r="J208" s="135">
        <v>0.2</v>
      </c>
      <c r="K208" s="30">
        <v>0</v>
      </c>
      <c r="L208" s="134">
        <f t="shared" si="52"/>
        <v>0</v>
      </c>
      <c r="M208" s="134">
        <f t="shared" si="54"/>
        <v>119799000</v>
      </c>
      <c r="N208" s="133">
        <f t="shared" si="56"/>
        <v>1000</v>
      </c>
      <c r="O208" s="214" t="s">
        <v>427</v>
      </c>
      <c r="P208" s="215">
        <v>1</v>
      </c>
      <c r="Q208" s="216"/>
      <c r="R208" s="6"/>
      <c r="S208" s="6">
        <f t="shared" si="51"/>
        <v>5990000</v>
      </c>
      <c r="T208" s="6">
        <f t="shared" si="47"/>
        <v>-5989000</v>
      </c>
      <c r="U208" s="6">
        <f t="shared" si="48"/>
        <v>0</v>
      </c>
      <c r="V208" s="4">
        <f t="shared" si="49"/>
        <v>23960000</v>
      </c>
      <c r="W208" s="4">
        <f t="shared" si="55"/>
        <v>0</v>
      </c>
      <c r="X208" s="4">
        <f t="shared" si="50"/>
        <v>0</v>
      </c>
    </row>
    <row r="209" spans="1:24" s="3" customFormat="1" ht="13.5" customHeight="1" x14ac:dyDescent="0.2">
      <c r="A209" s="220">
        <v>205</v>
      </c>
      <c r="B209" s="193" t="s">
        <v>489</v>
      </c>
      <c r="C209" s="106">
        <v>42927</v>
      </c>
      <c r="D209" s="194">
        <v>23300000</v>
      </c>
      <c r="E209" s="194"/>
      <c r="F209" s="133">
        <f t="shared" si="44"/>
        <v>23300000</v>
      </c>
      <c r="G209" s="72">
        <v>23299000</v>
      </c>
      <c r="H209" s="133">
        <f t="shared" si="57"/>
        <v>1000</v>
      </c>
      <c r="I209" s="135">
        <v>5</v>
      </c>
      <c r="J209" s="135">
        <v>0.2</v>
      </c>
      <c r="K209" s="30">
        <v>0</v>
      </c>
      <c r="L209" s="134">
        <f t="shared" si="52"/>
        <v>0</v>
      </c>
      <c r="M209" s="134">
        <f t="shared" si="54"/>
        <v>23299000</v>
      </c>
      <c r="N209" s="133">
        <f t="shared" si="56"/>
        <v>1000</v>
      </c>
      <c r="O209" s="214" t="s">
        <v>490</v>
      </c>
      <c r="P209" s="215">
        <v>1</v>
      </c>
      <c r="Q209" s="216"/>
      <c r="R209" s="6"/>
      <c r="S209" s="6">
        <f t="shared" si="51"/>
        <v>1165000</v>
      </c>
      <c r="T209" s="6">
        <f t="shared" si="47"/>
        <v>-1164000</v>
      </c>
      <c r="U209" s="6">
        <f t="shared" si="48"/>
        <v>0</v>
      </c>
      <c r="V209" s="4">
        <f t="shared" si="49"/>
        <v>4660000</v>
      </c>
      <c r="W209" s="4">
        <f t="shared" si="55"/>
        <v>0</v>
      </c>
      <c r="X209" s="4">
        <f t="shared" si="50"/>
        <v>0</v>
      </c>
    </row>
    <row r="210" spans="1:24" s="3" customFormat="1" ht="13.5" customHeight="1" x14ac:dyDescent="0.2">
      <c r="A210" s="220">
        <v>206</v>
      </c>
      <c r="B210" s="193" t="s">
        <v>119</v>
      </c>
      <c r="C210" s="106">
        <v>43395</v>
      </c>
      <c r="D210" s="194">
        <v>81669600</v>
      </c>
      <c r="E210" s="194"/>
      <c r="F210" s="133">
        <f t="shared" si="44"/>
        <v>81669600</v>
      </c>
      <c r="G210" s="72">
        <v>69419160</v>
      </c>
      <c r="H210" s="133">
        <f t="shared" si="57"/>
        <v>12250440</v>
      </c>
      <c r="I210" s="135">
        <v>5</v>
      </c>
      <c r="J210" s="135">
        <v>0.2</v>
      </c>
      <c r="K210" s="30">
        <v>9</v>
      </c>
      <c r="L210" s="134">
        <f t="shared" si="52"/>
        <v>12249440</v>
      </c>
      <c r="M210" s="134">
        <f t="shared" si="54"/>
        <v>81668600</v>
      </c>
      <c r="N210" s="133">
        <f t="shared" si="56"/>
        <v>1000</v>
      </c>
      <c r="O210" s="214" t="s">
        <v>491</v>
      </c>
      <c r="P210" s="215">
        <v>1</v>
      </c>
      <c r="Q210" s="216" t="s">
        <v>492</v>
      </c>
      <c r="R210" s="6"/>
      <c r="S210" s="6">
        <f t="shared" si="51"/>
        <v>4083480</v>
      </c>
      <c r="T210" s="6">
        <f t="shared" si="47"/>
        <v>-4082480</v>
      </c>
      <c r="U210" s="6">
        <f t="shared" si="48"/>
        <v>0</v>
      </c>
      <c r="V210" s="4">
        <f t="shared" si="49"/>
        <v>16333920</v>
      </c>
      <c r="W210" s="4">
        <f t="shared" si="55"/>
        <v>12250440</v>
      </c>
      <c r="X210" s="4">
        <f t="shared" si="50"/>
        <v>-1000</v>
      </c>
    </row>
    <row r="211" spans="1:24" s="3" customFormat="1" ht="13.5" customHeight="1" x14ac:dyDescent="0.2">
      <c r="A211" s="220">
        <v>207</v>
      </c>
      <c r="B211" s="193" t="s">
        <v>493</v>
      </c>
      <c r="C211" s="106">
        <v>43396</v>
      </c>
      <c r="D211" s="194">
        <v>27000000</v>
      </c>
      <c r="E211" s="194"/>
      <c r="F211" s="133">
        <f t="shared" si="44"/>
        <v>27000000</v>
      </c>
      <c r="G211" s="72">
        <v>22950000</v>
      </c>
      <c r="H211" s="133">
        <f t="shared" si="57"/>
        <v>4050000</v>
      </c>
      <c r="I211" s="135">
        <v>5</v>
      </c>
      <c r="J211" s="135">
        <v>0.2</v>
      </c>
      <c r="K211" s="30">
        <v>9</v>
      </c>
      <c r="L211" s="134">
        <f t="shared" si="52"/>
        <v>4049000</v>
      </c>
      <c r="M211" s="134">
        <f t="shared" si="54"/>
        <v>26999000</v>
      </c>
      <c r="N211" s="133">
        <f t="shared" si="56"/>
        <v>1000</v>
      </c>
      <c r="O211" s="214" t="s">
        <v>494</v>
      </c>
      <c r="P211" s="215">
        <v>1</v>
      </c>
      <c r="Q211" s="216" t="s">
        <v>492</v>
      </c>
      <c r="R211" s="6"/>
      <c r="S211" s="6">
        <f t="shared" si="51"/>
        <v>1350000</v>
      </c>
      <c r="T211" s="6">
        <f t="shared" si="47"/>
        <v>-1349000</v>
      </c>
      <c r="U211" s="6">
        <f t="shared" si="48"/>
        <v>0</v>
      </c>
      <c r="V211" s="4">
        <f t="shared" si="49"/>
        <v>5400000</v>
      </c>
      <c r="W211" s="4">
        <f t="shared" si="55"/>
        <v>4050000</v>
      </c>
      <c r="X211" s="4">
        <f t="shared" si="50"/>
        <v>-1000</v>
      </c>
    </row>
    <row r="212" spans="1:24" s="3" customFormat="1" ht="13.5" customHeight="1" x14ac:dyDescent="0.2">
      <c r="A212" s="220">
        <v>208</v>
      </c>
      <c r="B212" s="193" t="s">
        <v>495</v>
      </c>
      <c r="C212" s="106">
        <v>43426</v>
      </c>
      <c r="D212" s="194">
        <v>160644600</v>
      </c>
      <c r="E212" s="194"/>
      <c r="F212" s="133">
        <f t="shared" si="44"/>
        <v>160644600</v>
      </c>
      <c r="G212" s="72">
        <v>133870500</v>
      </c>
      <c r="H212" s="133">
        <f t="shared" si="57"/>
        <v>26774100</v>
      </c>
      <c r="I212" s="135">
        <v>5</v>
      </c>
      <c r="J212" s="135">
        <v>0.2</v>
      </c>
      <c r="K212" s="30">
        <v>9</v>
      </c>
      <c r="L212" s="134">
        <f t="shared" si="52"/>
        <v>24096690</v>
      </c>
      <c r="M212" s="134">
        <f t="shared" si="54"/>
        <v>157967190</v>
      </c>
      <c r="N212" s="133">
        <f t="shared" si="56"/>
        <v>2677410</v>
      </c>
      <c r="O212" s="214" t="s">
        <v>491</v>
      </c>
      <c r="P212" s="215">
        <v>1</v>
      </c>
      <c r="Q212" s="216" t="s">
        <v>492</v>
      </c>
      <c r="R212" s="6"/>
      <c r="S212" s="6">
        <f t="shared" si="51"/>
        <v>8032230</v>
      </c>
      <c r="T212" s="6">
        <f t="shared" si="47"/>
        <v>-5354820</v>
      </c>
      <c r="U212" s="6">
        <f t="shared" si="48"/>
        <v>2676410</v>
      </c>
      <c r="V212" s="4">
        <f t="shared" si="49"/>
        <v>32128920</v>
      </c>
      <c r="W212" s="4">
        <f t="shared" si="55"/>
        <v>24096690</v>
      </c>
      <c r="X212" s="4">
        <f t="shared" si="50"/>
        <v>0</v>
      </c>
    </row>
    <row r="213" spans="1:24" s="3" customFormat="1" ht="13.5" customHeight="1" x14ac:dyDescent="0.2">
      <c r="A213" s="220">
        <v>209</v>
      </c>
      <c r="B213" s="193" t="s">
        <v>495</v>
      </c>
      <c r="C213" s="106">
        <v>43426</v>
      </c>
      <c r="D213" s="194">
        <v>160644600</v>
      </c>
      <c r="E213" s="194"/>
      <c r="F213" s="133">
        <f t="shared" ref="F213:F220" si="58">+D213+E213</f>
        <v>160644600</v>
      </c>
      <c r="G213" s="72">
        <v>133870500</v>
      </c>
      <c r="H213" s="133">
        <f t="shared" si="57"/>
        <v>26774100</v>
      </c>
      <c r="I213" s="135">
        <v>5</v>
      </c>
      <c r="J213" s="135">
        <v>0.2</v>
      </c>
      <c r="K213" s="30">
        <v>9</v>
      </c>
      <c r="L213" s="134">
        <f t="shared" si="52"/>
        <v>24096690</v>
      </c>
      <c r="M213" s="134">
        <f t="shared" si="54"/>
        <v>157967190</v>
      </c>
      <c r="N213" s="133">
        <f t="shared" si="56"/>
        <v>2677410</v>
      </c>
      <c r="O213" s="214" t="s">
        <v>491</v>
      </c>
      <c r="P213" s="215">
        <v>1</v>
      </c>
      <c r="Q213" s="216" t="s">
        <v>492</v>
      </c>
      <c r="R213" s="6"/>
      <c r="S213" s="6">
        <f t="shared" si="51"/>
        <v>8032230</v>
      </c>
      <c r="T213" s="6">
        <f t="shared" si="47"/>
        <v>-5354820</v>
      </c>
      <c r="U213" s="6">
        <f t="shared" si="48"/>
        <v>2676410</v>
      </c>
      <c r="V213" s="4">
        <f t="shared" si="49"/>
        <v>32128920</v>
      </c>
      <c r="W213" s="4">
        <f t="shared" si="55"/>
        <v>24096690</v>
      </c>
      <c r="X213" s="4">
        <f t="shared" si="50"/>
        <v>0</v>
      </c>
    </row>
    <row r="214" spans="1:24" s="3" customFormat="1" ht="13.5" customHeight="1" x14ac:dyDescent="0.2">
      <c r="A214" s="220">
        <v>210</v>
      </c>
      <c r="B214" s="193" t="s">
        <v>496</v>
      </c>
      <c r="C214" s="106">
        <v>43429</v>
      </c>
      <c r="D214" s="194">
        <v>70000000</v>
      </c>
      <c r="E214" s="194"/>
      <c r="F214" s="133">
        <f t="shared" si="58"/>
        <v>70000000</v>
      </c>
      <c r="G214" s="72">
        <v>58333333</v>
      </c>
      <c r="H214" s="133">
        <f t="shared" si="57"/>
        <v>11666667</v>
      </c>
      <c r="I214" s="135">
        <v>5</v>
      </c>
      <c r="J214" s="135">
        <v>0.2</v>
      </c>
      <c r="K214" s="30">
        <v>9</v>
      </c>
      <c r="L214" s="134">
        <f t="shared" si="52"/>
        <v>10500000</v>
      </c>
      <c r="M214" s="134">
        <f t="shared" si="54"/>
        <v>68833333</v>
      </c>
      <c r="N214" s="133">
        <f t="shared" si="56"/>
        <v>1166667</v>
      </c>
      <c r="O214" s="214" t="s">
        <v>497</v>
      </c>
      <c r="P214" s="215">
        <v>1</v>
      </c>
      <c r="Q214" s="216" t="s">
        <v>498</v>
      </c>
      <c r="R214" s="6"/>
      <c r="S214" s="6">
        <f t="shared" si="51"/>
        <v>3500000</v>
      </c>
      <c r="T214" s="6">
        <f t="shared" si="47"/>
        <v>-2333333</v>
      </c>
      <c r="U214" s="6">
        <f t="shared" si="48"/>
        <v>1165667</v>
      </c>
      <c r="V214" s="4">
        <f t="shared" si="49"/>
        <v>14000000</v>
      </c>
      <c r="W214" s="4">
        <f t="shared" si="55"/>
        <v>10500000</v>
      </c>
      <c r="X214" s="4">
        <f t="shared" si="50"/>
        <v>0</v>
      </c>
    </row>
    <row r="215" spans="1:24" s="3" customFormat="1" ht="13.5" customHeight="1" x14ac:dyDescent="0.2">
      <c r="A215" s="220">
        <v>211</v>
      </c>
      <c r="B215" s="193" t="s">
        <v>499</v>
      </c>
      <c r="C215" s="106">
        <v>43430</v>
      </c>
      <c r="D215" s="194">
        <v>48000000</v>
      </c>
      <c r="E215" s="194"/>
      <c r="F215" s="133">
        <f t="shared" si="58"/>
        <v>48000000</v>
      </c>
      <c r="G215" s="72">
        <v>40000000</v>
      </c>
      <c r="H215" s="133">
        <f t="shared" si="57"/>
        <v>8000000</v>
      </c>
      <c r="I215" s="135">
        <v>5</v>
      </c>
      <c r="J215" s="135">
        <v>0.2</v>
      </c>
      <c r="K215" s="30">
        <v>9</v>
      </c>
      <c r="L215" s="134">
        <f t="shared" si="52"/>
        <v>7200000</v>
      </c>
      <c r="M215" s="134">
        <f t="shared" si="54"/>
        <v>47200000</v>
      </c>
      <c r="N215" s="133">
        <f t="shared" si="56"/>
        <v>800000</v>
      </c>
      <c r="O215" s="214" t="s">
        <v>500</v>
      </c>
      <c r="P215" s="215">
        <v>1</v>
      </c>
      <c r="Q215" s="216" t="s">
        <v>492</v>
      </c>
      <c r="R215" s="6"/>
      <c r="S215" s="6">
        <f t="shared" si="51"/>
        <v>2400000</v>
      </c>
      <c r="T215" s="6">
        <f t="shared" si="47"/>
        <v>-1600000</v>
      </c>
      <c r="U215" s="6">
        <f t="shared" si="48"/>
        <v>799000</v>
      </c>
      <c r="V215" s="4">
        <f t="shared" si="49"/>
        <v>9600000</v>
      </c>
      <c r="W215" s="4">
        <f t="shared" si="55"/>
        <v>7200000</v>
      </c>
      <c r="X215" s="4">
        <f t="shared" si="50"/>
        <v>0</v>
      </c>
    </row>
    <row r="216" spans="1:24" s="3" customFormat="1" ht="13.5" customHeight="1" x14ac:dyDescent="0.2">
      <c r="A216" s="220">
        <v>212</v>
      </c>
      <c r="B216" s="193" t="s">
        <v>272</v>
      </c>
      <c r="C216" s="106">
        <v>43444</v>
      </c>
      <c r="D216" s="194">
        <v>32000000</v>
      </c>
      <c r="E216" s="194"/>
      <c r="F216" s="133">
        <f t="shared" si="58"/>
        <v>32000000</v>
      </c>
      <c r="G216" s="72">
        <v>26133333</v>
      </c>
      <c r="H216" s="133">
        <f t="shared" si="57"/>
        <v>5866667</v>
      </c>
      <c r="I216" s="135">
        <v>5</v>
      </c>
      <c r="J216" s="135">
        <v>0.2</v>
      </c>
      <c r="K216" s="30">
        <v>9</v>
      </c>
      <c r="L216" s="134">
        <f t="shared" si="52"/>
        <v>4800000</v>
      </c>
      <c r="M216" s="134">
        <f t="shared" si="54"/>
        <v>30933333</v>
      </c>
      <c r="N216" s="133">
        <f t="shared" si="56"/>
        <v>1066667</v>
      </c>
      <c r="O216" s="214" t="s">
        <v>494</v>
      </c>
      <c r="P216" s="215">
        <v>1</v>
      </c>
      <c r="Q216" s="216" t="s">
        <v>492</v>
      </c>
      <c r="R216" s="6"/>
      <c r="S216" s="6">
        <f t="shared" si="51"/>
        <v>1600000</v>
      </c>
      <c r="T216" s="6">
        <f t="shared" si="47"/>
        <v>-533333</v>
      </c>
      <c r="U216" s="6">
        <f t="shared" si="48"/>
        <v>1065667</v>
      </c>
      <c r="V216" s="4">
        <f t="shared" si="49"/>
        <v>6400000</v>
      </c>
      <c r="W216" s="4">
        <f t="shared" si="55"/>
        <v>4800000</v>
      </c>
      <c r="X216" s="4">
        <f t="shared" si="50"/>
        <v>0</v>
      </c>
    </row>
    <row r="217" spans="1:24" s="3" customFormat="1" ht="13.5" customHeight="1" x14ac:dyDescent="0.2">
      <c r="A217" s="220">
        <v>213</v>
      </c>
      <c r="B217" s="193" t="s">
        <v>501</v>
      </c>
      <c r="C217" s="106">
        <v>43460</v>
      </c>
      <c r="D217" s="194">
        <v>107000000</v>
      </c>
      <c r="E217" s="194"/>
      <c r="F217" s="133">
        <f t="shared" si="58"/>
        <v>107000000</v>
      </c>
      <c r="G217" s="72">
        <v>87383333</v>
      </c>
      <c r="H217" s="133">
        <f t="shared" si="57"/>
        <v>19616667</v>
      </c>
      <c r="I217" s="135">
        <v>5</v>
      </c>
      <c r="J217" s="135">
        <v>0.2</v>
      </c>
      <c r="K217" s="30">
        <v>9</v>
      </c>
      <c r="L217" s="134">
        <f t="shared" ref="L217:L224" si="59">ROUND(IF(F217*J217*K217/12&gt;=H217,H217-1000,F217*J217*K217/12),0)</f>
        <v>16050000</v>
      </c>
      <c r="M217" s="134">
        <f t="shared" ref="M217:M224" si="60">+G217+L217</f>
        <v>103433333</v>
      </c>
      <c r="N217" s="133">
        <f t="shared" ref="N217:N224" si="61">+F217-M217</f>
        <v>3566667</v>
      </c>
      <c r="O217" s="214" t="s">
        <v>502</v>
      </c>
      <c r="P217" s="215">
        <v>1</v>
      </c>
      <c r="Q217" s="216" t="s">
        <v>503</v>
      </c>
      <c r="R217" s="6"/>
      <c r="S217" s="6">
        <f t="shared" si="51"/>
        <v>5350000</v>
      </c>
      <c r="T217" s="6">
        <f t="shared" si="47"/>
        <v>-1783333</v>
      </c>
      <c r="U217" s="6">
        <f t="shared" si="48"/>
        <v>3565667</v>
      </c>
      <c r="V217" s="4">
        <f t="shared" si="49"/>
        <v>21400000</v>
      </c>
      <c r="W217" s="4">
        <f t="shared" si="55"/>
        <v>16050000</v>
      </c>
      <c r="X217" s="4">
        <f t="shared" si="50"/>
        <v>0</v>
      </c>
    </row>
    <row r="218" spans="1:24" s="3" customFormat="1" ht="13.5" customHeight="1" x14ac:dyDescent="0.2">
      <c r="A218" s="221">
        <v>214</v>
      </c>
      <c r="B218" s="193" t="s">
        <v>1643</v>
      </c>
      <c r="C218" s="106">
        <v>43515</v>
      </c>
      <c r="D218" s="194">
        <v>93000000</v>
      </c>
      <c r="E218" s="194"/>
      <c r="F218" s="133">
        <f t="shared" si="58"/>
        <v>93000000</v>
      </c>
      <c r="G218" s="72">
        <v>72850000</v>
      </c>
      <c r="H218" s="133">
        <f t="shared" si="57"/>
        <v>20150000</v>
      </c>
      <c r="I218" s="135">
        <v>5</v>
      </c>
      <c r="J218" s="135">
        <v>0.2</v>
      </c>
      <c r="K218" s="30">
        <v>9</v>
      </c>
      <c r="L218" s="134">
        <f t="shared" si="59"/>
        <v>13950000</v>
      </c>
      <c r="M218" s="134">
        <f t="shared" si="60"/>
        <v>86800000</v>
      </c>
      <c r="N218" s="133">
        <f t="shared" si="61"/>
        <v>6200000</v>
      </c>
      <c r="O218" s="214" t="s">
        <v>1645</v>
      </c>
      <c r="P218" s="215">
        <v>1</v>
      </c>
      <c r="Q218" s="216"/>
      <c r="R218" s="6"/>
      <c r="S218" s="6">
        <f t="shared" si="51"/>
        <v>4650000</v>
      </c>
      <c r="T218" s="6"/>
      <c r="U218" s="6"/>
      <c r="V218" s="4"/>
      <c r="W218" s="4"/>
      <c r="X218" s="4"/>
    </row>
    <row r="219" spans="1:24" s="3" customFormat="1" ht="13.5" customHeight="1" x14ac:dyDescent="0.2">
      <c r="A219" s="221">
        <v>215</v>
      </c>
      <c r="B219" s="193" t="s">
        <v>1644</v>
      </c>
      <c r="C219" s="106">
        <v>43524</v>
      </c>
      <c r="D219" s="194">
        <v>71500000</v>
      </c>
      <c r="E219" s="194"/>
      <c r="F219" s="133">
        <f t="shared" si="58"/>
        <v>71500000</v>
      </c>
      <c r="G219" s="72">
        <v>56008333</v>
      </c>
      <c r="H219" s="133">
        <f t="shared" ref="H219:H226" si="62">+F219-G219</f>
        <v>15491667</v>
      </c>
      <c r="I219" s="135">
        <v>5</v>
      </c>
      <c r="J219" s="135">
        <v>0.2</v>
      </c>
      <c r="K219" s="30">
        <v>9</v>
      </c>
      <c r="L219" s="134">
        <f t="shared" si="59"/>
        <v>10725000</v>
      </c>
      <c r="M219" s="134">
        <f t="shared" si="60"/>
        <v>66733333</v>
      </c>
      <c r="N219" s="133">
        <f t="shared" si="61"/>
        <v>4766667</v>
      </c>
      <c r="O219" s="214" t="s">
        <v>1646</v>
      </c>
      <c r="P219" s="215">
        <v>1</v>
      </c>
      <c r="Q219" s="216"/>
      <c r="R219" s="6"/>
      <c r="S219" s="6">
        <f t="shared" si="51"/>
        <v>3575000</v>
      </c>
      <c r="T219" s="6"/>
      <c r="U219" s="6"/>
      <c r="V219" s="4"/>
      <c r="W219" s="4"/>
      <c r="X219" s="4"/>
    </row>
    <row r="220" spans="1:24" s="3" customFormat="1" ht="13.5" customHeight="1" x14ac:dyDescent="0.2">
      <c r="A220" s="221">
        <v>216</v>
      </c>
      <c r="B220" s="193" t="s">
        <v>1652</v>
      </c>
      <c r="C220" s="106">
        <v>43633</v>
      </c>
      <c r="D220" s="194">
        <v>106000000</v>
      </c>
      <c r="E220" s="194"/>
      <c r="F220" s="133">
        <f t="shared" si="58"/>
        <v>106000000</v>
      </c>
      <c r="G220" s="72">
        <v>75966667</v>
      </c>
      <c r="H220" s="133">
        <f t="shared" si="62"/>
        <v>30033333</v>
      </c>
      <c r="I220" s="135">
        <v>5</v>
      </c>
      <c r="J220" s="135">
        <v>0.2</v>
      </c>
      <c r="K220" s="30">
        <v>9</v>
      </c>
      <c r="L220" s="134">
        <f t="shared" si="59"/>
        <v>15900000</v>
      </c>
      <c r="M220" s="134">
        <f t="shared" si="60"/>
        <v>91866667</v>
      </c>
      <c r="N220" s="133">
        <f t="shared" si="61"/>
        <v>14133333</v>
      </c>
      <c r="O220" s="214" t="s">
        <v>1645</v>
      </c>
      <c r="P220" s="215">
        <v>1</v>
      </c>
      <c r="Q220" s="216"/>
      <c r="R220" s="6"/>
      <c r="S220" s="6"/>
      <c r="T220" s="6"/>
      <c r="U220" s="6"/>
      <c r="V220" s="4"/>
      <c r="W220" s="4"/>
      <c r="X220" s="4"/>
    </row>
    <row r="221" spans="1:24" s="3" customFormat="1" ht="13.5" customHeight="1" x14ac:dyDescent="0.2">
      <c r="A221" s="221">
        <v>217</v>
      </c>
      <c r="B221" s="193" t="s">
        <v>1697</v>
      </c>
      <c r="C221" s="106">
        <v>43763</v>
      </c>
      <c r="D221" s="194">
        <v>33500000</v>
      </c>
      <c r="E221" s="194"/>
      <c r="F221" s="133">
        <f t="shared" ref="F221:F226" si="63">+D221+E221</f>
        <v>33500000</v>
      </c>
      <c r="G221" s="72">
        <v>21775000</v>
      </c>
      <c r="H221" s="133">
        <f t="shared" si="62"/>
        <v>11725000</v>
      </c>
      <c r="I221" s="135">
        <v>5</v>
      </c>
      <c r="J221" s="135">
        <v>0.2</v>
      </c>
      <c r="K221" s="30">
        <v>9</v>
      </c>
      <c r="L221" s="134">
        <f>ROUND(IF(F221*J221*K221/12&gt;=H221,H221-1000,F221*J221*K221/12),0)</f>
        <v>5025000</v>
      </c>
      <c r="M221" s="134">
        <f t="shared" si="60"/>
        <v>26800000</v>
      </c>
      <c r="N221" s="133">
        <f t="shared" si="61"/>
        <v>6700000</v>
      </c>
      <c r="O221" s="214" t="s">
        <v>1701</v>
      </c>
      <c r="P221" s="215">
        <v>1</v>
      </c>
      <c r="Q221" s="216" t="s">
        <v>1642</v>
      </c>
      <c r="R221" s="6"/>
      <c r="S221" s="6"/>
      <c r="T221" s="6"/>
      <c r="U221" s="6"/>
      <c r="V221" s="4"/>
      <c r="W221" s="4"/>
      <c r="X221" s="4"/>
    </row>
    <row r="222" spans="1:24" s="3" customFormat="1" ht="13.5" customHeight="1" x14ac:dyDescent="0.2">
      <c r="A222" s="221">
        <v>218</v>
      </c>
      <c r="B222" s="193" t="s">
        <v>1698</v>
      </c>
      <c r="C222" s="106">
        <v>43794</v>
      </c>
      <c r="D222" s="194">
        <v>42000000</v>
      </c>
      <c r="E222" s="194"/>
      <c r="F222" s="133">
        <f t="shared" si="63"/>
        <v>42000000</v>
      </c>
      <c r="G222" s="72">
        <v>26600000</v>
      </c>
      <c r="H222" s="133">
        <f t="shared" si="62"/>
        <v>15400000</v>
      </c>
      <c r="I222" s="135">
        <v>5</v>
      </c>
      <c r="J222" s="135">
        <v>0.2</v>
      </c>
      <c r="K222" s="30">
        <v>9</v>
      </c>
      <c r="L222" s="134">
        <f t="shared" si="59"/>
        <v>6300000</v>
      </c>
      <c r="M222" s="134">
        <f t="shared" si="60"/>
        <v>32900000</v>
      </c>
      <c r="N222" s="133">
        <f t="shared" si="61"/>
        <v>9100000</v>
      </c>
      <c r="O222" s="214" t="s">
        <v>1702</v>
      </c>
      <c r="P222" s="215">
        <v>1</v>
      </c>
      <c r="Q222" s="216"/>
      <c r="R222" s="6"/>
      <c r="S222" s="6"/>
      <c r="T222" s="6"/>
      <c r="U222" s="6"/>
      <c r="V222" s="4"/>
      <c r="W222" s="4"/>
      <c r="X222" s="4"/>
    </row>
    <row r="223" spans="1:24" s="3" customFormat="1" ht="13.5" customHeight="1" x14ac:dyDescent="0.2">
      <c r="A223" s="221">
        <v>219</v>
      </c>
      <c r="B223" s="193" t="s">
        <v>1699</v>
      </c>
      <c r="C223" s="106">
        <v>43816</v>
      </c>
      <c r="D223" s="194">
        <v>9100000</v>
      </c>
      <c r="E223" s="194"/>
      <c r="F223" s="133">
        <f t="shared" si="63"/>
        <v>9100000</v>
      </c>
      <c r="G223" s="72">
        <v>5611667</v>
      </c>
      <c r="H223" s="133">
        <f t="shared" si="62"/>
        <v>3488333</v>
      </c>
      <c r="I223" s="135">
        <v>5</v>
      </c>
      <c r="J223" s="135">
        <v>0.2</v>
      </c>
      <c r="K223" s="30">
        <v>9</v>
      </c>
      <c r="L223" s="134">
        <f t="shared" si="59"/>
        <v>1365000</v>
      </c>
      <c r="M223" s="134">
        <f t="shared" si="60"/>
        <v>6976667</v>
      </c>
      <c r="N223" s="133">
        <f t="shared" si="61"/>
        <v>2123333</v>
      </c>
      <c r="O223" s="214" t="s">
        <v>1703</v>
      </c>
      <c r="P223" s="215">
        <v>1</v>
      </c>
      <c r="Q223" s="216"/>
      <c r="R223" s="6"/>
      <c r="S223" s="6"/>
      <c r="T223" s="6"/>
      <c r="U223" s="6"/>
      <c r="V223" s="4"/>
      <c r="W223" s="4"/>
      <c r="X223" s="4"/>
    </row>
    <row r="224" spans="1:24" s="3" customFormat="1" ht="13.5" customHeight="1" x14ac:dyDescent="0.2">
      <c r="A224" s="221">
        <v>220</v>
      </c>
      <c r="B224" s="193" t="s">
        <v>1700</v>
      </c>
      <c r="C224" s="106">
        <v>43822</v>
      </c>
      <c r="D224" s="194">
        <v>57000000</v>
      </c>
      <c r="E224" s="194"/>
      <c r="F224" s="133">
        <f t="shared" si="63"/>
        <v>57000000</v>
      </c>
      <c r="G224" s="72">
        <v>35150000</v>
      </c>
      <c r="H224" s="133">
        <f t="shared" si="62"/>
        <v>21850000</v>
      </c>
      <c r="I224" s="135">
        <v>5</v>
      </c>
      <c r="J224" s="135">
        <v>0.2</v>
      </c>
      <c r="K224" s="30">
        <v>9</v>
      </c>
      <c r="L224" s="134">
        <f t="shared" si="59"/>
        <v>8550000</v>
      </c>
      <c r="M224" s="134">
        <f t="shared" si="60"/>
        <v>43700000</v>
      </c>
      <c r="N224" s="133">
        <f t="shared" si="61"/>
        <v>13300000</v>
      </c>
      <c r="O224" s="214" t="s">
        <v>1701</v>
      </c>
      <c r="P224" s="215">
        <v>1</v>
      </c>
      <c r="Q224" s="216" t="s">
        <v>1704</v>
      </c>
      <c r="R224" s="6"/>
      <c r="S224" s="6"/>
      <c r="T224" s="6"/>
      <c r="U224" s="6"/>
      <c r="V224" s="4"/>
      <c r="W224" s="4"/>
      <c r="X224" s="4"/>
    </row>
    <row r="225" spans="1:24" s="3" customFormat="1" ht="13.5" customHeight="1" x14ac:dyDescent="0.2">
      <c r="A225" s="221">
        <v>221</v>
      </c>
      <c r="B225" s="193" t="s">
        <v>1710</v>
      </c>
      <c r="C225" s="106">
        <v>43858</v>
      </c>
      <c r="D225" s="194">
        <v>16500000</v>
      </c>
      <c r="E225" s="194"/>
      <c r="F225" s="133">
        <f t="shared" si="63"/>
        <v>16500000</v>
      </c>
      <c r="G225" s="72">
        <v>9900000</v>
      </c>
      <c r="H225" s="133">
        <f t="shared" si="62"/>
        <v>6600000</v>
      </c>
      <c r="I225" s="135">
        <v>5</v>
      </c>
      <c r="J225" s="135">
        <v>0.2</v>
      </c>
      <c r="K225" s="30">
        <v>9</v>
      </c>
      <c r="L225" s="134">
        <f t="shared" ref="L225:L234" si="64">ROUND(IF(F225*J225*K225/12&gt;=H225,H225-1000,F225*J225*K225/12),0)</f>
        <v>2475000</v>
      </c>
      <c r="M225" s="134">
        <f t="shared" ref="M225:M234" si="65">+G225+L225</f>
        <v>12375000</v>
      </c>
      <c r="N225" s="133">
        <f t="shared" ref="N225:N234" si="66">+F225-M225</f>
        <v>4125000</v>
      </c>
      <c r="O225" s="214" t="s">
        <v>1711</v>
      </c>
      <c r="P225" s="215">
        <v>1</v>
      </c>
      <c r="Q225" s="216"/>
      <c r="R225" s="6"/>
      <c r="S225" s="6"/>
      <c r="T225" s="6"/>
      <c r="U225" s="6"/>
      <c r="V225" s="4"/>
      <c r="W225" s="4"/>
      <c r="X225" s="4"/>
    </row>
    <row r="226" spans="1:24" s="3" customFormat="1" ht="13.5" customHeight="1" x14ac:dyDescent="0.2">
      <c r="A226" s="221">
        <v>222</v>
      </c>
      <c r="B226" s="193" t="s">
        <v>1719</v>
      </c>
      <c r="C226" s="106">
        <v>43979</v>
      </c>
      <c r="D226" s="194">
        <v>101500000</v>
      </c>
      <c r="E226" s="194"/>
      <c r="F226" s="133">
        <f t="shared" si="63"/>
        <v>101500000</v>
      </c>
      <c r="G226" s="72">
        <v>54133333</v>
      </c>
      <c r="H226" s="133">
        <f t="shared" si="62"/>
        <v>47366667</v>
      </c>
      <c r="I226" s="135">
        <v>5</v>
      </c>
      <c r="J226" s="135">
        <v>0.2</v>
      </c>
      <c r="K226" s="30">
        <v>9</v>
      </c>
      <c r="L226" s="134">
        <f t="shared" si="64"/>
        <v>15225000</v>
      </c>
      <c r="M226" s="134">
        <f t="shared" si="65"/>
        <v>69358333</v>
      </c>
      <c r="N226" s="133">
        <f t="shared" si="66"/>
        <v>32141667</v>
      </c>
      <c r="O226" s="214" t="s">
        <v>1718</v>
      </c>
      <c r="P226" s="215">
        <v>1</v>
      </c>
      <c r="Q226" s="216"/>
      <c r="R226" s="6"/>
      <c r="S226" s="6"/>
      <c r="T226" s="6"/>
      <c r="U226" s="6"/>
      <c r="V226" s="4"/>
      <c r="W226" s="4"/>
      <c r="X226" s="4"/>
    </row>
    <row r="227" spans="1:24" s="3" customFormat="1" ht="13.5" customHeight="1" x14ac:dyDescent="0.2">
      <c r="A227" s="221">
        <v>223</v>
      </c>
      <c r="B227" s="193" t="s">
        <v>1737</v>
      </c>
      <c r="C227" s="106">
        <v>44057</v>
      </c>
      <c r="D227" s="194">
        <v>28000000</v>
      </c>
      <c r="E227" s="194"/>
      <c r="F227" s="133">
        <f>+D227+E227</f>
        <v>28000000</v>
      </c>
      <c r="G227" s="72">
        <v>13533333</v>
      </c>
      <c r="H227" s="133">
        <f>+F227-G227</f>
        <v>14466667</v>
      </c>
      <c r="I227" s="135">
        <v>5</v>
      </c>
      <c r="J227" s="135">
        <v>0.2</v>
      </c>
      <c r="K227" s="30">
        <v>9</v>
      </c>
      <c r="L227" s="134">
        <f t="shared" si="64"/>
        <v>4200000</v>
      </c>
      <c r="M227" s="134">
        <f t="shared" si="65"/>
        <v>17733333</v>
      </c>
      <c r="N227" s="133">
        <f t="shared" si="66"/>
        <v>10266667</v>
      </c>
      <c r="O227" s="214" t="s">
        <v>1739</v>
      </c>
      <c r="P227" s="215">
        <v>1</v>
      </c>
      <c r="Q227" s="216"/>
      <c r="R227" s="6"/>
      <c r="S227" s="6"/>
      <c r="T227" s="6"/>
      <c r="U227" s="6"/>
      <c r="V227" s="4"/>
      <c r="W227" s="4"/>
      <c r="X227" s="4"/>
    </row>
    <row r="228" spans="1:24" s="3" customFormat="1" ht="13.5" customHeight="1" x14ac:dyDescent="0.2">
      <c r="A228" s="221">
        <v>224</v>
      </c>
      <c r="B228" s="193" t="s">
        <v>1738</v>
      </c>
      <c r="C228" s="106">
        <v>44091</v>
      </c>
      <c r="D228" s="194">
        <v>107000000</v>
      </c>
      <c r="E228" s="194"/>
      <c r="F228" s="133">
        <f>+D228+E228</f>
        <v>107000000</v>
      </c>
      <c r="G228" s="72">
        <v>49933333</v>
      </c>
      <c r="H228" s="133">
        <f>+F228-G228</f>
        <v>57066667</v>
      </c>
      <c r="I228" s="135">
        <v>5</v>
      </c>
      <c r="J228" s="135">
        <v>0.2</v>
      </c>
      <c r="K228" s="30">
        <v>9</v>
      </c>
      <c r="L228" s="134">
        <f t="shared" si="64"/>
        <v>16050000</v>
      </c>
      <c r="M228" s="134">
        <f t="shared" si="65"/>
        <v>65983333</v>
      </c>
      <c r="N228" s="133">
        <f t="shared" si="66"/>
        <v>41016667</v>
      </c>
      <c r="O228" s="214" t="s">
        <v>1740</v>
      </c>
      <c r="P228" s="215">
        <v>1</v>
      </c>
      <c r="Q228" s="216"/>
      <c r="R228" s="6"/>
      <c r="S228" s="6"/>
      <c r="T228" s="6"/>
      <c r="U228" s="6"/>
      <c r="V228" s="4"/>
      <c r="W228" s="4"/>
      <c r="X228" s="4"/>
    </row>
    <row r="229" spans="1:24" s="3" customFormat="1" ht="13.5" customHeight="1" x14ac:dyDescent="0.2">
      <c r="A229" s="221">
        <v>225</v>
      </c>
      <c r="B229" s="193" t="s">
        <v>1751</v>
      </c>
      <c r="C229" s="106">
        <v>44271</v>
      </c>
      <c r="D229" s="194">
        <v>3800000</v>
      </c>
      <c r="E229" s="194"/>
      <c r="F229" s="133">
        <f>+D229+E229</f>
        <v>3800000</v>
      </c>
      <c r="G229" s="72">
        <v>1393333</v>
      </c>
      <c r="H229" s="133">
        <f>+F229-G229</f>
        <v>2406667</v>
      </c>
      <c r="I229" s="135">
        <v>5</v>
      </c>
      <c r="J229" s="135">
        <v>0.2</v>
      </c>
      <c r="K229" s="30">
        <v>9</v>
      </c>
      <c r="L229" s="134">
        <f t="shared" si="64"/>
        <v>570000</v>
      </c>
      <c r="M229" s="134">
        <f t="shared" si="65"/>
        <v>1963333</v>
      </c>
      <c r="N229" s="133">
        <f t="shared" si="66"/>
        <v>1836667</v>
      </c>
      <c r="O229" s="509" t="s">
        <v>1750</v>
      </c>
      <c r="P229" s="215">
        <v>1</v>
      </c>
      <c r="Q229" s="216"/>
      <c r="R229" s="6"/>
      <c r="S229" s="6"/>
      <c r="T229" s="6"/>
      <c r="U229" s="6"/>
      <c r="V229" s="4"/>
      <c r="W229" s="4"/>
      <c r="X229" s="4"/>
    </row>
    <row r="230" spans="1:24" s="3" customFormat="1" ht="13.5" customHeight="1" x14ac:dyDescent="0.2">
      <c r="A230" s="221">
        <v>226</v>
      </c>
      <c r="B230" s="193" t="s">
        <v>1760</v>
      </c>
      <c r="C230" s="106">
        <v>44312</v>
      </c>
      <c r="D230" s="194">
        <v>68000000</v>
      </c>
      <c r="E230" s="194"/>
      <c r="F230" s="133">
        <f t="shared" ref="F230:F234" si="67">+D230+E230</f>
        <v>68000000</v>
      </c>
      <c r="G230" s="72">
        <v>23800000</v>
      </c>
      <c r="H230" s="133">
        <f t="shared" ref="H230:H234" si="68">+F230-G230</f>
        <v>44200000</v>
      </c>
      <c r="I230" s="135">
        <v>5</v>
      </c>
      <c r="J230" s="135">
        <v>0.2</v>
      </c>
      <c r="K230" s="30">
        <v>9</v>
      </c>
      <c r="L230" s="134">
        <f t="shared" si="64"/>
        <v>10200000</v>
      </c>
      <c r="M230" s="134">
        <f t="shared" si="65"/>
        <v>34000000</v>
      </c>
      <c r="N230" s="133">
        <f t="shared" si="66"/>
        <v>34000000</v>
      </c>
      <c r="O230" s="509" t="s">
        <v>1762</v>
      </c>
      <c r="P230" s="215">
        <v>1</v>
      </c>
      <c r="Q230" s="216"/>
      <c r="R230" s="6"/>
      <c r="S230" s="6"/>
      <c r="T230" s="6"/>
      <c r="U230" s="6"/>
      <c r="V230" s="4"/>
      <c r="W230" s="4"/>
      <c r="X230" s="4"/>
    </row>
    <row r="231" spans="1:24" s="3" customFormat="1" ht="13.5" customHeight="1" x14ac:dyDescent="0.2">
      <c r="A231" s="221">
        <v>227</v>
      </c>
      <c r="B231" s="193" t="s">
        <v>1761</v>
      </c>
      <c r="C231" s="106">
        <v>44316</v>
      </c>
      <c r="D231" s="194">
        <v>54000000</v>
      </c>
      <c r="E231" s="194"/>
      <c r="F231" s="133">
        <f t="shared" si="67"/>
        <v>54000000</v>
      </c>
      <c r="G231" s="72">
        <v>18900000</v>
      </c>
      <c r="H231" s="133">
        <f t="shared" si="68"/>
        <v>35100000</v>
      </c>
      <c r="I231" s="135">
        <v>5</v>
      </c>
      <c r="J231" s="135">
        <v>0.2</v>
      </c>
      <c r="K231" s="30">
        <v>9</v>
      </c>
      <c r="L231" s="134">
        <f t="shared" si="64"/>
        <v>8100000</v>
      </c>
      <c r="M231" s="134">
        <f t="shared" si="65"/>
        <v>27000000</v>
      </c>
      <c r="N231" s="133">
        <f t="shared" si="66"/>
        <v>27000000</v>
      </c>
      <c r="O231" s="509" t="s">
        <v>1763</v>
      </c>
      <c r="P231" s="215">
        <v>1</v>
      </c>
      <c r="Q231" s="216"/>
      <c r="R231" s="6"/>
      <c r="S231" s="6"/>
      <c r="T231" s="6"/>
      <c r="U231" s="6"/>
      <c r="V231" s="4"/>
      <c r="W231" s="4"/>
      <c r="X231" s="4"/>
    </row>
    <row r="232" spans="1:24" s="3" customFormat="1" ht="13.5" customHeight="1" x14ac:dyDescent="0.2">
      <c r="A232" s="221">
        <v>228</v>
      </c>
      <c r="B232" s="193" t="s">
        <v>1771</v>
      </c>
      <c r="C232" s="106">
        <v>44405</v>
      </c>
      <c r="D232" s="194">
        <v>70000000</v>
      </c>
      <c r="E232" s="194"/>
      <c r="F232" s="133">
        <f t="shared" si="67"/>
        <v>70000000</v>
      </c>
      <c r="G232" s="72">
        <v>21000000</v>
      </c>
      <c r="H232" s="133">
        <f t="shared" si="68"/>
        <v>49000000</v>
      </c>
      <c r="I232" s="135">
        <v>5</v>
      </c>
      <c r="J232" s="135">
        <v>0.2</v>
      </c>
      <c r="K232" s="30">
        <v>9</v>
      </c>
      <c r="L232" s="134">
        <f t="shared" si="64"/>
        <v>10500000</v>
      </c>
      <c r="M232" s="134">
        <f t="shared" si="65"/>
        <v>31500000</v>
      </c>
      <c r="N232" s="133">
        <f t="shared" si="66"/>
        <v>38500000</v>
      </c>
      <c r="O232" s="509" t="s">
        <v>502</v>
      </c>
      <c r="P232" s="215">
        <v>1</v>
      </c>
      <c r="Q232" s="216" t="s">
        <v>1774</v>
      </c>
      <c r="R232" s="6"/>
      <c r="S232" s="6"/>
      <c r="T232" s="6"/>
      <c r="U232" s="6"/>
      <c r="V232" s="4"/>
      <c r="W232" s="4"/>
      <c r="X232" s="4"/>
    </row>
    <row r="233" spans="1:24" s="3" customFormat="1" ht="13.5" customHeight="1" x14ac:dyDescent="0.2">
      <c r="A233" s="221">
        <v>229</v>
      </c>
      <c r="B233" s="193" t="s">
        <v>505</v>
      </c>
      <c r="C233" s="106">
        <v>44405</v>
      </c>
      <c r="D233" s="194">
        <v>24000000</v>
      </c>
      <c r="E233" s="194"/>
      <c r="F233" s="133">
        <f t="shared" si="67"/>
        <v>24000000</v>
      </c>
      <c r="G233" s="72">
        <v>7200000</v>
      </c>
      <c r="H233" s="133">
        <f t="shared" si="68"/>
        <v>16800000</v>
      </c>
      <c r="I233" s="135">
        <v>5</v>
      </c>
      <c r="J233" s="135">
        <v>0.2</v>
      </c>
      <c r="K233" s="30">
        <v>9</v>
      </c>
      <c r="L233" s="134">
        <f t="shared" si="64"/>
        <v>3600000</v>
      </c>
      <c r="M233" s="134">
        <f t="shared" si="65"/>
        <v>10800000</v>
      </c>
      <c r="N233" s="133">
        <f t="shared" si="66"/>
        <v>13200000</v>
      </c>
      <c r="O233" s="509" t="s">
        <v>502</v>
      </c>
      <c r="P233" s="215">
        <v>1</v>
      </c>
      <c r="Q233" s="216" t="s">
        <v>1774</v>
      </c>
      <c r="R233" s="6"/>
      <c r="S233" s="6"/>
      <c r="T233" s="6"/>
      <c r="U233" s="6"/>
      <c r="V233" s="4"/>
      <c r="W233" s="4"/>
      <c r="X233" s="4"/>
    </row>
    <row r="234" spans="1:24" s="3" customFormat="1" ht="13.5" customHeight="1" x14ac:dyDescent="0.2">
      <c r="A234" s="221">
        <v>230</v>
      </c>
      <c r="B234" s="193" t="s">
        <v>1772</v>
      </c>
      <c r="C234" s="106">
        <v>44431</v>
      </c>
      <c r="D234" s="194">
        <v>25700000</v>
      </c>
      <c r="E234" s="194"/>
      <c r="F234" s="133">
        <f t="shared" si="67"/>
        <v>25700000</v>
      </c>
      <c r="G234" s="72">
        <v>7281667</v>
      </c>
      <c r="H234" s="133">
        <f t="shared" si="68"/>
        <v>18418333</v>
      </c>
      <c r="I234" s="135">
        <v>5</v>
      </c>
      <c r="J234" s="135">
        <v>0.2</v>
      </c>
      <c r="K234" s="30">
        <v>9</v>
      </c>
      <c r="L234" s="134">
        <f t="shared" si="64"/>
        <v>3855000</v>
      </c>
      <c r="M234" s="134">
        <f t="shared" si="65"/>
        <v>11136667</v>
      </c>
      <c r="N234" s="133">
        <f t="shared" si="66"/>
        <v>14563333</v>
      </c>
      <c r="O234" s="509" t="s">
        <v>1773</v>
      </c>
      <c r="P234" s="215">
        <v>1</v>
      </c>
      <c r="Q234" s="216"/>
      <c r="R234" s="6"/>
      <c r="S234" s="6"/>
      <c r="T234" s="6"/>
      <c r="U234" s="6"/>
      <c r="V234" s="4"/>
      <c r="W234" s="4"/>
      <c r="X234" s="4"/>
    </row>
    <row r="235" spans="1:24" s="3" customFormat="1" ht="13.5" customHeight="1" x14ac:dyDescent="0.2">
      <c r="A235" s="221">
        <v>231</v>
      </c>
      <c r="B235" s="193" t="s">
        <v>272</v>
      </c>
      <c r="C235" s="106">
        <v>44494</v>
      </c>
      <c r="D235" s="194">
        <v>49800000</v>
      </c>
      <c r="E235" s="194"/>
      <c r="F235" s="133">
        <f t="shared" ref="F235:F239" si="69">+D235+E235</f>
        <v>49800000</v>
      </c>
      <c r="G235" s="72">
        <v>12450000</v>
      </c>
      <c r="H235" s="133">
        <f t="shared" ref="H235:H239" si="70">+F235-G235</f>
        <v>37350000</v>
      </c>
      <c r="I235" s="135">
        <v>5</v>
      </c>
      <c r="J235" s="135">
        <v>0.2</v>
      </c>
      <c r="K235" s="30">
        <v>9</v>
      </c>
      <c r="L235" s="134">
        <f t="shared" ref="L235:L238" si="71">ROUND(IF(F235*J235*K235/12&gt;=H235,H235-1000,F235*J235*K235/12),0)</f>
        <v>7470000</v>
      </c>
      <c r="M235" s="134">
        <f t="shared" ref="M235:M238" si="72">+G235+L235</f>
        <v>19920000</v>
      </c>
      <c r="N235" s="133">
        <f t="shared" ref="N235:N238" si="73">+F235-M235</f>
        <v>29880000</v>
      </c>
      <c r="O235" s="509" t="s">
        <v>1773</v>
      </c>
      <c r="P235" s="215">
        <v>1</v>
      </c>
      <c r="Q235" s="216"/>
      <c r="R235" s="6"/>
      <c r="S235" s="6"/>
      <c r="T235" s="6"/>
      <c r="U235" s="6"/>
      <c r="V235" s="4"/>
      <c r="W235" s="4"/>
      <c r="X235" s="4"/>
    </row>
    <row r="236" spans="1:24" s="3" customFormat="1" ht="13.5" customHeight="1" x14ac:dyDescent="0.2">
      <c r="A236" s="221">
        <v>232</v>
      </c>
      <c r="B236" s="193" t="s">
        <v>1791</v>
      </c>
      <c r="C236" s="106">
        <v>44494</v>
      </c>
      <c r="D236" s="194">
        <v>36000000</v>
      </c>
      <c r="E236" s="194"/>
      <c r="F236" s="133">
        <f t="shared" si="69"/>
        <v>36000000</v>
      </c>
      <c r="G236" s="72">
        <v>9000000</v>
      </c>
      <c r="H236" s="133">
        <f t="shared" si="70"/>
        <v>27000000</v>
      </c>
      <c r="I236" s="135">
        <v>5</v>
      </c>
      <c r="J236" s="135">
        <v>0.2</v>
      </c>
      <c r="K236" s="30">
        <v>9</v>
      </c>
      <c r="L236" s="134">
        <f t="shared" si="71"/>
        <v>5400000</v>
      </c>
      <c r="M236" s="134">
        <f t="shared" si="72"/>
        <v>14400000</v>
      </c>
      <c r="N236" s="133">
        <f t="shared" si="73"/>
        <v>21600000</v>
      </c>
      <c r="O236" s="509" t="s">
        <v>1773</v>
      </c>
      <c r="P236" s="215">
        <v>1</v>
      </c>
      <c r="Q236" s="216"/>
      <c r="R236" s="6"/>
      <c r="S236" s="6"/>
      <c r="T236" s="6"/>
      <c r="U236" s="6"/>
      <c r="V236" s="4"/>
      <c r="W236" s="4"/>
      <c r="X236" s="4"/>
    </row>
    <row r="237" spans="1:24" s="3" customFormat="1" ht="13.5" customHeight="1" x14ac:dyDescent="0.2">
      <c r="A237" s="221">
        <v>233</v>
      </c>
      <c r="B237" s="193" t="s">
        <v>1792</v>
      </c>
      <c r="C237" s="106">
        <v>44544</v>
      </c>
      <c r="D237" s="194">
        <v>35000000</v>
      </c>
      <c r="E237" s="194"/>
      <c r="F237" s="133">
        <f t="shared" si="69"/>
        <v>35000000</v>
      </c>
      <c r="G237" s="72">
        <v>7583333</v>
      </c>
      <c r="H237" s="133">
        <f t="shared" si="70"/>
        <v>27416667</v>
      </c>
      <c r="I237" s="135">
        <v>5</v>
      </c>
      <c r="J237" s="135">
        <v>0.2</v>
      </c>
      <c r="K237" s="30">
        <v>9</v>
      </c>
      <c r="L237" s="134">
        <f t="shared" si="71"/>
        <v>5250000</v>
      </c>
      <c r="M237" s="134">
        <f t="shared" si="72"/>
        <v>12833333</v>
      </c>
      <c r="N237" s="133">
        <f t="shared" si="73"/>
        <v>22166667</v>
      </c>
      <c r="O237" s="509" t="s">
        <v>1072</v>
      </c>
      <c r="P237" s="215">
        <v>1</v>
      </c>
      <c r="Q237" s="216"/>
      <c r="R237" s="6"/>
      <c r="S237" s="6"/>
      <c r="T237" s="6"/>
      <c r="U237" s="6"/>
      <c r="V237" s="4"/>
      <c r="W237" s="4"/>
      <c r="X237" s="4"/>
    </row>
    <row r="238" spans="1:24" s="3" customFormat="1" ht="13.5" customHeight="1" x14ac:dyDescent="0.2">
      <c r="A238" s="221">
        <v>234</v>
      </c>
      <c r="B238" s="193" t="s">
        <v>1793</v>
      </c>
      <c r="C238" s="106">
        <v>44544</v>
      </c>
      <c r="D238" s="194">
        <v>80000000</v>
      </c>
      <c r="E238" s="194"/>
      <c r="F238" s="133">
        <f t="shared" si="69"/>
        <v>80000000</v>
      </c>
      <c r="G238" s="72">
        <v>17333333</v>
      </c>
      <c r="H238" s="133">
        <f t="shared" si="70"/>
        <v>62666667</v>
      </c>
      <c r="I238" s="135">
        <v>5</v>
      </c>
      <c r="J238" s="135">
        <v>0.2</v>
      </c>
      <c r="K238" s="30">
        <v>9</v>
      </c>
      <c r="L238" s="134">
        <f t="shared" si="71"/>
        <v>12000000</v>
      </c>
      <c r="M238" s="134">
        <f t="shared" si="72"/>
        <v>29333333</v>
      </c>
      <c r="N238" s="133">
        <f t="shared" si="73"/>
        <v>50666667</v>
      </c>
      <c r="O238" s="509" t="s">
        <v>1072</v>
      </c>
      <c r="P238" s="215">
        <v>1</v>
      </c>
      <c r="Q238" s="216"/>
      <c r="R238" s="6"/>
      <c r="S238" s="6"/>
      <c r="T238" s="6"/>
      <c r="U238" s="6"/>
      <c r="V238" s="4"/>
      <c r="W238" s="4"/>
      <c r="X238" s="4"/>
    </row>
    <row r="239" spans="1:24" s="3" customFormat="1" ht="13.5" customHeight="1" x14ac:dyDescent="0.2">
      <c r="A239" s="221">
        <v>235</v>
      </c>
      <c r="B239" s="529" t="s">
        <v>1798</v>
      </c>
      <c r="C239" s="106">
        <v>44680</v>
      </c>
      <c r="D239" s="194">
        <v>36000000</v>
      </c>
      <c r="E239" s="194"/>
      <c r="F239" s="133">
        <f t="shared" si="69"/>
        <v>36000000</v>
      </c>
      <c r="G239" s="72">
        <v>5400000</v>
      </c>
      <c r="H239" s="133">
        <f t="shared" si="70"/>
        <v>30600000</v>
      </c>
      <c r="I239" s="135">
        <v>5</v>
      </c>
      <c r="J239" s="135">
        <v>0.2</v>
      </c>
      <c r="K239" s="30">
        <v>9</v>
      </c>
      <c r="L239" s="134">
        <f t="shared" ref="L239" si="74">ROUND(IF(F239*J239*K239/12&gt;=H239,H239-1000,F239*J239*K239/12),0)</f>
        <v>5400000</v>
      </c>
      <c r="M239" s="134">
        <f t="shared" ref="M239" si="75">+G239+L239</f>
        <v>10800000</v>
      </c>
      <c r="N239" s="133">
        <f t="shared" ref="N239" si="76">+F239-M239</f>
        <v>25200000</v>
      </c>
      <c r="O239" s="509" t="s">
        <v>1799</v>
      </c>
      <c r="P239" s="215">
        <v>1</v>
      </c>
      <c r="Q239" s="216"/>
      <c r="R239" s="6"/>
      <c r="S239" s="6"/>
      <c r="T239" s="6"/>
      <c r="U239" s="6"/>
      <c r="V239" s="4"/>
      <c r="W239" s="4"/>
      <c r="X239" s="4"/>
    </row>
    <row r="240" spans="1:24" s="3" customFormat="1" ht="13.5" customHeight="1" x14ac:dyDescent="0.2">
      <c r="A240" s="221">
        <v>236</v>
      </c>
      <c r="B240" s="529" t="s">
        <v>1800</v>
      </c>
      <c r="C240" s="106">
        <v>44706</v>
      </c>
      <c r="D240" s="194">
        <v>24000000</v>
      </c>
      <c r="E240" s="194"/>
      <c r="F240" s="133">
        <f t="shared" ref="F240:F255" si="77">+D240+E240</f>
        <v>24000000</v>
      </c>
      <c r="G240" s="72">
        <v>3200000</v>
      </c>
      <c r="H240" s="133">
        <f t="shared" ref="H240:H251" si="78">+F240-G240</f>
        <v>20800000</v>
      </c>
      <c r="I240" s="135">
        <v>5</v>
      </c>
      <c r="J240" s="135">
        <v>0.2</v>
      </c>
      <c r="K240" s="30">
        <v>9</v>
      </c>
      <c r="L240" s="134">
        <f t="shared" ref="L240" si="79">ROUND(IF(F240*J240*K240/12&gt;=H240,H240-1000,F240*J240*K240/12),0)</f>
        <v>3600000</v>
      </c>
      <c r="M240" s="134">
        <f t="shared" ref="M240" si="80">+G240+L240</f>
        <v>6800000</v>
      </c>
      <c r="N240" s="133">
        <f t="shared" ref="N240" si="81">+F240-M240</f>
        <v>17200000</v>
      </c>
      <c r="O240" s="509" t="s">
        <v>1801</v>
      </c>
      <c r="P240" s="215">
        <v>1</v>
      </c>
      <c r="Q240" s="216"/>
      <c r="R240" s="6"/>
      <c r="S240" s="6"/>
      <c r="T240" s="6"/>
      <c r="U240" s="6"/>
      <c r="V240" s="4"/>
      <c r="W240" s="4"/>
      <c r="X240" s="4"/>
    </row>
    <row r="241" spans="1:24" s="3" customFormat="1" ht="13.5" customHeight="1" x14ac:dyDescent="0.2">
      <c r="A241" s="221">
        <v>237</v>
      </c>
      <c r="B241" s="529" t="s">
        <v>1819</v>
      </c>
      <c r="C241" s="106">
        <v>44798</v>
      </c>
      <c r="D241" s="194">
        <v>59200000</v>
      </c>
      <c r="E241" s="194"/>
      <c r="F241" s="133">
        <f t="shared" si="77"/>
        <v>59200000</v>
      </c>
      <c r="G241" s="72">
        <v>4933333</v>
      </c>
      <c r="H241" s="133">
        <f t="shared" si="78"/>
        <v>54266667</v>
      </c>
      <c r="I241" s="135">
        <v>5</v>
      </c>
      <c r="J241" s="135">
        <v>0.2</v>
      </c>
      <c r="K241" s="30">
        <v>9</v>
      </c>
      <c r="L241" s="134">
        <f t="shared" ref="L241:L243" si="82">ROUND(IF(F241*J241*K241/12&gt;=H241,H241-1000,F241*J241*K241/12),0)</f>
        <v>8880000</v>
      </c>
      <c r="M241" s="134">
        <f t="shared" ref="M241:M243" si="83">+G241+L241</f>
        <v>13813333</v>
      </c>
      <c r="N241" s="133">
        <f t="shared" ref="N241:N243" si="84">+F241-M241</f>
        <v>45386667</v>
      </c>
      <c r="O241" s="509" t="s">
        <v>1701</v>
      </c>
      <c r="P241" s="215">
        <v>1</v>
      </c>
      <c r="Q241" s="216"/>
      <c r="R241" s="6"/>
      <c r="S241" s="6"/>
      <c r="T241" s="6"/>
      <c r="U241" s="6"/>
      <c r="V241" s="4"/>
      <c r="W241" s="4"/>
      <c r="X241" s="4"/>
    </row>
    <row r="242" spans="1:24" s="3" customFormat="1" ht="13.5" customHeight="1" x14ac:dyDescent="0.2">
      <c r="A242" s="221">
        <v>238</v>
      </c>
      <c r="B242" s="529" t="s">
        <v>1820</v>
      </c>
      <c r="C242" s="106">
        <v>44798</v>
      </c>
      <c r="D242" s="194">
        <v>20100000</v>
      </c>
      <c r="E242" s="194"/>
      <c r="F242" s="133">
        <f t="shared" si="77"/>
        <v>20100000</v>
      </c>
      <c r="G242" s="72">
        <v>1675000</v>
      </c>
      <c r="H242" s="133">
        <f t="shared" si="78"/>
        <v>18425000</v>
      </c>
      <c r="I242" s="135">
        <v>5</v>
      </c>
      <c r="J242" s="135">
        <v>0.2</v>
      </c>
      <c r="K242" s="30">
        <v>9</v>
      </c>
      <c r="L242" s="134">
        <f t="shared" si="82"/>
        <v>3015000</v>
      </c>
      <c r="M242" s="134">
        <f t="shared" si="83"/>
        <v>4690000</v>
      </c>
      <c r="N242" s="133">
        <f t="shared" si="84"/>
        <v>15410000</v>
      </c>
      <c r="O242" s="509" t="s">
        <v>1701</v>
      </c>
      <c r="P242" s="215">
        <v>1</v>
      </c>
      <c r="Q242" s="216"/>
      <c r="R242" s="6"/>
      <c r="S242" s="6"/>
      <c r="T242" s="6"/>
      <c r="U242" s="6"/>
      <c r="V242" s="4"/>
      <c r="W242" s="4"/>
      <c r="X242" s="4"/>
    </row>
    <row r="243" spans="1:24" s="3" customFormat="1" ht="13.5" customHeight="1" x14ac:dyDescent="0.2">
      <c r="A243" s="221">
        <v>239</v>
      </c>
      <c r="B243" s="529" t="s">
        <v>1821</v>
      </c>
      <c r="C243" s="106">
        <v>44798</v>
      </c>
      <c r="D243" s="194">
        <v>30700000</v>
      </c>
      <c r="E243" s="194"/>
      <c r="F243" s="133">
        <f t="shared" si="77"/>
        <v>30700000</v>
      </c>
      <c r="G243" s="72">
        <v>2558333</v>
      </c>
      <c r="H243" s="133">
        <f t="shared" si="78"/>
        <v>28141667</v>
      </c>
      <c r="I243" s="135">
        <v>5</v>
      </c>
      <c r="J243" s="135">
        <v>0.2</v>
      </c>
      <c r="K243" s="30">
        <v>9</v>
      </c>
      <c r="L243" s="134">
        <f t="shared" si="82"/>
        <v>4605000</v>
      </c>
      <c r="M243" s="134">
        <f t="shared" si="83"/>
        <v>7163333</v>
      </c>
      <c r="N243" s="133">
        <f t="shared" si="84"/>
        <v>23536667</v>
      </c>
      <c r="O243" s="509" t="s">
        <v>1701</v>
      </c>
      <c r="P243" s="215">
        <v>1</v>
      </c>
      <c r="Q243" s="216"/>
      <c r="R243" s="6"/>
      <c r="S243" s="6"/>
      <c r="T243" s="6"/>
      <c r="U243" s="6"/>
      <c r="V243" s="4"/>
      <c r="W243" s="4"/>
      <c r="X243" s="4"/>
    </row>
    <row r="244" spans="1:24" s="3" customFormat="1" ht="13.5" customHeight="1" x14ac:dyDescent="0.2">
      <c r="A244" s="221">
        <v>241</v>
      </c>
      <c r="B244" s="529" t="s">
        <v>1833</v>
      </c>
      <c r="C244" s="106">
        <v>44879</v>
      </c>
      <c r="D244" s="194">
        <v>33000000</v>
      </c>
      <c r="E244" s="194"/>
      <c r="F244" s="133">
        <f t="shared" si="77"/>
        <v>33000000</v>
      </c>
      <c r="G244" s="72">
        <v>1100000</v>
      </c>
      <c r="H244" s="133">
        <f t="shared" si="78"/>
        <v>31900000</v>
      </c>
      <c r="I244" s="135">
        <v>5</v>
      </c>
      <c r="J244" s="135">
        <v>0.2</v>
      </c>
      <c r="K244" s="30">
        <v>9</v>
      </c>
      <c r="L244" s="134">
        <f t="shared" ref="L244" si="85">ROUND(IF(F244*J244*K244/12&gt;=H244,H244-1000,F244*J244*K244/12),0)</f>
        <v>4950000</v>
      </c>
      <c r="M244" s="134">
        <f t="shared" ref="M244" si="86">+G244+L244</f>
        <v>6050000</v>
      </c>
      <c r="N244" s="133">
        <f t="shared" ref="N244" si="87">+F244-M244</f>
        <v>26950000</v>
      </c>
      <c r="O244" s="509" t="s">
        <v>1834</v>
      </c>
      <c r="P244" s="215">
        <v>1</v>
      </c>
      <c r="Q244" s="216"/>
      <c r="R244" s="6"/>
      <c r="S244" s="6"/>
      <c r="T244" s="6"/>
      <c r="U244" s="6"/>
      <c r="V244" s="4"/>
      <c r="W244" s="4"/>
      <c r="X244" s="4"/>
    </row>
    <row r="245" spans="1:24" s="3" customFormat="1" ht="13.5" customHeight="1" x14ac:dyDescent="0.2">
      <c r="A245" s="221">
        <v>242</v>
      </c>
      <c r="B245" s="529" t="s">
        <v>1835</v>
      </c>
      <c r="C245" s="106">
        <v>44874</v>
      </c>
      <c r="D245" s="194">
        <v>36000000</v>
      </c>
      <c r="E245" s="194"/>
      <c r="F245" s="133">
        <f t="shared" si="77"/>
        <v>36000000</v>
      </c>
      <c r="G245" s="72">
        <v>1200000</v>
      </c>
      <c r="H245" s="133">
        <f t="shared" si="78"/>
        <v>34800000</v>
      </c>
      <c r="I245" s="135">
        <v>5</v>
      </c>
      <c r="J245" s="135">
        <v>0.2</v>
      </c>
      <c r="K245" s="30">
        <v>9</v>
      </c>
      <c r="L245" s="134">
        <f t="shared" ref="L245" si="88">ROUND(IF(F245*J245*K245/12&gt;=H245,H245-1000,F245*J245*K245/12),0)</f>
        <v>5400000</v>
      </c>
      <c r="M245" s="134">
        <f t="shared" ref="M245" si="89">+G245+L245</f>
        <v>6600000</v>
      </c>
      <c r="N245" s="133">
        <f t="shared" ref="N245" si="90">+F245-M245</f>
        <v>29400000</v>
      </c>
      <c r="O245" s="509" t="s">
        <v>1836</v>
      </c>
      <c r="P245" s="215">
        <v>1</v>
      </c>
      <c r="Q245" s="216"/>
      <c r="R245" s="6"/>
      <c r="S245" s="6"/>
      <c r="T245" s="6"/>
      <c r="U245" s="6"/>
      <c r="V245" s="4"/>
      <c r="W245" s="4"/>
      <c r="X245" s="4"/>
    </row>
    <row r="246" spans="1:24" s="3" customFormat="1" ht="13.5" customHeight="1" x14ac:dyDescent="0.2">
      <c r="A246" s="221">
        <v>243</v>
      </c>
      <c r="B246" s="529" t="s">
        <v>1837</v>
      </c>
      <c r="C246" s="106">
        <v>44889</v>
      </c>
      <c r="D246" s="194">
        <v>184000000</v>
      </c>
      <c r="E246" s="194"/>
      <c r="F246" s="133">
        <f t="shared" si="77"/>
        <v>184000000</v>
      </c>
      <c r="G246" s="72">
        <v>6133333</v>
      </c>
      <c r="H246" s="133">
        <f t="shared" si="78"/>
        <v>177866667</v>
      </c>
      <c r="I246" s="135">
        <v>5</v>
      </c>
      <c r="J246" s="135">
        <v>0.2</v>
      </c>
      <c r="K246" s="30">
        <v>9</v>
      </c>
      <c r="L246" s="134">
        <f t="shared" ref="L246:L251" si="91">ROUND(IF(F246*J246*K246/12&gt;=H246,H246-1000,F246*J246*K246/12),0)</f>
        <v>27600000</v>
      </c>
      <c r="M246" s="134">
        <f t="shared" ref="M246:M251" si="92">+G246+L246</f>
        <v>33733333</v>
      </c>
      <c r="N246" s="133">
        <f t="shared" ref="N246:N251" si="93">+F246-M246</f>
        <v>150266667</v>
      </c>
      <c r="O246" s="509" t="s">
        <v>1842</v>
      </c>
      <c r="P246" s="215">
        <v>1</v>
      </c>
      <c r="Q246" s="216"/>
      <c r="R246" s="6"/>
      <c r="S246" s="6"/>
      <c r="T246" s="6"/>
      <c r="U246" s="6"/>
      <c r="V246" s="4"/>
      <c r="W246" s="4"/>
      <c r="X246" s="4"/>
    </row>
    <row r="247" spans="1:24" s="3" customFormat="1" ht="13.5" customHeight="1" x14ac:dyDescent="0.2">
      <c r="A247" s="221">
        <v>244</v>
      </c>
      <c r="B247" s="529" t="s">
        <v>1838</v>
      </c>
      <c r="C247" s="106">
        <v>44889</v>
      </c>
      <c r="D247" s="194">
        <v>14000000</v>
      </c>
      <c r="E247" s="194"/>
      <c r="F247" s="133">
        <f t="shared" si="77"/>
        <v>14000000</v>
      </c>
      <c r="G247" s="72">
        <v>466667</v>
      </c>
      <c r="H247" s="133">
        <f t="shared" si="78"/>
        <v>13533333</v>
      </c>
      <c r="I247" s="135">
        <v>5</v>
      </c>
      <c r="J247" s="135">
        <v>0.2</v>
      </c>
      <c r="K247" s="30">
        <v>9</v>
      </c>
      <c r="L247" s="134">
        <f t="shared" si="91"/>
        <v>2100000</v>
      </c>
      <c r="M247" s="134">
        <f t="shared" si="92"/>
        <v>2566667</v>
      </c>
      <c r="N247" s="133">
        <f t="shared" si="93"/>
        <v>11433333</v>
      </c>
      <c r="O247" s="509" t="s">
        <v>1842</v>
      </c>
      <c r="P247" s="215">
        <v>2</v>
      </c>
      <c r="Q247" s="216"/>
      <c r="R247" s="6"/>
      <c r="S247" s="6"/>
      <c r="T247" s="6"/>
      <c r="U247" s="6"/>
      <c r="V247" s="4"/>
      <c r="W247" s="4"/>
      <c r="X247" s="4"/>
    </row>
    <row r="248" spans="1:24" s="3" customFormat="1" ht="13.5" customHeight="1" x14ac:dyDescent="0.2">
      <c r="A248" s="221">
        <v>245</v>
      </c>
      <c r="B248" s="529" t="s">
        <v>1839</v>
      </c>
      <c r="C248" s="106">
        <v>44889</v>
      </c>
      <c r="D248" s="194">
        <v>34800000</v>
      </c>
      <c r="E248" s="194"/>
      <c r="F248" s="133">
        <f t="shared" si="77"/>
        <v>34800000</v>
      </c>
      <c r="G248" s="72">
        <v>1160000</v>
      </c>
      <c r="H248" s="133">
        <f t="shared" si="78"/>
        <v>33640000</v>
      </c>
      <c r="I248" s="135">
        <v>5</v>
      </c>
      <c r="J248" s="135">
        <v>0.2</v>
      </c>
      <c r="K248" s="30">
        <v>9</v>
      </c>
      <c r="L248" s="134">
        <f t="shared" si="91"/>
        <v>5220000</v>
      </c>
      <c r="M248" s="134">
        <f t="shared" si="92"/>
        <v>6380000</v>
      </c>
      <c r="N248" s="133">
        <f t="shared" si="93"/>
        <v>28420000</v>
      </c>
      <c r="O248" s="509" t="s">
        <v>1842</v>
      </c>
      <c r="P248" s="215">
        <v>1</v>
      </c>
      <c r="Q248" s="216"/>
      <c r="R248" s="6"/>
      <c r="S248" s="6"/>
      <c r="T248" s="6"/>
      <c r="U248" s="6"/>
      <c r="V248" s="4"/>
      <c r="W248" s="4"/>
      <c r="X248" s="4"/>
    </row>
    <row r="249" spans="1:24" s="3" customFormat="1" ht="13.5" customHeight="1" x14ac:dyDescent="0.2">
      <c r="A249" s="221">
        <v>246</v>
      </c>
      <c r="B249" s="529" t="s">
        <v>1840</v>
      </c>
      <c r="C249" s="106">
        <v>44889</v>
      </c>
      <c r="D249" s="194">
        <v>43000000</v>
      </c>
      <c r="E249" s="194"/>
      <c r="F249" s="133">
        <f t="shared" si="77"/>
        <v>43000000</v>
      </c>
      <c r="G249" s="72">
        <v>1433333</v>
      </c>
      <c r="H249" s="133">
        <f t="shared" si="78"/>
        <v>41566667</v>
      </c>
      <c r="I249" s="135">
        <v>5</v>
      </c>
      <c r="J249" s="135">
        <v>0.2</v>
      </c>
      <c r="K249" s="30">
        <v>9</v>
      </c>
      <c r="L249" s="134">
        <f t="shared" si="91"/>
        <v>6450000</v>
      </c>
      <c r="M249" s="134">
        <f t="shared" si="92"/>
        <v>7883333</v>
      </c>
      <c r="N249" s="133">
        <f t="shared" si="93"/>
        <v>35116667</v>
      </c>
      <c r="O249" s="509" t="s">
        <v>1842</v>
      </c>
      <c r="P249" s="215">
        <v>1</v>
      </c>
      <c r="Q249" s="216"/>
      <c r="R249" s="6"/>
      <c r="S249" s="6"/>
      <c r="T249" s="6"/>
      <c r="U249" s="6"/>
      <c r="V249" s="4"/>
      <c r="W249" s="4"/>
      <c r="X249" s="4"/>
    </row>
    <row r="250" spans="1:24" s="3" customFormat="1" ht="13.5" customHeight="1" x14ac:dyDescent="0.2">
      <c r="A250" s="221">
        <v>247</v>
      </c>
      <c r="B250" s="529" t="s">
        <v>1841</v>
      </c>
      <c r="C250" s="106">
        <v>44889</v>
      </c>
      <c r="D250" s="194">
        <v>13000000</v>
      </c>
      <c r="E250" s="194"/>
      <c r="F250" s="133">
        <f t="shared" si="77"/>
        <v>13000000</v>
      </c>
      <c r="G250" s="72">
        <v>433333</v>
      </c>
      <c r="H250" s="133">
        <f t="shared" si="78"/>
        <v>12566667</v>
      </c>
      <c r="I250" s="135">
        <v>5</v>
      </c>
      <c r="J250" s="135">
        <v>0.2</v>
      </c>
      <c r="K250" s="30">
        <v>9</v>
      </c>
      <c r="L250" s="134">
        <f t="shared" si="91"/>
        <v>1950000</v>
      </c>
      <c r="M250" s="134">
        <f t="shared" si="92"/>
        <v>2383333</v>
      </c>
      <c r="N250" s="133">
        <f t="shared" si="93"/>
        <v>10616667</v>
      </c>
      <c r="O250" s="509" t="s">
        <v>1842</v>
      </c>
      <c r="P250" s="215">
        <v>1</v>
      </c>
      <c r="Q250" s="216"/>
      <c r="R250" s="6"/>
      <c r="S250" s="6"/>
      <c r="T250" s="6"/>
      <c r="U250" s="6"/>
      <c r="V250" s="4"/>
      <c r="W250" s="4"/>
      <c r="X250" s="4"/>
    </row>
    <row r="251" spans="1:24" s="3" customFormat="1" ht="13.5" customHeight="1" x14ac:dyDescent="0.2">
      <c r="A251" s="221">
        <v>248</v>
      </c>
      <c r="B251" s="529" t="s">
        <v>1846</v>
      </c>
      <c r="C251" s="106">
        <v>44890</v>
      </c>
      <c r="D251" s="194">
        <v>198400000</v>
      </c>
      <c r="E251" s="194"/>
      <c r="F251" s="133">
        <f t="shared" si="77"/>
        <v>198400000</v>
      </c>
      <c r="G251" s="72">
        <v>6613333</v>
      </c>
      <c r="H251" s="133">
        <f t="shared" si="78"/>
        <v>191786667</v>
      </c>
      <c r="I251" s="135">
        <v>5</v>
      </c>
      <c r="J251" s="135">
        <v>0.2</v>
      </c>
      <c r="K251" s="30">
        <v>9</v>
      </c>
      <c r="L251" s="134">
        <f t="shared" si="91"/>
        <v>29760000</v>
      </c>
      <c r="M251" s="134">
        <f t="shared" si="92"/>
        <v>36373333</v>
      </c>
      <c r="N251" s="133">
        <f t="shared" si="93"/>
        <v>162026667</v>
      </c>
      <c r="O251" s="509" t="s">
        <v>1843</v>
      </c>
      <c r="P251" s="215">
        <v>1</v>
      </c>
      <c r="Q251" s="216"/>
      <c r="R251" s="6"/>
      <c r="S251" s="6"/>
      <c r="T251" s="6"/>
      <c r="U251" s="6"/>
      <c r="V251" s="4"/>
      <c r="W251" s="4"/>
      <c r="X251" s="4"/>
    </row>
    <row r="252" spans="1:24" s="3" customFormat="1" ht="13.5" customHeight="1" x14ac:dyDescent="0.2">
      <c r="A252" s="221">
        <v>249</v>
      </c>
      <c r="B252" s="529" t="s">
        <v>1847</v>
      </c>
      <c r="C252" s="106">
        <v>44942</v>
      </c>
      <c r="D252" s="194"/>
      <c r="E252" s="194">
        <v>18500000</v>
      </c>
      <c r="F252" s="133">
        <f t="shared" si="77"/>
        <v>18500000</v>
      </c>
      <c r="G252" s="72"/>
      <c r="H252" s="133">
        <f t="shared" ref="H252" si="94">+F252-G252</f>
        <v>18500000</v>
      </c>
      <c r="I252" s="135">
        <v>5</v>
      </c>
      <c r="J252" s="135">
        <v>0.2</v>
      </c>
      <c r="K252" s="30">
        <v>9</v>
      </c>
      <c r="L252" s="134">
        <f t="shared" ref="L252" si="95">ROUND(IF(F252*J252*K252/12&gt;=H252,H252-1000,F252*J252*K252/12),0)</f>
        <v>2775000</v>
      </c>
      <c r="M252" s="134">
        <f t="shared" ref="M252" si="96">+G252+L252</f>
        <v>2775000</v>
      </c>
      <c r="N252" s="133">
        <f t="shared" ref="N252" si="97">+F252-M252</f>
        <v>15725000</v>
      </c>
      <c r="O252" s="509" t="s">
        <v>1848</v>
      </c>
      <c r="P252" s="215">
        <v>1</v>
      </c>
      <c r="Q252" s="216"/>
      <c r="R252" s="6"/>
      <c r="S252" s="6"/>
      <c r="T252" s="6"/>
      <c r="U252" s="6"/>
      <c r="V252" s="4"/>
      <c r="W252" s="4"/>
      <c r="X252" s="4"/>
    </row>
    <row r="253" spans="1:24" s="3" customFormat="1" ht="13.5" customHeight="1" x14ac:dyDescent="0.2">
      <c r="A253" s="221">
        <v>250</v>
      </c>
      <c r="B253" s="529" t="s">
        <v>1849</v>
      </c>
      <c r="C253" s="106">
        <v>45005</v>
      </c>
      <c r="D253" s="194"/>
      <c r="E253" s="194">
        <v>528495600</v>
      </c>
      <c r="F253" s="133">
        <f t="shared" si="77"/>
        <v>528495600</v>
      </c>
      <c r="G253" s="72"/>
      <c r="H253" s="133">
        <f t="shared" ref="H253" si="98">+F253-G253</f>
        <v>528495600</v>
      </c>
      <c r="I253" s="135">
        <v>5</v>
      </c>
      <c r="J253" s="135">
        <v>0.2</v>
      </c>
      <c r="K253" s="30">
        <v>7</v>
      </c>
      <c r="L253" s="134">
        <f t="shared" ref="L253:L254" si="99">ROUND(IF(F253*J253*K253/12&gt;=H253,H253-1000,F253*J253*K253/12),0)</f>
        <v>61657820</v>
      </c>
      <c r="M253" s="134">
        <f t="shared" ref="M253:M254" si="100">+G253+L253</f>
        <v>61657820</v>
      </c>
      <c r="N253" s="133">
        <f t="shared" ref="N253:N254" si="101">+F253-M253</f>
        <v>466837780</v>
      </c>
      <c r="O253" s="509" t="s">
        <v>1850</v>
      </c>
      <c r="P253" s="215">
        <v>1</v>
      </c>
      <c r="Q253" s="216"/>
      <c r="R253" s="6"/>
      <c r="S253" s="6"/>
      <c r="T253" s="6"/>
      <c r="U253" s="6"/>
      <c r="V253" s="4"/>
      <c r="W253" s="4"/>
      <c r="X253" s="4"/>
    </row>
    <row r="254" spans="1:24" s="3" customFormat="1" ht="13.5" customHeight="1" x14ac:dyDescent="0.2">
      <c r="A254" s="221">
        <v>251</v>
      </c>
      <c r="B254" s="529" t="s">
        <v>1851</v>
      </c>
      <c r="C254" s="106">
        <v>45021</v>
      </c>
      <c r="D254" s="194"/>
      <c r="E254" s="194">
        <v>78914901</v>
      </c>
      <c r="F254" s="133">
        <f t="shared" si="77"/>
        <v>78914901</v>
      </c>
      <c r="G254" s="72"/>
      <c r="H254" s="133">
        <f t="shared" ref="H254" si="102">+F254-G254</f>
        <v>78914901</v>
      </c>
      <c r="I254" s="135">
        <v>5</v>
      </c>
      <c r="J254" s="135">
        <v>0.2</v>
      </c>
      <c r="K254" s="30">
        <v>6</v>
      </c>
      <c r="L254" s="134">
        <f t="shared" si="99"/>
        <v>7891490</v>
      </c>
      <c r="M254" s="134">
        <f t="shared" si="100"/>
        <v>7891490</v>
      </c>
      <c r="N254" s="133">
        <f t="shared" si="101"/>
        <v>71023411</v>
      </c>
      <c r="O254" s="509" t="s">
        <v>1852</v>
      </c>
      <c r="P254" s="215">
        <v>1</v>
      </c>
      <c r="Q254" s="216"/>
      <c r="R254" s="6"/>
      <c r="S254" s="6"/>
      <c r="T254" s="6"/>
      <c r="U254" s="6"/>
      <c r="V254" s="4"/>
      <c r="W254" s="4"/>
      <c r="X254" s="4"/>
    </row>
    <row r="255" spans="1:24" s="3" customFormat="1" ht="13.5" customHeight="1" x14ac:dyDescent="0.2">
      <c r="A255" s="221">
        <v>252</v>
      </c>
      <c r="B255" s="529" t="s">
        <v>1857</v>
      </c>
      <c r="C255" s="106">
        <v>45182</v>
      </c>
      <c r="D255" s="194"/>
      <c r="E255" s="194">
        <v>116616400</v>
      </c>
      <c r="F255" s="133">
        <f t="shared" si="77"/>
        <v>116616400</v>
      </c>
      <c r="G255" s="72"/>
      <c r="H255" s="133">
        <f t="shared" ref="H255" si="103">+F255-G255</f>
        <v>116616400</v>
      </c>
      <c r="I255" s="135">
        <v>5</v>
      </c>
      <c r="J255" s="135">
        <v>0.2</v>
      </c>
      <c r="K255" s="30">
        <v>1</v>
      </c>
      <c r="L255" s="134">
        <f t="shared" ref="L255" si="104">ROUND(IF(F255*J255*K255/12&gt;=H255,H255-1000,F255*J255*K255/12),0)</f>
        <v>1943607</v>
      </c>
      <c r="M255" s="134">
        <f t="shared" ref="M255" si="105">+G255+L255</f>
        <v>1943607</v>
      </c>
      <c r="N255" s="133">
        <f t="shared" ref="N255" si="106">+F255-M255</f>
        <v>114672793</v>
      </c>
      <c r="O255" s="509" t="s">
        <v>1858</v>
      </c>
      <c r="P255" s="215">
        <v>1</v>
      </c>
      <c r="Q255" s="216"/>
      <c r="R255" s="6"/>
      <c r="S255" s="6"/>
      <c r="T255" s="6"/>
      <c r="U255" s="6"/>
      <c r="V255" s="4"/>
      <c r="W255" s="4"/>
      <c r="X255" s="4"/>
    </row>
    <row r="256" spans="1:24" s="3" customFormat="1" ht="13.5" customHeight="1" thickBot="1" x14ac:dyDescent="0.25">
      <c r="A256" s="89"/>
      <c r="B256" s="222"/>
      <c r="C256" s="90"/>
      <c r="D256" s="91"/>
      <c r="E256" s="223"/>
      <c r="F256" s="133"/>
      <c r="G256" s="72"/>
      <c r="H256" s="29"/>
      <c r="I256" s="30"/>
      <c r="J256" s="30"/>
      <c r="K256" s="30"/>
      <c r="L256" s="72"/>
      <c r="M256" s="72"/>
      <c r="N256" s="29"/>
      <c r="O256" s="224"/>
      <c r="P256" s="225"/>
      <c r="Q256" s="92"/>
      <c r="R256" s="6"/>
      <c r="S256" s="6">
        <f t="shared" si="51"/>
        <v>0</v>
      </c>
      <c r="T256" s="6">
        <f t="shared" si="47"/>
        <v>0</v>
      </c>
      <c r="U256" s="6">
        <f t="shared" si="48"/>
        <v>-1000</v>
      </c>
      <c r="V256" s="4" t="e">
        <f t="shared" si="49"/>
        <v>#DIV/0!</v>
      </c>
      <c r="W256" s="4">
        <f t="shared" si="55"/>
        <v>0</v>
      </c>
      <c r="X256" s="4">
        <f t="shared" si="50"/>
        <v>0</v>
      </c>
    </row>
    <row r="257" spans="1:23" s="3" customFormat="1" ht="13.5" customHeight="1" thickTop="1" thickBot="1" x14ac:dyDescent="0.25">
      <c r="A257" s="57"/>
      <c r="B257" s="226" t="s">
        <v>78</v>
      </c>
      <c r="C257" s="59"/>
      <c r="D257" s="60">
        <f>ROUND(SUM(D5:D256),0)</f>
        <v>8443601669</v>
      </c>
      <c r="E257" s="60">
        <f>ROUND(SUM(E5:E256),0)</f>
        <v>742526901</v>
      </c>
      <c r="F257" s="60">
        <f>ROUND(SUM(F5:F256),0)</f>
        <v>9186128570</v>
      </c>
      <c r="G257" s="102">
        <f>ROUND(SUM(G5:G256),0)</f>
        <v>7074527025</v>
      </c>
      <c r="H257" s="60">
        <f>ROUND(SUM(H5:H256),0)</f>
        <v>2111601545</v>
      </c>
      <c r="I257" s="60"/>
      <c r="J257" s="60"/>
      <c r="K257" s="60"/>
      <c r="L257" s="85">
        <f>ROUND(SUM(L5:L256),0)</f>
        <v>452949737</v>
      </c>
      <c r="M257" s="60">
        <f>ROUND(SUM(M5:M256),0)</f>
        <v>7527476762</v>
      </c>
      <c r="N257" s="60">
        <f>ROUND(SUM(N5:N256),0)</f>
        <v>1658651808</v>
      </c>
      <c r="O257" s="62"/>
      <c r="P257" s="62"/>
      <c r="Q257" s="63"/>
      <c r="R257" s="6"/>
      <c r="S257" s="6"/>
      <c r="T257" s="6"/>
      <c r="U257" s="6"/>
      <c r="V257" s="4"/>
      <c r="W257" s="227">
        <f>SUM(W5:W256)</f>
        <v>103036821</v>
      </c>
    </row>
  </sheetData>
  <autoFilter ref="A4:Y257" xr:uid="{00000000-0009-0000-0000-000007000000}"/>
  <mergeCells count="2">
    <mergeCell ref="B1:Q1"/>
    <mergeCell ref="S3:T3"/>
  </mergeCells>
  <phoneticPr fontId="3" type="noConversion"/>
  <printOptions horizontalCentered="1"/>
  <pageMargins left="0.39370078740157483" right="0.23622047244094491" top="0.43307086614173229" bottom="0.39370078740157483" header="0.35433070866141736" footer="0.31496062992125984"/>
  <pageSetup paperSize="9" scale="54" orientation="landscape" r:id="rId1"/>
  <headerFooter alignWithMargins="0"/>
  <rowBreaks count="3" manualBreakCount="3">
    <brk id="56" max="16" man="1"/>
    <brk id="111" max="16" man="1"/>
    <brk id="171" max="16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6"/>
  <sheetViews>
    <sheetView zoomScaleNormal="100" workbookViewId="0">
      <pane xSplit="3" ySplit="4" topLeftCell="D5" activePane="bottomRight" state="frozenSplit"/>
      <selection activeCell="B1" sqref="B1:Q1"/>
      <selection pane="topRight" activeCell="B1" sqref="B1:Q1"/>
      <selection pane="bottomLeft" activeCell="B1" sqref="B1:Q1"/>
      <selection pane="bottomRight" activeCell="B2" sqref="B2"/>
    </sheetView>
  </sheetViews>
  <sheetFormatPr defaultRowHeight="16.5" x14ac:dyDescent="0.3"/>
  <cols>
    <col min="1" max="1" width="6.140625" style="10" customWidth="1"/>
    <col min="2" max="2" width="26.42578125" style="7" customWidth="1"/>
    <col min="3" max="3" width="12.5703125" style="7" customWidth="1"/>
    <col min="4" max="4" width="15.140625" style="7" customWidth="1"/>
    <col min="5" max="5" width="12.5703125" style="7" customWidth="1"/>
    <col min="6" max="6" width="13.85546875" style="7" customWidth="1"/>
    <col min="7" max="7" width="16.42578125" style="86" customWidth="1"/>
    <col min="8" max="8" width="15.140625" style="7" customWidth="1"/>
    <col min="9" max="9" width="5.28515625" style="7" customWidth="1"/>
    <col min="10" max="10" width="7.42578125" style="7" customWidth="1"/>
    <col min="11" max="11" width="5.140625" style="7" customWidth="1"/>
    <col min="12" max="12" width="14.85546875" style="103" customWidth="1"/>
    <col min="13" max="13" width="16.42578125" style="7" customWidth="1"/>
    <col min="14" max="14" width="16.42578125" style="103" customWidth="1"/>
    <col min="15" max="15" width="13.85546875" style="3" customWidth="1"/>
    <col min="16" max="16" width="7.42578125" style="3" customWidth="1"/>
    <col min="17" max="17" width="10" style="7" customWidth="1"/>
    <col min="18" max="20" width="11.42578125" style="7" hidden="1" customWidth="1"/>
    <col min="21" max="21" width="13" style="7" hidden="1" customWidth="1"/>
    <col min="22" max="22" width="11.42578125" style="103" hidden="1" customWidth="1"/>
    <col min="23" max="23" width="12" style="103" hidden="1" customWidth="1"/>
    <col min="24" max="24" width="11.42578125" style="7" hidden="1" customWidth="1"/>
    <col min="25" max="16384" width="9.140625" style="7"/>
  </cols>
  <sheetData>
    <row r="1" spans="1:24" ht="31.5" x14ac:dyDescent="0.55000000000000004">
      <c r="B1" s="542" t="s">
        <v>1859</v>
      </c>
      <c r="C1" s="542"/>
      <c r="D1" s="542"/>
      <c r="E1" s="542"/>
      <c r="F1" s="542"/>
      <c r="G1" s="542"/>
      <c r="H1" s="542"/>
      <c r="I1" s="542"/>
      <c r="J1" s="542"/>
      <c r="K1" s="542"/>
      <c r="L1" s="542"/>
      <c r="M1" s="542"/>
      <c r="N1" s="542"/>
      <c r="O1" s="542"/>
      <c r="P1" s="542"/>
      <c r="Q1" s="542"/>
    </row>
    <row r="3" spans="1:24" s="3" customFormat="1" ht="13.5" customHeight="1" thickBot="1" x14ac:dyDescent="0.25">
      <c r="A3" s="3" t="s">
        <v>521</v>
      </c>
      <c r="B3" s="8"/>
      <c r="C3" s="8"/>
      <c r="D3" s="8"/>
      <c r="E3" s="8"/>
      <c r="F3" s="8"/>
      <c r="G3" s="65"/>
      <c r="H3" s="8"/>
      <c r="I3" s="8"/>
      <c r="J3" s="8"/>
      <c r="K3" s="8"/>
      <c r="L3" s="87"/>
      <c r="M3" s="8"/>
      <c r="N3" s="87"/>
      <c r="O3" s="8"/>
      <c r="P3" s="8"/>
      <c r="Q3" s="11" t="s">
        <v>42</v>
      </c>
      <c r="S3" s="543"/>
      <c r="T3" s="543"/>
      <c r="V3" s="4"/>
      <c r="W3" s="4"/>
    </row>
    <row r="4" spans="1:24" s="3" customFormat="1" ht="13.5" customHeight="1" thickBot="1" x14ac:dyDescent="0.25">
      <c r="A4" s="12" t="s">
        <v>4</v>
      </c>
      <c r="B4" s="260" t="s">
        <v>43</v>
      </c>
      <c r="C4" s="14" t="s">
        <v>44</v>
      </c>
      <c r="D4" s="15" t="s">
        <v>45</v>
      </c>
      <c r="E4" s="15" t="s">
        <v>46</v>
      </c>
      <c r="F4" s="15" t="s">
        <v>47</v>
      </c>
      <c r="G4" s="66" t="s">
        <v>1</v>
      </c>
      <c r="H4" s="15" t="s">
        <v>48</v>
      </c>
      <c r="I4" s="15" t="s">
        <v>11</v>
      </c>
      <c r="J4" s="15" t="s">
        <v>49</v>
      </c>
      <c r="K4" s="15" t="s">
        <v>50</v>
      </c>
      <c r="L4" s="96" t="s">
        <v>51</v>
      </c>
      <c r="M4" s="15" t="s">
        <v>52</v>
      </c>
      <c r="N4" s="96" t="s">
        <v>53</v>
      </c>
      <c r="O4" s="16" t="s">
        <v>54</v>
      </c>
      <c r="P4" s="16" t="s">
        <v>55</v>
      </c>
      <c r="Q4" s="17" t="s">
        <v>522</v>
      </c>
      <c r="R4" s="3" t="s">
        <v>56</v>
      </c>
      <c r="S4" s="8" t="s">
        <v>115</v>
      </c>
      <c r="T4" s="8" t="s">
        <v>116</v>
      </c>
      <c r="U4" s="3" t="s">
        <v>59</v>
      </c>
      <c r="V4" s="4" t="s">
        <v>60</v>
      </c>
      <c r="W4" s="4" t="s">
        <v>523</v>
      </c>
      <c r="X4" s="3" t="s">
        <v>62</v>
      </c>
    </row>
    <row r="5" spans="1:24" s="3" customFormat="1" ht="13.5" customHeight="1" thickTop="1" x14ac:dyDescent="0.2">
      <c r="A5" s="26">
        <v>1</v>
      </c>
      <c r="B5" s="261" t="s">
        <v>524</v>
      </c>
      <c r="C5" s="112">
        <v>37711</v>
      </c>
      <c r="D5" s="262"/>
      <c r="E5" s="262"/>
      <c r="F5" s="72"/>
      <c r="G5" s="72"/>
      <c r="H5" s="72"/>
      <c r="I5" s="263">
        <v>5</v>
      </c>
      <c r="J5" s="263"/>
      <c r="K5" s="263"/>
      <c r="L5" s="72"/>
      <c r="M5" s="72"/>
      <c r="N5" s="72"/>
      <c r="O5" s="73" t="s">
        <v>525</v>
      </c>
      <c r="P5" s="73">
        <v>1</v>
      </c>
      <c r="Q5" s="264"/>
      <c r="R5" s="6">
        <f>+N5*J5</f>
        <v>0</v>
      </c>
      <c r="S5" s="6">
        <f>D5*0.05</f>
        <v>0</v>
      </c>
      <c r="T5" s="6">
        <f>N5-S5</f>
        <v>0</v>
      </c>
      <c r="U5" s="4"/>
      <c r="V5" s="4">
        <f t="shared" ref="V5:V16" si="0">F5/I5</f>
        <v>0</v>
      </c>
      <c r="W5" s="4">
        <f>ROUND(IF(H5&lt;=1000,0,V5/12*3),0)</f>
        <v>0</v>
      </c>
      <c r="X5" s="4">
        <f t="shared" ref="X5:X16" si="1">L5-W5</f>
        <v>0</v>
      </c>
    </row>
    <row r="6" spans="1:24" s="3" customFormat="1" ht="13.5" customHeight="1" x14ac:dyDescent="0.2">
      <c r="A6" s="26">
        <f t="shared" ref="A6:A14" si="2">A5+1</f>
        <v>2</v>
      </c>
      <c r="B6" s="261" t="s">
        <v>526</v>
      </c>
      <c r="C6" s="112">
        <v>38735</v>
      </c>
      <c r="D6" s="262">
        <v>2550000</v>
      </c>
      <c r="E6" s="262"/>
      <c r="F6" s="72">
        <f>+D6+E6</f>
        <v>2550000</v>
      </c>
      <c r="G6" s="72">
        <v>2549000</v>
      </c>
      <c r="H6" s="72">
        <f>+F6-G6</f>
        <v>1000</v>
      </c>
      <c r="I6" s="263">
        <v>5</v>
      </c>
      <c r="J6" s="265">
        <v>0.2</v>
      </c>
      <c r="K6" s="263">
        <v>0</v>
      </c>
      <c r="L6" s="72">
        <v>0</v>
      </c>
      <c r="M6" s="72">
        <f>+G6+L6</f>
        <v>2549000</v>
      </c>
      <c r="N6" s="72">
        <f>+F6-M6</f>
        <v>1000</v>
      </c>
      <c r="O6" s="73" t="s">
        <v>527</v>
      </c>
      <c r="P6" s="73">
        <v>1</v>
      </c>
      <c r="Q6" s="264" t="s">
        <v>0</v>
      </c>
      <c r="R6" s="266">
        <f>+H6-L6</f>
        <v>1000</v>
      </c>
      <c r="S6" s="6">
        <f>D6*0.05</f>
        <v>127500</v>
      </c>
      <c r="T6" s="6">
        <f>N6-S6</f>
        <v>-126500</v>
      </c>
      <c r="U6" s="4">
        <f>N6-1000</f>
        <v>0</v>
      </c>
      <c r="V6" s="4">
        <f t="shared" si="0"/>
        <v>510000</v>
      </c>
      <c r="W6" s="4">
        <f>ROUND(IF(H6&lt;=1000,0,V6/12*3),0)</f>
        <v>0</v>
      </c>
      <c r="X6" s="4">
        <f t="shared" si="1"/>
        <v>0</v>
      </c>
    </row>
    <row r="7" spans="1:24" s="3" customFormat="1" ht="13.5" customHeight="1" x14ac:dyDescent="0.2">
      <c r="A7" s="231">
        <f t="shared" si="2"/>
        <v>3</v>
      </c>
      <c r="B7" s="267" t="s">
        <v>528</v>
      </c>
      <c r="C7" s="232">
        <v>38870</v>
      </c>
      <c r="D7" s="268"/>
      <c r="E7" s="268"/>
      <c r="F7" s="228"/>
      <c r="G7" s="228"/>
      <c r="H7" s="228"/>
      <c r="I7" s="269">
        <v>5</v>
      </c>
      <c r="J7" s="270"/>
      <c r="K7" s="269"/>
      <c r="L7" s="228"/>
      <c r="M7" s="228"/>
      <c r="N7" s="228"/>
      <c r="O7" s="233" t="s">
        <v>529</v>
      </c>
      <c r="P7" s="233">
        <v>1</v>
      </c>
      <c r="Q7" s="271" t="s">
        <v>530</v>
      </c>
      <c r="R7" s="272">
        <f>+H7-L7</f>
        <v>0</v>
      </c>
      <c r="S7" s="229">
        <f>D7*0.05</f>
        <v>0</v>
      </c>
      <c r="T7" s="229">
        <f>N7-S7</f>
        <v>0</v>
      </c>
      <c r="U7" s="230"/>
      <c r="V7" s="230">
        <f t="shared" si="0"/>
        <v>0</v>
      </c>
      <c r="W7" s="4">
        <f>ROUND(IF(H7&lt;=1000,0,V7/12*3),0)</f>
        <v>0</v>
      </c>
      <c r="X7" s="230">
        <f t="shared" si="1"/>
        <v>0</v>
      </c>
    </row>
    <row r="8" spans="1:24" s="3" customFormat="1" ht="13.5" customHeight="1" x14ac:dyDescent="0.2">
      <c r="A8" s="231">
        <f t="shared" si="2"/>
        <v>4</v>
      </c>
      <c r="B8" s="267" t="s">
        <v>531</v>
      </c>
      <c r="C8" s="232">
        <v>38870</v>
      </c>
      <c r="D8" s="268"/>
      <c r="E8" s="268"/>
      <c r="F8" s="228"/>
      <c r="G8" s="228"/>
      <c r="H8" s="228"/>
      <c r="I8" s="269">
        <v>5</v>
      </c>
      <c r="J8" s="270"/>
      <c r="K8" s="269"/>
      <c r="L8" s="228"/>
      <c r="M8" s="228"/>
      <c r="N8" s="228"/>
      <c r="O8" s="233" t="s">
        <v>529</v>
      </c>
      <c r="P8" s="233">
        <v>1</v>
      </c>
      <c r="Q8" s="271" t="s">
        <v>530</v>
      </c>
      <c r="R8" s="272">
        <f>+H8-L8</f>
        <v>0</v>
      </c>
      <c r="S8" s="229">
        <f>D8*0.05</f>
        <v>0</v>
      </c>
      <c r="T8" s="229">
        <f>N8-S8</f>
        <v>0</v>
      </c>
      <c r="U8" s="230"/>
      <c r="V8" s="230">
        <f t="shared" si="0"/>
        <v>0</v>
      </c>
      <c r="W8" s="4">
        <f>ROUND(IF(H8&lt;=1000,0,V8/12*3),0)</f>
        <v>0</v>
      </c>
      <c r="X8" s="230">
        <f t="shared" si="1"/>
        <v>0</v>
      </c>
    </row>
    <row r="9" spans="1:24" s="3" customFormat="1" ht="13.5" customHeight="1" x14ac:dyDescent="0.2">
      <c r="A9" s="273">
        <f t="shared" si="2"/>
        <v>5</v>
      </c>
      <c r="B9" s="274" t="s">
        <v>532</v>
      </c>
      <c r="C9" s="275">
        <v>39262</v>
      </c>
      <c r="D9" s="276">
        <v>0</v>
      </c>
      <c r="E9" s="276"/>
      <c r="F9" s="277">
        <f t="shared" ref="F9:F16" si="3">+D9+E9</f>
        <v>0</v>
      </c>
      <c r="G9" s="277">
        <v>0</v>
      </c>
      <c r="H9" s="277">
        <v>0</v>
      </c>
      <c r="I9" s="278">
        <v>5</v>
      </c>
      <c r="J9" s="279">
        <v>0.2</v>
      </c>
      <c r="K9" s="278">
        <v>0</v>
      </c>
      <c r="L9" s="241">
        <v>0</v>
      </c>
      <c r="M9" s="277">
        <v>0</v>
      </c>
      <c r="N9" s="277">
        <f>+F9-M9</f>
        <v>0</v>
      </c>
      <c r="O9" s="280" t="s">
        <v>533</v>
      </c>
      <c r="P9" s="280">
        <v>1</v>
      </c>
      <c r="Q9" s="281" t="s">
        <v>534</v>
      </c>
      <c r="R9" s="282">
        <f>+H9-L9</f>
        <v>0</v>
      </c>
      <c r="S9" s="242">
        <v>0</v>
      </c>
      <c r="T9" s="242">
        <v>0</v>
      </c>
      <c r="U9" s="243">
        <v>0</v>
      </c>
      <c r="V9" s="243">
        <f t="shared" si="0"/>
        <v>0</v>
      </c>
      <c r="W9" s="4">
        <f>ROUND(IF(H9&lt;=1000,0,V9/12*3),0)</f>
        <v>0</v>
      </c>
      <c r="X9" s="4">
        <f t="shared" si="1"/>
        <v>0</v>
      </c>
    </row>
    <row r="10" spans="1:24" s="3" customFormat="1" ht="13.5" customHeight="1" x14ac:dyDescent="0.2">
      <c r="A10" s="273">
        <f t="shared" si="2"/>
        <v>6</v>
      </c>
      <c r="B10" s="274" t="s">
        <v>535</v>
      </c>
      <c r="C10" s="275">
        <v>39919</v>
      </c>
      <c r="D10" s="276">
        <v>0</v>
      </c>
      <c r="E10" s="276">
        <v>0</v>
      </c>
      <c r="F10" s="277">
        <f t="shared" si="3"/>
        <v>0</v>
      </c>
      <c r="G10" s="277">
        <v>0</v>
      </c>
      <c r="H10" s="277">
        <v>0</v>
      </c>
      <c r="I10" s="278">
        <v>5</v>
      </c>
      <c r="J10" s="279">
        <v>0.2</v>
      </c>
      <c r="K10" s="278">
        <v>0</v>
      </c>
      <c r="L10" s="241">
        <v>0</v>
      </c>
      <c r="M10" s="277">
        <v>0</v>
      </c>
      <c r="N10" s="277">
        <f>+F10-M10</f>
        <v>0</v>
      </c>
      <c r="O10" s="283" t="s">
        <v>529</v>
      </c>
      <c r="P10" s="283">
        <v>2</v>
      </c>
      <c r="Q10" s="281" t="s">
        <v>536</v>
      </c>
      <c r="R10" s="6"/>
      <c r="S10" s="6">
        <v>0</v>
      </c>
      <c r="T10" s="6">
        <v>0</v>
      </c>
      <c r="U10" s="4">
        <v>0</v>
      </c>
      <c r="V10" s="4">
        <f t="shared" si="0"/>
        <v>0</v>
      </c>
      <c r="W10" s="4">
        <v>0</v>
      </c>
      <c r="X10" s="4">
        <f t="shared" si="1"/>
        <v>0</v>
      </c>
    </row>
    <row r="11" spans="1:24" s="3" customFormat="1" ht="13.5" customHeight="1" x14ac:dyDescent="0.2">
      <c r="A11" s="273">
        <f t="shared" si="2"/>
        <v>7</v>
      </c>
      <c r="B11" s="274" t="s">
        <v>537</v>
      </c>
      <c r="C11" s="275">
        <v>40008</v>
      </c>
      <c r="D11" s="276">
        <v>0</v>
      </c>
      <c r="E11" s="276"/>
      <c r="F11" s="277">
        <f t="shared" si="3"/>
        <v>0</v>
      </c>
      <c r="G11" s="277">
        <v>0</v>
      </c>
      <c r="H11" s="277">
        <v>0</v>
      </c>
      <c r="I11" s="278">
        <v>5</v>
      </c>
      <c r="J11" s="279">
        <v>0.2</v>
      </c>
      <c r="K11" s="278">
        <v>0</v>
      </c>
      <c r="L11" s="277">
        <v>0</v>
      </c>
      <c r="M11" s="277">
        <v>0</v>
      </c>
      <c r="N11" s="277">
        <f>+F11-M11</f>
        <v>0</v>
      </c>
      <c r="O11" s="280" t="s">
        <v>529</v>
      </c>
      <c r="P11" s="280">
        <v>1</v>
      </c>
      <c r="Q11" s="281" t="s">
        <v>538</v>
      </c>
      <c r="R11" s="6"/>
      <c r="S11" s="6">
        <f>D11*0.05</f>
        <v>0</v>
      </c>
      <c r="T11" s="6">
        <f t="shared" ref="T11:T16" si="4">N11-S11</f>
        <v>0</v>
      </c>
      <c r="U11" s="4">
        <v>0</v>
      </c>
      <c r="V11" s="4">
        <f t="shared" si="0"/>
        <v>0</v>
      </c>
      <c r="W11" s="4">
        <f>ROUND(IF(H11&lt;=1000,0,V11/12*6),0)</f>
        <v>0</v>
      </c>
      <c r="X11" s="4">
        <f t="shared" si="1"/>
        <v>0</v>
      </c>
    </row>
    <row r="12" spans="1:24" s="3" customFormat="1" ht="13.5" customHeight="1" x14ac:dyDescent="0.2">
      <c r="A12" s="408">
        <f t="shared" si="2"/>
        <v>8</v>
      </c>
      <c r="B12" s="409" t="s">
        <v>539</v>
      </c>
      <c r="C12" s="410">
        <v>40702</v>
      </c>
      <c r="D12" s="411">
        <v>0</v>
      </c>
      <c r="E12" s="411"/>
      <c r="F12" s="412">
        <f t="shared" si="3"/>
        <v>0</v>
      </c>
      <c r="G12" s="412"/>
      <c r="H12" s="412"/>
      <c r="I12" s="413">
        <v>5</v>
      </c>
      <c r="J12" s="414">
        <v>0.2</v>
      </c>
      <c r="K12" s="413">
        <v>0</v>
      </c>
      <c r="L12" s="412"/>
      <c r="M12" s="412"/>
      <c r="N12" s="412">
        <f>+F12-M12</f>
        <v>0</v>
      </c>
      <c r="O12" s="415" t="s">
        <v>540</v>
      </c>
      <c r="P12" s="415">
        <v>1</v>
      </c>
      <c r="Q12" s="416" t="s">
        <v>1651</v>
      </c>
      <c r="R12" s="6"/>
      <c r="S12" s="6">
        <f>F12*0.05</f>
        <v>0</v>
      </c>
      <c r="T12" s="6">
        <f t="shared" si="4"/>
        <v>0</v>
      </c>
      <c r="U12" s="4">
        <f>N12-1000</f>
        <v>-1000</v>
      </c>
      <c r="V12" s="4">
        <f t="shared" si="0"/>
        <v>0</v>
      </c>
      <c r="W12" s="4">
        <f>ROUND(IF(H12&lt;=1000,0,V12/12*5),0)</f>
        <v>0</v>
      </c>
      <c r="X12" s="4">
        <f t="shared" si="1"/>
        <v>0</v>
      </c>
    </row>
    <row r="13" spans="1:24" s="3" customFormat="1" ht="13.5" customHeight="1" x14ac:dyDescent="0.2">
      <c r="A13" s="273">
        <f t="shared" si="2"/>
        <v>9</v>
      </c>
      <c r="B13" s="274" t="s">
        <v>541</v>
      </c>
      <c r="C13" s="275">
        <v>42079</v>
      </c>
      <c r="D13" s="276">
        <v>0</v>
      </c>
      <c r="E13" s="276"/>
      <c r="F13" s="277">
        <f t="shared" si="3"/>
        <v>0</v>
      </c>
      <c r="G13" s="277">
        <v>0</v>
      </c>
      <c r="H13" s="277">
        <v>0</v>
      </c>
      <c r="I13" s="278">
        <v>5</v>
      </c>
      <c r="J13" s="279">
        <v>0.2</v>
      </c>
      <c r="K13" s="278">
        <v>9</v>
      </c>
      <c r="L13" s="277"/>
      <c r="M13" s="277">
        <v>0</v>
      </c>
      <c r="N13" s="277">
        <v>0</v>
      </c>
      <c r="O13" s="280" t="s">
        <v>542</v>
      </c>
      <c r="P13" s="280">
        <v>1</v>
      </c>
      <c r="Q13" s="281" t="s">
        <v>543</v>
      </c>
      <c r="R13" s="6"/>
      <c r="S13" s="6">
        <f>F13*0.05</f>
        <v>0</v>
      </c>
      <c r="T13" s="6">
        <f t="shared" si="4"/>
        <v>0</v>
      </c>
      <c r="U13" s="4">
        <f>N13</f>
        <v>0</v>
      </c>
      <c r="V13" s="4">
        <f t="shared" si="0"/>
        <v>0</v>
      </c>
      <c r="W13" s="4">
        <f>ROUND(IF(H13&lt;=1000,0,V13/12*5),0)</f>
        <v>0</v>
      </c>
      <c r="X13" s="4">
        <f t="shared" si="1"/>
        <v>0</v>
      </c>
    </row>
    <row r="14" spans="1:24" s="3" customFormat="1" ht="13.5" customHeight="1" x14ac:dyDescent="0.2">
      <c r="A14" s="273">
        <f t="shared" si="2"/>
        <v>10</v>
      </c>
      <c r="B14" s="274" t="s">
        <v>541</v>
      </c>
      <c r="C14" s="275">
        <v>42079</v>
      </c>
      <c r="D14" s="276">
        <v>0</v>
      </c>
      <c r="E14" s="276"/>
      <c r="F14" s="277">
        <f t="shared" si="3"/>
        <v>0</v>
      </c>
      <c r="G14" s="277">
        <v>0</v>
      </c>
      <c r="H14" s="277">
        <v>0</v>
      </c>
      <c r="I14" s="278">
        <v>5</v>
      </c>
      <c r="J14" s="279">
        <v>0.2</v>
      </c>
      <c r="K14" s="278">
        <v>9</v>
      </c>
      <c r="L14" s="277"/>
      <c r="M14" s="277">
        <v>0</v>
      </c>
      <c r="N14" s="277">
        <v>0</v>
      </c>
      <c r="O14" s="280" t="s">
        <v>542</v>
      </c>
      <c r="P14" s="280">
        <v>1</v>
      </c>
      <c r="Q14" s="281" t="s">
        <v>543</v>
      </c>
      <c r="R14" s="6"/>
      <c r="S14" s="6">
        <f>F14*0.05</f>
        <v>0</v>
      </c>
      <c r="T14" s="6">
        <f t="shared" si="4"/>
        <v>0</v>
      </c>
      <c r="U14" s="4">
        <f>N14</f>
        <v>0</v>
      </c>
      <c r="V14" s="4">
        <f t="shared" si="0"/>
        <v>0</v>
      </c>
      <c r="W14" s="4">
        <f>ROUND(IF(H14&lt;=1000,0,V14/12*5),0)</f>
        <v>0</v>
      </c>
      <c r="X14" s="4">
        <f t="shared" si="1"/>
        <v>0</v>
      </c>
    </row>
    <row r="15" spans="1:24" s="3" customFormat="1" ht="13.5" customHeight="1" x14ac:dyDescent="0.2">
      <c r="A15" s="273">
        <v>11</v>
      </c>
      <c r="B15" s="274" t="s">
        <v>544</v>
      </c>
      <c r="C15" s="275">
        <v>42089</v>
      </c>
      <c r="D15" s="276">
        <v>0</v>
      </c>
      <c r="E15" s="276"/>
      <c r="F15" s="277">
        <f t="shared" si="3"/>
        <v>0</v>
      </c>
      <c r="G15" s="277">
        <v>0</v>
      </c>
      <c r="H15" s="277">
        <f>+F15-G15</f>
        <v>0</v>
      </c>
      <c r="I15" s="278">
        <v>5</v>
      </c>
      <c r="J15" s="279">
        <v>0.2</v>
      </c>
      <c r="K15" s="278">
        <v>0</v>
      </c>
      <c r="L15" s="277">
        <v>0</v>
      </c>
      <c r="M15" s="277">
        <v>0</v>
      </c>
      <c r="N15" s="277">
        <v>0</v>
      </c>
      <c r="O15" s="280" t="s">
        <v>545</v>
      </c>
      <c r="P15" s="280">
        <v>1</v>
      </c>
      <c r="Q15" s="281" t="s">
        <v>546</v>
      </c>
      <c r="R15" s="6"/>
      <c r="S15" s="6">
        <f>F15*0.05</f>
        <v>0</v>
      </c>
      <c r="T15" s="6">
        <f t="shared" si="4"/>
        <v>0</v>
      </c>
      <c r="U15" s="4">
        <f>N15</f>
        <v>0</v>
      </c>
      <c r="V15" s="4">
        <f t="shared" si="0"/>
        <v>0</v>
      </c>
      <c r="W15" s="4">
        <f>ROUND(IF(H15&lt;=1000,0,V15/12*5),0)</f>
        <v>0</v>
      </c>
      <c r="X15" s="4">
        <f t="shared" si="1"/>
        <v>0</v>
      </c>
    </row>
    <row r="16" spans="1:24" s="3" customFormat="1" ht="13.5" customHeight="1" x14ac:dyDescent="0.2">
      <c r="A16" s="273">
        <v>12</v>
      </c>
      <c r="B16" s="274" t="s">
        <v>547</v>
      </c>
      <c r="C16" s="275">
        <v>42137</v>
      </c>
      <c r="D16" s="276">
        <v>0</v>
      </c>
      <c r="E16" s="276"/>
      <c r="F16" s="277">
        <f t="shared" si="3"/>
        <v>0</v>
      </c>
      <c r="G16" s="277">
        <v>0</v>
      </c>
      <c r="H16" s="277">
        <v>0</v>
      </c>
      <c r="I16" s="278">
        <v>5</v>
      </c>
      <c r="J16" s="279">
        <v>0.2</v>
      </c>
      <c r="K16" s="278">
        <v>9</v>
      </c>
      <c r="L16" s="277"/>
      <c r="M16" s="277">
        <v>0</v>
      </c>
      <c r="N16" s="277">
        <v>0</v>
      </c>
      <c r="O16" s="280" t="s">
        <v>548</v>
      </c>
      <c r="P16" s="280">
        <v>1</v>
      </c>
      <c r="Q16" s="281" t="s">
        <v>543</v>
      </c>
      <c r="R16" s="6"/>
      <c r="S16" s="6">
        <f>F16*0.05</f>
        <v>0</v>
      </c>
      <c r="T16" s="6">
        <f t="shared" si="4"/>
        <v>0</v>
      </c>
      <c r="U16" s="4">
        <f>N16</f>
        <v>0</v>
      </c>
      <c r="V16" s="4">
        <f t="shared" si="0"/>
        <v>0</v>
      </c>
      <c r="W16" s="4">
        <f>ROUND(IF(H16&lt;=1000,0,V16/12*5),0)</f>
        <v>0</v>
      </c>
      <c r="X16" s="4">
        <f t="shared" si="1"/>
        <v>0</v>
      </c>
    </row>
    <row r="17" spans="1:24" s="3" customFormat="1" ht="13.5" customHeight="1" thickBot="1" x14ac:dyDescent="0.25">
      <c r="A17" s="69"/>
      <c r="B17" s="70"/>
      <c r="C17" s="106"/>
      <c r="D17" s="284"/>
      <c r="E17" s="284"/>
      <c r="F17" s="101"/>
      <c r="G17" s="101"/>
      <c r="H17" s="101"/>
      <c r="I17" s="285"/>
      <c r="J17" s="286"/>
      <c r="K17" s="285"/>
      <c r="L17" s="101"/>
      <c r="M17" s="101"/>
      <c r="N17" s="101"/>
      <c r="O17" s="158"/>
      <c r="P17" s="158"/>
      <c r="Q17" s="287"/>
      <c r="R17" s="6"/>
      <c r="S17" s="6"/>
      <c r="T17" s="6"/>
      <c r="U17" s="4"/>
      <c r="V17" s="4"/>
      <c r="W17" s="4"/>
      <c r="X17" s="4"/>
    </row>
    <row r="18" spans="1:24" s="3" customFormat="1" ht="13.5" customHeight="1" thickTop="1" thickBot="1" x14ac:dyDescent="0.25">
      <c r="A18" s="57"/>
      <c r="B18" s="58" t="s">
        <v>549</v>
      </c>
      <c r="C18" s="59"/>
      <c r="D18" s="256">
        <f>ROUND(SUM(D5:D17),0)</f>
        <v>2550000</v>
      </c>
      <c r="E18" s="256">
        <f>ROUND(SUM(E5:E17),0)</f>
        <v>0</v>
      </c>
      <c r="F18" s="256">
        <f>ROUND(SUM(F5:F17),0)</f>
        <v>2550000</v>
      </c>
      <c r="G18" s="256">
        <f>ROUND(SUM(G5:G17),0)</f>
        <v>2549000</v>
      </c>
      <c r="H18" s="256">
        <f>ROUND(SUM(H5:H17),0)</f>
        <v>1000</v>
      </c>
      <c r="I18" s="256"/>
      <c r="J18" s="256"/>
      <c r="K18" s="256"/>
      <c r="L18" s="288">
        <f>ROUND(SUM(L5:L17),0)</f>
        <v>0</v>
      </c>
      <c r="M18" s="256">
        <f>ROUND(SUM(M5:M17),0)</f>
        <v>2549000</v>
      </c>
      <c r="N18" s="256">
        <f>ROUND(SUM(N5:N17),0)</f>
        <v>1000</v>
      </c>
      <c r="O18" s="258"/>
      <c r="P18" s="258"/>
      <c r="Q18" s="289"/>
      <c r="R18" s="6">
        <f>SUM(R5:R9)</f>
        <v>1000</v>
      </c>
      <c r="S18" s="1"/>
      <c r="T18" s="6"/>
      <c r="V18" s="4"/>
      <c r="W18" s="227">
        <f>SUM(W5:W17)</f>
        <v>0</v>
      </c>
      <c r="X18" s="4"/>
    </row>
    <row r="19" spans="1:24" ht="15.75" customHeight="1" x14ac:dyDescent="0.3">
      <c r="W19" s="103" t="b">
        <f>W18=L18</f>
        <v>1</v>
      </c>
    </row>
    <row r="20" spans="1:24" hidden="1" x14ac:dyDescent="0.3">
      <c r="E20" s="7" t="s">
        <v>550</v>
      </c>
      <c r="F20" s="4" t="e">
        <f>+L7+L8+L9+L10+L11+L12+L13+L14+#REF!+L15</f>
        <v>#REF!</v>
      </c>
      <c r="G20" s="2" t="e">
        <f>+F20+'비품(D&amp;M)'!L544</f>
        <v>#REF!</v>
      </c>
    </row>
    <row r="21" spans="1:24" hidden="1" x14ac:dyDescent="0.3">
      <c r="E21" s="7" t="s">
        <v>0</v>
      </c>
      <c r="F21" s="4">
        <f>+L6</f>
        <v>0</v>
      </c>
      <c r="G21" s="2">
        <f>+F21+'비품(D&amp;M)'!L545</f>
        <v>9488379</v>
      </c>
    </row>
    <row r="22" spans="1:24" hidden="1" x14ac:dyDescent="0.3">
      <c r="K22" s="3"/>
      <c r="L22" s="4"/>
    </row>
    <row r="23" spans="1:24" x14ac:dyDescent="0.3">
      <c r="A23"/>
      <c r="K23" s="3"/>
      <c r="L23" s="4"/>
    </row>
    <row r="25" spans="1:24" x14ac:dyDescent="0.3">
      <c r="D25" s="2"/>
      <c r="E25" s="2"/>
      <c r="F25" s="2"/>
      <c r="G25" s="2"/>
      <c r="H25" s="2"/>
    </row>
    <row r="26" spans="1:24" x14ac:dyDescent="0.3">
      <c r="D26" s="2"/>
      <c r="E26" s="2"/>
      <c r="F26" s="2"/>
      <c r="G26" s="2"/>
      <c r="H26" s="2"/>
    </row>
  </sheetData>
  <mergeCells count="2">
    <mergeCell ref="B1:Q1"/>
    <mergeCell ref="S3:T3"/>
  </mergeCells>
  <phoneticPr fontId="3" type="noConversion"/>
  <pageMargins left="0.39370078740157483" right="0.23622047244094491" top="0.98425196850393715" bottom="0.98425196850393715" header="0.51181102362204722" footer="0.51181102362204722"/>
  <pageSetup paperSize="9" scale="66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463"/>
  <sheetViews>
    <sheetView zoomScaleNormal="100" workbookViewId="0">
      <pane xSplit="4" ySplit="4" topLeftCell="E438" activePane="bottomRight" state="frozenSplit"/>
      <selection activeCell="B1" sqref="B1:Q1"/>
      <selection pane="topRight" activeCell="B1" sqref="B1:Q1"/>
      <selection pane="bottomLeft" activeCell="B1" sqref="B1:Q1"/>
      <selection pane="bottomRight" activeCell="G456" sqref="G456:G461"/>
    </sheetView>
  </sheetViews>
  <sheetFormatPr defaultRowHeight="16.5" x14ac:dyDescent="0.3"/>
  <cols>
    <col min="1" max="1" width="6.140625" style="10" customWidth="1"/>
    <col min="2" max="2" width="30.7109375" style="109" customWidth="1"/>
    <col min="3" max="3" width="12.5703125" style="7" customWidth="1"/>
    <col min="4" max="4" width="13.85546875" style="7" customWidth="1"/>
    <col min="5" max="5" width="13.85546875" style="103" customWidth="1"/>
    <col min="6" max="6" width="13.85546875" style="7" customWidth="1"/>
    <col min="7" max="7" width="16.42578125" style="7" customWidth="1"/>
    <col min="8" max="8" width="15.140625" style="7" customWidth="1"/>
    <col min="9" max="9" width="5.140625" style="7" customWidth="1"/>
    <col min="10" max="10" width="7.42578125" style="7" customWidth="1"/>
    <col min="11" max="11" width="5.140625" style="7" customWidth="1"/>
    <col min="12" max="12" width="13.5703125" style="103" customWidth="1"/>
    <col min="13" max="14" width="16.42578125" style="7" customWidth="1"/>
    <col min="15" max="15" width="15.7109375" style="3" customWidth="1"/>
    <col min="16" max="16" width="7.42578125" style="3" customWidth="1"/>
    <col min="17" max="17" width="10" style="7" customWidth="1"/>
    <col min="18" max="18" width="10.28515625" style="7" hidden="1" customWidth="1"/>
    <col min="19" max="19" width="9.7109375" style="7" hidden="1" customWidth="1"/>
    <col min="20" max="20" width="10.5703125" style="7" hidden="1" customWidth="1"/>
    <col min="21" max="22" width="11.42578125" style="7" hidden="1" customWidth="1"/>
    <col min="23" max="23" width="12.28515625" style="103" hidden="1" customWidth="1"/>
    <col min="24" max="25" width="11.42578125" style="7" hidden="1" customWidth="1"/>
    <col min="26" max="27" width="11.42578125" style="7" customWidth="1"/>
    <col min="28" max="16384" width="9.140625" style="7"/>
  </cols>
  <sheetData>
    <row r="1" spans="1:24" ht="31.5" x14ac:dyDescent="0.55000000000000004">
      <c r="B1" s="542" t="s">
        <v>1871</v>
      </c>
      <c r="C1" s="542"/>
      <c r="D1" s="542"/>
      <c r="E1" s="542"/>
      <c r="F1" s="542"/>
      <c r="G1" s="542"/>
      <c r="H1" s="542"/>
      <c r="I1" s="542"/>
      <c r="J1" s="542"/>
      <c r="K1" s="542"/>
      <c r="L1" s="542"/>
      <c r="M1" s="542"/>
      <c r="N1" s="542"/>
      <c r="O1" s="542"/>
      <c r="P1" s="542"/>
      <c r="Q1" s="542"/>
    </row>
    <row r="3" spans="1:24" s="3" customFormat="1" ht="13.5" customHeight="1" thickBot="1" x14ac:dyDescent="0.25">
      <c r="A3" s="3" t="s">
        <v>41</v>
      </c>
      <c r="B3" s="110"/>
      <c r="C3" s="8"/>
      <c r="D3" s="8"/>
      <c r="E3" s="87"/>
      <c r="F3" s="8"/>
      <c r="G3" s="8"/>
      <c r="H3" s="8"/>
      <c r="I3" s="8"/>
      <c r="J3" s="8"/>
      <c r="K3" s="8"/>
      <c r="L3" s="87"/>
      <c r="M3" s="8"/>
      <c r="N3" s="8"/>
      <c r="O3" s="8"/>
      <c r="P3" s="8"/>
      <c r="Q3" s="11" t="s">
        <v>42</v>
      </c>
      <c r="S3" s="543"/>
      <c r="T3" s="543"/>
      <c r="W3" s="4"/>
    </row>
    <row r="4" spans="1:24" s="3" customFormat="1" ht="13.5" customHeight="1" thickBot="1" x14ac:dyDescent="0.25">
      <c r="A4" s="12" t="s">
        <v>4</v>
      </c>
      <c r="B4" s="17" t="s">
        <v>551</v>
      </c>
      <c r="C4" s="14" t="s">
        <v>44</v>
      </c>
      <c r="D4" s="15" t="s">
        <v>552</v>
      </c>
      <c r="E4" s="96" t="s">
        <v>46</v>
      </c>
      <c r="F4" s="15" t="s">
        <v>553</v>
      </c>
      <c r="G4" s="15" t="s">
        <v>1</v>
      </c>
      <c r="H4" s="15" t="s">
        <v>48</v>
      </c>
      <c r="I4" s="15" t="s">
        <v>11</v>
      </c>
      <c r="J4" s="15" t="s">
        <v>49</v>
      </c>
      <c r="K4" s="15" t="s">
        <v>50</v>
      </c>
      <c r="L4" s="96" t="s">
        <v>51</v>
      </c>
      <c r="M4" s="290" t="s">
        <v>52</v>
      </c>
      <c r="N4" s="290" t="s">
        <v>53</v>
      </c>
      <c r="O4" s="16" t="s">
        <v>554</v>
      </c>
      <c r="P4" s="16" t="s">
        <v>55</v>
      </c>
      <c r="Q4" s="17" t="s">
        <v>19</v>
      </c>
      <c r="R4" s="3" t="s">
        <v>56</v>
      </c>
      <c r="S4" s="8" t="s">
        <v>115</v>
      </c>
      <c r="T4" s="8" t="s">
        <v>116</v>
      </c>
      <c r="U4" s="3" t="s">
        <v>59</v>
      </c>
      <c r="V4" s="3" t="s">
        <v>555</v>
      </c>
      <c r="W4" s="4" t="s">
        <v>108</v>
      </c>
      <c r="X4" s="3" t="s">
        <v>62</v>
      </c>
    </row>
    <row r="5" spans="1:24" s="3" customFormat="1" ht="13.5" customHeight="1" thickTop="1" x14ac:dyDescent="0.2">
      <c r="A5" s="26">
        <v>1</v>
      </c>
      <c r="B5" s="291" t="s">
        <v>556</v>
      </c>
      <c r="C5" s="112">
        <v>36668</v>
      </c>
      <c r="D5" s="124">
        <v>170000</v>
      </c>
      <c r="E5" s="262"/>
      <c r="F5" s="29">
        <f t="shared" ref="F5:F68" si="0">+D5+E5</f>
        <v>170000</v>
      </c>
      <c r="G5" s="29">
        <v>169000</v>
      </c>
      <c r="H5" s="29">
        <f t="shared" ref="H5:H34" si="1">+F5-G5</f>
        <v>1000</v>
      </c>
      <c r="I5" s="30">
        <v>5</v>
      </c>
      <c r="J5" s="30">
        <v>0.2</v>
      </c>
      <c r="K5" s="30">
        <v>0</v>
      </c>
      <c r="L5" s="72"/>
      <c r="M5" s="29">
        <f t="shared" ref="M5:M34" si="2">+G5+L5</f>
        <v>169000</v>
      </c>
      <c r="N5" s="29">
        <f t="shared" ref="N5:N68" si="3">+F5-M5</f>
        <v>1000</v>
      </c>
      <c r="O5" s="73"/>
      <c r="P5" s="292"/>
      <c r="Q5" s="264"/>
      <c r="R5" s="6"/>
      <c r="S5" s="6">
        <f t="shared" ref="S5:S68" si="4">D5*0.05</f>
        <v>8500</v>
      </c>
      <c r="T5" s="6">
        <f t="shared" ref="T5:T68" si="5">N5-S5</f>
        <v>-7500</v>
      </c>
      <c r="U5" s="6">
        <f t="shared" ref="U5:U68" si="6">N5-1000</f>
        <v>0</v>
      </c>
      <c r="V5" s="4">
        <f t="shared" ref="V5:V68" si="7">F5/I5</f>
        <v>34000</v>
      </c>
      <c r="W5" s="4">
        <f t="shared" ref="W5:W68" si="8">ROUND(IF(H5&lt;=1000,0,V5/12*3),0)</f>
        <v>0</v>
      </c>
      <c r="X5" s="4">
        <f t="shared" ref="X5:X68" si="9">L5-W5</f>
        <v>0</v>
      </c>
    </row>
    <row r="6" spans="1:24" s="3" customFormat="1" ht="13.5" customHeight="1" x14ac:dyDescent="0.2">
      <c r="A6" s="26">
        <f t="shared" ref="A6:A69" si="10">+A5+1</f>
        <v>2</v>
      </c>
      <c r="B6" s="291" t="s">
        <v>557</v>
      </c>
      <c r="C6" s="112">
        <v>36677</v>
      </c>
      <c r="D6" s="124">
        <v>650000</v>
      </c>
      <c r="E6" s="262"/>
      <c r="F6" s="29">
        <f t="shared" si="0"/>
        <v>650000</v>
      </c>
      <c r="G6" s="29">
        <v>649000</v>
      </c>
      <c r="H6" s="29">
        <f t="shared" si="1"/>
        <v>1000</v>
      </c>
      <c r="I6" s="30">
        <v>5</v>
      </c>
      <c r="J6" s="30">
        <v>0.2</v>
      </c>
      <c r="K6" s="30">
        <v>0</v>
      </c>
      <c r="L6" s="72"/>
      <c r="M6" s="29">
        <f t="shared" si="2"/>
        <v>649000</v>
      </c>
      <c r="N6" s="29">
        <f t="shared" si="3"/>
        <v>1000</v>
      </c>
      <c r="O6" s="73"/>
      <c r="P6" s="73"/>
      <c r="Q6" s="264"/>
      <c r="R6" s="6"/>
      <c r="S6" s="6">
        <f t="shared" si="4"/>
        <v>32500</v>
      </c>
      <c r="T6" s="6">
        <f t="shared" si="5"/>
        <v>-31500</v>
      </c>
      <c r="U6" s="6">
        <f t="shared" si="6"/>
        <v>0</v>
      </c>
      <c r="V6" s="4">
        <f t="shared" si="7"/>
        <v>130000</v>
      </c>
      <c r="W6" s="4">
        <f t="shared" si="8"/>
        <v>0</v>
      </c>
      <c r="X6" s="4">
        <f t="shared" si="9"/>
        <v>0</v>
      </c>
    </row>
    <row r="7" spans="1:24" s="3" customFormat="1" ht="13.5" customHeight="1" x14ac:dyDescent="0.2">
      <c r="A7" s="26">
        <f t="shared" si="10"/>
        <v>3</v>
      </c>
      <c r="B7" s="291" t="s">
        <v>558</v>
      </c>
      <c r="C7" s="112">
        <v>36727</v>
      </c>
      <c r="D7" s="124">
        <v>5000000</v>
      </c>
      <c r="E7" s="262"/>
      <c r="F7" s="29">
        <f t="shared" si="0"/>
        <v>5000000</v>
      </c>
      <c r="G7" s="29">
        <v>4999000</v>
      </c>
      <c r="H7" s="29">
        <f t="shared" si="1"/>
        <v>1000</v>
      </c>
      <c r="I7" s="30">
        <v>5</v>
      </c>
      <c r="J7" s="30">
        <v>0.2</v>
      </c>
      <c r="K7" s="30">
        <v>0</v>
      </c>
      <c r="L7" s="72"/>
      <c r="M7" s="29">
        <f t="shared" si="2"/>
        <v>4999000</v>
      </c>
      <c r="N7" s="29">
        <f t="shared" si="3"/>
        <v>1000</v>
      </c>
      <c r="O7" s="73"/>
      <c r="P7" s="73"/>
      <c r="Q7" s="264"/>
      <c r="R7" s="6">
        <f t="shared" ref="R7:R70" si="11">+N7*J7</f>
        <v>200</v>
      </c>
      <c r="S7" s="6">
        <f t="shared" si="4"/>
        <v>250000</v>
      </c>
      <c r="T7" s="6">
        <f t="shared" si="5"/>
        <v>-249000</v>
      </c>
      <c r="U7" s="6">
        <f t="shared" si="6"/>
        <v>0</v>
      </c>
      <c r="V7" s="4">
        <f t="shared" si="7"/>
        <v>1000000</v>
      </c>
      <c r="W7" s="4">
        <f t="shared" si="8"/>
        <v>0</v>
      </c>
      <c r="X7" s="4">
        <f t="shared" si="9"/>
        <v>0</v>
      </c>
    </row>
    <row r="8" spans="1:24" s="3" customFormat="1" ht="13.5" customHeight="1" x14ac:dyDescent="0.2">
      <c r="A8" s="466">
        <f t="shared" si="10"/>
        <v>4</v>
      </c>
      <c r="B8" s="484" t="s">
        <v>559</v>
      </c>
      <c r="C8" s="468">
        <v>36777</v>
      </c>
      <c r="D8" s="481">
        <v>0</v>
      </c>
      <c r="E8" s="482"/>
      <c r="F8" s="469">
        <f t="shared" si="0"/>
        <v>0</v>
      </c>
      <c r="G8" s="469"/>
      <c r="H8" s="469"/>
      <c r="I8" s="471">
        <v>5</v>
      </c>
      <c r="J8" s="471">
        <v>0.2</v>
      </c>
      <c r="K8" s="471">
        <v>0</v>
      </c>
      <c r="L8" s="470"/>
      <c r="M8" s="469"/>
      <c r="N8" s="469"/>
      <c r="O8" s="472" t="s">
        <v>137</v>
      </c>
      <c r="P8" s="472"/>
      <c r="Q8" s="483" t="s">
        <v>1696</v>
      </c>
      <c r="R8" s="6">
        <f t="shared" si="11"/>
        <v>0</v>
      </c>
      <c r="S8" s="6">
        <f t="shared" si="4"/>
        <v>0</v>
      </c>
      <c r="T8" s="6">
        <f t="shared" si="5"/>
        <v>0</v>
      </c>
      <c r="U8" s="6">
        <f t="shared" si="6"/>
        <v>-1000</v>
      </c>
      <c r="V8" s="4">
        <f t="shared" si="7"/>
        <v>0</v>
      </c>
      <c r="W8" s="4">
        <f t="shared" si="8"/>
        <v>0</v>
      </c>
      <c r="X8" s="4">
        <f t="shared" si="9"/>
        <v>0</v>
      </c>
    </row>
    <row r="9" spans="1:24" s="3" customFormat="1" ht="13.5" customHeight="1" x14ac:dyDescent="0.2">
      <c r="A9" s="26">
        <f t="shared" si="10"/>
        <v>5</v>
      </c>
      <c r="B9" s="291" t="s">
        <v>560</v>
      </c>
      <c r="C9" s="112">
        <v>36983</v>
      </c>
      <c r="D9" s="124">
        <v>1060000</v>
      </c>
      <c r="E9" s="262"/>
      <c r="F9" s="29">
        <f t="shared" si="0"/>
        <v>1060000</v>
      </c>
      <c r="G9" s="29">
        <v>1059000</v>
      </c>
      <c r="H9" s="29">
        <f t="shared" si="1"/>
        <v>1000</v>
      </c>
      <c r="I9" s="30">
        <v>5</v>
      </c>
      <c r="J9" s="30">
        <v>0.2</v>
      </c>
      <c r="K9" s="30">
        <v>0</v>
      </c>
      <c r="L9" s="72"/>
      <c r="M9" s="29">
        <f t="shared" si="2"/>
        <v>1059000</v>
      </c>
      <c r="N9" s="29">
        <f t="shared" si="3"/>
        <v>1000</v>
      </c>
      <c r="O9" s="73"/>
      <c r="P9" s="73"/>
      <c r="Q9" s="264"/>
      <c r="R9" s="6">
        <f t="shared" si="11"/>
        <v>200</v>
      </c>
      <c r="S9" s="6">
        <f t="shared" si="4"/>
        <v>53000</v>
      </c>
      <c r="T9" s="6">
        <f t="shared" si="5"/>
        <v>-52000</v>
      </c>
      <c r="U9" s="6">
        <f t="shared" si="6"/>
        <v>0</v>
      </c>
      <c r="V9" s="4">
        <f t="shared" si="7"/>
        <v>212000</v>
      </c>
      <c r="W9" s="4">
        <f t="shared" si="8"/>
        <v>0</v>
      </c>
      <c r="X9" s="4">
        <f t="shared" si="9"/>
        <v>0</v>
      </c>
    </row>
    <row r="10" spans="1:24" s="3" customFormat="1" ht="13.5" customHeight="1" x14ac:dyDescent="0.2">
      <c r="A10" s="26">
        <f t="shared" si="10"/>
        <v>6</v>
      </c>
      <c r="B10" s="291" t="s">
        <v>561</v>
      </c>
      <c r="C10" s="112">
        <v>36988</v>
      </c>
      <c r="D10" s="124">
        <v>2200000</v>
      </c>
      <c r="E10" s="262"/>
      <c r="F10" s="29">
        <f t="shared" si="0"/>
        <v>2200000</v>
      </c>
      <c r="G10" s="29">
        <v>2199000</v>
      </c>
      <c r="H10" s="29">
        <f t="shared" si="1"/>
        <v>1000</v>
      </c>
      <c r="I10" s="30">
        <v>5</v>
      </c>
      <c r="J10" s="30">
        <v>0.2</v>
      </c>
      <c r="K10" s="30">
        <v>0</v>
      </c>
      <c r="L10" s="72"/>
      <c r="M10" s="29">
        <f t="shared" si="2"/>
        <v>2199000</v>
      </c>
      <c r="N10" s="29">
        <f t="shared" si="3"/>
        <v>1000</v>
      </c>
      <c r="O10" s="73"/>
      <c r="P10" s="73"/>
      <c r="Q10" s="264"/>
      <c r="R10" s="6">
        <f t="shared" si="11"/>
        <v>200</v>
      </c>
      <c r="S10" s="6">
        <f t="shared" si="4"/>
        <v>110000</v>
      </c>
      <c r="T10" s="6">
        <f t="shared" si="5"/>
        <v>-109000</v>
      </c>
      <c r="U10" s="6">
        <f t="shared" si="6"/>
        <v>0</v>
      </c>
      <c r="V10" s="4">
        <f t="shared" si="7"/>
        <v>440000</v>
      </c>
      <c r="W10" s="4">
        <f t="shared" si="8"/>
        <v>0</v>
      </c>
      <c r="X10" s="4">
        <f t="shared" si="9"/>
        <v>0</v>
      </c>
    </row>
    <row r="11" spans="1:24" s="3" customFormat="1" ht="13.5" customHeight="1" x14ac:dyDescent="0.2">
      <c r="A11" s="26">
        <f t="shared" si="10"/>
        <v>7</v>
      </c>
      <c r="B11" s="291" t="s">
        <v>562</v>
      </c>
      <c r="C11" s="112">
        <v>37000</v>
      </c>
      <c r="D11" s="124">
        <v>2000000</v>
      </c>
      <c r="E11" s="262"/>
      <c r="F11" s="29">
        <f t="shared" si="0"/>
        <v>2000000</v>
      </c>
      <c r="G11" s="29">
        <v>1999000</v>
      </c>
      <c r="H11" s="29">
        <f t="shared" si="1"/>
        <v>1000</v>
      </c>
      <c r="I11" s="30">
        <v>5</v>
      </c>
      <c r="J11" s="30">
        <v>0.2</v>
      </c>
      <c r="K11" s="30">
        <v>0</v>
      </c>
      <c r="L11" s="72"/>
      <c r="M11" s="29">
        <f t="shared" si="2"/>
        <v>1999000</v>
      </c>
      <c r="N11" s="29">
        <f t="shared" si="3"/>
        <v>1000</v>
      </c>
      <c r="O11" s="73"/>
      <c r="P11" s="73"/>
      <c r="Q11" s="264"/>
      <c r="R11" s="6">
        <f t="shared" si="11"/>
        <v>200</v>
      </c>
      <c r="S11" s="6">
        <f t="shared" si="4"/>
        <v>100000</v>
      </c>
      <c r="T11" s="6">
        <f t="shared" si="5"/>
        <v>-99000</v>
      </c>
      <c r="U11" s="6">
        <f t="shared" si="6"/>
        <v>0</v>
      </c>
      <c r="V11" s="4">
        <f t="shared" si="7"/>
        <v>400000</v>
      </c>
      <c r="W11" s="4">
        <f t="shared" si="8"/>
        <v>0</v>
      </c>
      <c r="X11" s="4">
        <f t="shared" si="9"/>
        <v>0</v>
      </c>
    </row>
    <row r="12" spans="1:24" s="3" customFormat="1" ht="13.5" customHeight="1" x14ac:dyDescent="0.2">
      <c r="A12" s="26">
        <f t="shared" si="10"/>
        <v>8</v>
      </c>
      <c r="B12" s="291" t="s">
        <v>510</v>
      </c>
      <c r="C12" s="112">
        <v>37014</v>
      </c>
      <c r="D12" s="124">
        <v>4410000</v>
      </c>
      <c r="E12" s="262"/>
      <c r="F12" s="29">
        <f t="shared" si="0"/>
        <v>4410000</v>
      </c>
      <c r="G12" s="29">
        <v>4409000</v>
      </c>
      <c r="H12" s="29">
        <f t="shared" si="1"/>
        <v>1000</v>
      </c>
      <c r="I12" s="30">
        <v>5</v>
      </c>
      <c r="J12" s="30">
        <v>0.2</v>
      </c>
      <c r="K12" s="30">
        <v>0</v>
      </c>
      <c r="L12" s="72"/>
      <c r="M12" s="29">
        <f t="shared" si="2"/>
        <v>4409000</v>
      </c>
      <c r="N12" s="29">
        <f t="shared" si="3"/>
        <v>1000</v>
      </c>
      <c r="O12" s="73"/>
      <c r="P12" s="73"/>
      <c r="Q12" s="264"/>
      <c r="R12" s="6">
        <f t="shared" si="11"/>
        <v>200</v>
      </c>
      <c r="S12" s="6">
        <f t="shared" si="4"/>
        <v>220500</v>
      </c>
      <c r="T12" s="6">
        <f t="shared" si="5"/>
        <v>-219500</v>
      </c>
      <c r="U12" s="6">
        <f t="shared" si="6"/>
        <v>0</v>
      </c>
      <c r="V12" s="4">
        <f t="shared" si="7"/>
        <v>882000</v>
      </c>
      <c r="W12" s="4">
        <f t="shared" si="8"/>
        <v>0</v>
      </c>
      <c r="X12" s="4">
        <f t="shared" si="9"/>
        <v>0</v>
      </c>
    </row>
    <row r="13" spans="1:24" s="3" customFormat="1" ht="13.5" customHeight="1" x14ac:dyDescent="0.2">
      <c r="A13" s="26">
        <f t="shared" si="10"/>
        <v>9</v>
      </c>
      <c r="B13" s="291" t="s">
        <v>563</v>
      </c>
      <c r="C13" s="112">
        <v>37019</v>
      </c>
      <c r="D13" s="124">
        <v>3150000</v>
      </c>
      <c r="E13" s="262"/>
      <c r="F13" s="29">
        <f t="shared" si="0"/>
        <v>3150000</v>
      </c>
      <c r="G13" s="29">
        <v>3149000</v>
      </c>
      <c r="H13" s="29">
        <f t="shared" si="1"/>
        <v>1000</v>
      </c>
      <c r="I13" s="30">
        <v>5</v>
      </c>
      <c r="J13" s="30">
        <v>0.2</v>
      </c>
      <c r="K13" s="30">
        <v>0</v>
      </c>
      <c r="L13" s="72"/>
      <c r="M13" s="29">
        <f t="shared" si="2"/>
        <v>3149000</v>
      </c>
      <c r="N13" s="29">
        <f t="shared" si="3"/>
        <v>1000</v>
      </c>
      <c r="O13" s="73"/>
      <c r="P13" s="73"/>
      <c r="Q13" s="234"/>
      <c r="R13" s="6">
        <f t="shared" si="11"/>
        <v>200</v>
      </c>
      <c r="S13" s="6">
        <f t="shared" si="4"/>
        <v>157500</v>
      </c>
      <c r="T13" s="6">
        <f t="shared" si="5"/>
        <v>-156500</v>
      </c>
      <c r="U13" s="6">
        <f t="shared" si="6"/>
        <v>0</v>
      </c>
      <c r="V13" s="4">
        <f t="shared" si="7"/>
        <v>630000</v>
      </c>
      <c r="W13" s="4">
        <f t="shared" si="8"/>
        <v>0</v>
      </c>
      <c r="X13" s="4">
        <f t="shared" si="9"/>
        <v>0</v>
      </c>
    </row>
    <row r="14" spans="1:24" s="3" customFormat="1" ht="13.5" customHeight="1" x14ac:dyDescent="0.2">
      <c r="A14" s="26">
        <f t="shared" si="10"/>
        <v>10</v>
      </c>
      <c r="B14" s="291" t="s">
        <v>145</v>
      </c>
      <c r="C14" s="112">
        <v>37042</v>
      </c>
      <c r="D14" s="124">
        <v>1000000</v>
      </c>
      <c r="E14" s="262"/>
      <c r="F14" s="29">
        <f t="shared" si="0"/>
        <v>1000000</v>
      </c>
      <c r="G14" s="29">
        <v>999000</v>
      </c>
      <c r="H14" s="29">
        <f t="shared" si="1"/>
        <v>1000</v>
      </c>
      <c r="I14" s="30">
        <v>5</v>
      </c>
      <c r="J14" s="30">
        <v>0.2</v>
      </c>
      <c r="K14" s="30">
        <v>0</v>
      </c>
      <c r="L14" s="72"/>
      <c r="M14" s="29">
        <f t="shared" si="2"/>
        <v>999000</v>
      </c>
      <c r="N14" s="29">
        <f t="shared" si="3"/>
        <v>1000</v>
      </c>
      <c r="O14" s="73"/>
      <c r="P14" s="73"/>
      <c r="Q14" s="264"/>
      <c r="R14" s="6">
        <f t="shared" si="11"/>
        <v>200</v>
      </c>
      <c r="S14" s="6">
        <f t="shared" si="4"/>
        <v>50000</v>
      </c>
      <c r="T14" s="6">
        <f t="shared" si="5"/>
        <v>-49000</v>
      </c>
      <c r="U14" s="6">
        <f t="shared" si="6"/>
        <v>0</v>
      </c>
      <c r="V14" s="4">
        <f t="shared" si="7"/>
        <v>200000</v>
      </c>
      <c r="W14" s="4">
        <f t="shared" si="8"/>
        <v>0</v>
      </c>
      <c r="X14" s="4">
        <f t="shared" si="9"/>
        <v>0</v>
      </c>
    </row>
    <row r="15" spans="1:24" s="3" customFormat="1" ht="13.5" customHeight="1" x14ac:dyDescent="0.2">
      <c r="A15" s="26">
        <f t="shared" si="10"/>
        <v>11</v>
      </c>
      <c r="B15" s="291" t="s">
        <v>564</v>
      </c>
      <c r="C15" s="112">
        <v>37049</v>
      </c>
      <c r="D15" s="124">
        <v>4944800</v>
      </c>
      <c r="E15" s="262"/>
      <c r="F15" s="29">
        <f t="shared" si="0"/>
        <v>4944800</v>
      </c>
      <c r="G15" s="29">
        <v>4943800</v>
      </c>
      <c r="H15" s="29">
        <f t="shared" si="1"/>
        <v>1000</v>
      </c>
      <c r="I15" s="30">
        <v>5</v>
      </c>
      <c r="J15" s="30">
        <v>0.2</v>
      </c>
      <c r="K15" s="30">
        <v>0</v>
      </c>
      <c r="L15" s="72"/>
      <c r="M15" s="29">
        <f t="shared" si="2"/>
        <v>4943800</v>
      </c>
      <c r="N15" s="29">
        <f t="shared" si="3"/>
        <v>1000</v>
      </c>
      <c r="O15" s="73"/>
      <c r="P15" s="73"/>
      <c r="Q15" s="264"/>
      <c r="R15" s="6">
        <f t="shared" si="11"/>
        <v>200</v>
      </c>
      <c r="S15" s="6">
        <f t="shared" si="4"/>
        <v>247240</v>
      </c>
      <c r="T15" s="6">
        <f t="shared" si="5"/>
        <v>-246240</v>
      </c>
      <c r="U15" s="6">
        <f t="shared" si="6"/>
        <v>0</v>
      </c>
      <c r="V15" s="4">
        <f t="shared" si="7"/>
        <v>988960</v>
      </c>
      <c r="W15" s="4">
        <f t="shared" si="8"/>
        <v>0</v>
      </c>
      <c r="X15" s="4">
        <f t="shared" si="9"/>
        <v>0</v>
      </c>
    </row>
    <row r="16" spans="1:24" s="3" customFormat="1" ht="13.5" customHeight="1" x14ac:dyDescent="0.2">
      <c r="A16" s="26">
        <f t="shared" si="10"/>
        <v>12</v>
      </c>
      <c r="B16" s="291" t="s">
        <v>565</v>
      </c>
      <c r="C16" s="112">
        <v>37068</v>
      </c>
      <c r="D16" s="124">
        <v>1100000</v>
      </c>
      <c r="E16" s="262"/>
      <c r="F16" s="29">
        <f t="shared" si="0"/>
        <v>1100000</v>
      </c>
      <c r="G16" s="29">
        <v>1099000</v>
      </c>
      <c r="H16" s="29">
        <f t="shared" si="1"/>
        <v>1000</v>
      </c>
      <c r="I16" s="30">
        <v>5</v>
      </c>
      <c r="J16" s="30">
        <v>0.2</v>
      </c>
      <c r="K16" s="30">
        <v>0</v>
      </c>
      <c r="L16" s="72"/>
      <c r="M16" s="29">
        <f t="shared" si="2"/>
        <v>1099000</v>
      </c>
      <c r="N16" s="29">
        <f t="shared" si="3"/>
        <v>1000</v>
      </c>
      <c r="O16" s="73"/>
      <c r="P16" s="73"/>
      <c r="Q16" s="264"/>
      <c r="R16" s="6">
        <f t="shared" si="11"/>
        <v>200</v>
      </c>
      <c r="S16" s="6">
        <f t="shared" si="4"/>
        <v>55000</v>
      </c>
      <c r="T16" s="6">
        <f t="shared" si="5"/>
        <v>-54000</v>
      </c>
      <c r="U16" s="6">
        <f t="shared" si="6"/>
        <v>0</v>
      </c>
      <c r="V16" s="4">
        <f t="shared" si="7"/>
        <v>220000</v>
      </c>
      <c r="W16" s="4">
        <f t="shared" si="8"/>
        <v>0</v>
      </c>
      <c r="X16" s="4">
        <f t="shared" si="9"/>
        <v>0</v>
      </c>
    </row>
    <row r="17" spans="1:24" s="3" customFormat="1" ht="13.5" customHeight="1" x14ac:dyDescent="0.2">
      <c r="A17" s="26">
        <f t="shared" si="10"/>
        <v>13</v>
      </c>
      <c r="B17" s="291" t="s">
        <v>566</v>
      </c>
      <c r="C17" s="112">
        <v>37125</v>
      </c>
      <c r="D17" s="124">
        <v>250000</v>
      </c>
      <c r="E17" s="262"/>
      <c r="F17" s="29">
        <f t="shared" si="0"/>
        <v>250000</v>
      </c>
      <c r="G17" s="29">
        <v>249000</v>
      </c>
      <c r="H17" s="29">
        <f t="shared" si="1"/>
        <v>1000</v>
      </c>
      <c r="I17" s="30">
        <v>5</v>
      </c>
      <c r="J17" s="30">
        <v>0.2</v>
      </c>
      <c r="K17" s="30">
        <v>0</v>
      </c>
      <c r="L17" s="72"/>
      <c r="M17" s="29">
        <f t="shared" si="2"/>
        <v>249000</v>
      </c>
      <c r="N17" s="29">
        <f t="shared" si="3"/>
        <v>1000</v>
      </c>
      <c r="O17" s="73"/>
      <c r="P17" s="73"/>
      <c r="Q17" s="264"/>
      <c r="R17" s="6">
        <f t="shared" si="11"/>
        <v>200</v>
      </c>
      <c r="S17" s="6">
        <f t="shared" si="4"/>
        <v>12500</v>
      </c>
      <c r="T17" s="6">
        <f t="shared" si="5"/>
        <v>-11500</v>
      </c>
      <c r="U17" s="6">
        <f t="shared" si="6"/>
        <v>0</v>
      </c>
      <c r="V17" s="4">
        <f t="shared" si="7"/>
        <v>50000</v>
      </c>
      <c r="W17" s="4">
        <f t="shared" si="8"/>
        <v>0</v>
      </c>
      <c r="X17" s="4">
        <f t="shared" si="9"/>
        <v>0</v>
      </c>
    </row>
    <row r="18" spans="1:24" s="3" customFormat="1" ht="13.5" customHeight="1" x14ac:dyDescent="0.2">
      <c r="A18" s="26">
        <f t="shared" si="10"/>
        <v>14</v>
      </c>
      <c r="B18" s="291" t="s">
        <v>567</v>
      </c>
      <c r="C18" s="112">
        <v>37132</v>
      </c>
      <c r="D18" s="124">
        <v>1200000</v>
      </c>
      <c r="E18" s="262"/>
      <c r="F18" s="29">
        <f t="shared" si="0"/>
        <v>1200000</v>
      </c>
      <c r="G18" s="29">
        <v>1199000</v>
      </c>
      <c r="H18" s="29">
        <f t="shared" si="1"/>
        <v>1000</v>
      </c>
      <c r="I18" s="30">
        <v>5</v>
      </c>
      <c r="J18" s="30">
        <v>0.2</v>
      </c>
      <c r="K18" s="30">
        <v>0</v>
      </c>
      <c r="L18" s="72"/>
      <c r="M18" s="29">
        <f t="shared" si="2"/>
        <v>1199000</v>
      </c>
      <c r="N18" s="29">
        <f t="shared" si="3"/>
        <v>1000</v>
      </c>
      <c r="O18" s="73"/>
      <c r="P18" s="73"/>
      <c r="Q18" s="264"/>
      <c r="R18" s="6">
        <f t="shared" si="11"/>
        <v>200</v>
      </c>
      <c r="S18" s="6">
        <f t="shared" si="4"/>
        <v>60000</v>
      </c>
      <c r="T18" s="6">
        <f t="shared" si="5"/>
        <v>-59000</v>
      </c>
      <c r="U18" s="6">
        <f t="shared" si="6"/>
        <v>0</v>
      </c>
      <c r="V18" s="4">
        <f t="shared" si="7"/>
        <v>240000</v>
      </c>
      <c r="W18" s="4">
        <f t="shared" si="8"/>
        <v>0</v>
      </c>
      <c r="X18" s="4">
        <f t="shared" si="9"/>
        <v>0</v>
      </c>
    </row>
    <row r="19" spans="1:24" s="3" customFormat="1" ht="13.5" customHeight="1" x14ac:dyDescent="0.2">
      <c r="A19" s="26">
        <f t="shared" si="10"/>
        <v>15</v>
      </c>
      <c r="B19" s="291" t="s">
        <v>567</v>
      </c>
      <c r="C19" s="112">
        <v>37132</v>
      </c>
      <c r="D19" s="124">
        <v>300000</v>
      </c>
      <c r="E19" s="262"/>
      <c r="F19" s="29">
        <f t="shared" si="0"/>
        <v>300000</v>
      </c>
      <c r="G19" s="29">
        <v>299000</v>
      </c>
      <c r="H19" s="29">
        <f t="shared" si="1"/>
        <v>1000</v>
      </c>
      <c r="I19" s="30">
        <v>5</v>
      </c>
      <c r="J19" s="30">
        <v>0.2</v>
      </c>
      <c r="K19" s="30">
        <v>0</v>
      </c>
      <c r="L19" s="72"/>
      <c r="M19" s="29">
        <f t="shared" si="2"/>
        <v>299000</v>
      </c>
      <c r="N19" s="29">
        <f t="shared" si="3"/>
        <v>1000</v>
      </c>
      <c r="O19" s="73"/>
      <c r="P19" s="73"/>
      <c r="Q19" s="264"/>
      <c r="R19" s="6">
        <f t="shared" si="11"/>
        <v>200</v>
      </c>
      <c r="S19" s="6">
        <f t="shared" si="4"/>
        <v>15000</v>
      </c>
      <c r="T19" s="6">
        <f t="shared" si="5"/>
        <v>-14000</v>
      </c>
      <c r="U19" s="6">
        <f t="shared" si="6"/>
        <v>0</v>
      </c>
      <c r="V19" s="4">
        <f t="shared" si="7"/>
        <v>60000</v>
      </c>
      <c r="W19" s="4">
        <f t="shared" si="8"/>
        <v>0</v>
      </c>
      <c r="X19" s="4">
        <f t="shared" si="9"/>
        <v>0</v>
      </c>
    </row>
    <row r="20" spans="1:24" s="3" customFormat="1" ht="13.5" customHeight="1" x14ac:dyDescent="0.2">
      <c r="A20" s="26">
        <f t="shared" si="10"/>
        <v>16</v>
      </c>
      <c r="B20" s="291" t="s">
        <v>567</v>
      </c>
      <c r="C20" s="112">
        <v>37132</v>
      </c>
      <c r="D20" s="124">
        <v>2300000</v>
      </c>
      <c r="E20" s="262"/>
      <c r="F20" s="29">
        <f t="shared" si="0"/>
        <v>2300000</v>
      </c>
      <c r="G20" s="29">
        <v>2299000</v>
      </c>
      <c r="H20" s="29">
        <f t="shared" si="1"/>
        <v>1000</v>
      </c>
      <c r="I20" s="30">
        <v>5</v>
      </c>
      <c r="J20" s="30">
        <v>0.2</v>
      </c>
      <c r="K20" s="30">
        <v>0</v>
      </c>
      <c r="L20" s="72"/>
      <c r="M20" s="29">
        <f t="shared" si="2"/>
        <v>2299000</v>
      </c>
      <c r="N20" s="29">
        <f t="shared" si="3"/>
        <v>1000</v>
      </c>
      <c r="O20" s="73"/>
      <c r="P20" s="73"/>
      <c r="Q20" s="264"/>
      <c r="R20" s="6">
        <f t="shared" si="11"/>
        <v>200</v>
      </c>
      <c r="S20" s="6">
        <f t="shared" si="4"/>
        <v>115000</v>
      </c>
      <c r="T20" s="6">
        <f t="shared" si="5"/>
        <v>-114000</v>
      </c>
      <c r="U20" s="6">
        <f t="shared" si="6"/>
        <v>0</v>
      </c>
      <c r="V20" s="4">
        <f t="shared" si="7"/>
        <v>460000</v>
      </c>
      <c r="W20" s="4">
        <f t="shared" si="8"/>
        <v>0</v>
      </c>
      <c r="X20" s="4">
        <f t="shared" si="9"/>
        <v>0</v>
      </c>
    </row>
    <row r="21" spans="1:24" s="3" customFormat="1" ht="13.5" customHeight="1" x14ac:dyDescent="0.2">
      <c r="A21" s="26">
        <f t="shared" si="10"/>
        <v>17</v>
      </c>
      <c r="B21" s="291" t="s">
        <v>568</v>
      </c>
      <c r="C21" s="112">
        <v>37176</v>
      </c>
      <c r="D21" s="124">
        <v>160000</v>
      </c>
      <c r="E21" s="262"/>
      <c r="F21" s="29">
        <f t="shared" si="0"/>
        <v>160000</v>
      </c>
      <c r="G21" s="29">
        <v>159000</v>
      </c>
      <c r="H21" s="29">
        <f t="shared" si="1"/>
        <v>1000</v>
      </c>
      <c r="I21" s="30">
        <v>5</v>
      </c>
      <c r="J21" s="30">
        <v>0.2</v>
      </c>
      <c r="K21" s="30">
        <v>0</v>
      </c>
      <c r="L21" s="72"/>
      <c r="M21" s="29">
        <f t="shared" si="2"/>
        <v>159000</v>
      </c>
      <c r="N21" s="29">
        <f t="shared" si="3"/>
        <v>1000</v>
      </c>
      <c r="O21" s="73"/>
      <c r="P21" s="73"/>
      <c r="Q21" s="264"/>
      <c r="R21" s="6">
        <f t="shared" si="11"/>
        <v>200</v>
      </c>
      <c r="S21" s="6">
        <f t="shared" si="4"/>
        <v>8000</v>
      </c>
      <c r="T21" s="6">
        <f t="shared" si="5"/>
        <v>-7000</v>
      </c>
      <c r="U21" s="6">
        <f t="shared" si="6"/>
        <v>0</v>
      </c>
      <c r="V21" s="4">
        <f t="shared" si="7"/>
        <v>32000</v>
      </c>
      <c r="W21" s="4">
        <f t="shared" si="8"/>
        <v>0</v>
      </c>
      <c r="X21" s="4">
        <f t="shared" si="9"/>
        <v>0</v>
      </c>
    </row>
    <row r="22" spans="1:24" s="3" customFormat="1" ht="13.5" customHeight="1" x14ac:dyDescent="0.2">
      <c r="A22" s="26">
        <f t="shared" si="10"/>
        <v>18</v>
      </c>
      <c r="B22" s="291" t="s">
        <v>569</v>
      </c>
      <c r="C22" s="112">
        <v>37195</v>
      </c>
      <c r="D22" s="124">
        <v>3500000</v>
      </c>
      <c r="E22" s="262"/>
      <c r="F22" s="29">
        <f t="shared" si="0"/>
        <v>3500000</v>
      </c>
      <c r="G22" s="29">
        <v>3499000</v>
      </c>
      <c r="H22" s="29">
        <f t="shared" si="1"/>
        <v>1000</v>
      </c>
      <c r="I22" s="30">
        <v>5</v>
      </c>
      <c r="J22" s="30">
        <v>0.2</v>
      </c>
      <c r="K22" s="30">
        <v>0</v>
      </c>
      <c r="L22" s="72"/>
      <c r="M22" s="29">
        <f t="shared" si="2"/>
        <v>3499000</v>
      </c>
      <c r="N22" s="29">
        <f t="shared" si="3"/>
        <v>1000</v>
      </c>
      <c r="O22" s="73"/>
      <c r="P22" s="73"/>
      <c r="Q22" s="264"/>
      <c r="R22" s="6">
        <f t="shared" si="11"/>
        <v>200</v>
      </c>
      <c r="S22" s="6">
        <f t="shared" si="4"/>
        <v>175000</v>
      </c>
      <c r="T22" s="6">
        <f t="shared" si="5"/>
        <v>-174000</v>
      </c>
      <c r="U22" s="6">
        <f t="shared" si="6"/>
        <v>0</v>
      </c>
      <c r="V22" s="4">
        <f t="shared" si="7"/>
        <v>700000</v>
      </c>
      <c r="W22" s="4">
        <f t="shared" si="8"/>
        <v>0</v>
      </c>
      <c r="X22" s="4">
        <f t="shared" si="9"/>
        <v>0</v>
      </c>
    </row>
    <row r="23" spans="1:24" s="3" customFormat="1" ht="13.5" customHeight="1" x14ac:dyDescent="0.2">
      <c r="A23" s="26">
        <f t="shared" si="10"/>
        <v>19</v>
      </c>
      <c r="B23" s="291" t="s">
        <v>570</v>
      </c>
      <c r="C23" s="112">
        <v>37217</v>
      </c>
      <c r="D23" s="124">
        <v>2000000</v>
      </c>
      <c r="E23" s="262"/>
      <c r="F23" s="29">
        <f t="shared" si="0"/>
        <v>2000000</v>
      </c>
      <c r="G23" s="29">
        <v>1999000</v>
      </c>
      <c r="H23" s="29">
        <f t="shared" si="1"/>
        <v>1000</v>
      </c>
      <c r="I23" s="30">
        <v>5</v>
      </c>
      <c r="J23" s="30">
        <v>0.2</v>
      </c>
      <c r="K23" s="30">
        <v>0</v>
      </c>
      <c r="L23" s="72"/>
      <c r="M23" s="29">
        <f t="shared" si="2"/>
        <v>1999000</v>
      </c>
      <c r="N23" s="29">
        <f t="shared" si="3"/>
        <v>1000</v>
      </c>
      <c r="O23" s="73"/>
      <c r="P23" s="73"/>
      <c r="Q23" s="264"/>
      <c r="R23" s="6">
        <f t="shared" si="11"/>
        <v>200</v>
      </c>
      <c r="S23" s="6">
        <f t="shared" si="4"/>
        <v>100000</v>
      </c>
      <c r="T23" s="6">
        <f t="shared" si="5"/>
        <v>-99000</v>
      </c>
      <c r="U23" s="6">
        <f t="shared" si="6"/>
        <v>0</v>
      </c>
      <c r="V23" s="4">
        <f t="shared" si="7"/>
        <v>400000</v>
      </c>
      <c r="W23" s="4">
        <f t="shared" si="8"/>
        <v>0</v>
      </c>
      <c r="X23" s="4">
        <f t="shared" si="9"/>
        <v>0</v>
      </c>
    </row>
    <row r="24" spans="1:24" s="3" customFormat="1" ht="13.5" customHeight="1" x14ac:dyDescent="0.2">
      <c r="A24" s="26">
        <f t="shared" si="10"/>
        <v>20</v>
      </c>
      <c r="B24" s="291" t="s">
        <v>571</v>
      </c>
      <c r="C24" s="112">
        <v>37221</v>
      </c>
      <c r="D24" s="124">
        <v>800000</v>
      </c>
      <c r="E24" s="262"/>
      <c r="F24" s="29">
        <f t="shared" si="0"/>
        <v>800000</v>
      </c>
      <c r="G24" s="29">
        <v>799000</v>
      </c>
      <c r="H24" s="29">
        <f t="shared" si="1"/>
        <v>1000</v>
      </c>
      <c r="I24" s="30">
        <v>5</v>
      </c>
      <c r="J24" s="30">
        <v>0.2</v>
      </c>
      <c r="K24" s="30">
        <v>0</v>
      </c>
      <c r="L24" s="72"/>
      <c r="M24" s="29">
        <f t="shared" si="2"/>
        <v>799000</v>
      </c>
      <c r="N24" s="29">
        <f t="shared" si="3"/>
        <v>1000</v>
      </c>
      <c r="O24" s="73"/>
      <c r="P24" s="73"/>
      <c r="Q24" s="264"/>
      <c r="R24" s="6">
        <f t="shared" si="11"/>
        <v>200</v>
      </c>
      <c r="S24" s="6">
        <f t="shared" si="4"/>
        <v>40000</v>
      </c>
      <c r="T24" s="6">
        <f t="shared" si="5"/>
        <v>-39000</v>
      </c>
      <c r="U24" s="6">
        <f t="shared" si="6"/>
        <v>0</v>
      </c>
      <c r="V24" s="4">
        <f t="shared" si="7"/>
        <v>160000</v>
      </c>
      <c r="W24" s="4">
        <f t="shared" si="8"/>
        <v>0</v>
      </c>
      <c r="X24" s="4">
        <f t="shared" si="9"/>
        <v>0</v>
      </c>
    </row>
    <row r="25" spans="1:24" s="3" customFormat="1" ht="13.5" customHeight="1" x14ac:dyDescent="0.2">
      <c r="A25" s="26">
        <f t="shared" si="10"/>
        <v>21</v>
      </c>
      <c r="B25" s="291" t="s">
        <v>572</v>
      </c>
      <c r="C25" s="112">
        <v>37225</v>
      </c>
      <c r="D25" s="124">
        <v>7500000</v>
      </c>
      <c r="E25" s="262"/>
      <c r="F25" s="29">
        <f t="shared" si="0"/>
        <v>7500000</v>
      </c>
      <c r="G25" s="29">
        <v>7499000</v>
      </c>
      <c r="H25" s="29">
        <f t="shared" si="1"/>
        <v>1000</v>
      </c>
      <c r="I25" s="30">
        <v>5</v>
      </c>
      <c r="J25" s="30">
        <v>0.2</v>
      </c>
      <c r="K25" s="30">
        <v>0</v>
      </c>
      <c r="L25" s="72"/>
      <c r="M25" s="29">
        <f t="shared" si="2"/>
        <v>7499000</v>
      </c>
      <c r="N25" s="29">
        <f t="shared" si="3"/>
        <v>1000</v>
      </c>
      <c r="O25" s="73"/>
      <c r="P25" s="73"/>
      <c r="Q25" s="264"/>
      <c r="R25" s="6">
        <f t="shared" si="11"/>
        <v>200</v>
      </c>
      <c r="S25" s="6">
        <f t="shared" si="4"/>
        <v>375000</v>
      </c>
      <c r="T25" s="6">
        <f t="shared" si="5"/>
        <v>-374000</v>
      </c>
      <c r="U25" s="6">
        <f t="shared" si="6"/>
        <v>0</v>
      </c>
      <c r="V25" s="4">
        <f t="shared" si="7"/>
        <v>1500000</v>
      </c>
      <c r="W25" s="4">
        <f t="shared" si="8"/>
        <v>0</v>
      </c>
      <c r="X25" s="4">
        <f t="shared" si="9"/>
        <v>0</v>
      </c>
    </row>
    <row r="26" spans="1:24" s="3" customFormat="1" ht="13.5" customHeight="1" x14ac:dyDescent="0.2">
      <c r="A26" s="26">
        <f t="shared" si="10"/>
        <v>22</v>
      </c>
      <c r="B26" s="291" t="s">
        <v>573</v>
      </c>
      <c r="C26" s="112">
        <v>37256</v>
      </c>
      <c r="D26" s="124">
        <v>2600000</v>
      </c>
      <c r="E26" s="262"/>
      <c r="F26" s="29">
        <f t="shared" si="0"/>
        <v>2600000</v>
      </c>
      <c r="G26" s="29">
        <v>2599000</v>
      </c>
      <c r="H26" s="29">
        <f t="shared" si="1"/>
        <v>1000</v>
      </c>
      <c r="I26" s="30">
        <v>5</v>
      </c>
      <c r="J26" s="30">
        <v>0.2</v>
      </c>
      <c r="K26" s="30">
        <v>0</v>
      </c>
      <c r="L26" s="72"/>
      <c r="M26" s="29">
        <f t="shared" si="2"/>
        <v>2599000</v>
      </c>
      <c r="N26" s="29">
        <f t="shared" si="3"/>
        <v>1000</v>
      </c>
      <c r="O26" s="73"/>
      <c r="P26" s="73"/>
      <c r="Q26" s="264"/>
      <c r="R26" s="6">
        <f t="shared" si="11"/>
        <v>200</v>
      </c>
      <c r="S26" s="6">
        <f t="shared" si="4"/>
        <v>130000</v>
      </c>
      <c r="T26" s="6">
        <f t="shared" si="5"/>
        <v>-129000</v>
      </c>
      <c r="U26" s="6">
        <f t="shared" si="6"/>
        <v>0</v>
      </c>
      <c r="V26" s="4">
        <f t="shared" si="7"/>
        <v>520000</v>
      </c>
      <c r="W26" s="4">
        <f t="shared" si="8"/>
        <v>0</v>
      </c>
      <c r="X26" s="4">
        <f t="shared" si="9"/>
        <v>0</v>
      </c>
    </row>
    <row r="27" spans="1:24" s="3" customFormat="1" ht="13.5" customHeight="1" x14ac:dyDescent="0.2">
      <c r="A27" s="26">
        <f t="shared" si="10"/>
        <v>23</v>
      </c>
      <c r="B27" s="291" t="s">
        <v>574</v>
      </c>
      <c r="C27" s="112">
        <v>37315</v>
      </c>
      <c r="D27" s="124">
        <v>7500000</v>
      </c>
      <c r="E27" s="262"/>
      <c r="F27" s="29">
        <f t="shared" si="0"/>
        <v>7500000</v>
      </c>
      <c r="G27" s="29">
        <v>7499000</v>
      </c>
      <c r="H27" s="29">
        <f t="shared" si="1"/>
        <v>1000</v>
      </c>
      <c r="I27" s="30">
        <v>5</v>
      </c>
      <c r="J27" s="30">
        <v>0.2</v>
      </c>
      <c r="K27" s="30">
        <v>0</v>
      </c>
      <c r="L27" s="72"/>
      <c r="M27" s="29">
        <f t="shared" si="2"/>
        <v>7499000</v>
      </c>
      <c r="N27" s="29">
        <f t="shared" si="3"/>
        <v>1000</v>
      </c>
      <c r="O27" s="73" t="s">
        <v>575</v>
      </c>
      <c r="P27" s="30">
        <v>1</v>
      </c>
      <c r="Q27" s="293"/>
      <c r="R27" s="6">
        <f t="shared" si="11"/>
        <v>200</v>
      </c>
      <c r="S27" s="6">
        <f t="shared" si="4"/>
        <v>375000</v>
      </c>
      <c r="T27" s="6">
        <f t="shared" si="5"/>
        <v>-374000</v>
      </c>
      <c r="U27" s="6">
        <f t="shared" si="6"/>
        <v>0</v>
      </c>
      <c r="V27" s="4">
        <f t="shared" si="7"/>
        <v>1500000</v>
      </c>
      <c r="W27" s="4">
        <f t="shared" si="8"/>
        <v>0</v>
      </c>
      <c r="X27" s="4">
        <f t="shared" si="9"/>
        <v>0</v>
      </c>
    </row>
    <row r="28" spans="1:24" s="3" customFormat="1" ht="13.5" customHeight="1" x14ac:dyDescent="0.2">
      <c r="A28" s="26">
        <f t="shared" si="10"/>
        <v>24</v>
      </c>
      <c r="B28" s="291" t="s">
        <v>576</v>
      </c>
      <c r="C28" s="112">
        <v>37315</v>
      </c>
      <c r="D28" s="124">
        <v>7500000</v>
      </c>
      <c r="E28" s="262"/>
      <c r="F28" s="29">
        <f t="shared" si="0"/>
        <v>7500000</v>
      </c>
      <c r="G28" s="29">
        <v>7499000</v>
      </c>
      <c r="H28" s="29">
        <f t="shared" si="1"/>
        <v>1000</v>
      </c>
      <c r="I28" s="30">
        <v>5</v>
      </c>
      <c r="J28" s="30">
        <v>0.2</v>
      </c>
      <c r="K28" s="30">
        <v>0</v>
      </c>
      <c r="L28" s="72"/>
      <c r="M28" s="29">
        <f t="shared" si="2"/>
        <v>7499000</v>
      </c>
      <c r="N28" s="29">
        <f t="shared" si="3"/>
        <v>1000</v>
      </c>
      <c r="O28" s="73" t="s">
        <v>575</v>
      </c>
      <c r="P28" s="30">
        <v>1</v>
      </c>
      <c r="Q28" s="293"/>
      <c r="R28" s="6">
        <f t="shared" si="11"/>
        <v>200</v>
      </c>
      <c r="S28" s="6">
        <f t="shared" si="4"/>
        <v>375000</v>
      </c>
      <c r="T28" s="6">
        <f t="shared" si="5"/>
        <v>-374000</v>
      </c>
      <c r="U28" s="6">
        <f t="shared" si="6"/>
        <v>0</v>
      </c>
      <c r="V28" s="4">
        <f t="shared" si="7"/>
        <v>1500000</v>
      </c>
      <c r="W28" s="4">
        <f t="shared" si="8"/>
        <v>0</v>
      </c>
      <c r="X28" s="4">
        <f t="shared" si="9"/>
        <v>0</v>
      </c>
    </row>
    <row r="29" spans="1:24" s="3" customFormat="1" ht="13.5" customHeight="1" x14ac:dyDescent="0.2">
      <c r="A29" s="26">
        <f t="shared" si="10"/>
        <v>25</v>
      </c>
      <c r="B29" s="291" t="s">
        <v>577</v>
      </c>
      <c r="C29" s="112">
        <v>37335</v>
      </c>
      <c r="D29" s="124">
        <v>11000000</v>
      </c>
      <c r="E29" s="262"/>
      <c r="F29" s="29">
        <f t="shared" si="0"/>
        <v>11000000</v>
      </c>
      <c r="G29" s="29">
        <v>10999000</v>
      </c>
      <c r="H29" s="29">
        <f t="shared" si="1"/>
        <v>1000</v>
      </c>
      <c r="I29" s="30">
        <v>5</v>
      </c>
      <c r="J29" s="30">
        <v>0.2</v>
      </c>
      <c r="K29" s="30">
        <v>0</v>
      </c>
      <c r="L29" s="72"/>
      <c r="M29" s="29">
        <f t="shared" si="2"/>
        <v>10999000</v>
      </c>
      <c r="N29" s="29">
        <f t="shared" si="3"/>
        <v>1000</v>
      </c>
      <c r="O29" s="73" t="s">
        <v>578</v>
      </c>
      <c r="P29" s="73">
        <v>1</v>
      </c>
      <c r="Q29" s="264"/>
      <c r="R29" s="6">
        <f t="shared" si="11"/>
        <v>200</v>
      </c>
      <c r="S29" s="6">
        <f t="shared" si="4"/>
        <v>550000</v>
      </c>
      <c r="T29" s="6">
        <f t="shared" si="5"/>
        <v>-549000</v>
      </c>
      <c r="U29" s="6">
        <f t="shared" si="6"/>
        <v>0</v>
      </c>
      <c r="V29" s="4">
        <f t="shared" si="7"/>
        <v>2200000</v>
      </c>
      <c r="W29" s="4">
        <f t="shared" si="8"/>
        <v>0</v>
      </c>
      <c r="X29" s="4">
        <f t="shared" si="9"/>
        <v>0</v>
      </c>
    </row>
    <row r="30" spans="1:24" s="3" customFormat="1" ht="13.5" customHeight="1" x14ac:dyDescent="0.2">
      <c r="A30" s="26">
        <f t="shared" si="10"/>
        <v>26</v>
      </c>
      <c r="B30" s="291" t="s">
        <v>579</v>
      </c>
      <c r="C30" s="112">
        <v>37346</v>
      </c>
      <c r="D30" s="124">
        <v>7000000</v>
      </c>
      <c r="E30" s="262"/>
      <c r="F30" s="29">
        <f t="shared" si="0"/>
        <v>7000000</v>
      </c>
      <c r="G30" s="29">
        <v>6999000</v>
      </c>
      <c r="H30" s="29">
        <f t="shared" si="1"/>
        <v>1000</v>
      </c>
      <c r="I30" s="30">
        <v>5</v>
      </c>
      <c r="J30" s="30">
        <v>0.2</v>
      </c>
      <c r="K30" s="30">
        <v>0</v>
      </c>
      <c r="L30" s="72"/>
      <c r="M30" s="29">
        <f t="shared" si="2"/>
        <v>6999000</v>
      </c>
      <c r="N30" s="29">
        <f t="shared" si="3"/>
        <v>1000</v>
      </c>
      <c r="O30" s="294" t="s">
        <v>580</v>
      </c>
      <c r="P30" s="73">
        <v>1</v>
      </c>
      <c r="Q30" s="264"/>
      <c r="R30" s="6">
        <f t="shared" si="11"/>
        <v>200</v>
      </c>
      <c r="S30" s="6">
        <f t="shared" si="4"/>
        <v>350000</v>
      </c>
      <c r="T30" s="6">
        <f t="shared" si="5"/>
        <v>-349000</v>
      </c>
      <c r="U30" s="6">
        <f t="shared" si="6"/>
        <v>0</v>
      </c>
      <c r="V30" s="4">
        <f t="shared" si="7"/>
        <v>1400000</v>
      </c>
      <c r="W30" s="4">
        <f t="shared" si="8"/>
        <v>0</v>
      </c>
      <c r="X30" s="4">
        <f t="shared" si="9"/>
        <v>0</v>
      </c>
    </row>
    <row r="31" spans="1:24" s="3" customFormat="1" ht="13.5" customHeight="1" x14ac:dyDescent="0.2">
      <c r="A31" s="26">
        <f t="shared" si="10"/>
        <v>27</v>
      </c>
      <c r="B31" s="291" t="s">
        <v>581</v>
      </c>
      <c r="C31" s="112">
        <v>37347</v>
      </c>
      <c r="D31" s="124">
        <v>1100000</v>
      </c>
      <c r="E31" s="262"/>
      <c r="F31" s="29">
        <f t="shared" si="0"/>
        <v>1100000</v>
      </c>
      <c r="G31" s="29">
        <v>1099000</v>
      </c>
      <c r="H31" s="29">
        <f t="shared" si="1"/>
        <v>1000</v>
      </c>
      <c r="I31" s="30">
        <v>5</v>
      </c>
      <c r="J31" s="30">
        <v>0.2</v>
      </c>
      <c r="K31" s="30">
        <v>0</v>
      </c>
      <c r="L31" s="72"/>
      <c r="M31" s="29">
        <f t="shared" si="2"/>
        <v>1099000</v>
      </c>
      <c r="N31" s="29">
        <f t="shared" si="3"/>
        <v>1000</v>
      </c>
      <c r="O31" s="73" t="s">
        <v>582</v>
      </c>
      <c r="P31" s="73">
        <v>1</v>
      </c>
      <c r="Q31" s="264"/>
      <c r="R31" s="6">
        <f t="shared" si="11"/>
        <v>200</v>
      </c>
      <c r="S31" s="6">
        <f t="shared" si="4"/>
        <v>55000</v>
      </c>
      <c r="T31" s="6">
        <f t="shared" si="5"/>
        <v>-54000</v>
      </c>
      <c r="U31" s="6">
        <f t="shared" si="6"/>
        <v>0</v>
      </c>
      <c r="V31" s="4">
        <f t="shared" si="7"/>
        <v>220000</v>
      </c>
      <c r="W31" s="4">
        <f t="shared" si="8"/>
        <v>0</v>
      </c>
      <c r="X31" s="4">
        <f t="shared" si="9"/>
        <v>0</v>
      </c>
    </row>
    <row r="32" spans="1:24" s="3" customFormat="1" ht="13.5" customHeight="1" x14ac:dyDescent="0.2">
      <c r="A32" s="26">
        <f t="shared" si="10"/>
        <v>28</v>
      </c>
      <c r="B32" s="291" t="s">
        <v>583</v>
      </c>
      <c r="C32" s="112">
        <v>37365</v>
      </c>
      <c r="D32" s="124">
        <v>200000</v>
      </c>
      <c r="E32" s="262"/>
      <c r="F32" s="29">
        <f t="shared" si="0"/>
        <v>200000</v>
      </c>
      <c r="G32" s="29">
        <v>199000</v>
      </c>
      <c r="H32" s="29">
        <f t="shared" si="1"/>
        <v>1000</v>
      </c>
      <c r="I32" s="30">
        <v>5</v>
      </c>
      <c r="J32" s="30">
        <v>0.2</v>
      </c>
      <c r="K32" s="30">
        <v>0</v>
      </c>
      <c r="L32" s="72"/>
      <c r="M32" s="29">
        <f t="shared" si="2"/>
        <v>199000</v>
      </c>
      <c r="N32" s="29">
        <f t="shared" si="3"/>
        <v>1000</v>
      </c>
      <c r="O32" s="73" t="s">
        <v>584</v>
      </c>
      <c r="P32" s="73">
        <v>1</v>
      </c>
      <c r="Q32" s="264"/>
      <c r="R32" s="6">
        <f t="shared" si="11"/>
        <v>200</v>
      </c>
      <c r="S32" s="6">
        <f t="shared" si="4"/>
        <v>10000</v>
      </c>
      <c r="T32" s="6">
        <f t="shared" si="5"/>
        <v>-9000</v>
      </c>
      <c r="U32" s="6">
        <f t="shared" si="6"/>
        <v>0</v>
      </c>
      <c r="V32" s="4">
        <f t="shared" si="7"/>
        <v>40000</v>
      </c>
      <c r="W32" s="4">
        <f t="shared" si="8"/>
        <v>0</v>
      </c>
      <c r="X32" s="4">
        <f t="shared" si="9"/>
        <v>0</v>
      </c>
    </row>
    <row r="33" spans="1:24" s="3" customFormat="1" ht="13.5" customHeight="1" x14ac:dyDescent="0.2">
      <c r="A33" s="26">
        <f t="shared" si="10"/>
        <v>29</v>
      </c>
      <c r="B33" s="291" t="s">
        <v>585</v>
      </c>
      <c r="C33" s="112">
        <v>37390</v>
      </c>
      <c r="D33" s="124">
        <v>1200000</v>
      </c>
      <c r="E33" s="262"/>
      <c r="F33" s="29">
        <f t="shared" si="0"/>
        <v>1200000</v>
      </c>
      <c r="G33" s="29">
        <v>1199000</v>
      </c>
      <c r="H33" s="29">
        <f t="shared" si="1"/>
        <v>1000</v>
      </c>
      <c r="I33" s="30">
        <v>5</v>
      </c>
      <c r="J33" s="30">
        <v>0.2</v>
      </c>
      <c r="K33" s="30">
        <v>0</v>
      </c>
      <c r="L33" s="72"/>
      <c r="M33" s="29">
        <f t="shared" si="2"/>
        <v>1199000</v>
      </c>
      <c r="N33" s="29">
        <f t="shared" si="3"/>
        <v>1000</v>
      </c>
      <c r="O33" s="73" t="s">
        <v>586</v>
      </c>
      <c r="P33" s="73">
        <v>1</v>
      </c>
      <c r="Q33" s="264"/>
      <c r="R33" s="6">
        <f t="shared" si="11"/>
        <v>200</v>
      </c>
      <c r="S33" s="6">
        <f t="shared" si="4"/>
        <v>60000</v>
      </c>
      <c r="T33" s="6">
        <f t="shared" si="5"/>
        <v>-59000</v>
      </c>
      <c r="U33" s="6">
        <f t="shared" si="6"/>
        <v>0</v>
      </c>
      <c r="V33" s="4">
        <f t="shared" si="7"/>
        <v>240000</v>
      </c>
      <c r="W33" s="4">
        <f t="shared" si="8"/>
        <v>0</v>
      </c>
      <c r="X33" s="4">
        <f t="shared" si="9"/>
        <v>0</v>
      </c>
    </row>
    <row r="34" spans="1:24" s="3" customFormat="1" ht="13.5" customHeight="1" x14ac:dyDescent="0.2">
      <c r="A34" s="26">
        <f t="shared" si="10"/>
        <v>30</v>
      </c>
      <c r="B34" s="291" t="s">
        <v>587</v>
      </c>
      <c r="C34" s="112">
        <v>37393</v>
      </c>
      <c r="D34" s="124">
        <v>2750000</v>
      </c>
      <c r="E34" s="262"/>
      <c r="F34" s="29">
        <f t="shared" si="0"/>
        <v>2750000</v>
      </c>
      <c r="G34" s="29">
        <v>2749000</v>
      </c>
      <c r="H34" s="29">
        <f t="shared" si="1"/>
        <v>1000</v>
      </c>
      <c r="I34" s="30">
        <v>5</v>
      </c>
      <c r="J34" s="30">
        <v>0.2</v>
      </c>
      <c r="K34" s="30">
        <v>0</v>
      </c>
      <c r="L34" s="72"/>
      <c r="M34" s="29">
        <f t="shared" si="2"/>
        <v>2749000</v>
      </c>
      <c r="N34" s="29">
        <f t="shared" si="3"/>
        <v>1000</v>
      </c>
      <c r="O34" s="73" t="s">
        <v>588</v>
      </c>
      <c r="P34" s="73">
        <v>1</v>
      </c>
      <c r="Q34" s="264"/>
      <c r="R34" s="6">
        <f t="shared" si="11"/>
        <v>200</v>
      </c>
      <c r="S34" s="6">
        <f t="shared" si="4"/>
        <v>137500</v>
      </c>
      <c r="T34" s="6">
        <f t="shared" si="5"/>
        <v>-136500</v>
      </c>
      <c r="U34" s="6">
        <f t="shared" si="6"/>
        <v>0</v>
      </c>
      <c r="V34" s="4">
        <f t="shared" si="7"/>
        <v>550000</v>
      </c>
      <c r="W34" s="4">
        <f t="shared" si="8"/>
        <v>0</v>
      </c>
      <c r="X34" s="4">
        <f t="shared" si="9"/>
        <v>0</v>
      </c>
    </row>
    <row r="35" spans="1:24" s="123" customFormat="1" ht="13.5" customHeight="1" x14ac:dyDescent="0.2">
      <c r="A35" s="113">
        <f t="shared" si="10"/>
        <v>31</v>
      </c>
      <c r="B35" s="295" t="s">
        <v>589</v>
      </c>
      <c r="C35" s="115">
        <v>37399</v>
      </c>
      <c r="D35" s="296">
        <v>0</v>
      </c>
      <c r="E35" s="297"/>
      <c r="F35" s="116">
        <f t="shared" si="0"/>
        <v>0</v>
      </c>
      <c r="G35" s="116"/>
      <c r="H35" s="116">
        <v>0</v>
      </c>
      <c r="I35" s="118">
        <v>5</v>
      </c>
      <c r="J35" s="118">
        <v>0.2</v>
      </c>
      <c r="K35" s="118">
        <v>0</v>
      </c>
      <c r="L35" s="117"/>
      <c r="M35" s="116"/>
      <c r="N35" s="116">
        <f t="shared" si="3"/>
        <v>0</v>
      </c>
      <c r="O35" s="125" t="s">
        <v>590</v>
      </c>
      <c r="P35" s="125">
        <v>1</v>
      </c>
      <c r="Q35" s="298" t="s">
        <v>591</v>
      </c>
      <c r="R35" s="121">
        <f t="shared" si="11"/>
        <v>0</v>
      </c>
      <c r="S35" s="121">
        <f t="shared" si="4"/>
        <v>0</v>
      </c>
      <c r="T35" s="121">
        <f t="shared" si="5"/>
        <v>0</v>
      </c>
      <c r="U35" s="121">
        <f t="shared" si="6"/>
        <v>-1000</v>
      </c>
      <c r="V35" s="122">
        <f t="shared" si="7"/>
        <v>0</v>
      </c>
      <c r="W35" s="122">
        <f t="shared" si="8"/>
        <v>0</v>
      </c>
      <c r="X35" s="122">
        <f t="shared" si="9"/>
        <v>0</v>
      </c>
    </row>
    <row r="36" spans="1:24" s="123" customFormat="1" ht="13.5" customHeight="1" x14ac:dyDescent="0.2">
      <c r="A36" s="113">
        <f t="shared" si="10"/>
        <v>32</v>
      </c>
      <c r="B36" s="295" t="s">
        <v>592</v>
      </c>
      <c r="C36" s="115">
        <v>37401</v>
      </c>
      <c r="D36" s="296">
        <v>5400000</v>
      </c>
      <c r="E36" s="297"/>
      <c r="F36" s="116">
        <f t="shared" si="0"/>
        <v>5400000</v>
      </c>
      <c r="G36" s="116">
        <v>5399000</v>
      </c>
      <c r="H36" s="116">
        <f>+F36-G36</f>
        <v>1000</v>
      </c>
      <c r="I36" s="118">
        <v>5</v>
      </c>
      <c r="J36" s="118">
        <v>0.2</v>
      </c>
      <c r="K36" s="118">
        <v>0</v>
      </c>
      <c r="L36" s="117"/>
      <c r="M36" s="116">
        <f>+G36+L36</f>
        <v>5399000</v>
      </c>
      <c r="N36" s="116">
        <f t="shared" si="3"/>
        <v>1000</v>
      </c>
      <c r="O36" s="125" t="s">
        <v>507</v>
      </c>
      <c r="P36" s="125">
        <v>5</v>
      </c>
      <c r="Q36" s="298" t="s">
        <v>593</v>
      </c>
      <c r="R36" s="121">
        <f t="shared" si="11"/>
        <v>200</v>
      </c>
      <c r="S36" s="121">
        <f t="shared" si="4"/>
        <v>270000</v>
      </c>
      <c r="T36" s="121">
        <f t="shared" si="5"/>
        <v>-269000</v>
      </c>
      <c r="U36" s="121">
        <f t="shared" si="6"/>
        <v>0</v>
      </c>
      <c r="V36" s="122">
        <f t="shared" si="7"/>
        <v>1080000</v>
      </c>
      <c r="W36" s="122">
        <f t="shared" si="8"/>
        <v>0</v>
      </c>
      <c r="X36" s="122">
        <f t="shared" si="9"/>
        <v>0</v>
      </c>
    </row>
    <row r="37" spans="1:24" s="3" customFormat="1" ht="13.5" customHeight="1" x14ac:dyDescent="0.2">
      <c r="A37" s="26">
        <f t="shared" si="10"/>
        <v>33</v>
      </c>
      <c r="B37" s="291" t="s">
        <v>594</v>
      </c>
      <c r="C37" s="112">
        <v>37407</v>
      </c>
      <c r="D37" s="124">
        <v>65000000</v>
      </c>
      <c r="E37" s="262"/>
      <c r="F37" s="29">
        <f t="shared" si="0"/>
        <v>65000000</v>
      </c>
      <c r="G37" s="29">
        <v>64999000</v>
      </c>
      <c r="H37" s="29">
        <f>+F37-G37</f>
        <v>1000</v>
      </c>
      <c r="I37" s="30">
        <v>5</v>
      </c>
      <c r="J37" s="30">
        <v>0.2</v>
      </c>
      <c r="K37" s="30">
        <v>0</v>
      </c>
      <c r="L37" s="72"/>
      <c r="M37" s="29">
        <f>+G37+L37</f>
        <v>64999000</v>
      </c>
      <c r="N37" s="29">
        <f t="shared" si="3"/>
        <v>1000</v>
      </c>
      <c r="O37" s="73" t="s">
        <v>595</v>
      </c>
      <c r="P37" s="73">
        <v>1</v>
      </c>
      <c r="Q37" s="264"/>
      <c r="R37" s="6">
        <f t="shared" si="11"/>
        <v>200</v>
      </c>
      <c r="S37" s="6">
        <f t="shared" si="4"/>
        <v>3250000</v>
      </c>
      <c r="T37" s="6">
        <f t="shared" si="5"/>
        <v>-3249000</v>
      </c>
      <c r="U37" s="6">
        <f t="shared" si="6"/>
        <v>0</v>
      </c>
      <c r="V37" s="4">
        <f t="shared" si="7"/>
        <v>13000000</v>
      </c>
      <c r="W37" s="4">
        <f t="shared" si="8"/>
        <v>0</v>
      </c>
      <c r="X37" s="4">
        <f t="shared" si="9"/>
        <v>0</v>
      </c>
    </row>
    <row r="38" spans="1:24" s="3" customFormat="1" ht="13.5" customHeight="1" x14ac:dyDescent="0.2">
      <c r="A38" s="26">
        <f t="shared" si="10"/>
        <v>34</v>
      </c>
      <c r="B38" s="291" t="s">
        <v>579</v>
      </c>
      <c r="C38" s="112">
        <v>37407</v>
      </c>
      <c r="D38" s="124">
        <v>7000000</v>
      </c>
      <c r="E38" s="262"/>
      <c r="F38" s="29">
        <f t="shared" si="0"/>
        <v>7000000</v>
      </c>
      <c r="G38" s="29">
        <v>6999000</v>
      </c>
      <c r="H38" s="29">
        <f>+F38-G38</f>
        <v>1000</v>
      </c>
      <c r="I38" s="30">
        <v>5</v>
      </c>
      <c r="J38" s="30">
        <v>0.2</v>
      </c>
      <c r="K38" s="30">
        <v>0</v>
      </c>
      <c r="L38" s="72"/>
      <c r="M38" s="29">
        <f>+G38+L38</f>
        <v>6999000</v>
      </c>
      <c r="N38" s="29">
        <f t="shared" si="3"/>
        <v>1000</v>
      </c>
      <c r="O38" s="129" t="s">
        <v>580</v>
      </c>
      <c r="P38" s="73">
        <v>1</v>
      </c>
      <c r="Q38" s="299"/>
      <c r="R38" s="6">
        <f t="shared" si="11"/>
        <v>200</v>
      </c>
      <c r="S38" s="6">
        <f t="shared" si="4"/>
        <v>350000</v>
      </c>
      <c r="T38" s="6">
        <f t="shared" si="5"/>
        <v>-349000</v>
      </c>
      <c r="U38" s="6">
        <f t="shared" si="6"/>
        <v>0</v>
      </c>
      <c r="V38" s="4">
        <f t="shared" si="7"/>
        <v>1400000</v>
      </c>
      <c r="W38" s="4">
        <f t="shared" si="8"/>
        <v>0</v>
      </c>
      <c r="X38" s="4">
        <f t="shared" si="9"/>
        <v>0</v>
      </c>
    </row>
    <row r="39" spans="1:24" s="3" customFormat="1" ht="13.5" customHeight="1" x14ac:dyDescent="0.2">
      <c r="A39" s="26">
        <f t="shared" si="10"/>
        <v>35</v>
      </c>
      <c r="B39" s="291" t="s">
        <v>596</v>
      </c>
      <c r="C39" s="112">
        <v>37437</v>
      </c>
      <c r="D39" s="124">
        <v>2090000</v>
      </c>
      <c r="E39" s="262"/>
      <c r="F39" s="29">
        <f t="shared" si="0"/>
        <v>2090000</v>
      </c>
      <c r="G39" s="29">
        <v>2089000</v>
      </c>
      <c r="H39" s="29">
        <f>+F39-G39</f>
        <v>1000</v>
      </c>
      <c r="I39" s="30">
        <v>5</v>
      </c>
      <c r="J39" s="30">
        <v>0.2</v>
      </c>
      <c r="K39" s="30">
        <v>0</v>
      </c>
      <c r="L39" s="72"/>
      <c r="M39" s="29">
        <f>+G39+L39</f>
        <v>2089000</v>
      </c>
      <c r="N39" s="29">
        <f t="shared" si="3"/>
        <v>1000</v>
      </c>
      <c r="O39" s="73" t="s">
        <v>597</v>
      </c>
      <c r="P39" s="73">
        <v>1</v>
      </c>
      <c r="Q39" s="264"/>
      <c r="R39" s="6">
        <f t="shared" si="11"/>
        <v>200</v>
      </c>
      <c r="S39" s="6">
        <f t="shared" si="4"/>
        <v>104500</v>
      </c>
      <c r="T39" s="6">
        <f t="shared" si="5"/>
        <v>-103500</v>
      </c>
      <c r="U39" s="6">
        <f t="shared" si="6"/>
        <v>0</v>
      </c>
      <c r="V39" s="4">
        <f t="shared" si="7"/>
        <v>418000</v>
      </c>
      <c r="W39" s="4">
        <f t="shared" si="8"/>
        <v>0</v>
      </c>
      <c r="X39" s="4">
        <f t="shared" si="9"/>
        <v>0</v>
      </c>
    </row>
    <row r="40" spans="1:24" s="123" customFormat="1" ht="13.5" customHeight="1" x14ac:dyDescent="0.2">
      <c r="A40" s="113">
        <f t="shared" si="10"/>
        <v>36</v>
      </c>
      <c r="B40" s="300" t="s">
        <v>505</v>
      </c>
      <c r="C40" s="115">
        <v>37482</v>
      </c>
      <c r="D40" s="296">
        <v>0</v>
      </c>
      <c r="E40" s="297"/>
      <c r="F40" s="116">
        <f t="shared" si="0"/>
        <v>0</v>
      </c>
      <c r="G40" s="116"/>
      <c r="H40" s="116">
        <v>0</v>
      </c>
      <c r="I40" s="118">
        <v>5</v>
      </c>
      <c r="J40" s="118">
        <v>0.2</v>
      </c>
      <c r="K40" s="118">
        <v>0</v>
      </c>
      <c r="L40" s="117"/>
      <c r="M40" s="116"/>
      <c r="N40" s="116">
        <f t="shared" si="3"/>
        <v>0</v>
      </c>
      <c r="O40" s="125" t="s">
        <v>598</v>
      </c>
      <c r="P40" s="125">
        <v>1</v>
      </c>
      <c r="Q40" s="298" t="s">
        <v>591</v>
      </c>
      <c r="R40" s="121">
        <f t="shared" si="11"/>
        <v>0</v>
      </c>
      <c r="S40" s="121">
        <f t="shared" si="4"/>
        <v>0</v>
      </c>
      <c r="T40" s="121">
        <f t="shared" si="5"/>
        <v>0</v>
      </c>
      <c r="U40" s="121">
        <f t="shared" si="6"/>
        <v>-1000</v>
      </c>
      <c r="V40" s="122">
        <f t="shared" si="7"/>
        <v>0</v>
      </c>
      <c r="W40" s="122">
        <f t="shared" si="8"/>
        <v>0</v>
      </c>
      <c r="X40" s="122">
        <f t="shared" si="9"/>
        <v>0</v>
      </c>
    </row>
    <row r="41" spans="1:24" s="3" customFormat="1" ht="13.5" customHeight="1" x14ac:dyDescent="0.2">
      <c r="A41" s="26">
        <f t="shared" si="10"/>
        <v>37</v>
      </c>
      <c r="B41" s="291" t="s">
        <v>599</v>
      </c>
      <c r="C41" s="112">
        <v>37498</v>
      </c>
      <c r="D41" s="124">
        <v>534600</v>
      </c>
      <c r="E41" s="262"/>
      <c r="F41" s="29">
        <f t="shared" si="0"/>
        <v>534600</v>
      </c>
      <c r="G41" s="29">
        <v>533600</v>
      </c>
      <c r="H41" s="29">
        <f>+F41-G41</f>
        <v>1000</v>
      </c>
      <c r="I41" s="30">
        <v>5</v>
      </c>
      <c r="J41" s="30">
        <v>0.2</v>
      </c>
      <c r="K41" s="30">
        <v>0</v>
      </c>
      <c r="L41" s="72"/>
      <c r="M41" s="29">
        <f>+G41+L41</f>
        <v>533600</v>
      </c>
      <c r="N41" s="29">
        <f t="shared" si="3"/>
        <v>1000</v>
      </c>
      <c r="O41" s="73" t="s">
        <v>597</v>
      </c>
      <c r="P41" s="73">
        <v>1</v>
      </c>
      <c r="Q41" s="264"/>
      <c r="R41" s="6">
        <f t="shared" si="11"/>
        <v>200</v>
      </c>
      <c r="S41" s="6">
        <f t="shared" si="4"/>
        <v>26730</v>
      </c>
      <c r="T41" s="6">
        <f t="shared" si="5"/>
        <v>-25730</v>
      </c>
      <c r="U41" s="6">
        <f t="shared" si="6"/>
        <v>0</v>
      </c>
      <c r="V41" s="4">
        <f t="shared" si="7"/>
        <v>106920</v>
      </c>
      <c r="W41" s="4">
        <f t="shared" si="8"/>
        <v>0</v>
      </c>
      <c r="X41" s="4">
        <f t="shared" si="9"/>
        <v>0</v>
      </c>
    </row>
    <row r="42" spans="1:24" s="3" customFormat="1" ht="13.5" customHeight="1" x14ac:dyDescent="0.2">
      <c r="A42" s="26">
        <f t="shared" si="10"/>
        <v>38</v>
      </c>
      <c r="B42" s="291" t="s">
        <v>600</v>
      </c>
      <c r="C42" s="112">
        <v>37498</v>
      </c>
      <c r="D42" s="124">
        <v>1121000</v>
      </c>
      <c r="E42" s="262"/>
      <c r="F42" s="29">
        <f t="shared" si="0"/>
        <v>1121000</v>
      </c>
      <c r="G42" s="29">
        <v>1120000</v>
      </c>
      <c r="H42" s="29">
        <f>+F42-G42</f>
        <v>1000</v>
      </c>
      <c r="I42" s="30">
        <v>5</v>
      </c>
      <c r="J42" s="30">
        <v>0.2</v>
      </c>
      <c r="K42" s="30">
        <v>0</v>
      </c>
      <c r="L42" s="72"/>
      <c r="M42" s="29">
        <f>+G42+L42</f>
        <v>1120000</v>
      </c>
      <c r="N42" s="29">
        <f t="shared" si="3"/>
        <v>1000</v>
      </c>
      <c r="O42" s="73" t="s">
        <v>601</v>
      </c>
      <c r="P42" s="73"/>
      <c r="Q42" s="264"/>
      <c r="R42" s="6">
        <f t="shared" si="11"/>
        <v>200</v>
      </c>
      <c r="S42" s="6">
        <f t="shared" si="4"/>
        <v>56050</v>
      </c>
      <c r="T42" s="6">
        <f t="shared" si="5"/>
        <v>-55050</v>
      </c>
      <c r="U42" s="6">
        <f t="shared" si="6"/>
        <v>0</v>
      </c>
      <c r="V42" s="4">
        <f t="shared" si="7"/>
        <v>224200</v>
      </c>
      <c r="W42" s="4">
        <f t="shared" si="8"/>
        <v>0</v>
      </c>
      <c r="X42" s="4">
        <f t="shared" si="9"/>
        <v>0</v>
      </c>
    </row>
    <row r="43" spans="1:24" s="123" customFormat="1" ht="13.5" customHeight="1" x14ac:dyDescent="0.2">
      <c r="A43" s="113">
        <f t="shared" si="10"/>
        <v>39</v>
      </c>
      <c r="B43" s="295" t="s">
        <v>602</v>
      </c>
      <c r="C43" s="115">
        <v>37509</v>
      </c>
      <c r="D43" s="296">
        <v>0</v>
      </c>
      <c r="E43" s="297"/>
      <c r="F43" s="116">
        <f t="shared" si="0"/>
        <v>0</v>
      </c>
      <c r="G43" s="116"/>
      <c r="H43" s="116">
        <v>0</v>
      </c>
      <c r="I43" s="118">
        <v>5</v>
      </c>
      <c r="J43" s="118">
        <v>0.2</v>
      </c>
      <c r="K43" s="118">
        <v>0</v>
      </c>
      <c r="L43" s="117"/>
      <c r="M43" s="116"/>
      <c r="N43" s="116">
        <f t="shared" si="3"/>
        <v>0</v>
      </c>
      <c r="O43" s="125" t="s">
        <v>603</v>
      </c>
      <c r="P43" s="125">
        <v>1</v>
      </c>
      <c r="Q43" s="298" t="s">
        <v>604</v>
      </c>
      <c r="R43" s="121">
        <f t="shared" si="11"/>
        <v>0</v>
      </c>
      <c r="S43" s="121">
        <f t="shared" si="4"/>
        <v>0</v>
      </c>
      <c r="T43" s="121">
        <f t="shared" si="5"/>
        <v>0</v>
      </c>
      <c r="U43" s="121">
        <f t="shared" si="6"/>
        <v>-1000</v>
      </c>
      <c r="V43" s="122">
        <f t="shared" si="7"/>
        <v>0</v>
      </c>
      <c r="W43" s="122">
        <f t="shared" si="8"/>
        <v>0</v>
      </c>
      <c r="X43" s="122">
        <f t="shared" si="9"/>
        <v>0</v>
      </c>
    </row>
    <row r="44" spans="1:24" s="3" customFormat="1" ht="13.5" customHeight="1" x14ac:dyDescent="0.2">
      <c r="A44" s="26">
        <f t="shared" si="10"/>
        <v>40</v>
      </c>
      <c r="B44" s="291" t="s">
        <v>605</v>
      </c>
      <c r="C44" s="112">
        <v>37527</v>
      </c>
      <c r="D44" s="124">
        <v>2000000</v>
      </c>
      <c r="E44" s="262"/>
      <c r="F44" s="29">
        <f t="shared" si="0"/>
        <v>2000000</v>
      </c>
      <c r="G44" s="29">
        <v>1999000</v>
      </c>
      <c r="H44" s="29">
        <f t="shared" ref="H44:H107" si="12">+F44-G44</f>
        <v>1000</v>
      </c>
      <c r="I44" s="30">
        <v>5</v>
      </c>
      <c r="J44" s="30">
        <v>0.2</v>
      </c>
      <c r="K44" s="30">
        <v>0</v>
      </c>
      <c r="L44" s="72"/>
      <c r="M44" s="29">
        <f t="shared" ref="M44:M107" si="13">+G44+L44</f>
        <v>1999000</v>
      </c>
      <c r="N44" s="29">
        <f t="shared" si="3"/>
        <v>1000</v>
      </c>
      <c r="O44" s="73" t="s">
        <v>597</v>
      </c>
      <c r="P44" s="73">
        <v>1</v>
      </c>
      <c r="Q44" s="264"/>
      <c r="R44" s="6">
        <f t="shared" si="11"/>
        <v>200</v>
      </c>
      <c r="S44" s="6">
        <f t="shared" si="4"/>
        <v>100000</v>
      </c>
      <c r="T44" s="6">
        <f t="shared" si="5"/>
        <v>-99000</v>
      </c>
      <c r="U44" s="6">
        <f t="shared" si="6"/>
        <v>0</v>
      </c>
      <c r="V44" s="4">
        <f t="shared" si="7"/>
        <v>400000</v>
      </c>
      <c r="W44" s="4">
        <f t="shared" si="8"/>
        <v>0</v>
      </c>
      <c r="X44" s="4">
        <f t="shared" si="9"/>
        <v>0</v>
      </c>
    </row>
    <row r="45" spans="1:24" s="3" customFormat="1" ht="13.5" customHeight="1" x14ac:dyDescent="0.2">
      <c r="A45" s="26">
        <f t="shared" si="10"/>
        <v>41</v>
      </c>
      <c r="B45" s="291" t="s">
        <v>606</v>
      </c>
      <c r="C45" s="112">
        <v>37582</v>
      </c>
      <c r="D45" s="124">
        <v>4500000</v>
      </c>
      <c r="E45" s="262"/>
      <c r="F45" s="29">
        <f t="shared" si="0"/>
        <v>4500000</v>
      </c>
      <c r="G45" s="29">
        <v>4499000</v>
      </c>
      <c r="H45" s="29">
        <f t="shared" si="12"/>
        <v>1000</v>
      </c>
      <c r="I45" s="30">
        <v>5</v>
      </c>
      <c r="J45" s="30">
        <v>0.2</v>
      </c>
      <c r="K45" s="30">
        <v>0</v>
      </c>
      <c r="L45" s="72"/>
      <c r="M45" s="29">
        <f t="shared" si="13"/>
        <v>4499000</v>
      </c>
      <c r="N45" s="29">
        <f t="shared" si="3"/>
        <v>1000</v>
      </c>
      <c r="O45" s="73" t="s">
        <v>607</v>
      </c>
      <c r="P45" s="73">
        <v>1</v>
      </c>
      <c r="Q45" s="264"/>
      <c r="R45" s="6">
        <f t="shared" si="11"/>
        <v>200</v>
      </c>
      <c r="S45" s="6">
        <f t="shared" si="4"/>
        <v>225000</v>
      </c>
      <c r="T45" s="6">
        <f t="shared" si="5"/>
        <v>-224000</v>
      </c>
      <c r="U45" s="6">
        <f t="shared" si="6"/>
        <v>0</v>
      </c>
      <c r="V45" s="4">
        <f t="shared" si="7"/>
        <v>900000</v>
      </c>
      <c r="W45" s="4">
        <f t="shared" si="8"/>
        <v>0</v>
      </c>
      <c r="X45" s="4">
        <f t="shared" si="9"/>
        <v>0</v>
      </c>
    </row>
    <row r="46" spans="1:24" s="3" customFormat="1" ht="13.5" customHeight="1" x14ac:dyDescent="0.2">
      <c r="A46" s="26">
        <f t="shared" si="10"/>
        <v>42</v>
      </c>
      <c r="B46" s="291" t="s">
        <v>608</v>
      </c>
      <c r="C46" s="112">
        <v>37586</v>
      </c>
      <c r="D46" s="124">
        <v>460000</v>
      </c>
      <c r="E46" s="262"/>
      <c r="F46" s="29">
        <f t="shared" si="0"/>
        <v>460000</v>
      </c>
      <c r="G46" s="29">
        <v>459000</v>
      </c>
      <c r="H46" s="29">
        <f t="shared" si="12"/>
        <v>1000</v>
      </c>
      <c r="I46" s="30">
        <v>5</v>
      </c>
      <c r="J46" s="30">
        <v>0.2</v>
      </c>
      <c r="K46" s="30">
        <v>0</v>
      </c>
      <c r="L46" s="72"/>
      <c r="M46" s="29">
        <f t="shared" si="13"/>
        <v>459000</v>
      </c>
      <c r="N46" s="29">
        <f t="shared" si="3"/>
        <v>1000</v>
      </c>
      <c r="O46" s="73" t="s">
        <v>609</v>
      </c>
      <c r="P46" s="73">
        <v>1</v>
      </c>
      <c r="Q46" s="264"/>
      <c r="R46" s="6">
        <f t="shared" si="11"/>
        <v>200</v>
      </c>
      <c r="S46" s="6">
        <f t="shared" si="4"/>
        <v>23000</v>
      </c>
      <c r="T46" s="6">
        <f t="shared" si="5"/>
        <v>-22000</v>
      </c>
      <c r="U46" s="6">
        <f t="shared" si="6"/>
        <v>0</v>
      </c>
      <c r="V46" s="4">
        <f t="shared" si="7"/>
        <v>92000</v>
      </c>
      <c r="W46" s="4">
        <f t="shared" si="8"/>
        <v>0</v>
      </c>
      <c r="X46" s="4">
        <f t="shared" si="9"/>
        <v>0</v>
      </c>
    </row>
    <row r="47" spans="1:24" s="3" customFormat="1" ht="13.5" customHeight="1" x14ac:dyDescent="0.2">
      <c r="A47" s="26">
        <f t="shared" si="10"/>
        <v>43</v>
      </c>
      <c r="B47" s="291" t="s">
        <v>606</v>
      </c>
      <c r="C47" s="112">
        <v>37603</v>
      </c>
      <c r="D47" s="124">
        <v>7300000</v>
      </c>
      <c r="E47" s="262"/>
      <c r="F47" s="29">
        <f t="shared" si="0"/>
        <v>7300000</v>
      </c>
      <c r="G47" s="29">
        <v>7299000</v>
      </c>
      <c r="H47" s="29">
        <f t="shared" si="12"/>
        <v>1000</v>
      </c>
      <c r="I47" s="30">
        <v>5</v>
      </c>
      <c r="J47" s="30">
        <v>0.2</v>
      </c>
      <c r="K47" s="30">
        <v>0</v>
      </c>
      <c r="L47" s="72"/>
      <c r="M47" s="29">
        <f t="shared" si="13"/>
        <v>7299000</v>
      </c>
      <c r="N47" s="29">
        <f t="shared" si="3"/>
        <v>1000</v>
      </c>
      <c r="O47" s="73" t="s">
        <v>610</v>
      </c>
      <c r="P47" s="73">
        <v>1</v>
      </c>
      <c r="Q47" s="264"/>
      <c r="R47" s="6">
        <f t="shared" si="11"/>
        <v>200</v>
      </c>
      <c r="S47" s="6">
        <f t="shared" si="4"/>
        <v>365000</v>
      </c>
      <c r="T47" s="6">
        <f t="shared" si="5"/>
        <v>-364000</v>
      </c>
      <c r="U47" s="6">
        <f t="shared" si="6"/>
        <v>0</v>
      </c>
      <c r="V47" s="4">
        <f t="shared" si="7"/>
        <v>1460000</v>
      </c>
      <c r="W47" s="4">
        <f t="shared" si="8"/>
        <v>0</v>
      </c>
      <c r="X47" s="4">
        <f t="shared" si="9"/>
        <v>0</v>
      </c>
    </row>
    <row r="48" spans="1:24" s="3" customFormat="1" ht="13.5" customHeight="1" x14ac:dyDescent="0.2">
      <c r="A48" s="26">
        <f t="shared" si="10"/>
        <v>44</v>
      </c>
      <c r="B48" s="291" t="s">
        <v>611</v>
      </c>
      <c r="C48" s="112">
        <v>37610</v>
      </c>
      <c r="D48" s="124">
        <v>5500000</v>
      </c>
      <c r="E48" s="262"/>
      <c r="F48" s="29">
        <f t="shared" si="0"/>
        <v>5500000</v>
      </c>
      <c r="G48" s="29">
        <v>5499000</v>
      </c>
      <c r="H48" s="29">
        <f t="shared" si="12"/>
        <v>1000</v>
      </c>
      <c r="I48" s="30">
        <v>5</v>
      </c>
      <c r="J48" s="30">
        <v>0.2</v>
      </c>
      <c r="K48" s="30">
        <v>0</v>
      </c>
      <c r="L48" s="72"/>
      <c r="M48" s="29">
        <f t="shared" si="13"/>
        <v>5499000</v>
      </c>
      <c r="N48" s="29">
        <f t="shared" si="3"/>
        <v>1000</v>
      </c>
      <c r="O48" s="73" t="s">
        <v>612</v>
      </c>
      <c r="P48" s="73">
        <v>1</v>
      </c>
      <c r="Q48" s="264"/>
      <c r="R48" s="6">
        <f t="shared" si="11"/>
        <v>200</v>
      </c>
      <c r="S48" s="6">
        <f t="shared" si="4"/>
        <v>275000</v>
      </c>
      <c r="T48" s="6">
        <f t="shared" si="5"/>
        <v>-274000</v>
      </c>
      <c r="U48" s="6">
        <f t="shared" si="6"/>
        <v>0</v>
      </c>
      <c r="V48" s="4">
        <f t="shared" si="7"/>
        <v>1100000</v>
      </c>
      <c r="W48" s="4">
        <f t="shared" si="8"/>
        <v>0</v>
      </c>
      <c r="X48" s="4">
        <f t="shared" si="9"/>
        <v>0</v>
      </c>
    </row>
    <row r="49" spans="1:24" s="3" customFormat="1" ht="13.5" customHeight="1" x14ac:dyDescent="0.2">
      <c r="A49" s="26">
        <f t="shared" si="10"/>
        <v>45</v>
      </c>
      <c r="B49" s="291" t="s">
        <v>179</v>
      </c>
      <c r="C49" s="112">
        <v>37707</v>
      </c>
      <c r="D49" s="124">
        <v>1220000</v>
      </c>
      <c r="E49" s="262"/>
      <c r="F49" s="29">
        <f t="shared" si="0"/>
        <v>1220000</v>
      </c>
      <c r="G49" s="29">
        <v>1219000</v>
      </c>
      <c r="H49" s="29">
        <f t="shared" si="12"/>
        <v>1000</v>
      </c>
      <c r="I49" s="30">
        <v>5</v>
      </c>
      <c r="J49" s="30">
        <v>0.2</v>
      </c>
      <c r="K49" s="30">
        <v>0</v>
      </c>
      <c r="L49" s="72">
        <f t="shared" ref="L49:L80" si="14">(H49*J49)*K49/12</f>
        <v>0</v>
      </c>
      <c r="M49" s="29">
        <f t="shared" si="13"/>
        <v>1219000</v>
      </c>
      <c r="N49" s="29">
        <f t="shared" si="3"/>
        <v>1000</v>
      </c>
      <c r="O49" s="73" t="s">
        <v>613</v>
      </c>
      <c r="P49" s="73">
        <v>1</v>
      </c>
      <c r="Q49" s="264"/>
      <c r="R49" s="6">
        <f t="shared" si="11"/>
        <v>200</v>
      </c>
      <c r="S49" s="6">
        <f t="shared" si="4"/>
        <v>61000</v>
      </c>
      <c r="T49" s="6">
        <f t="shared" si="5"/>
        <v>-60000</v>
      </c>
      <c r="U49" s="6">
        <f t="shared" si="6"/>
        <v>0</v>
      </c>
      <c r="V49" s="4">
        <f t="shared" si="7"/>
        <v>244000</v>
      </c>
      <c r="W49" s="4">
        <f t="shared" si="8"/>
        <v>0</v>
      </c>
      <c r="X49" s="4">
        <f t="shared" si="9"/>
        <v>0</v>
      </c>
    </row>
    <row r="50" spans="1:24" s="3" customFormat="1" ht="13.5" customHeight="1" x14ac:dyDescent="0.2">
      <c r="A50" s="26">
        <f t="shared" si="10"/>
        <v>46</v>
      </c>
      <c r="B50" s="291" t="s">
        <v>614</v>
      </c>
      <c r="C50" s="112">
        <v>37711</v>
      </c>
      <c r="D50" s="124">
        <v>650000</v>
      </c>
      <c r="E50" s="262"/>
      <c r="F50" s="29">
        <f t="shared" si="0"/>
        <v>650000</v>
      </c>
      <c r="G50" s="29">
        <v>649000</v>
      </c>
      <c r="H50" s="29">
        <f t="shared" si="12"/>
        <v>1000</v>
      </c>
      <c r="I50" s="30">
        <v>5</v>
      </c>
      <c r="J50" s="30">
        <v>0.2</v>
      </c>
      <c r="K50" s="30">
        <v>0</v>
      </c>
      <c r="L50" s="72">
        <f t="shared" si="14"/>
        <v>0</v>
      </c>
      <c r="M50" s="29">
        <f t="shared" si="13"/>
        <v>649000</v>
      </c>
      <c r="N50" s="29">
        <f t="shared" si="3"/>
        <v>1000</v>
      </c>
      <c r="O50" s="73" t="s">
        <v>597</v>
      </c>
      <c r="P50" s="73">
        <v>1</v>
      </c>
      <c r="Q50" s="264"/>
      <c r="R50" s="6">
        <f t="shared" si="11"/>
        <v>200</v>
      </c>
      <c r="S50" s="6">
        <f t="shared" si="4"/>
        <v>32500</v>
      </c>
      <c r="T50" s="6">
        <f t="shared" si="5"/>
        <v>-31500</v>
      </c>
      <c r="U50" s="6">
        <f t="shared" si="6"/>
        <v>0</v>
      </c>
      <c r="V50" s="4">
        <f t="shared" si="7"/>
        <v>130000</v>
      </c>
      <c r="W50" s="4">
        <f t="shared" si="8"/>
        <v>0</v>
      </c>
      <c r="X50" s="4">
        <f t="shared" si="9"/>
        <v>0</v>
      </c>
    </row>
    <row r="51" spans="1:24" s="3" customFormat="1" ht="13.5" customHeight="1" x14ac:dyDescent="0.2">
      <c r="A51" s="26">
        <f t="shared" si="10"/>
        <v>47</v>
      </c>
      <c r="B51" s="291" t="s">
        <v>615</v>
      </c>
      <c r="C51" s="112">
        <v>37741</v>
      </c>
      <c r="D51" s="124">
        <v>280000</v>
      </c>
      <c r="E51" s="262"/>
      <c r="F51" s="29">
        <f t="shared" si="0"/>
        <v>280000</v>
      </c>
      <c r="G51" s="29">
        <v>279000</v>
      </c>
      <c r="H51" s="29">
        <f t="shared" si="12"/>
        <v>1000</v>
      </c>
      <c r="I51" s="30">
        <v>5</v>
      </c>
      <c r="J51" s="30">
        <v>0.2</v>
      </c>
      <c r="K51" s="30">
        <v>0</v>
      </c>
      <c r="L51" s="72">
        <f t="shared" si="14"/>
        <v>0</v>
      </c>
      <c r="M51" s="29">
        <f t="shared" si="13"/>
        <v>279000</v>
      </c>
      <c r="N51" s="29">
        <f t="shared" si="3"/>
        <v>1000</v>
      </c>
      <c r="O51" s="73" t="s">
        <v>527</v>
      </c>
      <c r="P51" s="73">
        <v>1</v>
      </c>
      <c r="Q51" s="264"/>
      <c r="R51" s="6">
        <f t="shared" si="11"/>
        <v>200</v>
      </c>
      <c r="S51" s="6">
        <f t="shared" si="4"/>
        <v>14000</v>
      </c>
      <c r="T51" s="6">
        <f t="shared" si="5"/>
        <v>-13000</v>
      </c>
      <c r="U51" s="6">
        <f t="shared" si="6"/>
        <v>0</v>
      </c>
      <c r="V51" s="4">
        <f t="shared" si="7"/>
        <v>56000</v>
      </c>
      <c r="W51" s="4">
        <f t="shared" si="8"/>
        <v>0</v>
      </c>
      <c r="X51" s="4">
        <f t="shared" si="9"/>
        <v>0</v>
      </c>
    </row>
    <row r="52" spans="1:24" s="3" customFormat="1" ht="13.5" customHeight="1" x14ac:dyDescent="0.2">
      <c r="A52" s="26">
        <f t="shared" si="10"/>
        <v>48</v>
      </c>
      <c r="B52" s="291" t="s">
        <v>179</v>
      </c>
      <c r="C52" s="112">
        <v>37755</v>
      </c>
      <c r="D52" s="124">
        <v>3660000</v>
      </c>
      <c r="E52" s="262"/>
      <c r="F52" s="29">
        <f t="shared" si="0"/>
        <v>3660000</v>
      </c>
      <c r="G52" s="29">
        <v>3659000</v>
      </c>
      <c r="H52" s="29">
        <f t="shared" si="12"/>
        <v>1000</v>
      </c>
      <c r="I52" s="30">
        <v>5</v>
      </c>
      <c r="J52" s="30">
        <v>0.2</v>
      </c>
      <c r="K52" s="30">
        <v>0</v>
      </c>
      <c r="L52" s="72">
        <f t="shared" si="14"/>
        <v>0</v>
      </c>
      <c r="M52" s="29">
        <f t="shared" si="13"/>
        <v>3659000</v>
      </c>
      <c r="N52" s="29">
        <f t="shared" si="3"/>
        <v>1000</v>
      </c>
      <c r="O52" s="73" t="s">
        <v>616</v>
      </c>
      <c r="P52" s="73">
        <v>3</v>
      </c>
      <c r="Q52" s="264"/>
      <c r="R52" s="6">
        <f t="shared" si="11"/>
        <v>200</v>
      </c>
      <c r="S52" s="6">
        <f t="shared" si="4"/>
        <v>183000</v>
      </c>
      <c r="T52" s="6">
        <f t="shared" si="5"/>
        <v>-182000</v>
      </c>
      <c r="U52" s="6">
        <f t="shared" si="6"/>
        <v>0</v>
      </c>
      <c r="V52" s="4">
        <f t="shared" si="7"/>
        <v>732000</v>
      </c>
      <c r="W52" s="4">
        <f t="shared" si="8"/>
        <v>0</v>
      </c>
      <c r="X52" s="4">
        <f t="shared" si="9"/>
        <v>0</v>
      </c>
    </row>
    <row r="53" spans="1:24" s="3" customFormat="1" ht="13.5" customHeight="1" x14ac:dyDescent="0.2">
      <c r="A53" s="26">
        <f t="shared" si="10"/>
        <v>49</v>
      </c>
      <c r="B53" s="291" t="s">
        <v>617</v>
      </c>
      <c r="C53" s="112">
        <v>37755</v>
      </c>
      <c r="D53" s="124">
        <v>300000</v>
      </c>
      <c r="E53" s="262"/>
      <c r="F53" s="29">
        <f t="shared" si="0"/>
        <v>300000</v>
      </c>
      <c r="G53" s="29">
        <v>299000</v>
      </c>
      <c r="H53" s="29">
        <f t="shared" si="12"/>
        <v>1000</v>
      </c>
      <c r="I53" s="30">
        <v>5</v>
      </c>
      <c r="J53" s="30">
        <v>0.2</v>
      </c>
      <c r="K53" s="30">
        <v>0</v>
      </c>
      <c r="L53" s="72">
        <f t="shared" si="14"/>
        <v>0</v>
      </c>
      <c r="M53" s="29">
        <f t="shared" si="13"/>
        <v>299000</v>
      </c>
      <c r="N53" s="29">
        <f t="shared" si="3"/>
        <v>1000</v>
      </c>
      <c r="O53" s="73" t="s">
        <v>618</v>
      </c>
      <c r="P53" s="73">
        <v>1</v>
      </c>
      <c r="Q53" s="264"/>
      <c r="R53" s="6">
        <f t="shared" si="11"/>
        <v>200</v>
      </c>
      <c r="S53" s="6">
        <f t="shared" si="4"/>
        <v>15000</v>
      </c>
      <c r="T53" s="6">
        <f t="shared" si="5"/>
        <v>-14000</v>
      </c>
      <c r="U53" s="6">
        <f t="shared" si="6"/>
        <v>0</v>
      </c>
      <c r="V53" s="4">
        <f t="shared" si="7"/>
        <v>60000</v>
      </c>
      <c r="W53" s="4">
        <f t="shared" si="8"/>
        <v>0</v>
      </c>
      <c r="X53" s="4">
        <f t="shared" si="9"/>
        <v>0</v>
      </c>
    </row>
    <row r="54" spans="1:24" s="3" customFormat="1" ht="13.5" customHeight="1" x14ac:dyDescent="0.2">
      <c r="A54" s="26">
        <f t="shared" si="10"/>
        <v>50</v>
      </c>
      <c r="B54" s="291" t="s">
        <v>619</v>
      </c>
      <c r="C54" s="112">
        <v>37761</v>
      </c>
      <c r="D54" s="124">
        <v>460000</v>
      </c>
      <c r="E54" s="262"/>
      <c r="F54" s="29">
        <f t="shared" si="0"/>
        <v>460000</v>
      </c>
      <c r="G54" s="29">
        <v>459000</v>
      </c>
      <c r="H54" s="29">
        <f t="shared" si="12"/>
        <v>1000</v>
      </c>
      <c r="I54" s="30">
        <v>5</v>
      </c>
      <c r="J54" s="30">
        <v>0.2</v>
      </c>
      <c r="K54" s="30">
        <v>0</v>
      </c>
      <c r="L54" s="72">
        <f t="shared" si="14"/>
        <v>0</v>
      </c>
      <c r="M54" s="29">
        <f t="shared" si="13"/>
        <v>459000</v>
      </c>
      <c r="N54" s="29">
        <f t="shared" si="3"/>
        <v>1000</v>
      </c>
      <c r="O54" s="73" t="s">
        <v>620</v>
      </c>
      <c r="P54" s="73">
        <v>1</v>
      </c>
      <c r="Q54" s="264"/>
      <c r="R54" s="6">
        <f t="shared" si="11"/>
        <v>200</v>
      </c>
      <c r="S54" s="6">
        <f t="shared" si="4"/>
        <v>23000</v>
      </c>
      <c r="T54" s="6">
        <f t="shared" si="5"/>
        <v>-22000</v>
      </c>
      <c r="U54" s="6">
        <f t="shared" si="6"/>
        <v>0</v>
      </c>
      <c r="V54" s="4">
        <f t="shared" si="7"/>
        <v>92000</v>
      </c>
      <c r="W54" s="4">
        <f t="shared" si="8"/>
        <v>0</v>
      </c>
      <c r="X54" s="4">
        <f t="shared" si="9"/>
        <v>0</v>
      </c>
    </row>
    <row r="55" spans="1:24" s="3" customFormat="1" ht="13.5" customHeight="1" x14ac:dyDescent="0.2">
      <c r="A55" s="26">
        <f t="shared" si="10"/>
        <v>51</v>
      </c>
      <c r="B55" s="291" t="s">
        <v>621</v>
      </c>
      <c r="C55" s="112">
        <v>37768</v>
      </c>
      <c r="D55" s="124">
        <v>1000000</v>
      </c>
      <c r="E55" s="262"/>
      <c r="F55" s="29">
        <f t="shared" si="0"/>
        <v>1000000</v>
      </c>
      <c r="G55" s="29">
        <v>999000</v>
      </c>
      <c r="H55" s="29">
        <f t="shared" si="12"/>
        <v>1000</v>
      </c>
      <c r="I55" s="30">
        <v>5</v>
      </c>
      <c r="J55" s="30">
        <v>0.2</v>
      </c>
      <c r="K55" s="30">
        <v>0</v>
      </c>
      <c r="L55" s="72">
        <f t="shared" si="14"/>
        <v>0</v>
      </c>
      <c r="M55" s="29">
        <f t="shared" si="13"/>
        <v>999000</v>
      </c>
      <c r="N55" s="29">
        <f t="shared" si="3"/>
        <v>1000</v>
      </c>
      <c r="O55" s="73" t="s">
        <v>584</v>
      </c>
      <c r="P55" s="73">
        <v>1</v>
      </c>
      <c r="Q55" s="264"/>
      <c r="R55" s="6">
        <f t="shared" si="11"/>
        <v>200</v>
      </c>
      <c r="S55" s="6">
        <f t="shared" si="4"/>
        <v>50000</v>
      </c>
      <c r="T55" s="6">
        <f t="shared" si="5"/>
        <v>-49000</v>
      </c>
      <c r="U55" s="6">
        <f t="shared" si="6"/>
        <v>0</v>
      </c>
      <c r="V55" s="4">
        <f t="shared" si="7"/>
        <v>200000</v>
      </c>
      <c r="W55" s="4">
        <f t="shared" si="8"/>
        <v>0</v>
      </c>
      <c r="X55" s="4">
        <f t="shared" si="9"/>
        <v>0</v>
      </c>
    </row>
    <row r="56" spans="1:24" s="3" customFormat="1" ht="13.5" customHeight="1" x14ac:dyDescent="0.2">
      <c r="A56" s="26">
        <f t="shared" si="10"/>
        <v>52</v>
      </c>
      <c r="B56" s="291" t="s">
        <v>622</v>
      </c>
      <c r="C56" s="112">
        <v>37772</v>
      </c>
      <c r="D56" s="124">
        <v>7000000</v>
      </c>
      <c r="E56" s="262"/>
      <c r="F56" s="29">
        <f t="shared" si="0"/>
        <v>7000000</v>
      </c>
      <c r="G56" s="29">
        <v>6999000</v>
      </c>
      <c r="H56" s="29">
        <f t="shared" si="12"/>
        <v>1000</v>
      </c>
      <c r="I56" s="30">
        <v>5</v>
      </c>
      <c r="J56" s="30">
        <v>0.2</v>
      </c>
      <c r="K56" s="30">
        <v>0</v>
      </c>
      <c r="L56" s="72">
        <f t="shared" si="14"/>
        <v>0</v>
      </c>
      <c r="M56" s="29">
        <f t="shared" si="13"/>
        <v>6999000</v>
      </c>
      <c r="N56" s="29">
        <f t="shared" si="3"/>
        <v>1000</v>
      </c>
      <c r="O56" s="73" t="s">
        <v>623</v>
      </c>
      <c r="P56" s="73">
        <v>1</v>
      </c>
      <c r="Q56" s="264"/>
      <c r="R56" s="6">
        <f t="shared" si="11"/>
        <v>200</v>
      </c>
      <c r="S56" s="6">
        <f t="shared" si="4"/>
        <v>350000</v>
      </c>
      <c r="T56" s="6">
        <f t="shared" si="5"/>
        <v>-349000</v>
      </c>
      <c r="U56" s="6">
        <f t="shared" si="6"/>
        <v>0</v>
      </c>
      <c r="V56" s="4">
        <f t="shared" si="7"/>
        <v>1400000</v>
      </c>
      <c r="W56" s="4">
        <f t="shared" si="8"/>
        <v>0</v>
      </c>
      <c r="X56" s="4">
        <f t="shared" si="9"/>
        <v>0</v>
      </c>
    </row>
    <row r="57" spans="1:24" s="3" customFormat="1" ht="13.5" customHeight="1" x14ac:dyDescent="0.2">
      <c r="A57" s="26">
        <f t="shared" si="10"/>
        <v>53</v>
      </c>
      <c r="B57" s="291" t="s">
        <v>624</v>
      </c>
      <c r="C57" s="112">
        <v>37789</v>
      </c>
      <c r="D57" s="124">
        <v>650000</v>
      </c>
      <c r="E57" s="262"/>
      <c r="F57" s="29">
        <f t="shared" si="0"/>
        <v>650000</v>
      </c>
      <c r="G57" s="29">
        <v>649000</v>
      </c>
      <c r="H57" s="29">
        <f t="shared" si="12"/>
        <v>1000</v>
      </c>
      <c r="I57" s="30">
        <v>5</v>
      </c>
      <c r="J57" s="30">
        <v>0.2</v>
      </c>
      <c r="K57" s="30">
        <v>0</v>
      </c>
      <c r="L57" s="72">
        <f t="shared" si="14"/>
        <v>0</v>
      </c>
      <c r="M57" s="29">
        <f t="shared" si="13"/>
        <v>649000</v>
      </c>
      <c r="N57" s="29">
        <f t="shared" si="3"/>
        <v>1000</v>
      </c>
      <c r="O57" s="73" t="s">
        <v>584</v>
      </c>
      <c r="P57" s="73">
        <v>1</v>
      </c>
      <c r="Q57" s="264"/>
      <c r="R57" s="6">
        <f t="shared" si="11"/>
        <v>200</v>
      </c>
      <c r="S57" s="6">
        <f t="shared" si="4"/>
        <v>32500</v>
      </c>
      <c r="T57" s="6">
        <f t="shared" si="5"/>
        <v>-31500</v>
      </c>
      <c r="U57" s="6">
        <f t="shared" si="6"/>
        <v>0</v>
      </c>
      <c r="V57" s="4">
        <f t="shared" si="7"/>
        <v>130000</v>
      </c>
      <c r="W57" s="4">
        <f t="shared" si="8"/>
        <v>0</v>
      </c>
      <c r="X57" s="4">
        <f t="shared" si="9"/>
        <v>0</v>
      </c>
    </row>
    <row r="58" spans="1:24" s="3" customFormat="1" ht="13.5" customHeight="1" x14ac:dyDescent="0.2">
      <c r="A58" s="26">
        <f t="shared" si="10"/>
        <v>54</v>
      </c>
      <c r="B58" s="291" t="s">
        <v>625</v>
      </c>
      <c r="C58" s="112">
        <v>37802</v>
      </c>
      <c r="D58" s="124">
        <v>123000</v>
      </c>
      <c r="E58" s="262"/>
      <c r="F58" s="29">
        <f t="shared" si="0"/>
        <v>123000</v>
      </c>
      <c r="G58" s="29">
        <v>122000</v>
      </c>
      <c r="H58" s="29">
        <f t="shared" si="12"/>
        <v>1000</v>
      </c>
      <c r="I58" s="30">
        <v>5</v>
      </c>
      <c r="J58" s="30">
        <v>0.2</v>
      </c>
      <c r="K58" s="30">
        <v>0</v>
      </c>
      <c r="L58" s="72">
        <f t="shared" si="14"/>
        <v>0</v>
      </c>
      <c r="M58" s="29">
        <f t="shared" si="13"/>
        <v>122000</v>
      </c>
      <c r="N58" s="29">
        <f t="shared" si="3"/>
        <v>1000</v>
      </c>
      <c r="O58" s="73" t="s">
        <v>598</v>
      </c>
      <c r="P58" s="73">
        <v>1</v>
      </c>
      <c r="Q58" s="264"/>
      <c r="R58" s="6">
        <f t="shared" si="11"/>
        <v>200</v>
      </c>
      <c r="S58" s="6">
        <f t="shared" si="4"/>
        <v>6150</v>
      </c>
      <c r="T58" s="6">
        <f t="shared" si="5"/>
        <v>-5150</v>
      </c>
      <c r="U58" s="6">
        <f t="shared" si="6"/>
        <v>0</v>
      </c>
      <c r="V58" s="4">
        <f t="shared" si="7"/>
        <v>24600</v>
      </c>
      <c r="W58" s="4">
        <f t="shared" si="8"/>
        <v>0</v>
      </c>
      <c r="X58" s="4">
        <f t="shared" si="9"/>
        <v>0</v>
      </c>
    </row>
    <row r="59" spans="1:24" s="3" customFormat="1" ht="13.5" customHeight="1" x14ac:dyDescent="0.2">
      <c r="A59" s="26">
        <f t="shared" si="10"/>
        <v>55</v>
      </c>
      <c r="B59" s="291" t="s">
        <v>626</v>
      </c>
      <c r="C59" s="112">
        <v>37833</v>
      </c>
      <c r="D59" s="124">
        <v>7500000</v>
      </c>
      <c r="E59" s="262"/>
      <c r="F59" s="29">
        <f t="shared" si="0"/>
        <v>7500000</v>
      </c>
      <c r="G59" s="29">
        <v>7499000</v>
      </c>
      <c r="H59" s="29">
        <f t="shared" si="12"/>
        <v>1000</v>
      </c>
      <c r="I59" s="30">
        <v>5</v>
      </c>
      <c r="J59" s="30">
        <v>0.2</v>
      </c>
      <c r="K59" s="30">
        <v>0</v>
      </c>
      <c r="L59" s="72">
        <f t="shared" si="14"/>
        <v>0</v>
      </c>
      <c r="M59" s="29">
        <f t="shared" si="13"/>
        <v>7499000</v>
      </c>
      <c r="N59" s="29">
        <f t="shared" si="3"/>
        <v>1000</v>
      </c>
      <c r="O59" s="73" t="s">
        <v>627</v>
      </c>
      <c r="P59" s="73">
        <v>1</v>
      </c>
      <c r="Q59" s="264"/>
      <c r="R59" s="6">
        <f t="shared" si="11"/>
        <v>200</v>
      </c>
      <c r="S59" s="6">
        <f t="shared" si="4"/>
        <v>375000</v>
      </c>
      <c r="T59" s="6">
        <f t="shared" si="5"/>
        <v>-374000</v>
      </c>
      <c r="U59" s="6">
        <f t="shared" si="6"/>
        <v>0</v>
      </c>
      <c r="V59" s="4">
        <f t="shared" si="7"/>
        <v>1500000</v>
      </c>
      <c r="W59" s="4">
        <f t="shared" si="8"/>
        <v>0</v>
      </c>
      <c r="X59" s="4">
        <f t="shared" si="9"/>
        <v>0</v>
      </c>
    </row>
    <row r="60" spans="1:24" s="3" customFormat="1" ht="13.5" customHeight="1" x14ac:dyDescent="0.2">
      <c r="A60" s="26">
        <f t="shared" si="10"/>
        <v>56</v>
      </c>
      <c r="B60" s="291" t="s">
        <v>628</v>
      </c>
      <c r="C60" s="112">
        <v>37833</v>
      </c>
      <c r="D60" s="124">
        <v>250000</v>
      </c>
      <c r="E60" s="262"/>
      <c r="F60" s="29">
        <f t="shared" si="0"/>
        <v>250000</v>
      </c>
      <c r="G60" s="29">
        <v>249000</v>
      </c>
      <c r="H60" s="29">
        <f t="shared" si="12"/>
        <v>1000</v>
      </c>
      <c r="I60" s="30">
        <v>5</v>
      </c>
      <c r="J60" s="30">
        <v>0.2</v>
      </c>
      <c r="K60" s="30">
        <v>0</v>
      </c>
      <c r="L60" s="72">
        <f t="shared" si="14"/>
        <v>0</v>
      </c>
      <c r="M60" s="29">
        <f t="shared" si="13"/>
        <v>249000</v>
      </c>
      <c r="N60" s="29">
        <f t="shared" si="3"/>
        <v>1000</v>
      </c>
      <c r="O60" s="73" t="s">
        <v>629</v>
      </c>
      <c r="P60" s="73">
        <v>1</v>
      </c>
      <c r="Q60" s="264"/>
      <c r="R60" s="6">
        <f t="shared" si="11"/>
        <v>200</v>
      </c>
      <c r="S60" s="6">
        <f t="shared" si="4"/>
        <v>12500</v>
      </c>
      <c r="T60" s="6">
        <f t="shared" si="5"/>
        <v>-11500</v>
      </c>
      <c r="U60" s="6">
        <f t="shared" si="6"/>
        <v>0</v>
      </c>
      <c r="V60" s="4">
        <f t="shared" si="7"/>
        <v>50000</v>
      </c>
      <c r="W60" s="4">
        <f t="shared" si="8"/>
        <v>0</v>
      </c>
      <c r="X60" s="4">
        <f t="shared" si="9"/>
        <v>0</v>
      </c>
    </row>
    <row r="61" spans="1:24" s="3" customFormat="1" ht="13.5" customHeight="1" x14ac:dyDescent="0.2">
      <c r="A61" s="26">
        <f t="shared" si="10"/>
        <v>57</v>
      </c>
      <c r="B61" s="291" t="s">
        <v>630</v>
      </c>
      <c r="C61" s="112">
        <v>37833</v>
      </c>
      <c r="D61" s="124">
        <v>360000</v>
      </c>
      <c r="E61" s="262"/>
      <c r="F61" s="29">
        <f t="shared" si="0"/>
        <v>360000</v>
      </c>
      <c r="G61" s="29">
        <v>359000</v>
      </c>
      <c r="H61" s="29">
        <f t="shared" si="12"/>
        <v>1000</v>
      </c>
      <c r="I61" s="30">
        <v>5</v>
      </c>
      <c r="J61" s="30">
        <v>0.2</v>
      </c>
      <c r="K61" s="30">
        <v>0</v>
      </c>
      <c r="L61" s="72">
        <f t="shared" si="14"/>
        <v>0</v>
      </c>
      <c r="M61" s="29">
        <f t="shared" si="13"/>
        <v>359000</v>
      </c>
      <c r="N61" s="29">
        <f t="shared" si="3"/>
        <v>1000</v>
      </c>
      <c r="O61" s="73" t="s">
        <v>631</v>
      </c>
      <c r="P61" s="73">
        <v>2</v>
      </c>
      <c r="Q61" s="264"/>
      <c r="R61" s="6">
        <f t="shared" si="11"/>
        <v>200</v>
      </c>
      <c r="S61" s="6">
        <f t="shared" si="4"/>
        <v>18000</v>
      </c>
      <c r="T61" s="6">
        <f t="shared" si="5"/>
        <v>-17000</v>
      </c>
      <c r="U61" s="6">
        <f t="shared" si="6"/>
        <v>0</v>
      </c>
      <c r="V61" s="4">
        <f t="shared" si="7"/>
        <v>72000</v>
      </c>
      <c r="W61" s="4">
        <f t="shared" si="8"/>
        <v>0</v>
      </c>
      <c r="X61" s="4">
        <f t="shared" si="9"/>
        <v>0</v>
      </c>
    </row>
    <row r="62" spans="1:24" s="3" customFormat="1" ht="13.5" customHeight="1" x14ac:dyDescent="0.2">
      <c r="A62" s="26">
        <f t="shared" si="10"/>
        <v>58</v>
      </c>
      <c r="B62" s="291" t="s">
        <v>632</v>
      </c>
      <c r="C62" s="112">
        <v>37845</v>
      </c>
      <c r="D62" s="124">
        <v>430000</v>
      </c>
      <c r="E62" s="262"/>
      <c r="F62" s="29">
        <f t="shared" si="0"/>
        <v>430000</v>
      </c>
      <c r="G62" s="29">
        <v>429000</v>
      </c>
      <c r="H62" s="29">
        <f t="shared" si="12"/>
        <v>1000</v>
      </c>
      <c r="I62" s="30">
        <v>5</v>
      </c>
      <c r="J62" s="30">
        <v>0.2</v>
      </c>
      <c r="K62" s="30">
        <v>0</v>
      </c>
      <c r="L62" s="72">
        <f t="shared" si="14"/>
        <v>0</v>
      </c>
      <c r="M62" s="29">
        <f t="shared" si="13"/>
        <v>429000</v>
      </c>
      <c r="N62" s="29">
        <f t="shared" si="3"/>
        <v>1000</v>
      </c>
      <c r="O62" s="73" t="s">
        <v>633</v>
      </c>
      <c r="P62" s="73">
        <v>1</v>
      </c>
      <c r="Q62" s="264"/>
      <c r="R62" s="6">
        <f t="shared" si="11"/>
        <v>200</v>
      </c>
      <c r="S62" s="6">
        <f t="shared" si="4"/>
        <v>21500</v>
      </c>
      <c r="T62" s="6">
        <f t="shared" si="5"/>
        <v>-20500</v>
      </c>
      <c r="U62" s="6">
        <f t="shared" si="6"/>
        <v>0</v>
      </c>
      <c r="V62" s="4">
        <f t="shared" si="7"/>
        <v>86000</v>
      </c>
      <c r="W62" s="4">
        <f t="shared" si="8"/>
        <v>0</v>
      </c>
      <c r="X62" s="4">
        <f t="shared" si="9"/>
        <v>0</v>
      </c>
    </row>
    <row r="63" spans="1:24" s="3" customFormat="1" ht="13.5" customHeight="1" x14ac:dyDescent="0.2">
      <c r="A63" s="26">
        <f t="shared" si="10"/>
        <v>59</v>
      </c>
      <c r="B63" s="291" t="s">
        <v>634</v>
      </c>
      <c r="C63" s="112">
        <v>37860</v>
      </c>
      <c r="D63" s="124">
        <v>3000000</v>
      </c>
      <c r="E63" s="262"/>
      <c r="F63" s="29">
        <f t="shared" si="0"/>
        <v>3000000</v>
      </c>
      <c r="G63" s="29">
        <v>2999000</v>
      </c>
      <c r="H63" s="29">
        <f t="shared" si="12"/>
        <v>1000</v>
      </c>
      <c r="I63" s="30">
        <v>5</v>
      </c>
      <c r="J63" s="30">
        <v>0.2</v>
      </c>
      <c r="K63" s="30">
        <v>0</v>
      </c>
      <c r="L63" s="72">
        <f t="shared" si="14"/>
        <v>0</v>
      </c>
      <c r="M63" s="29">
        <f t="shared" si="13"/>
        <v>2999000</v>
      </c>
      <c r="N63" s="29">
        <f t="shared" si="3"/>
        <v>1000</v>
      </c>
      <c r="O63" s="73" t="s">
        <v>623</v>
      </c>
      <c r="P63" s="73">
        <v>1</v>
      </c>
      <c r="Q63" s="264"/>
      <c r="R63" s="6">
        <f t="shared" si="11"/>
        <v>200</v>
      </c>
      <c r="S63" s="6">
        <f t="shared" si="4"/>
        <v>150000</v>
      </c>
      <c r="T63" s="6">
        <f t="shared" si="5"/>
        <v>-149000</v>
      </c>
      <c r="U63" s="6">
        <f t="shared" si="6"/>
        <v>0</v>
      </c>
      <c r="V63" s="4">
        <f t="shared" si="7"/>
        <v>600000</v>
      </c>
      <c r="W63" s="4">
        <f t="shared" si="8"/>
        <v>0</v>
      </c>
      <c r="X63" s="4">
        <f t="shared" si="9"/>
        <v>0</v>
      </c>
    </row>
    <row r="64" spans="1:24" s="3" customFormat="1" ht="13.5" customHeight="1" x14ac:dyDescent="0.2">
      <c r="A64" s="26">
        <f t="shared" si="10"/>
        <v>60</v>
      </c>
      <c r="B64" s="291" t="s">
        <v>635</v>
      </c>
      <c r="C64" s="112">
        <v>37865</v>
      </c>
      <c r="D64" s="124">
        <v>600000</v>
      </c>
      <c r="E64" s="262"/>
      <c r="F64" s="29">
        <f t="shared" si="0"/>
        <v>600000</v>
      </c>
      <c r="G64" s="29">
        <v>599000</v>
      </c>
      <c r="H64" s="29">
        <f t="shared" si="12"/>
        <v>1000</v>
      </c>
      <c r="I64" s="30">
        <v>5</v>
      </c>
      <c r="J64" s="30">
        <v>0.2</v>
      </c>
      <c r="K64" s="30">
        <v>0</v>
      </c>
      <c r="L64" s="72">
        <f t="shared" si="14"/>
        <v>0</v>
      </c>
      <c r="M64" s="29">
        <f t="shared" si="13"/>
        <v>599000</v>
      </c>
      <c r="N64" s="29">
        <f t="shared" si="3"/>
        <v>1000</v>
      </c>
      <c r="O64" s="73" t="s">
        <v>222</v>
      </c>
      <c r="P64" s="73">
        <v>1</v>
      </c>
      <c r="Q64" s="264"/>
      <c r="R64" s="6">
        <f t="shared" si="11"/>
        <v>200</v>
      </c>
      <c r="S64" s="6">
        <f t="shared" si="4"/>
        <v>30000</v>
      </c>
      <c r="T64" s="6">
        <f t="shared" si="5"/>
        <v>-29000</v>
      </c>
      <c r="U64" s="6">
        <f t="shared" si="6"/>
        <v>0</v>
      </c>
      <c r="V64" s="4">
        <f t="shared" si="7"/>
        <v>120000</v>
      </c>
      <c r="W64" s="4">
        <f t="shared" si="8"/>
        <v>0</v>
      </c>
      <c r="X64" s="4">
        <f t="shared" si="9"/>
        <v>0</v>
      </c>
    </row>
    <row r="65" spans="1:24" s="3" customFormat="1" ht="13.5" customHeight="1" x14ac:dyDescent="0.2">
      <c r="A65" s="26">
        <f t="shared" si="10"/>
        <v>61</v>
      </c>
      <c r="B65" s="291" t="s">
        <v>636</v>
      </c>
      <c r="C65" s="112">
        <v>37868</v>
      </c>
      <c r="D65" s="124">
        <v>1300000</v>
      </c>
      <c r="E65" s="262"/>
      <c r="F65" s="29">
        <f t="shared" si="0"/>
        <v>1300000</v>
      </c>
      <c r="G65" s="29">
        <v>1299000</v>
      </c>
      <c r="H65" s="29">
        <f t="shared" si="12"/>
        <v>1000</v>
      </c>
      <c r="I65" s="30">
        <v>5</v>
      </c>
      <c r="J65" s="30">
        <v>0.2</v>
      </c>
      <c r="K65" s="30">
        <v>0</v>
      </c>
      <c r="L65" s="72">
        <f t="shared" si="14"/>
        <v>0</v>
      </c>
      <c r="M65" s="29">
        <f t="shared" si="13"/>
        <v>1299000</v>
      </c>
      <c r="N65" s="29">
        <f t="shared" si="3"/>
        <v>1000</v>
      </c>
      <c r="O65" s="73" t="s">
        <v>637</v>
      </c>
      <c r="P65" s="73">
        <v>3</v>
      </c>
      <c r="Q65" s="264"/>
      <c r="R65" s="6">
        <f t="shared" si="11"/>
        <v>200</v>
      </c>
      <c r="S65" s="6">
        <f t="shared" si="4"/>
        <v>65000</v>
      </c>
      <c r="T65" s="6">
        <f t="shared" si="5"/>
        <v>-64000</v>
      </c>
      <c r="U65" s="6">
        <f t="shared" si="6"/>
        <v>0</v>
      </c>
      <c r="V65" s="4">
        <f t="shared" si="7"/>
        <v>260000</v>
      </c>
      <c r="W65" s="4">
        <f t="shared" si="8"/>
        <v>0</v>
      </c>
      <c r="X65" s="4">
        <f t="shared" si="9"/>
        <v>0</v>
      </c>
    </row>
    <row r="66" spans="1:24" s="3" customFormat="1" ht="13.5" customHeight="1" x14ac:dyDescent="0.2">
      <c r="A66" s="26">
        <f t="shared" si="10"/>
        <v>62</v>
      </c>
      <c r="B66" s="291" t="s">
        <v>638</v>
      </c>
      <c r="C66" s="112">
        <v>37869</v>
      </c>
      <c r="D66" s="124">
        <v>6000000</v>
      </c>
      <c r="E66" s="262"/>
      <c r="F66" s="29">
        <f t="shared" si="0"/>
        <v>6000000</v>
      </c>
      <c r="G66" s="29">
        <v>5999000</v>
      </c>
      <c r="H66" s="29">
        <f t="shared" si="12"/>
        <v>1000</v>
      </c>
      <c r="I66" s="30">
        <v>5</v>
      </c>
      <c r="J66" s="30">
        <v>0.2</v>
      </c>
      <c r="K66" s="30">
        <v>0</v>
      </c>
      <c r="L66" s="72">
        <f t="shared" si="14"/>
        <v>0</v>
      </c>
      <c r="M66" s="29">
        <f t="shared" si="13"/>
        <v>5999000</v>
      </c>
      <c r="N66" s="29">
        <f t="shared" si="3"/>
        <v>1000</v>
      </c>
      <c r="O66" s="73" t="s">
        <v>639</v>
      </c>
      <c r="P66" s="73">
        <v>1</v>
      </c>
      <c r="Q66" s="264"/>
      <c r="R66" s="6">
        <f t="shared" si="11"/>
        <v>200</v>
      </c>
      <c r="S66" s="6">
        <f t="shared" si="4"/>
        <v>300000</v>
      </c>
      <c r="T66" s="6">
        <f t="shared" si="5"/>
        <v>-299000</v>
      </c>
      <c r="U66" s="6">
        <f t="shared" si="6"/>
        <v>0</v>
      </c>
      <c r="V66" s="4">
        <f t="shared" si="7"/>
        <v>1200000</v>
      </c>
      <c r="W66" s="4">
        <f t="shared" si="8"/>
        <v>0</v>
      </c>
      <c r="X66" s="4">
        <f t="shared" si="9"/>
        <v>0</v>
      </c>
    </row>
    <row r="67" spans="1:24" s="3" customFormat="1" ht="13.5" customHeight="1" x14ac:dyDescent="0.2">
      <c r="A67" s="26">
        <f t="shared" si="10"/>
        <v>63</v>
      </c>
      <c r="B67" s="291" t="s">
        <v>640</v>
      </c>
      <c r="C67" s="112">
        <v>37869</v>
      </c>
      <c r="D67" s="124">
        <v>14000000</v>
      </c>
      <c r="E67" s="262"/>
      <c r="F67" s="29">
        <f t="shared" si="0"/>
        <v>14000000</v>
      </c>
      <c r="G67" s="29">
        <v>13999000</v>
      </c>
      <c r="H67" s="29">
        <f t="shared" si="12"/>
        <v>1000</v>
      </c>
      <c r="I67" s="30">
        <v>5</v>
      </c>
      <c r="J67" s="30">
        <v>0.2</v>
      </c>
      <c r="K67" s="30">
        <v>0</v>
      </c>
      <c r="L67" s="72">
        <f t="shared" si="14"/>
        <v>0</v>
      </c>
      <c r="M67" s="29">
        <f t="shared" si="13"/>
        <v>13999000</v>
      </c>
      <c r="N67" s="29">
        <f t="shared" si="3"/>
        <v>1000</v>
      </c>
      <c r="O67" s="73" t="s">
        <v>639</v>
      </c>
      <c r="P67" s="73">
        <v>1</v>
      </c>
      <c r="Q67" s="264"/>
      <c r="R67" s="6">
        <f t="shared" si="11"/>
        <v>200</v>
      </c>
      <c r="S67" s="6">
        <f t="shared" si="4"/>
        <v>700000</v>
      </c>
      <c r="T67" s="6">
        <f t="shared" si="5"/>
        <v>-699000</v>
      </c>
      <c r="U67" s="6">
        <f t="shared" si="6"/>
        <v>0</v>
      </c>
      <c r="V67" s="4">
        <f t="shared" si="7"/>
        <v>2800000</v>
      </c>
      <c r="W67" s="4">
        <f t="shared" si="8"/>
        <v>0</v>
      </c>
      <c r="X67" s="4">
        <f t="shared" si="9"/>
        <v>0</v>
      </c>
    </row>
    <row r="68" spans="1:24" s="3" customFormat="1" ht="13.5" customHeight="1" x14ac:dyDescent="0.2">
      <c r="A68" s="26">
        <f t="shared" si="10"/>
        <v>64</v>
      </c>
      <c r="B68" s="291" t="s">
        <v>641</v>
      </c>
      <c r="C68" s="112">
        <v>37893</v>
      </c>
      <c r="D68" s="124">
        <v>400000</v>
      </c>
      <c r="E68" s="262"/>
      <c r="F68" s="29">
        <f t="shared" si="0"/>
        <v>400000</v>
      </c>
      <c r="G68" s="29">
        <v>399000</v>
      </c>
      <c r="H68" s="29">
        <f t="shared" si="12"/>
        <v>1000</v>
      </c>
      <c r="I68" s="30">
        <v>5</v>
      </c>
      <c r="J68" s="30">
        <v>0.2</v>
      </c>
      <c r="K68" s="30">
        <v>0</v>
      </c>
      <c r="L68" s="72">
        <f t="shared" si="14"/>
        <v>0</v>
      </c>
      <c r="M68" s="29">
        <f t="shared" si="13"/>
        <v>399000</v>
      </c>
      <c r="N68" s="29">
        <f t="shared" si="3"/>
        <v>1000</v>
      </c>
      <c r="O68" s="73" t="s">
        <v>642</v>
      </c>
      <c r="P68" s="73">
        <v>1</v>
      </c>
      <c r="Q68" s="264"/>
      <c r="R68" s="6">
        <f t="shared" si="11"/>
        <v>200</v>
      </c>
      <c r="S68" s="6">
        <f t="shared" si="4"/>
        <v>20000</v>
      </c>
      <c r="T68" s="6">
        <f t="shared" si="5"/>
        <v>-19000</v>
      </c>
      <c r="U68" s="6">
        <f t="shared" si="6"/>
        <v>0</v>
      </c>
      <c r="V68" s="4">
        <f t="shared" si="7"/>
        <v>80000</v>
      </c>
      <c r="W68" s="4">
        <f t="shared" si="8"/>
        <v>0</v>
      </c>
      <c r="X68" s="4">
        <f t="shared" si="9"/>
        <v>0</v>
      </c>
    </row>
    <row r="69" spans="1:24" s="3" customFormat="1" ht="13.5" customHeight="1" x14ac:dyDescent="0.2">
      <c r="A69" s="26">
        <f t="shared" si="10"/>
        <v>65</v>
      </c>
      <c r="B69" s="291" t="s">
        <v>643</v>
      </c>
      <c r="C69" s="112">
        <v>37916</v>
      </c>
      <c r="D69" s="124">
        <v>1000000</v>
      </c>
      <c r="E69" s="262"/>
      <c r="F69" s="29">
        <f t="shared" ref="F69:F132" si="15">+D69+E69</f>
        <v>1000000</v>
      </c>
      <c r="G69" s="29">
        <v>999000</v>
      </c>
      <c r="H69" s="29">
        <f t="shared" si="12"/>
        <v>1000</v>
      </c>
      <c r="I69" s="30">
        <v>5</v>
      </c>
      <c r="J69" s="30">
        <v>0.2</v>
      </c>
      <c r="K69" s="30">
        <v>0</v>
      </c>
      <c r="L69" s="72">
        <f t="shared" si="14"/>
        <v>0</v>
      </c>
      <c r="M69" s="29">
        <f t="shared" si="13"/>
        <v>999000</v>
      </c>
      <c r="N69" s="29">
        <f t="shared" ref="N69:N132" si="16">+F69-M69</f>
        <v>1000</v>
      </c>
      <c r="O69" s="73" t="s">
        <v>644</v>
      </c>
      <c r="P69" s="73">
        <v>1</v>
      </c>
      <c r="Q69" s="264"/>
      <c r="R69" s="6">
        <f t="shared" si="11"/>
        <v>200</v>
      </c>
      <c r="S69" s="6">
        <f t="shared" ref="S69:S132" si="17">D69*0.05</f>
        <v>50000</v>
      </c>
      <c r="T69" s="6">
        <f t="shared" ref="T69:T132" si="18">N69-S69</f>
        <v>-49000</v>
      </c>
      <c r="U69" s="6">
        <f t="shared" ref="U69:U132" si="19">N69-1000</f>
        <v>0</v>
      </c>
      <c r="V69" s="4">
        <f t="shared" ref="V69:V132" si="20">F69/I69</f>
        <v>200000</v>
      </c>
      <c r="W69" s="4">
        <f t="shared" ref="W69:W132" si="21">ROUND(IF(H69&lt;=1000,0,V69/12*3),0)</f>
        <v>0</v>
      </c>
      <c r="X69" s="4">
        <f t="shared" ref="X69:X132" si="22">L69-W69</f>
        <v>0</v>
      </c>
    </row>
    <row r="70" spans="1:24" s="3" customFormat="1" ht="13.5" customHeight="1" x14ac:dyDescent="0.2">
      <c r="A70" s="26">
        <f t="shared" ref="A70:A133" si="23">+A69+1</f>
        <v>66</v>
      </c>
      <c r="B70" s="291" t="s">
        <v>645</v>
      </c>
      <c r="C70" s="112">
        <v>37917</v>
      </c>
      <c r="D70" s="124">
        <v>6000000</v>
      </c>
      <c r="E70" s="262"/>
      <c r="F70" s="29">
        <f t="shared" si="15"/>
        <v>6000000</v>
      </c>
      <c r="G70" s="29">
        <v>5999000</v>
      </c>
      <c r="H70" s="29">
        <f t="shared" si="12"/>
        <v>1000</v>
      </c>
      <c r="I70" s="30">
        <v>5</v>
      </c>
      <c r="J70" s="30">
        <v>0.2</v>
      </c>
      <c r="K70" s="30">
        <v>0</v>
      </c>
      <c r="L70" s="72">
        <f t="shared" si="14"/>
        <v>0</v>
      </c>
      <c r="M70" s="29">
        <f t="shared" si="13"/>
        <v>5999000</v>
      </c>
      <c r="N70" s="29">
        <f t="shared" si="16"/>
        <v>1000</v>
      </c>
      <c r="O70" s="73" t="s">
        <v>150</v>
      </c>
      <c r="P70" s="73">
        <v>1</v>
      </c>
      <c r="Q70" s="264"/>
      <c r="R70" s="6">
        <f t="shared" si="11"/>
        <v>200</v>
      </c>
      <c r="S70" s="6">
        <f t="shared" si="17"/>
        <v>300000</v>
      </c>
      <c r="T70" s="6">
        <f t="shared" si="18"/>
        <v>-299000</v>
      </c>
      <c r="U70" s="6">
        <f t="shared" si="19"/>
        <v>0</v>
      </c>
      <c r="V70" s="4">
        <f t="shared" si="20"/>
        <v>1200000</v>
      </c>
      <c r="W70" s="4">
        <f t="shared" si="21"/>
        <v>0</v>
      </c>
      <c r="X70" s="4">
        <f t="shared" si="22"/>
        <v>0</v>
      </c>
    </row>
    <row r="71" spans="1:24" s="3" customFormat="1" ht="13.5" customHeight="1" x14ac:dyDescent="0.2">
      <c r="A71" s="26">
        <f t="shared" si="23"/>
        <v>67</v>
      </c>
      <c r="B71" s="291" t="s">
        <v>646</v>
      </c>
      <c r="C71" s="112">
        <v>37925</v>
      </c>
      <c r="D71" s="124">
        <v>250000</v>
      </c>
      <c r="E71" s="262"/>
      <c r="F71" s="29">
        <f t="shared" si="15"/>
        <v>250000</v>
      </c>
      <c r="G71" s="29">
        <v>249000</v>
      </c>
      <c r="H71" s="29">
        <f t="shared" si="12"/>
        <v>1000</v>
      </c>
      <c r="I71" s="30">
        <v>5</v>
      </c>
      <c r="J71" s="30">
        <v>0.2</v>
      </c>
      <c r="K71" s="30">
        <v>0</v>
      </c>
      <c r="L71" s="72">
        <f t="shared" si="14"/>
        <v>0</v>
      </c>
      <c r="M71" s="29">
        <f t="shared" si="13"/>
        <v>249000</v>
      </c>
      <c r="N71" s="29">
        <f t="shared" si="16"/>
        <v>1000</v>
      </c>
      <c r="O71" s="73" t="s">
        <v>647</v>
      </c>
      <c r="P71" s="73">
        <v>1</v>
      </c>
      <c r="Q71" s="264"/>
      <c r="R71" s="6">
        <f t="shared" ref="R71:R134" si="24">+N71*J71</f>
        <v>200</v>
      </c>
      <c r="S71" s="6">
        <f t="shared" si="17"/>
        <v>12500</v>
      </c>
      <c r="T71" s="6">
        <f t="shared" si="18"/>
        <v>-11500</v>
      </c>
      <c r="U71" s="6">
        <f t="shared" si="19"/>
        <v>0</v>
      </c>
      <c r="V71" s="4">
        <f t="shared" si="20"/>
        <v>50000</v>
      </c>
      <c r="W71" s="4">
        <f t="shared" si="21"/>
        <v>0</v>
      </c>
      <c r="X71" s="4">
        <f t="shared" si="22"/>
        <v>0</v>
      </c>
    </row>
    <row r="72" spans="1:24" s="3" customFormat="1" ht="13.5" customHeight="1" x14ac:dyDescent="0.2">
      <c r="A72" s="26">
        <f t="shared" si="23"/>
        <v>68</v>
      </c>
      <c r="B72" s="291" t="s">
        <v>648</v>
      </c>
      <c r="C72" s="112">
        <v>37925</v>
      </c>
      <c r="D72" s="124">
        <v>12000000</v>
      </c>
      <c r="E72" s="262"/>
      <c r="F72" s="29">
        <f t="shared" si="15"/>
        <v>12000000</v>
      </c>
      <c r="G72" s="29">
        <v>11999000</v>
      </c>
      <c r="H72" s="29">
        <f t="shared" si="12"/>
        <v>1000</v>
      </c>
      <c r="I72" s="30">
        <v>5</v>
      </c>
      <c r="J72" s="30">
        <v>0.2</v>
      </c>
      <c r="K72" s="30">
        <v>0</v>
      </c>
      <c r="L72" s="72">
        <f t="shared" si="14"/>
        <v>0</v>
      </c>
      <c r="M72" s="29">
        <f t="shared" si="13"/>
        <v>11999000</v>
      </c>
      <c r="N72" s="29">
        <f t="shared" si="16"/>
        <v>1000</v>
      </c>
      <c r="O72" s="73" t="s">
        <v>627</v>
      </c>
      <c r="P72" s="73">
        <v>1</v>
      </c>
      <c r="Q72" s="264"/>
      <c r="R72" s="6">
        <f t="shared" si="24"/>
        <v>200</v>
      </c>
      <c r="S72" s="6">
        <f t="shared" si="17"/>
        <v>600000</v>
      </c>
      <c r="T72" s="6">
        <f t="shared" si="18"/>
        <v>-599000</v>
      </c>
      <c r="U72" s="6">
        <f t="shared" si="19"/>
        <v>0</v>
      </c>
      <c r="V72" s="4">
        <f t="shared" si="20"/>
        <v>2400000</v>
      </c>
      <c r="W72" s="4">
        <f t="shared" si="21"/>
        <v>0</v>
      </c>
      <c r="X72" s="4">
        <f t="shared" si="22"/>
        <v>0</v>
      </c>
    </row>
    <row r="73" spans="1:24" s="3" customFormat="1" ht="13.5" customHeight="1" x14ac:dyDescent="0.2">
      <c r="A73" s="26">
        <f t="shared" si="23"/>
        <v>69</v>
      </c>
      <c r="B73" s="291" t="s">
        <v>649</v>
      </c>
      <c r="C73" s="112">
        <v>37952</v>
      </c>
      <c r="D73" s="124">
        <v>500000</v>
      </c>
      <c r="E73" s="262"/>
      <c r="F73" s="29">
        <f t="shared" si="15"/>
        <v>500000</v>
      </c>
      <c r="G73" s="29">
        <v>499000</v>
      </c>
      <c r="H73" s="29">
        <f t="shared" si="12"/>
        <v>1000</v>
      </c>
      <c r="I73" s="30">
        <v>5</v>
      </c>
      <c r="J73" s="30">
        <v>0.2</v>
      </c>
      <c r="K73" s="30">
        <v>0</v>
      </c>
      <c r="L73" s="72">
        <f t="shared" si="14"/>
        <v>0</v>
      </c>
      <c r="M73" s="29">
        <f t="shared" si="13"/>
        <v>499000</v>
      </c>
      <c r="N73" s="29">
        <f t="shared" si="16"/>
        <v>1000</v>
      </c>
      <c r="O73" s="73" t="s">
        <v>504</v>
      </c>
      <c r="P73" s="73">
        <v>1</v>
      </c>
      <c r="Q73" s="264"/>
      <c r="R73" s="6">
        <f t="shared" si="24"/>
        <v>200</v>
      </c>
      <c r="S73" s="6">
        <f t="shared" si="17"/>
        <v>25000</v>
      </c>
      <c r="T73" s="6">
        <f t="shared" si="18"/>
        <v>-24000</v>
      </c>
      <c r="U73" s="6">
        <f t="shared" si="19"/>
        <v>0</v>
      </c>
      <c r="V73" s="4">
        <f t="shared" si="20"/>
        <v>100000</v>
      </c>
      <c r="W73" s="4">
        <f t="shared" si="21"/>
        <v>0</v>
      </c>
      <c r="X73" s="4">
        <f t="shared" si="22"/>
        <v>0</v>
      </c>
    </row>
    <row r="74" spans="1:24" s="3" customFormat="1" ht="13.5" customHeight="1" x14ac:dyDescent="0.2">
      <c r="A74" s="26">
        <f t="shared" si="23"/>
        <v>70</v>
      </c>
      <c r="B74" s="291" t="s">
        <v>650</v>
      </c>
      <c r="C74" s="112">
        <v>37986</v>
      </c>
      <c r="D74" s="124">
        <v>3200000</v>
      </c>
      <c r="E74" s="262"/>
      <c r="F74" s="29">
        <f t="shared" si="15"/>
        <v>3200000</v>
      </c>
      <c r="G74" s="29">
        <v>3199000</v>
      </c>
      <c r="H74" s="29">
        <f t="shared" si="12"/>
        <v>1000</v>
      </c>
      <c r="I74" s="30">
        <v>5</v>
      </c>
      <c r="J74" s="30">
        <v>0.2</v>
      </c>
      <c r="K74" s="30">
        <v>0</v>
      </c>
      <c r="L74" s="72">
        <f t="shared" si="14"/>
        <v>0</v>
      </c>
      <c r="M74" s="29">
        <f t="shared" si="13"/>
        <v>3199000</v>
      </c>
      <c r="N74" s="29">
        <f t="shared" si="16"/>
        <v>1000</v>
      </c>
      <c r="O74" s="73" t="s">
        <v>627</v>
      </c>
      <c r="P74" s="73"/>
      <c r="Q74" s="264"/>
      <c r="R74" s="6">
        <f t="shared" si="24"/>
        <v>200</v>
      </c>
      <c r="S74" s="6">
        <f t="shared" si="17"/>
        <v>160000</v>
      </c>
      <c r="T74" s="6">
        <f t="shared" si="18"/>
        <v>-159000</v>
      </c>
      <c r="U74" s="6">
        <f t="shared" si="19"/>
        <v>0</v>
      </c>
      <c r="V74" s="4">
        <f t="shared" si="20"/>
        <v>640000</v>
      </c>
      <c r="W74" s="4">
        <f t="shared" si="21"/>
        <v>0</v>
      </c>
      <c r="X74" s="4">
        <f t="shared" si="22"/>
        <v>0</v>
      </c>
    </row>
    <row r="75" spans="1:24" s="3" customFormat="1" ht="13.5" customHeight="1" x14ac:dyDescent="0.2">
      <c r="A75" s="26">
        <f t="shared" si="23"/>
        <v>71</v>
      </c>
      <c r="B75" s="291" t="s">
        <v>651</v>
      </c>
      <c r="C75" s="112">
        <v>37986</v>
      </c>
      <c r="D75" s="124">
        <v>3500000</v>
      </c>
      <c r="E75" s="262"/>
      <c r="F75" s="29">
        <f t="shared" si="15"/>
        <v>3500000</v>
      </c>
      <c r="G75" s="29">
        <v>3499000</v>
      </c>
      <c r="H75" s="29">
        <f t="shared" si="12"/>
        <v>1000</v>
      </c>
      <c r="I75" s="30">
        <v>5</v>
      </c>
      <c r="J75" s="30">
        <v>0.2</v>
      </c>
      <c r="K75" s="30">
        <v>0</v>
      </c>
      <c r="L75" s="72">
        <f t="shared" si="14"/>
        <v>0</v>
      </c>
      <c r="M75" s="29">
        <f t="shared" si="13"/>
        <v>3499000</v>
      </c>
      <c r="N75" s="29">
        <f t="shared" si="16"/>
        <v>1000</v>
      </c>
      <c r="O75" s="73" t="s">
        <v>627</v>
      </c>
      <c r="P75" s="73">
        <v>1</v>
      </c>
      <c r="Q75" s="264"/>
      <c r="R75" s="6">
        <f t="shared" si="24"/>
        <v>200</v>
      </c>
      <c r="S75" s="6">
        <f t="shared" si="17"/>
        <v>175000</v>
      </c>
      <c r="T75" s="6">
        <f t="shared" si="18"/>
        <v>-174000</v>
      </c>
      <c r="U75" s="6">
        <f t="shared" si="19"/>
        <v>0</v>
      </c>
      <c r="V75" s="4">
        <f t="shared" si="20"/>
        <v>700000</v>
      </c>
      <c r="W75" s="4">
        <f t="shared" si="21"/>
        <v>0</v>
      </c>
      <c r="X75" s="4">
        <f t="shared" si="22"/>
        <v>0</v>
      </c>
    </row>
    <row r="76" spans="1:24" s="3" customFormat="1" ht="13.5" customHeight="1" x14ac:dyDescent="0.2">
      <c r="A76" s="26">
        <f t="shared" si="23"/>
        <v>72</v>
      </c>
      <c r="B76" s="291" t="s">
        <v>579</v>
      </c>
      <c r="C76" s="112">
        <v>37986</v>
      </c>
      <c r="D76" s="124">
        <v>30000000</v>
      </c>
      <c r="E76" s="262"/>
      <c r="F76" s="29">
        <f t="shared" si="15"/>
        <v>30000000</v>
      </c>
      <c r="G76" s="29">
        <v>29999000</v>
      </c>
      <c r="H76" s="29">
        <f t="shared" si="12"/>
        <v>1000</v>
      </c>
      <c r="I76" s="30">
        <v>5</v>
      </c>
      <c r="J76" s="30">
        <v>0.2</v>
      </c>
      <c r="K76" s="30">
        <v>0</v>
      </c>
      <c r="L76" s="72">
        <f t="shared" si="14"/>
        <v>0</v>
      </c>
      <c r="M76" s="29">
        <f t="shared" si="13"/>
        <v>29999000</v>
      </c>
      <c r="N76" s="29">
        <f t="shared" si="16"/>
        <v>1000</v>
      </c>
      <c r="O76" s="129" t="s">
        <v>580</v>
      </c>
      <c r="P76" s="73"/>
      <c r="Q76" s="299"/>
      <c r="R76" s="6">
        <f t="shared" si="24"/>
        <v>200</v>
      </c>
      <c r="S76" s="6">
        <f t="shared" si="17"/>
        <v>1500000</v>
      </c>
      <c r="T76" s="6">
        <f t="shared" si="18"/>
        <v>-1499000</v>
      </c>
      <c r="U76" s="6">
        <f t="shared" si="19"/>
        <v>0</v>
      </c>
      <c r="V76" s="4">
        <f t="shared" si="20"/>
        <v>6000000</v>
      </c>
      <c r="W76" s="4">
        <f t="shared" si="21"/>
        <v>0</v>
      </c>
      <c r="X76" s="4">
        <f t="shared" si="22"/>
        <v>0</v>
      </c>
    </row>
    <row r="77" spans="1:24" s="3" customFormat="1" ht="13.5" customHeight="1" x14ac:dyDescent="0.2">
      <c r="A77" s="26">
        <f t="shared" si="23"/>
        <v>73</v>
      </c>
      <c r="B77" s="27" t="s">
        <v>652</v>
      </c>
      <c r="C77" s="28" t="s">
        <v>653</v>
      </c>
      <c r="D77" s="124">
        <v>4000000</v>
      </c>
      <c r="E77" s="262"/>
      <c r="F77" s="29">
        <f t="shared" si="15"/>
        <v>4000000</v>
      </c>
      <c r="G77" s="29">
        <v>3999000</v>
      </c>
      <c r="H77" s="29">
        <f t="shared" si="12"/>
        <v>1000</v>
      </c>
      <c r="I77" s="30">
        <v>5</v>
      </c>
      <c r="J77" s="30">
        <v>0.2</v>
      </c>
      <c r="K77" s="30">
        <v>0</v>
      </c>
      <c r="L77" s="72">
        <f t="shared" si="14"/>
        <v>0</v>
      </c>
      <c r="M77" s="29">
        <f t="shared" si="13"/>
        <v>3999000</v>
      </c>
      <c r="N77" s="29">
        <f t="shared" si="16"/>
        <v>1000</v>
      </c>
      <c r="O77" s="73" t="s">
        <v>654</v>
      </c>
      <c r="P77" s="73">
        <v>4</v>
      </c>
      <c r="Q77" s="32"/>
      <c r="R77" s="6">
        <f t="shared" si="24"/>
        <v>200</v>
      </c>
      <c r="S77" s="6">
        <f t="shared" si="17"/>
        <v>200000</v>
      </c>
      <c r="T77" s="6">
        <f t="shared" si="18"/>
        <v>-199000</v>
      </c>
      <c r="U77" s="6">
        <f t="shared" si="19"/>
        <v>0</v>
      </c>
      <c r="V77" s="4">
        <f t="shared" si="20"/>
        <v>800000</v>
      </c>
      <c r="W77" s="4">
        <f t="shared" si="21"/>
        <v>0</v>
      </c>
      <c r="X77" s="4">
        <f t="shared" si="22"/>
        <v>0</v>
      </c>
    </row>
    <row r="78" spans="1:24" s="3" customFormat="1" ht="13.5" customHeight="1" x14ac:dyDescent="0.2">
      <c r="A78" s="26">
        <f t="shared" si="23"/>
        <v>74</v>
      </c>
      <c r="B78" s="27" t="s">
        <v>655</v>
      </c>
      <c r="C78" s="28" t="s">
        <v>656</v>
      </c>
      <c r="D78" s="124">
        <v>1000000</v>
      </c>
      <c r="E78" s="262"/>
      <c r="F78" s="29">
        <f t="shared" si="15"/>
        <v>1000000</v>
      </c>
      <c r="G78" s="29">
        <v>999000</v>
      </c>
      <c r="H78" s="29">
        <f t="shared" si="12"/>
        <v>1000</v>
      </c>
      <c r="I78" s="30">
        <v>5</v>
      </c>
      <c r="J78" s="30">
        <v>0.2</v>
      </c>
      <c r="K78" s="30">
        <v>0</v>
      </c>
      <c r="L78" s="72">
        <f t="shared" si="14"/>
        <v>0</v>
      </c>
      <c r="M78" s="29">
        <f t="shared" si="13"/>
        <v>999000</v>
      </c>
      <c r="N78" s="29">
        <f t="shared" si="16"/>
        <v>1000</v>
      </c>
      <c r="O78" s="73" t="s">
        <v>657</v>
      </c>
      <c r="P78" s="73">
        <v>1</v>
      </c>
      <c r="Q78" s="32"/>
      <c r="R78" s="6">
        <f t="shared" si="24"/>
        <v>200</v>
      </c>
      <c r="S78" s="6">
        <f t="shared" si="17"/>
        <v>50000</v>
      </c>
      <c r="T78" s="6">
        <f t="shared" si="18"/>
        <v>-49000</v>
      </c>
      <c r="U78" s="6">
        <f t="shared" si="19"/>
        <v>0</v>
      </c>
      <c r="V78" s="4">
        <f t="shared" si="20"/>
        <v>200000</v>
      </c>
      <c r="W78" s="4">
        <f t="shared" si="21"/>
        <v>0</v>
      </c>
      <c r="X78" s="4">
        <f t="shared" si="22"/>
        <v>0</v>
      </c>
    </row>
    <row r="79" spans="1:24" s="3" customFormat="1" ht="13.5" customHeight="1" x14ac:dyDescent="0.2">
      <c r="A79" s="26">
        <f t="shared" si="23"/>
        <v>75</v>
      </c>
      <c r="B79" s="27" t="s">
        <v>658</v>
      </c>
      <c r="C79" s="28" t="s">
        <v>659</v>
      </c>
      <c r="D79" s="124">
        <v>500000</v>
      </c>
      <c r="E79" s="262"/>
      <c r="F79" s="29">
        <f t="shared" si="15"/>
        <v>500000</v>
      </c>
      <c r="G79" s="29">
        <v>499000</v>
      </c>
      <c r="H79" s="29">
        <f t="shared" si="12"/>
        <v>1000</v>
      </c>
      <c r="I79" s="30">
        <v>5</v>
      </c>
      <c r="J79" s="30">
        <v>0.2</v>
      </c>
      <c r="K79" s="30">
        <v>0</v>
      </c>
      <c r="L79" s="72">
        <f t="shared" si="14"/>
        <v>0</v>
      </c>
      <c r="M79" s="29">
        <f t="shared" si="13"/>
        <v>499000</v>
      </c>
      <c r="N79" s="29">
        <f t="shared" si="16"/>
        <v>1000</v>
      </c>
      <c r="O79" s="73" t="s">
        <v>504</v>
      </c>
      <c r="P79" s="73">
        <v>1</v>
      </c>
      <c r="Q79" s="32"/>
      <c r="R79" s="6">
        <f t="shared" si="24"/>
        <v>200</v>
      </c>
      <c r="S79" s="6">
        <f t="shared" si="17"/>
        <v>25000</v>
      </c>
      <c r="T79" s="6">
        <f t="shared" si="18"/>
        <v>-24000</v>
      </c>
      <c r="U79" s="6">
        <f t="shared" si="19"/>
        <v>0</v>
      </c>
      <c r="V79" s="4">
        <f t="shared" si="20"/>
        <v>100000</v>
      </c>
      <c r="W79" s="4">
        <f t="shared" si="21"/>
        <v>0</v>
      </c>
      <c r="X79" s="4">
        <f t="shared" si="22"/>
        <v>0</v>
      </c>
    </row>
    <row r="80" spans="1:24" s="3" customFormat="1" ht="13.5" customHeight="1" x14ac:dyDescent="0.2">
      <c r="A80" s="26">
        <f t="shared" si="23"/>
        <v>76</v>
      </c>
      <c r="B80" s="27" t="s">
        <v>660</v>
      </c>
      <c r="C80" s="28" t="s">
        <v>659</v>
      </c>
      <c r="D80" s="124">
        <v>780000</v>
      </c>
      <c r="E80" s="262"/>
      <c r="F80" s="29">
        <f t="shared" si="15"/>
        <v>780000</v>
      </c>
      <c r="G80" s="29">
        <v>779000</v>
      </c>
      <c r="H80" s="29">
        <f t="shared" si="12"/>
        <v>1000</v>
      </c>
      <c r="I80" s="30">
        <v>5</v>
      </c>
      <c r="J80" s="30">
        <v>0.2</v>
      </c>
      <c r="K80" s="30">
        <v>0</v>
      </c>
      <c r="L80" s="72">
        <f t="shared" si="14"/>
        <v>0</v>
      </c>
      <c r="M80" s="29">
        <f t="shared" si="13"/>
        <v>779000</v>
      </c>
      <c r="N80" s="29">
        <f t="shared" si="16"/>
        <v>1000</v>
      </c>
      <c r="O80" s="73" t="s">
        <v>504</v>
      </c>
      <c r="P80" s="73">
        <v>1</v>
      </c>
      <c r="Q80" s="32"/>
      <c r="R80" s="6">
        <f t="shared" si="24"/>
        <v>200</v>
      </c>
      <c r="S80" s="6">
        <f t="shared" si="17"/>
        <v>39000</v>
      </c>
      <c r="T80" s="6">
        <f t="shared" si="18"/>
        <v>-38000</v>
      </c>
      <c r="U80" s="6">
        <f t="shared" si="19"/>
        <v>0</v>
      </c>
      <c r="V80" s="4">
        <f t="shared" si="20"/>
        <v>156000</v>
      </c>
      <c r="W80" s="4">
        <f t="shared" si="21"/>
        <v>0</v>
      </c>
      <c r="X80" s="4">
        <f t="shared" si="22"/>
        <v>0</v>
      </c>
    </row>
    <row r="81" spans="1:24" s="3" customFormat="1" ht="13.5" customHeight="1" x14ac:dyDescent="0.2">
      <c r="A81" s="26">
        <f t="shared" si="23"/>
        <v>77</v>
      </c>
      <c r="B81" s="27" t="s">
        <v>661</v>
      </c>
      <c r="C81" s="28" t="s">
        <v>662</v>
      </c>
      <c r="D81" s="124">
        <v>600000</v>
      </c>
      <c r="E81" s="262"/>
      <c r="F81" s="29">
        <f t="shared" si="15"/>
        <v>600000</v>
      </c>
      <c r="G81" s="29">
        <v>599000</v>
      </c>
      <c r="H81" s="29">
        <f t="shared" si="12"/>
        <v>1000</v>
      </c>
      <c r="I81" s="30">
        <v>5</v>
      </c>
      <c r="J81" s="30">
        <v>0.2</v>
      </c>
      <c r="K81" s="30">
        <v>0</v>
      </c>
      <c r="L81" s="72"/>
      <c r="M81" s="29">
        <f t="shared" si="13"/>
        <v>599000</v>
      </c>
      <c r="N81" s="29">
        <f t="shared" si="16"/>
        <v>1000</v>
      </c>
      <c r="O81" s="73" t="s">
        <v>504</v>
      </c>
      <c r="P81" s="73">
        <v>1</v>
      </c>
      <c r="Q81" s="32"/>
      <c r="R81" s="6">
        <f t="shared" si="24"/>
        <v>200</v>
      </c>
      <c r="S81" s="6">
        <f t="shared" si="17"/>
        <v>30000</v>
      </c>
      <c r="T81" s="6">
        <f t="shared" si="18"/>
        <v>-29000</v>
      </c>
      <c r="U81" s="6">
        <f t="shared" si="19"/>
        <v>0</v>
      </c>
      <c r="V81" s="4">
        <f t="shared" si="20"/>
        <v>120000</v>
      </c>
      <c r="W81" s="4">
        <f t="shared" si="21"/>
        <v>0</v>
      </c>
      <c r="X81" s="4">
        <f t="shared" si="22"/>
        <v>0</v>
      </c>
    </row>
    <row r="82" spans="1:24" s="3" customFormat="1" ht="13.5" customHeight="1" x14ac:dyDescent="0.2">
      <c r="A82" s="26">
        <f t="shared" si="23"/>
        <v>78</v>
      </c>
      <c r="B82" s="27" t="s">
        <v>663</v>
      </c>
      <c r="C82" s="28" t="s">
        <v>664</v>
      </c>
      <c r="D82" s="124">
        <v>600000</v>
      </c>
      <c r="E82" s="262"/>
      <c r="F82" s="29">
        <f t="shared" si="15"/>
        <v>600000</v>
      </c>
      <c r="G82" s="29">
        <v>599000</v>
      </c>
      <c r="H82" s="29">
        <f t="shared" si="12"/>
        <v>1000</v>
      </c>
      <c r="I82" s="30">
        <v>5</v>
      </c>
      <c r="J82" s="30">
        <v>0.2</v>
      </c>
      <c r="K82" s="30">
        <v>0</v>
      </c>
      <c r="L82" s="72"/>
      <c r="M82" s="29">
        <f t="shared" si="13"/>
        <v>599000</v>
      </c>
      <c r="N82" s="29">
        <f t="shared" si="16"/>
        <v>1000</v>
      </c>
      <c r="O82" s="73" t="s">
        <v>644</v>
      </c>
      <c r="P82" s="73">
        <v>1</v>
      </c>
      <c r="Q82" s="32"/>
      <c r="R82" s="6">
        <f t="shared" si="24"/>
        <v>200</v>
      </c>
      <c r="S82" s="6">
        <f t="shared" si="17"/>
        <v>30000</v>
      </c>
      <c r="T82" s="6">
        <f t="shared" si="18"/>
        <v>-29000</v>
      </c>
      <c r="U82" s="6">
        <f t="shared" si="19"/>
        <v>0</v>
      </c>
      <c r="V82" s="4">
        <f t="shared" si="20"/>
        <v>120000</v>
      </c>
      <c r="W82" s="4">
        <f t="shared" si="21"/>
        <v>0</v>
      </c>
      <c r="X82" s="4">
        <f t="shared" si="22"/>
        <v>0</v>
      </c>
    </row>
    <row r="83" spans="1:24" s="3" customFormat="1" ht="13.5" customHeight="1" x14ac:dyDescent="0.2">
      <c r="A83" s="26">
        <f t="shared" si="23"/>
        <v>79</v>
      </c>
      <c r="B83" s="27" t="s">
        <v>652</v>
      </c>
      <c r="C83" s="28" t="s">
        <v>665</v>
      </c>
      <c r="D83" s="124">
        <v>4000000</v>
      </c>
      <c r="E83" s="262"/>
      <c r="F83" s="29">
        <f t="shared" si="15"/>
        <v>4000000</v>
      </c>
      <c r="G83" s="29">
        <v>3999000</v>
      </c>
      <c r="H83" s="29">
        <f t="shared" si="12"/>
        <v>1000</v>
      </c>
      <c r="I83" s="30">
        <v>5</v>
      </c>
      <c r="J83" s="30">
        <v>0.2</v>
      </c>
      <c r="K83" s="30">
        <v>0</v>
      </c>
      <c r="L83" s="72"/>
      <c r="M83" s="29">
        <f t="shared" si="13"/>
        <v>3999000</v>
      </c>
      <c r="N83" s="29">
        <f t="shared" si="16"/>
        <v>1000</v>
      </c>
      <c r="O83" s="73" t="s">
        <v>654</v>
      </c>
      <c r="P83" s="73">
        <v>4</v>
      </c>
      <c r="Q83" s="32"/>
      <c r="R83" s="6">
        <f t="shared" si="24"/>
        <v>200</v>
      </c>
      <c r="S83" s="6">
        <f t="shared" si="17"/>
        <v>200000</v>
      </c>
      <c r="T83" s="6">
        <f t="shared" si="18"/>
        <v>-199000</v>
      </c>
      <c r="U83" s="6">
        <f t="shared" si="19"/>
        <v>0</v>
      </c>
      <c r="V83" s="4">
        <f t="shared" si="20"/>
        <v>800000</v>
      </c>
      <c r="W83" s="4">
        <f t="shared" si="21"/>
        <v>0</v>
      </c>
      <c r="X83" s="4">
        <f t="shared" si="22"/>
        <v>0</v>
      </c>
    </row>
    <row r="84" spans="1:24" s="3" customFormat="1" ht="13.5" customHeight="1" x14ac:dyDescent="0.2">
      <c r="A84" s="26">
        <f t="shared" si="23"/>
        <v>80</v>
      </c>
      <c r="B84" s="27" t="s">
        <v>666</v>
      </c>
      <c r="C84" s="28" t="s">
        <v>667</v>
      </c>
      <c r="D84" s="124">
        <v>360000</v>
      </c>
      <c r="E84" s="262"/>
      <c r="F84" s="29">
        <f t="shared" si="15"/>
        <v>360000</v>
      </c>
      <c r="G84" s="29">
        <v>359000</v>
      </c>
      <c r="H84" s="29">
        <f t="shared" si="12"/>
        <v>1000</v>
      </c>
      <c r="I84" s="30">
        <v>5</v>
      </c>
      <c r="J84" s="30">
        <v>0.2</v>
      </c>
      <c r="K84" s="30">
        <v>0</v>
      </c>
      <c r="L84" s="72"/>
      <c r="M84" s="29">
        <f t="shared" si="13"/>
        <v>359000</v>
      </c>
      <c r="N84" s="29">
        <f t="shared" si="16"/>
        <v>1000</v>
      </c>
      <c r="O84" s="73" t="s">
        <v>504</v>
      </c>
      <c r="P84" s="73">
        <v>1</v>
      </c>
      <c r="Q84" s="32"/>
      <c r="R84" s="6">
        <f t="shared" si="24"/>
        <v>200</v>
      </c>
      <c r="S84" s="6">
        <f t="shared" si="17"/>
        <v>18000</v>
      </c>
      <c r="T84" s="6">
        <f t="shared" si="18"/>
        <v>-17000</v>
      </c>
      <c r="U84" s="6">
        <f t="shared" si="19"/>
        <v>0</v>
      </c>
      <c r="V84" s="4">
        <f t="shared" si="20"/>
        <v>72000</v>
      </c>
      <c r="W84" s="4">
        <f t="shared" si="21"/>
        <v>0</v>
      </c>
      <c r="X84" s="4">
        <f t="shared" si="22"/>
        <v>0</v>
      </c>
    </row>
    <row r="85" spans="1:24" s="3" customFormat="1" ht="13.5" customHeight="1" x14ac:dyDescent="0.2">
      <c r="A85" s="26">
        <f t="shared" si="23"/>
        <v>81</v>
      </c>
      <c r="B85" s="27" t="s">
        <v>668</v>
      </c>
      <c r="C85" s="28" t="s">
        <v>667</v>
      </c>
      <c r="D85" s="124">
        <v>500000</v>
      </c>
      <c r="E85" s="262"/>
      <c r="F85" s="29">
        <f t="shared" si="15"/>
        <v>500000</v>
      </c>
      <c r="G85" s="29">
        <v>499000</v>
      </c>
      <c r="H85" s="29">
        <f t="shared" si="12"/>
        <v>1000</v>
      </c>
      <c r="I85" s="30">
        <v>5</v>
      </c>
      <c r="J85" s="30">
        <v>0.2</v>
      </c>
      <c r="K85" s="30">
        <v>0</v>
      </c>
      <c r="L85" s="72"/>
      <c r="M85" s="29">
        <f t="shared" si="13"/>
        <v>499000</v>
      </c>
      <c r="N85" s="29">
        <f t="shared" si="16"/>
        <v>1000</v>
      </c>
      <c r="O85" s="73" t="s">
        <v>504</v>
      </c>
      <c r="P85" s="73">
        <v>1</v>
      </c>
      <c r="Q85" s="32"/>
      <c r="R85" s="6">
        <f t="shared" si="24"/>
        <v>200</v>
      </c>
      <c r="S85" s="6">
        <f t="shared" si="17"/>
        <v>25000</v>
      </c>
      <c r="T85" s="6">
        <f t="shared" si="18"/>
        <v>-24000</v>
      </c>
      <c r="U85" s="6">
        <f t="shared" si="19"/>
        <v>0</v>
      </c>
      <c r="V85" s="4">
        <f t="shared" si="20"/>
        <v>100000</v>
      </c>
      <c r="W85" s="4">
        <f t="shared" si="21"/>
        <v>0</v>
      </c>
      <c r="X85" s="4">
        <f t="shared" si="22"/>
        <v>0</v>
      </c>
    </row>
    <row r="86" spans="1:24" s="3" customFormat="1" ht="13.5" customHeight="1" x14ac:dyDescent="0.2">
      <c r="A86" s="26">
        <f t="shared" si="23"/>
        <v>82</v>
      </c>
      <c r="B86" s="27" t="s">
        <v>669</v>
      </c>
      <c r="C86" s="28" t="s">
        <v>667</v>
      </c>
      <c r="D86" s="124">
        <v>500000</v>
      </c>
      <c r="E86" s="262"/>
      <c r="F86" s="29">
        <f t="shared" si="15"/>
        <v>500000</v>
      </c>
      <c r="G86" s="29">
        <v>499000</v>
      </c>
      <c r="H86" s="29">
        <f t="shared" si="12"/>
        <v>1000</v>
      </c>
      <c r="I86" s="30">
        <v>5</v>
      </c>
      <c r="J86" s="30">
        <v>0.2</v>
      </c>
      <c r="K86" s="30">
        <v>0</v>
      </c>
      <c r="L86" s="72"/>
      <c r="M86" s="29">
        <f t="shared" si="13"/>
        <v>499000</v>
      </c>
      <c r="N86" s="29">
        <f t="shared" si="16"/>
        <v>1000</v>
      </c>
      <c r="O86" s="73" t="s">
        <v>504</v>
      </c>
      <c r="P86" s="73">
        <v>1</v>
      </c>
      <c r="Q86" s="32"/>
      <c r="R86" s="6">
        <f t="shared" si="24"/>
        <v>200</v>
      </c>
      <c r="S86" s="6">
        <f t="shared" si="17"/>
        <v>25000</v>
      </c>
      <c r="T86" s="6">
        <f t="shared" si="18"/>
        <v>-24000</v>
      </c>
      <c r="U86" s="6">
        <f t="shared" si="19"/>
        <v>0</v>
      </c>
      <c r="V86" s="4">
        <f t="shared" si="20"/>
        <v>100000</v>
      </c>
      <c r="W86" s="4">
        <f t="shared" si="21"/>
        <v>0</v>
      </c>
      <c r="X86" s="4">
        <f t="shared" si="22"/>
        <v>0</v>
      </c>
    </row>
    <row r="87" spans="1:24" s="3" customFormat="1" ht="13.5" customHeight="1" x14ac:dyDescent="0.2">
      <c r="A87" s="26">
        <f t="shared" si="23"/>
        <v>83</v>
      </c>
      <c r="B87" s="27" t="s">
        <v>663</v>
      </c>
      <c r="C87" s="28" t="s">
        <v>667</v>
      </c>
      <c r="D87" s="124">
        <v>1600000</v>
      </c>
      <c r="E87" s="262"/>
      <c r="F87" s="29">
        <f t="shared" si="15"/>
        <v>1600000</v>
      </c>
      <c r="G87" s="29">
        <v>1599000</v>
      </c>
      <c r="H87" s="29">
        <f t="shared" si="12"/>
        <v>1000</v>
      </c>
      <c r="I87" s="30">
        <v>5</v>
      </c>
      <c r="J87" s="30">
        <v>0.2</v>
      </c>
      <c r="K87" s="30">
        <v>0</v>
      </c>
      <c r="L87" s="72"/>
      <c r="M87" s="29">
        <f t="shared" si="13"/>
        <v>1599000</v>
      </c>
      <c r="N87" s="29">
        <f t="shared" si="16"/>
        <v>1000</v>
      </c>
      <c r="O87" s="73" t="s">
        <v>504</v>
      </c>
      <c r="P87" s="73">
        <v>1</v>
      </c>
      <c r="Q87" s="32"/>
      <c r="R87" s="6">
        <f t="shared" si="24"/>
        <v>200</v>
      </c>
      <c r="S87" s="6">
        <f t="shared" si="17"/>
        <v>80000</v>
      </c>
      <c r="T87" s="6">
        <f t="shared" si="18"/>
        <v>-79000</v>
      </c>
      <c r="U87" s="6">
        <f t="shared" si="19"/>
        <v>0</v>
      </c>
      <c r="V87" s="4">
        <f t="shared" si="20"/>
        <v>320000</v>
      </c>
      <c r="W87" s="4">
        <f t="shared" si="21"/>
        <v>0</v>
      </c>
      <c r="X87" s="4">
        <f t="shared" si="22"/>
        <v>0</v>
      </c>
    </row>
    <row r="88" spans="1:24" s="3" customFormat="1" ht="13.5" customHeight="1" x14ac:dyDescent="0.2">
      <c r="A88" s="26">
        <f t="shared" si="23"/>
        <v>84</v>
      </c>
      <c r="B88" s="27" t="s">
        <v>670</v>
      </c>
      <c r="C88" s="28" t="s">
        <v>667</v>
      </c>
      <c r="D88" s="124">
        <v>135000</v>
      </c>
      <c r="E88" s="262"/>
      <c r="F88" s="29">
        <f t="shared" si="15"/>
        <v>135000</v>
      </c>
      <c r="G88" s="29">
        <v>134000</v>
      </c>
      <c r="H88" s="29">
        <f t="shared" si="12"/>
        <v>1000</v>
      </c>
      <c r="I88" s="30">
        <v>5</v>
      </c>
      <c r="J88" s="30">
        <v>0.2</v>
      </c>
      <c r="K88" s="30">
        <v>0</v>
      </c>
      <c r="L88" s="72"/>
      <c r="M88" s="29">
        <f t="shared" si="13"/>
        <v>134000</v>
      </c>
      <c r="N88" s="29">
        <f t="shared" si="16"/>
        <v>1000</v>
      </c>
      <c r="O88" s="73" t="s">
        <v>504</v>
      </c>
      <c r="P88" s="73">
        <v>1</v>
      </c>
      <c r="Q88" s="32"/>
      <c r="R88" s="6">
        <f t="shared" si="24"/>
        <v>200</v>
      </c>
      <c r="S88" s="6">
        <f t="shared" si="17"/>
        <v>6750</v>
      </c>
      <c r="T88" s="6">
        <f t="shared" si="18"/>
        <v>-5750</v>
      </c>
      <c r="U88" s="6">
        <f t="shared" si="19"/>
        <v>0</v>
      </c>
      <c r="V88" s="4">
        <f t="shared" si="20"/>
        <v>27000</v>
      </c>
      <c r="W88" s="4">
        <f t="shared" si="21"/>
        <v>0</v>
      </c>
      <c r="X88" s="4">
        <f t="shared" si="22"/>
        <v>0</v>
      </c>
    </row>
    <row r="89" spans="1:24" s="3" customFormat="1" ht="13.5" customHeight="1" x14ac:dyDescent="0.2">
      <c r="A89" s="26">
        <f t="shared" si="23"/>
        <v>85</v>
      </c>
      <c r="B89" s="27" t="s">
        <v>671</v>
      </c>
      <c r="C89" s="28" t="s">
        <v>672</v>
      </c>
      <c r="D89" s="124">
        <v>2000000</v>
      </c>
      <c r="E89" s="262"/>
      <c r="F89" s="29">
        <f t="shared" si="15"/>
        <v>2000000</v>
      </c>
      <c r="G89" s="29">
        <v>1999000</v>
      </c>
      <c r="H89" s="29">
        <f t="shared" si="12"/>
        <v>1000</v>
      </c>
      <c r="I89" s="30">
        <v>5</v>
      </c>
      <c r="J89" s="30">
        <v>0.2</v>
      </c>
      <c r="K89" s="30">
        <v>0</v>
      </c>
      <c r="L89" s="72"/>
      <c r="M89" s="29">
        <f t="shared" si="13"/>
        <v>1999000</v>
      </c>
      <c r="N89" s="29">
        <f t="shared" si="16"/>
        <v>1000</v>
      </c>
      <c r="O89" s="73" t="s">
        <v>673</v>
      </c>
      <c r="P89" s="73">
        <v>50</v>
      </c>
      <c r="Q89" s="32"/>
      <c r="R89" s="6">
        <f t="shared" si="24"/>
        <v>200</v>
      </c>
      <c r="S89" s="6">
        <f t="shared" si="17"/>
        <v>100000</v>
      </c>
      <c r="T89" s="6">
        <f t="shared" si="18"/>
        <v>-99000</v>
      </c>
      <c r="U89" s="6">
        <f t="shared" si="19"/>
        <v>0</v>
      </c>
      <c r="V89" s="4">
        <f t="shared" si="20"/>
        <v>400000</v>
      </c>
      <c r="W89" s="4">
        <f t="shared" si="21"/>
        <v>0</v>
      </c>
      <c r="X89" s="4">
        <f t="shared" si="22"/>
        <v>0</v>
      </c>
    </row>
    <row r="90" spans="1:24" s="3" customFormat="1" ht="13.5" customHeight="1" x14ac:dyDescent="0.2">
      <c r="A90" s="26">
        <f t="shared" si="23"/>
        <v>86</v>
      </c>
      <c r="B90" s="27" t="s">
        <v>658</v>
      </c>
      <c r="C90" s="28" t="s">
        <v>674</v>
      </c>
      <c r="D90" s="124">
        <v>450000</v>
      </c>
      <c r="E90" s="262"/>
      <c r="F90" s="29">
        <f t="shared" si="15"/>
        <v>450000</v>
      </c>
      <c r="G90" s="29">
        <v>449000</v>
      </c>
      <c r="H90" s="29">
        <f t="shared" si="12"/>
        <v>1000</v>
      </c>
      <c r="I90" s="30">
        <v>5</v>
      </c>
      <c r="J90" s="30">
        <v>0.2</v>
      </c>
      <c r="K90" s="30">
        <v>0</v>
      </c>
      <c r="L90" s="72"/>
      <c r="M90" s="29">
        <f t="shared" si="13"/>
        <v>449000</v>
      </c>
      <c r="N90" s="29">
        <f t="shared" si="16"/>
        <v>1000</v>
      </c>
      <c r="O90" s="73" t="s">
        <v>504</v>
      </c>
      <c r="P90" s="73">
        <v>1</v>
      </c>
      <c r="Q90" s="32"/>
      <c r="R90" s="6">
        <f t="shared" si="24"/>
        <v>200</v>
      </c>
      <c r="S90" s="6">
        <f t="shared" si="17"/>
        <v>22500</v>
      </c>
      <c r="T90" s="6">
        <f t="shared" si="18"/>
        <v>-21500</v>
      </c>
      <c r="U90" s="6">
        <f t="shared" si="19"/>
        <v>0</v>
      </c>
      <c r="V90" s="4">
        <f t="shared" si="20"/>
        <v>90000</v>
      </c>
      <c r="W90" s="4">
        <f t="shared" si="21"/>
        <v>0</v>
      </c>
      <c r="X90" s="4">
        <f t="shared" si="22"/>
        <v>0</v>
      </c>
    </row>
    <row r="91" spans="1:24" s="3" customFormat="1" ht="13.5" customHeight="1" x14ac:dyDescent="0.2">
      <c r="A91" s="26">
        <f t="shared" si="23"/>
        <v>87</v>
      </c>
      <c r="B91" s="27" t="s">
        <v>652</v>
      </c>
      <c r="C91" s="28" t="s">
        <v>675</v>
      </c>
      <c r="D91" s="124">
        <v>800000</v>
      </c>
      <c r="E91" s="262"/>
      <c r="F91" s="29">
        <f t="shared" si="15"/>
        <v>800000</v>
      </c>
      <c r="G91" s="29">
        <v>799000</v>
      </c>
      <c r="H91" s="29">
        <f t="shared" si="12"/>
        <v>1000</v>
      </c>
      <c r="I91" s="30">
        <v>5</v>
      </c>
      <c r="J91" s="30">
        <v>0.2</v>
      </c>
      <c r="K91" s="30">
        <v>0</v>
      </c>
      <c r="L91" s="72"/>
      <c r="M91" s="29">
        <f t="shared" si="13"/>
        <v>799000</v>
      </c>
      <c r="N91" s="29">
        <f t="shared" si="16"/>
        <v>1000</v>
      </c>
      <c r="O91" s="73" t="s">
        <v>654</v>
      </c>
      <c r="P91" s="73">
        <v>1</v>
      </c>
      <c r="Q91" s="32"/>
      <c r="R91" s="6">
        <f t="shared" si="24"/>
        <v>200</v>
      </c>
      <c r="S91" s="6">
        <f t="shared" si="17"/>
        <v>40000</v>
      </c>
      <c r="T91" s="6">
        <f t="shared" si="18"/>
        <v>-39000</v>
      </c>
      <c r="U91" s="6">
        <f t="shared" si="19"/>
        <v>0</v>
      </c>
      <c r="V91" s="4">
        <f t="shared" si="20"/>
        <v>160000</v>
      </c>
      <c r="W91" s="4">
        <f t="shared" si="21"/>
        <v>0</v>
      </c>
      <c r="X91" s="4">
        <f t="shared" si="22"/>
        <v>0</v>
      </c>
    </row>
    <row r="92" spans="1:24" s="3" customFormat="1" ht="13.5" customHeight="1" x14ac:dyDescent="0.2">
      <c r="A92" s="26">
        <f t="shared" si="23"/>
        <v>88</v>
      </c>
      <c r="B92" s="27" t="s">
        <v>676</v>
      </c>
      <c r="C92" s="28" t="s">
        <v>677</v>
      </c>
      <c r="D92" s="124">
        <v>150000</v>
      </c>
      <c r="E92" s="262"/>
      <c r="F92" s="29">
        <f t="shared" si="15"/>
        <v>150000</v>
      </c>
      <c r="G92" s="29">
        <v>149000</v>
      </c>
      <c r="H92" s="29">
        <f t="shared" si="12"/>
        <v>1000</v>
      </c>
      <c r="I92" s="30">
        <v>5</v>
      </c>
      <c r="J92" s="30">
        <v>0.2</v>
      </c>
      <c r="K92" s="30">
        <v>0</v>
      </c>
      <c r="L92" s="72"/>
      <c r="M92" s="29">
        <f t="shared" si="13"/>
        <v>149000</v>
      </c>
      <c r="N92" s="29">
        <f t="shared" si="16"/>
        <v>1000</v>
      </c>
      <c r="O92" s="73" t="s">
        <v>678</v>
      </c>
      <c r="P92" s="73">
        <v>1</v>
      </c>
      <c r="Q92" s="32"/>
      <c r="R92" s="6">
        <f t="shared" si="24"/>
        <v>200</v>
      </c>
      <c r="S92" s="6">
        <f t="shared" si="17"/>
        <v>7500</v>
      </c>
      <c r="T92" s="6">
        <f t="shared" si="18"/>
        <v>-6500</v>
      </c>
      <c r="U92" s="6">
        <f t="shared" si="19"/>
        <v>0</v>
      </c>
      <c r="V92" s="4">
        <f t="shared" si="20"/>
        <v>30000</v>
      </c>
      <c r="W92" s="4">
        <f t="shared" si="21"/>
        <v>0</v>
      </c>
      <c r="X92" s="4">
        <f t="shared" si="22"/>
        <v>0</v>
      </c>
    </row>
    <row r="93" spans="1:24" s="3" customFormat="1" ht="13.5" customHeight="1" x14ac:dyDescent="0.2">
      <c r="A93" s="26">
        <f t="shared" si="23"/>
        <v>89</v>
      </c>
      <c r="B93" s="27" t="s">
        <v>679</v>
      </c>
      <c r="C93" s="28" t="s">
        <v>677</v>
      </c>
      <c r="D93" s="124">
        <v>300000</v>
      </c>
      <c r="E93" s="262"/>
      <c r="F93" s="29">
        <f t="shared" si="15"/>
        <v>300000</v>
      </c>
      <c r="G93" s="29">
        <v>299000</v>
      </c>
      <c r="H93" s="29">
        <f t="shared" si="12"/>
        <v>1000</v>
      </c>
      <c r="I93" s="30">
        <v>5</v>
      </c>
      <c r="J93" s="30">
        <v>0.2</v>
      </c>
      <c r="K93" s="30">
        <v>0</v>
      </c>
      <c r="L93" s="72"/>
      <c r="M93" s="29">
        <f t="shared" si="13"/>
        <v>299000</v>
      </c>
      <c r="N93" s="29">
        <f t="shared" si="16"/>
        <v>1000</v>
      </c>
      <c r="O93" s="73" t="s">
        <v>150</v>
      </c>
      <c r="P93" s="73">
        <v>1</v>
      </c>
      <c r="Q93" s="32"/>
      <c r="R93" s="6">
        <f t="shared" si="24"/>
        <v>200</v>
      </c>
      <c r="S93" s="6">
        <f t="shared" si="17"/>
        <v>15000</v>
      </c>
      <c r="T93" s="6">
        <f t="shared" si="18"/>
        <v>-14000</v>
      </c>
      <c r="U93" s="6">
        <f t="shared" si="19"/>
        <v>0</v>
      </c>
      <c r="V93" s="4">
        <f t="shared" si="20"/>
        <v>60000</v>
      </c>
      <c r="W93" s="4">
        <f t="shared" si="21"/>
        <v>0</v>
      </c>
      <c r="X93" s="4">
        <f t="shared" si="22"/>
        <v>0</v>
      </c>
    </row>
    <row r="94" spans="1:24" s="3" customFormat="1" ht="13.5" customHeight="1" x14ac:dyDescent="0.2">
      <c r="A94" s="26">
        <f t="shared" si="23"/>
        <v>90</v>
      </c>
      <c r="B94" s="27" t="s">
        <v>680</v>
      </c>
      <c r="C94" s="28" t="s">
        <v>508</v>
      </c>
      <c r="D94" s="124">
        <v>850000</v>
      </c>
      <c r="E94" s="262"/>
      <c r="F94" s="29">
        <f t="shared" si="15"/>
        <v>850000</v>
      </c>
      <c r="G94" s="29">
        <v>849000</v>
      </c>
      <c r="H94" s="29">
        <f t="shared" si="12"/>
        <v>1000</v>
      </c>
      <c r="I94" s="30">
        <v>5</v>
      </c>
      <c r="J94" s="30">
        <v>0.2</v>
      </c>
      <c r="K94" s="30">
        <v>0</v>
      </c>
      <c r="L94" s="72"/>
      <c r="M94" s="29">
        <f t="shared" si="13"/>
        <v>849000</v>
      </c>
      <c r="N94" s="29">
        <f t="shared" si="16"/>
        <v>1000</v>
      </c>
      <c r="O94" s="73" t="s">
        <v>509</v>
      </c>
      <c r="P94" s="73">
        <v>1</v>
      </c>
      <c r="Q94" s="32"/>
      <c r="R94" s="6">
        <f t="shared" si="24"/>
        <v>200</v>
      </c>
      <c r="S94" s="6">
        <f t="shared" si="17"/>
        <v>42500</v>
      </c>
      <c r="T94" s="6">
        <f t="shared" si="18"/>
        <v>-41500</v>
      </c>
      <c r="U94" s="6">
        <f t="shared" si="19"/>
        <v>0</v>
      </c>
      <c r="V94" s="4">
        <f t="shared" si="20"/>
        <v>170000</v>
      </c>
      <c r="W94" s="4">
        <f t="shared" si="21"/>
        <v>0</v>
      </c>
      <c r="X94" s="4">
        <f t="shared" si="22"/>
        <v>0</v>
      </c>
    </row>
    <row r="95" spans="1:24" s="3" customFormat="1" ht="13.5" customHeight="1" x14ac:dyDescent="0.2">
      <c r="A95" s="26">
        <f t="shared" si="23"/>
        <v>91</v>
      </c>
      <c r="B95" s="27" t="s">
        <v>681</v>
      </c>
      <c r="C95" s="28" t="s">
        <v>682</v>
      </c>
      <c r="D95" s="124">
        <v>2600000</v>
      </c>
      <c r="E95" s="262"/>
      <c r="F95" s="29">
        <f t="shared" si="15"/>
        <v>2600000</v>
      </c>
      <c r="G95" s="29">
        <v>2599000</v>
      </c>
      <c r="H95" s="29">
        <f t="shared" si="12"/>
        <v>1000</v>
      </c>
      <c r="I95" s="30">
        <v>5</v>
      </c>
      <c r="J95" s="30">
        <v>0.2</v>
      </c>
      <c r="K95" s="30">
        <v>0</v>
      </c>
      <c r="L95" s="72"/>
      <c r="M95" s="29">
        <f t="shared" si="13"/>
        <v>2599000</v>
      </c>
      <c r="N95" s="29">
        <f t="shared" si="16"/>
        <v>1000</v>
      </c>
      <c r="O95" s="73" t="s">
        <v>683</v>
      </c>
      <c r="P95" s="73">
        <v>1</v>
      </c>
      <c r="Q95" s="32"/>
      <c r="R95" s="6">
        <f t="shared" si="24"/>
        <v>200</v>
      </c>
      <c r="S95" s="6">
        <f t="shared" si="17"/>
        <v>130000</v>
      </c>
      <c r="T95" s="6">
        <f t="shared" si="18"/>
        <v>-129000</v>
      </c>
      <c r="U95" s="6">
        <f t="shared" si="19"/>
        <v>0</v>
      </c>
      <c r="V95" s="4">
        <f t="shared" si="20"/>
        <v>520000</v>
      </c>
      <c r="W95" s="4">
        <f t="shared" si="21"/>
        <v>0</v>
      </c>
      <c r="X95" s="4">
        <f t="shared" si="22"/>
        <v>0</v>
      </c>
    </row>
    <row r="96" spans="1:24" s="3" customFormat="1" ht="13.5" customHeight="1" x14ac:dyDescent="0.2">
      <c r="A96" s="26">
        <f t="shared" si="23"/>
        <v>92</v>
      </c>
      <c r="B96" s="27" t="s">
        <v>652</v>
      </c>
      <c r="C96" s="28" t="s">
        <v>177</v>
      </c>
      <c r="D96" s="124">
        <v>1600000</v>
      </c>
      <c r="E96" s="262"/>
      <c r="F96" s="29">
        <f t="shared" si="15"/>
        <v>1600000</v>
      </c>
      <c r="G96" s="29">
        <v>1599000</v>
      </c>
      <c r="H96" s="29">
        <f t="shared" si="12"/>
        <v>1000</v>
      </c>
      <c r="I96" s="30">
        <v>5</v>
      </c>
      <c r="J96" s="30">
        <v>0.2</v>
      </c>
      <c r="K96" s="30">
        <v>0</v>
      </c>
      <c r="L96" s="72"/>
      <c r="M96" s="29">
        <f t="shared" si="13"/>
        <v>1599000</v>
      </c>
      <c r="N96" s="29">
        <f t="shared" si="16"/>
        <v>1000</v>
      </c>
      <c r="O96" s="73" t="s">
        <v>654</v>
      </c>
      <c r="P96" s="73">
        <v>2</v>
      </c>
      <c r="Q96" s="32"/>
      <c r="R96" s="6">
        <f t="shared" si="24"/>
        <v>200</v>
      </c>
      <c r="S96" s="6">
        <f t="shared" si="17"/>
        <v>80000</v>
      </c>
      <c r="T96" s="6">
        <f t="shared" si="18"/>
        <v>-79000</v>
      </c>
      <c r="U96" s="6">
        <f t="shared" si="19"/>
        <v>0</v>
      </c>
      <c r="V96" s="4">
        <f t="shared" si="20"/>
        <v>320000</v>
      </c>
      <c r="W96" s="4">
        <f t="shared" si="21"/>
        <v>0</v>
      </c>
      <c r="X96" s="4">
        <f t="shared" si="22"/>
        <v>0</v>
      </c>
    </row>
    <row r="97" spans="1:24" s="3" customFormat="1" ht="13.5" customHeight="1" x14ac:dyDescent="0.2">
      <c r="A97" s="26">
        <f t="shared" si="23"/>
        <v>93</v>
      </c>
      <c r="B97" s="27" t="s">
        <v>652</v>
      </c>
      <c r="C97" s="28" t="s">
        <v>177</v>
      </c>
      <c r="D97" s="124">
        <v>3200000</v>
      </c>
      <c r="E97" s="262"/>
      <c r="F97" s="29">
        <f t="shared" si="15"/>
        <v>3200000</v>
      </c>
      <c r="G97" s="29">
        <v>3199000</v>
      </c>
      <c r="H97" s="29">
        <f t="shared" si="12"/>
        <v>1000</v>
      </c>
      <c r="I97" s="30">
        <v>5</v>
      </c>
      <c r="J97" s="30">
        <v>0.2</v>
      </c>
      <c r="K97" s="30">
        <v>0</v>
      </c>
      <c r="L97" s="72"/>
      <c r="M97" s="29">
        <f t="shared" si="13"/>
        <v>3199000</v>
      </c>
      <c r="N97" s="29">
        <f t="shared" si="16"/>
        <v>1000</v>
      </c>
      <c r="O97" s="73" t="s">
        <v>654</v>
      </c>
      <c r="P97" s="73">
        <v>4</v>
      </c>
      <c r="Q97" s="32"/>
      <c r="R97" s="6">
        <f t="shared" si="24"/>
        <v>200</v>
      </c>
      <c r="S97" s="6">
        <f t="shared" si="17"/>
        <v>160000</v>
      </c>
      <c r="T97" s="6">
        <f t="shared" si="18"/>
        <v>-159000</v>
      </c>
      <c r="U97" s="6">
        <f t="shared" si="19"/>
        <v>0</v>
      </c>
      <c r="V97" s="4">
        <f t="shared" si="20"/>
        <v>640000</v>
      </c>
      <c r="W97" s="4">
        <f t="shared" si="21"/>
        <v>0</v>
      </c>
      <c r="X97" s="4">
        <f t="shared" si="22"/>
        <v>0</v>
      </c>
    </row>
    <row r="98" spans="1:24" s="3" customFormat="1" ht="13.5" customHeight="1" x14ac:dyDescent="0.2">
      <c r="A98" s="26">
        <f t="shared" si="23"/>
        <v>94</v>
      </c>
      <c r="B98" s="27" t="s">
        <v>684</v>
      </c>
      <c r="C98" s="28" t="s">
        <v>177</v>
      </c>
      <c r="D98" s="124">
        <v>7000000</v>
      </c>
      <c r="E98" s="262"/>
      <c r="F98" s="29">
        <f t="shared" si="15"/>
        <v>7000000</v>
      </c>
      <c r="G98" s="29">
        <v>6999000</v>
      </c>
      <c r="H98" s="29">
        <f t="shared" si="12"/>
        <v>1000</v>
      </c>
      <c r="I98" s="30">
        <v>5</v>
      </c>
      <c r="J98" s="30">
        <v>0.2</v>
      </c>
      <c r="K98" s="30">
        <v>0</v>
      </c>
      <c r="L98" s="72"/>
      <c r="M98" s="29">
        <f t="shared" si="13"/>
        <v>6999000</v>
      </c>
      <c r="N98" s="29">
        <f t="shared" si="16"/>
        <v>1000</v>
      </c>
      <c r="O98" s="73" t="s">
        <v>627</v>
      </c>
      <c r="P98" s="73">
        <v>1</v>
      </c>
      <c r="Q98" s="32"/>
      <c r="R98" s="6">
        <f t="shared" si="24"/>
        <v>200</v>
      </c>
      <c r="S98" s="6">
        <f t="shared" si="17"/>
        <v>350000</v>
      </c>
      <c r="T98" s="6">
        <f t="shared" si="18"/>
        <v>-349000</v>
      </c>
      <c r="U98" s="6">
        <f t="shared" si="19"/>
        <v>0</v>
      </c>
      <c r="V98" s="4">
        <f t="shared" si="20"/>
        <v>1400000</v>
      </c>
      <c r="W98" s="4">
        <f t="shared" si="21"/>
        <v>0</v>
      </c>
      <c r="X98" s="4">
        <f t="shared" si="22"/>
        <v>0</v>
      </c>
    </row>
    <row r="99" spans="1:24" s="3" customFormat="1" ht="13.5" customHeight="1" x14ac:dyDescent="0.2">
      <c r="A99" s="26">
        <f t="shared" si="23"/>
        <v>95</v>
      </c>
      <c r="B99" s="27" t="s">
        <v>685</v>
      </c>
      <c r="C99" s="28" t="s">
        <v>177</v>
      </c>
      <c r="D99" s="124">
        <v>125000</v>
      </c>
      <c r="E99" s="262"/>
      <c r="F99" s="29">
        <f t="shared" si="15"/>
        <v>125000</v>
      </c>
      <c r="G99" s="29">
        <v>124000</v>
      </c>
      <c r="H99" s="29">
        <f t="shared" si="12"/>
        <v>1000</v>
      </c>
      <c r="I99" s="30">
        <v>5</v>
      </c>
      <c r="J99" s="30">
        <v>0.2</v>
      </c>
      <c r="K99" s="30">
        <v>0</v>
      </c>
      <c r="L99" s="72"/>
      <c r="M99" s="29">
        <f t="shared" si="13"/>
        <v>124000</v>
      </c>
      <c r="N99" s="29">
        <f t="shared" si="16"/>
        <v>1000</v>
      </c>
      <c r="O99" s="73" t="s">
        <v>150</v>
      </c>
      <c r="P99" s="73">
        <v>5</v>
      </c>
      <c r="Q99" s="32"/>
      <c r="R99" s="6">
        <f t="shared" si="24"/>
        <v>200</v>
      </c>
      <c r="S99" s="6">
        <f t="shared" si="17"/>
        <v>6250</v>
      </c>
      <c r="T99" s="6">
        <f t="shared" si="18"/>
        <v>-5250</v>
      </c>
      <c r="U99" s="6">
        <f t="shared" si="19"/>
        <v>0</v>
      </c>
      <c r="V99" s="4">
        <f t="shared" si="20"/>
        <v>25000</v>
      </c>
      <c r="W99" s="4">
        <f t="shared" si="21"/>
        <v>0</v>
      </c>
      <c r="X99" s="4">
        <f t="shared" si="22"/>
        <v>0</v>
      </c>
    </row>
    <row r="100" spans="1:24" s="3" customFormat="1" ht="13.5" customHeight="1" x14ac:dyDescent="0.2">
      <c r="A100" s="26">
        <f t="shared" si="23"/>
        <v>96</v>
      </c>
      <c r="B100" s="27" t="s">
        <v>686</v>
      </c>
      <c r="C100" s="28" t="s">
        <v>177</v>
      </c>
      <c r="D100" s="124">
        <v>1140000</v>
      </c>
      <c r="E100" s="262"/>
      <c r="F100" s="29">
        <f t="shared" si="15"/>
        <v>1140000</v>
      </c>
      <c r="G100" s="29">
        <v>1139000</v>
      </c>
      <c r="H100" s="29">
        <f t="shared" si="12"/>
        <v>1000</v>
      </c>
      <c r="I100" s="30">
        <v>5</v>
      </c>
      <c r="J100" s="30">
        <v>0.2</v>
      </c>
      <c r="K100" s="30">
        <v>0</v>
      </c>
      <c r="L100" s="72"/>
      <c r="M100" s="29">
        <f t="shared" si="13"/>
        <v>1139000</v>
      </c>
      <c r="N100" s="29">
        <f t="shared" si="16"/>
        <v>1000</v>
      </c>
      <c r="O100" s="73" t="s">
        <v>150</v>
      </c>
      <c r="P100" s="73">
        <v>19</v>
      </c>
      <c r="Q100" s="32"/>
      <c r="R100" s="6">
        <f t="shared" si="24"/>
        <v>200</v>
      </c>
      <c r="S100" s="6">
        <f t="shared" si="17"/>
        <v>57000</v>
      </c>
      <c r="T100" s="6">
        <f t="shared" si="18"/>
        <v>-56000</v>
      </c>
      <c r="U100" s="6">
        <f t="shared" si="19"/>
        <v>0</v>
      </c>
      <c r="V100" s="4">
        <f t="shared" si="20"/>
        <v>228000</v>
      </c>
      <c r="W100" s="4">
        <f t="shared" si="21"/>
        <v>0</v>
      </c>
      <c r="X100" s="4">
        <f t="shared" si="22"/>
        <v>0</v>
      </c>
    </row>
    <row r="101" spans="1:24" s="3" customFormat="1" ht="13.5" customHeight="1" x14ac:dyDescent="0.2">
      <c r="A101" s="26">
        <f t="shared" si="23"/>
        <v>97</v>
      </c>
      <c r="B101" s="27" t="s">
        <v>687</v>
      </c>
      <c r="C101" s="28" t="s">
        <v>177</v>
      </c>
      <c r="D101" s="124">
        <v>550000</v>
      </c>
      <c r="E101" s="262"/>
      <c r="F101" s="29">
        <f t="shared" si="15"/>
        <v>550000</v>
      </c>
      <c r="G101" s="29">
        <v>549000</v>
      </c>
      <c r="H101" s="29">
        <f t="shared" si="12"/>
        <v>1000</v>
      </c>
      <c r="I101" s="30">
        <v>5</v>
      </c>
      <c r="J101" s="30">
        <v>0.2</v>
      </c>
      <c r="K101" s="30">
        <v>0</v>
      </c>
      <c r="L101" s="72"/>
      <c r="M101" s="29">
        <f t="shared" si="13"/>
        <v>549000</v>
      </c>
      <c r="N101" s="29">
        <f t="shared" si="16"/>
        <v>1000</v>
      </c>
      <c r="O101" s="73" t="s">
        <v>150</v>
      </c>
      <c r="P101" s="73">
        <v>1</v>
      </c>
      <c r="Q101" s="32"/>
      <c r="R101" s="6">
        <f t="shared" si="24"/>
        <v>200</v>
      </c>
      <c r="S101" s="6">
        <f t="shared" si="17"/>
        <v>27500</v>
      </c>
      <c r="T101" s="6">
        <f t="shared" si="18"/>
        <v>-26500</v>
      </c>
      <c r="U101" s="6">
        <f t="shared" si="19"/>
        <v>0</v>
      </c>
      <c r="V101" s="4">
        <f t="shared" si="20"/>
        <v>110000</v>
      </c>
      <c r="W101" s="4">
        <f t="shared" si="21"/>
        <v>0</v>
      </c>
      <c r="X101" s="4">
        <f t="shared" si="22"/>
        <v>0</v>
      </c>
    </row>
    <row r="102" spans="1:24" s="3" customFormat="1" ht="13.5" customHeight="1" x14ac:dyDescent="0.2">
      <c r="A102" s="26">
        <f t="shared" si="23"/>
        <v>98</v>
      </c>
      <c r="B102" s="27" t="s">
        <v>685</v>
      </c>
      <c r="C102" s="28" t="s">
        <v>177</v>
      </c>
      <c r="D102" s="124">
        <v>250000</v>
      </c>
      <c r="E102" s="262"/>
      <c r="F102" s="29">
        <f t="shared" si="15"/>
        <v>250000</v>
      </c>
      <c r="G102" s="29">
        <v>249000</v>
      </c>
      <c r="H102" s="29">
        <f t="shared" si="12"/>
        <v>1000</v>
      </c>
      <c r="I102" s="30">
        <v>5</v>
      </c>
      <c r="J102" s="30">
        <v>0.2</v>
      </c>
      <c r="K102" s="30">
        <v>0</v>
      </c>
      <c r="L102" s="72"/>
      <c r="M102" s="29">
        <f t="shared" si="13"/>
        <v>249000</v>
      </c>
      <c r="N102" s="29">
        <f t="shared" si="16"/>
        <v>1000</v>
      </c>
      <c r="O102" s="73" t="s">
        <v>150</v>
      </c>
      <c r="P102" s="73">
        <v>10</v>
      </c>
      <c r="Q102" s="32"/>
      <c r="R102" s="6">
        <f t="shared" si="24"/>
        <v>200</v>
      </c>
      <c r="S102" s="6">
        <f t="shared" si="17"/>
        <v>12500</v>
      </c>
      <c r="T102" s="6">
        <f t="shared" si="18"/>
        <v>-11500</v>
      </c>
      <c r="U102" s="6">
        <f t="shared" si="19"/>
        <v>0</v>
      </c>
      <c r="V102" s="4">
        <f t="shared" si="20"/>
        <v>50000</v>
      </c>
      <c r="W102" s="4">
        <f t="shared" si="21"/>
        <v>0</v>
      </c>
      <c r="X102" s="4">
        <f t="shared" si="22"/>
        <v>0</v>
      </c>
    </row>
    <row r="103" spans="1:24" s="3" customFormat="1" ht="13.5" customHeight="1" x14ac:dyDescent="0.2">
      <c r="A103" s="26">
        <f t="shared" si="23"/>
        <v>99</v>
      </c>
      <c r="B103" s="27" t="s">
        <v>670</v>
      </c>
      <c r="C103" s="28" t="s">
        <v>180</v>
      </c>
      <c r="D103" s="124">
        <v>180000</v>
      </c>
      <c r="E103" s="262"/>
      <c r="F103" s="29">
        <f t="shared" si="15"/>
        <v>180000</v>
      </c>
      <c r="G103" s="29">
        <v>179000</v>
      </c>
      <c r="H103" s="29">
        <f t="shared" si="12"/>
        <v>1000</v>
      </c>
      <c r="I103" s="30">
        <v>5</v>
      </c>
      <c r="J103" s="30">
        <v>0.2</v>
      </c>
      <c r="K103" s="30">
        <v>0</v>
      </c>
      <c r="L103" s="72"/>
      <c r="M103" s="29">
        <f t="shared" si="13"/>
        <v>179000</v>
      </c>
      <c r="N103" s="29">
        <f t="shared" si="16"/>
        <v>1000</v>
      </c>
      <c r="O103" s="73" t="s">
        <v>688</v>
      </c>
      <c r="P103" s="73">
        <v>6</v>
      </c>
      <c r="Q103" s="32"/>
      <c r="R103" s="6">
        <f t="shared" si="24"/>
        <v>200</v>
      </c>
      <c r="S103" s="6">
        <f t="shared" si="17"/>
        <v>9000</v>
      </c>
      <c r="T103" s="6">
        <f t="shared" si="18"/>
        <v>-8000</v>
      </c>
      <c r="U103" s="6">
        <f t="shared" si="19"/>
        <v>0</v>
      </c>
      <c r="V103" s="4">
        <f t="shared" si="20"/>
        <v>36000</v>
      </c>
      <c r="W103" s="4">
        <f t="shared" si="21"/>
        <v>0</v>
      </c>
      <c r="X103" s="4">
        <f t="shared" si="22"/>
        <v>0</v>
      </c>
    </row>
    <row r="104" spans="1:24" s="3" customFormat="1" ht="13.5" customHeight="1" x14ac:dyDescent="0.2">
      <c r="A104" s="26">
        <f t="shared" si="23"/>
        <v>100</v>
      </c>
      <c r="B104" s="27" t="s">
        <v>689</v>
      </c>
      <c r="C104" s="28" t="s">
        <v>690</v>
      </c>
      <c r="D104" s="124">
        <v>600000</v>
      </c>
      <c r="E104" s="262"/>
      <c r="F104" s="29">
        <f t="shared" si="15"/>
        <v>600000</v>
      </c>
      <c r="G104" s="29">
        <v>599000</v>
      </c>
      <c r="H104" s="29">
        <f t="shared" si="12"/>
        <v>1000</v>
      </c>
      <c r="I104" s="30">
        <v>5</v>
      </c>
      <c r="J104" s="30">
        <v>0.2</v>
      </c>
      <c r="K104" s="30">
        <v>0</v>
      </c>
      <c r="L104" s="72"/>
      <c r="M104" s="29">
        <f t="shared" si="13"/>
        <v>599000</v>
      </c>
      <c r="N104" s="29">
        <f t="shared" si="16"/>
        <v>1000</v>
      </c>
      <c r="O104" s="73" t="s">
        <v>644</v>
      </c>
      <c r="P104" s="73">
        <v>1</v>
      </c>
      <c r="Q104" s="32"/>
      <c r="R104" s="6">
        <f t="shared" si="24"/>
        <v>200</v>
      </c>
      <c r="S104" s="6">
        <f t="shared" si="17"/>
        <v>30000</v>
      </c>
      <c r="T104" s="6">
        <f t="shared" si="18"/>
        <v>-29000</v>
      </c>
      <c r="U104" s="6">
        <f t="shared" si="19"/>
        <v>0</v>
      </c>
      <c r="V104" s="4">
        <f t="shared" si="20"/>
        <v>120000</v>
      </c>
      <c r="W104" s="4">
        <f t="shared" si="21"/>
        <v>0</v>
      </c>
      <c r="X104" s="4">
        <f t="shared" si="22"/>
        <v>0</v>
      </c>
    </row>
    <row r="105" spans="1:24" s="3" customFormat="1" ht="13.5" customHeight="1" x14ac:dyDescent="0.2">
      <c r="A105" s="26">
        <f t="shared" si="23"/>
        <v>101</v>
      </c>
      <c r="B105" s="27" t="s">
        <v>691</v>
      </c>
      <c r="C105" s="28" t="s">
        <v>692</v>
      </c>
      <c r="D105" s="124">
        <v>137500</v>
      </c>
      <c r="E105" s="262"/>
      <c r="F105" s="29">
        <f t="shared" si="15"/>
        <v>137500</v>
      </c>
      <c r="G105" s="29">
        <v>136500</v>
      </c>
      <c r="H105" s="29">
        <f t="shared" si="12"/>
        <v>1000</v>
      </c>
      <c r="I105" s="30">
        <v>5</v>
      </c>
      <c r="J105" s="30">
        <v>0.2</v>
      </c>
      <c r="K105" s="30">
        <v>0</v>
      </c>
      <c r="L105" s="72"/>
      <c r="M105" s="29">
        <f t="shared" si="13"/>
        <v>136500</v>
      </c>
      <c r="N105" s="29">
        <f t="shared" si="16"/>
        <v>1000</v>
      </c>
      <c r="O105" s="73" t="s">
        <v>693</v>
      </c>
      <c r="P105" s="73">
        <v>1</v>
      </c>
      <c r="Q105" s="32"/>
      <c r="R105" s="6">
        <f t="shared" si="24"/>
        <v>200</v>
      </c>
      <c r="S105" s="6">
        <f t="shared" si="17"/>
        <v>6875</v>
      </c>
      <c r="T105" s="6">
        <f t="shared" si="18"/>
        <v>-5875</v>
      </c>
      <c r="U105" s="6">
        <f t="shared" si="19"/>
        <v>0</v>
      </c>
      <c r="V105" s="4">
        <f t="shared" si="20"/>
        <v>27500</v>
      </c>
      <c r="W105" s="4">
        <f t="shared" si="21"/>
        <v>0</v>
      </c>
      <c r="X105" s="4">
        <f t="shared" si="22"/>
        <v>0</v>
      </c>
    </row>
    <row r="106" spans="1:24" s="3" customFormat="1" ht="13.5" customHeight="1" x14ac:dyDescent="0.2">
      <c r="A106" s="26">
        <f t="shared" si="23"/>
        <v>102</v>
      </c>
      <c r="B106" s="27" t="s">
        <v>679</v>
      </c>
      <c r="C106" s="28" t="s">
        <v>694</v>
      </c>
      <c r="D106" s="124">
        <v>300000</v>
      </c>
      <c r="E106" s="262"/>
      <c r="F106" s="29">
        <f t="shared" si="15"/>
        <v>300000</v>
      </c>
      <c r="G106" s="29">
        <v>299000</v>
      </c>
      <c r="H106" s="29">
        <f t="shared" si="12"/>
        <v>1000</v>
      </c>
      <c r="I106" s="30">
        <v>5</v>
      </c>
      <c r="J106" s="30">
        <v>0.2</v>
      </c>
      <c r="K106" s="30">
        <v>0</v>
      </c>
      <c r="L106" s="72"/>
      <c r="M106" s="29">
        <f t="shared" si="13"/>
        <v>299000</v>
      </c>
      <c r="N106" s="29">
        <f t="shared" si="16"/>
        <v>1000</v>
      </c>
      <c r="O106" s="73" t="s">
        <v>150</v>
      </c>
      <c r="P106" s="73">
        <v>1</v>
      </c>
      <c r="Q106" s="32"/>
      <c r="R106" s="6">
        <f t="shared" si="24"/>
        <v>200</v>
      </c>
      <c r="S106" s="6">
        <f t="shared" si="17"/>
        <v>15000</v>
      </c>
      <c r="T106" s="6">
        <f t="shared" si="18"/>
        <v>-14000</v>
      </c>
      <c r="U106" s="6">
        <f t="shared" si="19"/>
        <v>0</v>
      </c>
      <c r="V106" s="4">
        <f t="shared" si="20"/>
        <v>60000</v>
      </c>
      <c r="W106" s="4">
        <f t="shared" si="21"/>
        <v>0</v>
      </c>
      <c r="X106" s="4">
        <f t="shared" si="22"/>
        <v>0</v>
      </c>
    </row>
    <row r="107" spans="1:24" s="3" customFormat="1" ht="13.5" customHeight="1" x14ac:dyDescent="0.2">
      <c r="A107" s="26">
        <f t="shared" si="23"/>
        <v>103</v>
      </c>
      <c r="B107" s="27" t="s">
        <v>695</v>
      </c>
      <c r="C107" s="28" t="s">
        <v>696</v>
      </c>
      <c r="D107" s="124">
        <v>4200000</v>
      </c>
      <c r="E107" s="262"/>
      <c r="F107" s="29">
        <f t="shared" si="15"/>
        <v>4200000</v>
      </c>
      <c r="G107" s="29">
        <v>4199000</v>
      </c>
      <c r="H107" s="29">
        <f t="shared" si="12"/>
        <v>1000</v>
      </c>
      <c r="I107" s="30">
        <v>5</v>
      </c>
      <c r="J107" s="30">
        <v>0.2</v>
      </c>
      <c r="K107" s="30">
        <v>0</v>
      </c>
      <c r="L107" s="72"/>
      <c r="M107" s="29">
        <f t="shared" si="13"/>
        <v>4199000</v>
      </c>
      <c r="N107" s="29">
        <f t="shared" si="16"/>
        <v>1000</v>
      </c>
      <c r="O107" s="73" t="s">
        <v>627</v>
      </c>
      <c r="P107" s="73">
        <v>1</v>
      </c>
      <c r="Q107" s="32"/>
      <c r="R107" s="6">
        <f t="shared" si="24"/>
        <v>200</v>
      </c>
      <c r="S107" s="6">
        <f t="shared" si="17"/>
        <v>210000</v>
      </c>
      <c r="T107" s="6">
        <f t="shared" si="18"/>
        <v>-209000</v>
      </c>
      <c r="U107" s="6">
        <f t="shared" si="19"/>
        <v>0</v>
      </c>
      <c r="V107" s="4">
        <f t="shared" si="20"/>
        <v>840000</v>
      </c>
      <c r="W107" s="4">
        <f t="shared" si="21"/>
        <v>0</v>
      </c>
      <c r="X107" s="4">
        <f t="shared" si="22"/>
        <v>0</v>
      </c>
    </row>
    <row r="108" spans="1:24" s="3" customFormat="1" ht="13.5" customHeight="1" x14ac:dyDescent="0.2">
      <c r="A108" s="26">
        <f t="shared" si="23"/>
        <v>104</v>
      </c>
      <c r="B108" s="27" t="s">
        <v>697</v>
      </c>
      <c r="C108" s="28" t="s">
        <v>696</v>
      </c>
      <c r="D108" s="124">
        <v>3800000</v>
      </c>
      <c r="E108" s="262"/>
      <c r="F108" s="29">
        <f t="shared" si="15"/>
        <v>3800000</v>
      </c>
      <c r="G108" s="29">
        <v>3799000</v>
      </c>
      <c r="H108" s="29">
        <f t="shared" ref="H108:H168" si="25">+F108-G108</f>
        <v>1000</v>
      </c>
      <c r="I108" s="30">
        <v>5</v>
      </c>
      <c r="J108" s="30">
        <v>0.2</v>
      </c>
      <c r="K108" s="30">
        <v>0</v>
      </c>
      <c r="L108" s="72"/>
      <c r="M108" s="29">
        <f t="shared" ref="M108:M171" si="26">+G108+L108</f>
        <v>3799000</v>
      </c>
      <c r="N108" s="29">
        <f t="shared" si="16"/>
        <v>1000</v>
      </c>
      <c r="O108" s="73" t="s">
        <v>627</v>
      </c>
      <c r="P108" s="73">
        <v>1</v>
      </c>
      <c r="Q108" s="32"/>
      <c r="R108" s="6">
        <f t="shared" si="24"/>
        <v>200</v>
      </c>
      <c r="S108" s="6">
        <f t="shared" si="17"/>
        <v>190000</v>
      </c>
      <c r="T108" s="6">
        <f t="shared" si="18"/>
        <v>-189000</v>
      </c>
      <c r="U108" s="6">
        <f t="shared" si="19"/>
        <v>0</v>
      </c>
      <c r="V108" s="4">
        <f t="shared" si="20"/>
        <v>760000</v>
      </c>
      <c r="W108" s="4">
        <f t="shared" si="21"/>
        <v>0</v>
      </c>
      <c r="X108" s="4">
        <f t="shared" si="22"/>
        <v>0</v>
      </c>
    </row>
    <row r="109" spans="1:24" s="3" customFormat="1" ht="13.5" customHeight="1" x14ac:dyDescent="0.2">
      <c r="A109" s="26">
        <f t="shared" si="23"/>
        <v>105</v>
      </c>
      <c r="B109" s="27" t="s">
        <v>698</v>
      </c>
      <c r="C109" s="28" t="s">
        <v>696</v>
      </c>
      <c r="D109" s="124">
        <v>7500000</v>
      </c>
      <c r="E109" s="262"/>
      <c r="F109" s="29">
        <f t="shared" si="15"/>
        <v>7500000</v>
      </c>
      <c r="G109" s="29">
        <v>7499000</v>
      </c>
      <c r="H109" s="29">
        <f t="shared" si="25"/>
        <v>1000</v>
      </c>
      <c r="I109" s="30">
        <v>5</v>
      </c>
      <c r="J109" s="30">
        <v>0.2</v>
      </c>
      <c r="K109" s="30">
        <v>0</v>
      </c>
      <c r="L109" s="72"/>
      <c r="M109" s="29">
        <f t="shared" si="26"/>
        <v>7499000</v>
      </c>
      <c r="N109" s="29">
        <f t="shared" si="16"/>
        <v>1000</v>
      </c>
      <c r="O109" s="73" t="s">
        <v>627</v>
      </c>
      <c r="P109" s="73">
        <v>1</v>
      </c>
      <c r="Q109" s="32"/>
      <c r="R109" s="6">
        <f t="shared" si="24"/>
        <v>200</v>
      </c>
      <c r="S109" s="6">
        <f t="shared" si="17"/>
        <v>375000</v>
      </c>
      <c r="T109" s="6">
        <f t="shared" si="18"/>
        <v>-374000</v>
      </c>
      <c r="U109" s="6">
        <f t="shared" si="19"/>
        <v>0</v>
      </c>
      <c r="V109" s="4">
        <f t="shared" si="20"/>
        <v>1500000</v>
      </c>
      <c r="W109" s="4">
        <f t="shared" si="21"/>
        <v>0</v>
      </c>
      <c r="X109" s="4">
        <f t="shared" si="22"/>
        <v>0</v>
      </c>
    </row>
    <row r="110" spans="1:24" s="3" customFormat="1" ht="13.5" customHeight="1" x14ac:dyDescent="0.2">
      <c r="A110" s="26">
        <f t="shared" si="23"/>
        <v>106</v>
      </c>
      <c r="B110" s="27" t="s">
        <v>699</v>
      </c>
      <c r="C110" s="28" t="s">
        <v>696</v>
      </c>
      <c r="D110" s="124">
        <v>13000000</v>
      </c>
      <c r="E110" s="262"/>
      <c r="F110" s="29">
        <f t="shared" si="15"/>
        <v>13000000</v>
      </c>
      <c r="G110" s="29">
        <v>12999000</v>
      </c>
      <c r="H110" s="29">
        <f t="shared" si="25"/>
        <v>1000</v>
      </c>
      <c r="I110" s="30">
        <v>5</v>
      </c>
      <c r="J110" s="30">
        <v>0.2</v>
      </c>
      <c r="K110" s="30">
        <v>0</v>
      </c>
      <c r="L110" s="72"/>
      <c r="M110" s="29">
        <f t="shared" si="26"/>
        <v>12999000</v>
      </c>
      <c r="N110" s="29">
        <f t="shared" si="16"/>
        <v>1000</v>
      </c>
      <c r="O110" s="73" t="s">
        <v>627</v>
      </c>
      <c r="P110" s="73">
        <v>1</v>
      </c>
      <c r="Q110" s="32"/>
      <c r="R110" s="6">
        <f t="shared" si="24"/>
        <v>200</v>
      </c>
      <c r="S110" s="6">
        <f t="shared" si="17"/>
        <v>650000</v>
      </c>
      <c r="T110" s="6">
        <f t="shared" si="18"/>
        <v>-649000</v>
      </c>
      <c r="U110" s="6">
        <f t="shared" si="19"/>
        <v>0</v>
      </c>
      <c r="V110" s="4">
        <f t="shared" si="20"/>
        <v>2600000</v>
      </c>
      <c r="W110" s="4">
        <f t="shared" si="21"/>
        <v>0</v>
      </c>
      <c r="X110" s="4">
        <f t="shared" si="22"/>
        <v>0</v>
      </c>
    </row>
    <row r="111" spans="1:24" s="3" customFormat="1" ht="13.5" customHeight="1" x14ac:dyDescent="0.2">
      <c r="A111" s="26">
        <f t="shared" si="23"/>
        <v>107</v>
      </c>
      <c r="B111" s="27" t="s">
        <v>700</v>
      </c>
      <c r="C111" s="28" t="s">
        <v>701</v>
      </c>
      <c r="D111" s="124">
        <v>650000</v>
      </c>
      <c r="E111" s="262"/>
      <c r="F111" s="29">
        <f t="shared" si="15"/>
        <v>650000</v>
      </c>
      <c r="G111" s="29">
        <v>649000</v>
      </c>
      <c r="H111" s="29">
        <f t="shared" si="25"/>
        <v>1000</v>
      </c>
      <c r="I111" s="30">
        <v>5</v>
      </c>
      <c r="J111" s="30">
        <v>0.2</v>
      </c>
      <c r="K111" s="30">
        <v>0</v>
      </c>
      <c r="L111" s="72"/>
      <c r="M111" s="29">
        <f t="shared" si="26"/>
        <v>649000</v>
      </c>
      <c r="N111" s="29">
        <f t="shared" si="16"/>
        <v>1000</v>
      </c>
      <c r="O111" s="73" t="s">
        <v>702</v>
      </c>
      <c r="P111" s="73">
        <v>1</v>
      </c>
      <c r="Q111" s="32"/>
      <c r="R111" s="6">
        <f t="shared" si="24"/>
        <v>200</v>
      </c>
      <c r="S111" s="6">
        <f t="shared" si="17"/>
        <v>32500</v>
      </c>
      <c r="T111" s="6">
        <f t="shared" si="18"/>
        <v>-31500</v>
      </c>
      <c r="U111" s="6">
        <f t="shared" si="19"/>
        <v>0</v>
      </c>
      <c r="V111" s="4">
        <f t="shared" si="20"/>
        <v>130000</v>
      </c>
      <c r="W111" s="4">
        <f t="shared" si="21"/>
        <v>0</v>
      </c>
      <c r="X111" s="4">
        <f t="shared" si="22"/>
        <v>0</v>
      </c>
    </row>
    <row r="112" spans="1:24" s="3" customFormat="1" ht="13.5" customHeight="1" x14ac:dyDescent="0.2">
      <c r="A112" s="26">
        <f t="shared" si="23"/>
        <v>108</v>
      </c>
      <c r="B112" s="27" t="s">
        <v>703</v>
      </c>
      <c r="C112" s="28" t="s">
        <v>701</v>
      </c>
      <c r="D112" s="124">
        <v>580000</v>
      </c>
      <c r="E112" s="262"/>
      <c r="F112" s="29">
        <f t="shared" si="15"/>
        <v>580000</v>
      </c>
      <c r="G112" s="29">
        <v>579000</v>
      </c>
      <c r="H112" s="29">
        <f t="shared" si="25"/>
        <v>1000</v>
      </c>
      <c r="I112" s="30">
        <v>5</v>
      </c>
      <c r="J112" s="30">
        <v>0.2</v>
      </c>
      <c r="K112" s="30">
        <v>0</v>
      </c>
      <c r="L112" s="72"/>
      <c r="M112" s="29">
        <f t="shared" si="26"/>
        <v>579000</v>
      </c>
      <c r="N112" s="29">
        <f t="shared" si="16"/>
        <v>1000</v>
      </c>
      <c r="O112" s="73" t="s">
        <v>702</v>
      </c>
      <c r="P112" s="73">
        <v>1</v>
      </c>
      <c r="Q112" s="32"/>
      <c r="R112" s="6">
        <f t="shared" si="24"/>
        <v>200</v>
      </c>
      <c r="S112" s="6">
        <f t="shared" si="17"/>
        <v>29000</v>
      </c>
      <c r="T112" s="6">
        <f t="shared" si="18"/>
        <v>-28000</v>
      </c>
      <c r="U112" s="6">
        <f t="shared" si="19"/>
        <v>0</v>
      </c>
      <c r="V112" s="4">
        <f t="shared" si="20"/>
        <v>116000</v>
      </c>
      <c r="W112" s="4">
        <f t="shared" si="21"/>
        <v>0</v>
      </c>
      <c r="X112" s="4">
        <f t="shared" si="22"/>
        <v>0</v>
      </c>
    </row>
    <row r="113" spans="1:24" s="3" customFormat="1" ht="13.5" customHeight="1" x14ac:dyDescent="0.2">
      <c r="A113" s="26">
        <f t="shared" si="23"/>
        <v>109</v>
      </c>
      <c r="B113" s="27" t="s">
        <v>704</v>
      </c>
      <c r="C113" s="28" t="s">
        <v>182</v>
      </c>
      <c r="D113" s="124">
        <v>630000</v>
      </c>
      <c r="E113" s="262"/>
      <c r="F113" s="29">
        <f t="shared" si="15"/>
        <v>630000</v>
      </c>
      <c r="G113" s="29">
        <v>629000</v>
      </c>
      <c r="H113" s="29">
        <f t="shared" si="25"/>
        <v>1000</v>
      </c>
      <c r="I113" s="30">
        <v>5</v>
      </c>
      <c r="J113" s="30">
        <v>0.2</v>
      </c>
      <c r="K113" s="30">
        <v>0</v>
      </c>
      <c r="L113" s="72"/>
      <c r="M113" s="29">
        <f t="shared" si="26"/>
        <v>629000</v>
      </c>
      <c r="N113" s="29">
        <f t="shared" si="16"/>
        <v>1000</v>
      </c>
      <c r="O113" s="129" t="s">
        <v>705</v>
      </c>
      <c r="P113" s="73">
        <v>3</v>
      </c>
      <c r="Q113" s="32"/>
      <c r="R113" s="6">
        <f t="shared" si="24"/>
        <v>200</v>
      </c>
      <c r="S113" s="6">
        <f t="shared" si="17"/>
        <v>31500</v>
      </c>
      <c r="T113" s="6">
        <f t="shared" si="18"/>
        <v>-30500</v>
      </c>
      <c r="U113" s="6">
        <f t="shared" si="19"/>
        <v>0</v>
      </c>
      <c r="V113" s="4">
        <f t="shared" si="20"/>
        <v>126000</v>
      </c>
      <c r="W113" s="4">
        <f t="shared" si="21"/>
        <v>0</v>
      </c>
      <c r="X113" s="4">
        <f t="shared" si="22"/>
        <v>0</v>
      </c>
    </row>
    <row r="114" spans="1:24" s="3" customFormat="1" ht="13.5" customHeight="1" x14ac:dyDescent="0.2">
      <c r="A114" s="26">
        <f t="shared" si="23"/>
        <v>110</v>
      </c>
      <c r="B114" s="27" t="s">
        <v>706</v>
      </c>
      <c r="C114" s="28" t="s">
        <v>707</v>
      </c>
      <c r="D114" s="124">
        <v>3700800</v>
      </c>
      <c r="E114" s="262"/>
      <c r="F114" s="29">
        <f t="shared" si="15"/>
        <v>3700800</v>
      </c>
      <c r="G114" s="29">
        <v>3699800</v>
      </c>
      <c r="H114" s="29">
        <f t="shared" si="25"/>
        <v>1000</v>
      </c>
      <c r="I114" s="30">
        <v>5</v>
      </c>
      <c r="J114" s="30">
        <v>0.2</v>
      </c>
      <c r="K114" s="30">
        <v>0</v>
      </c>
      <c r="L114" s="72"/>
      <c r="M114" s="29">
        <f t="shared" si="26"/>
        <v>3699800</v>
      </c>
      <c r="N114" s="29">
        <f t="shared" si="16"/>
        <v>1000</v>
      </c>
      <c r="O114" s="301" t="s">
        <v>708</v>
      </c>
      <c r="P114" s="73">
        <v>4</v>
      </c>
      <c r="Q114" s="32"/>
      <c r="R114" s="6">
        <f t="shared" si="24"/>
        <v>200</v>
      </c>
      <c r="S114" s="6">
        <f t="shared" si="17"/>
        <v>185040</v>
      </c>
      <c r="T114" s="6">
        <f t="shared" si="18"/>
        <v>-184040</v>
      </c>
      <c r="U114" s="6">
        <f t="shared" si="19"/>
        <v>0</v>
      </c>
      <c r="V114" s="4">
        <f t="shared" si="20"/>
        <v>740160</v>
      </c>
      <c r="W114" s="4">
        <f t="shared" si="21"/>
        <v>0</v>
      </c>
      <c r="X114" s="4">
        <f t="shared" si="22"/>
        <v>0</v>
      </c>
    </row>
    <row r="115" spans="1:24" s="3" customFormat="1" ht="13.5" customHeight="1" x14ac:dyDescent="0.2">
      <c r="A115" s="26">
        <f t="shared" si="23"/>
        <v>111</v>
      </c>
      <c r="B115" s="27" t="s">
        <v>709</v>
      </c>
      <c r="C115" s="28" t="s">
        <v>710</v>
      </c>
      <c r="D115" s="124">
        <v>950000</v>
      </c>
      <c r="E115" s="262"/>
      <c r="F115" s="29">
        <f t="shared" si="15"/>
        <v>950000</v>
      </c>
      <c r="G115" s="29">
        <v>949000</v>
      </c>
      <c r="H115" s="29">
        <f t="shared" si="25"/>
        <v>1000</v>
      </c>
      <c r="I115" s="30">
        <v>5</v>
      </c>
      <c r="J115" s="30">
        <v>0.2</v>
      </c>
      <c r="K115" s="30">
        <v>0</v>
      </c>
      <c r="L115" s="72"/>
      <c r="M115" s="29">
        <f t="shared" si="26"/>
        <v>949000</v>
      </c>
      <c r="N115" s="29">
        <f t="shared" si="16"/>
        <v>1000</v>
      </c>
      <c r="O115" s="73" t="s">
        <v>711</v>
      </c>
      <c r="P115" s="73">
        <v>1</v>
      </c>
      <c r="Q115" s="32"/>
      <c r="R115" s="6">
        <f t="shared" si="24"/>
        <v>200</v>
      </c>
      <c r="S115" s="6">
        <f t="shared" si="17"/>
        <v>47500</v>
      </c>
      <c r="T115" s="6">
        <f t="shared" si="18"/>
        <v>-46500</v>
      </c>
      <c r="U115" s="6">
        <f t="shared" si="19"/>
        <v>0</v>
      </c>
      <c r="V115" s="4">
        <f t="shared" si="20"/>
        <v>190000</v>
      </c>
      <c r="W115" s="4">
        <f t="shared" si="21"/>
        <v>0</v>
      </c>
      <c r="X115" s="4">
        <f t="shared" si="22"/>
        <v>0</v>
      </c>
    </row>
    <row r="116" spans="1:24" s="3" customFormat="1" ht="13.5" customHeight="1" x14ac:dyDescent="0.2">
      <c r="A116" s="26">
        <f t="shared" si="23"/>
        <v>112</v>
      </c>
      <c r="B116" s="27" t="s">
        <v>712</v>
      </c>
      <c r="C116" s="28" t="s">
        <v>713</v>
      </c>
      <c r="D116" s="124">
        <v>600000</v>
      </c>
      <c r="E116" s="262"/>
      <c r="F116" s="29">
        <f t="shared" si="15"/>
        <v>600000</v>
      </c>
      <c r="G116" s="29">
        <v>599000</v>
      </c>
      <c r="H116" s="29">
        <f t="shared" si="25"/>
        <v>1000</v>
      </c>
      <c r="I116" s="30">
        <v>5</v>
      </c>
      <c r="J116" s="30">
        <v>0.2</v>
      </c>
      <c r="K116" s="30">
        <v>0</v>
      </c>
      <c r="L116" s="72"/>
      <c r="M116" s="29">
        <f t="shared" si="26"/>
        <v>599000</v>
      </c>
      <c r="N116" s="29">
        <f t="shared" si="16"/>
        <v>1000</v>
      </c>
      <c r="O116" s="73" t="s">
        <v>714</v>
      </c>
      <c r="P116" s="73">
        <v>1</v>
      </c>
      <c r="Q116" s="32"/>
      <c r="R116" s="6">
        <f t="shared" si="24"/>
        <v>200</v>
      </c>
      <c r="S116" s="6">
        <f t="shared" si="17"/>
        <v>30000</v>
      </c>
      <c r="T116" s="6">
        <f t="shared" si="18"/>
        <v>-29000</v>
      </c>
      <c r="U116" s="6">
        <f t="shared" si="19"/>
        <v>0</v>
      </c>
      <c r="V116" s="4">
        <f t="shared" si="20"/>
        <v>120000</v>
      </c>
      <c r="W116" s="4">
        <f t="shared" si="21"/>
        <v>0</v>
      </c>
      <c r="X116" s="4">
        <f t="shared" si="22"/>
        <v>0</v>
      </c>
    </row>
    <row r="117" spans="1:24" s="3" customFormat="1" ht="13.5" customHeight="1" x14ac:dyDescent="0.2">
      <c r="A117" s="26">
        <f t="shared" si="23"/>
        <v>113</v>
      </c>
      <c r="B117" s="27" t="s">
        <v>715</v>
      </c>
      <c r="C117" s="28" t="s">
        <v>716</v>
      </c>
      <c r="D117" s="124">
        <v>1200000</v>
      </c>
      <c r="E117" s="262"/>
      <c r="F117" s="29">
        <f t="shared" si="15"/>
        <v>1200000</v>
      </c>
      <c r="G117" s="29">
        <v>1199000</v>
      </c>
      <c r="H117" s="29">
        <f t="shared" si="25"/>
        <v>1000</v>
      </c>
      <c r="I117" s="30">
        <v>5</v>
      </c>
      <c r="J117" s="30">
        <v>0.2</v>
      </c>
      <c r="K117" s="30">
        <v>0</v>
      </c>
      <c r="L117" s="72"/>
      <c r="M117" s="29">
        <f t="shared" si="26"/>
        <v>1199000</v>
      </c>
      <c r="N117" s="29">
        <f t="shared" si="16"/>
        <v>1000</v>
      </c>
      <c r="O117" s="73" t="s">
        <v>717</v>
      </c>
      <c r="P117" s="73">
        <v>1</v>
      </c>
      <c r="Q117" s="32"/>
      <c r="R117" s="6">
        <f t="shared" si="24"/>
        <v>200</v>
      </c>
      <c r="S117" s="6">
        <f t="shared" si="17"/>
        <v>60000</v>
      </c>
      <c r="T117" s="6">
        <f t="shared" si="18"/>
        <v>-59000</v>
      </c>
      <c r="U117" s="6">
        <f t="shared" si="19"/>
        <v>0</v>
      </c>
      <c r="V117" s="4">
        <f t="shared" si="20"/>
        <v>240000</v>
      </c>
      <c r="W117" s="4">
        <f t="shared" si="21"/>
        <v>0</v>
      </c>
      <c r="X117" s="4">
        <f t="shared" si="22"/>
        <v>0</v>
      </c>
    </row>
    <row r="118" spans="1:24" s="3" customFormat="1" ht="13.5" customHeight="1" x14ac:dyDescent="0.2">
      <c r="A118" s="26">
        <f t="shared" si="23"/>
        <v>114</v>
      </c>
      <c r="B118" s="27" t="s">
        <v>718</v>
      </c>
      <c r="C118" s="28" t="s">
        <v>719</v>
      </c>
      <c r="D118" s="124">
        <v>12000000</v>
      </c>
      <c r="E118" s="262"/>
      <c r="F118" s="29">
        <f t="shared" si="15"/>
        <v>12000000</v>
      </c>
      <c r="G118" s="29">
        <v>11999000</v>
      </c>
      <c r="H118" s="29">
        <f t="shared" si="25"/>
        <v>1000</v>
      </c>
      <c r="I118" s="30">
        <v>5</v>
      </c>
      <c r="J118" s="30">
        <v>0.2</v>
      </c>
      <c r="K118" s="30">
        <v>0</v>
      </c>
      <c r="L118" s="72"/>
      <c r="M118" s="29">
        <f t="shared" si="26"/>
        <v>11999000</v>
      </c>
      <c r="N118" s="29">
        <f t="shared" si="16"/>
        <v>1000</v>
      </c>
      <c r="O118" s="73" t="s">
        <v>627</v>
      </c>
      <c r="P118" s="73">
        <v>1</v>
      </c>
      <c r="Q118" s="32"/>
      <c r="R118" s="6">
        <f t="shared" si="24"/>
        <v>200</v>
      </c>
      <c r="S118" s="6">
        <f t="shared" si="17"/>
        <v>600000</v>
      </c>
      <c r="T118" s="6">
        <f t="shared" si="18"/>
        <v>-599000</v>
      </c>
      <c r="U118" s="6">
        <f t="shared" si="19"/>
        <v>0</v>
      </c>
      <c r="V118" s="4">
        <f t="shared" si="20"/>
        <v>2400000</v>
      </c>
      <c r="W118" s="4">
        <f t="shared" si="21"/>
        <v>0</v>
      </c>
      <c r="X118" s="4">
        <f t="shared" si="22"/>
        <v>0</v>
      </c>
    </row>
    <row r="119" spans="1:24" s="3" customFormat="1" ht="13.5" customHeight="1" x14ac:dyDescent="0.2">
      <c r="A119" s="26">
        <f t="shared" si="23"/>
        <v>115</v>
      </c>
      <c r="B119" s="27" t="s">
        <v>720</v>
      </c>
      <c r="C119" s="28" t="s">
        <v>719</v>
      </c>
      <c r="D119" s="124">
        <v>6300000</v>
      </c>
      <c r="E119" s="262"/>
      <c r="F119" s="29">
        <f t="shared" si="15"/>
        <v>6300000</v>
      </c>
      <c r="G119" s="29">
        <v>6299000</v>
      </c>
      <c r="H119" s="29">
        <f t="shared" si="25"/>
        <v>1000</v>
      </c>
      <c r="I119" s="30">
        <v>5</v>
      </c>
      <c r="J119" s="30">
        <v>0.2</v>
      </c>
      <c r="K119" s="30">
        <v>0</v>
      </c>
      <c r="L119" s="72"/>
      <c r="M119" s="29">
        <f t="shared" si="26"/>
        <v>6299000</v>
      </c>
      <c r="N119" s="29">
        <f t="shared" si="16"/>
        <v>1000</v>
      </c>
      <c r="O119" s="73" t="s">
        <v>627</v>
      </c>
      <c r="P119" s="73">
        <v>1</v>
      </c>
      <c r="Q119" s="32"/>
      <c r="R119" s="6">
        <f t="shared" si="24"/>
        <v>200</v>
      </c>
      <c r="S119" s="6">
        <f t="shared" si="17"/>
        <v>315000</v>
      </c>
      <c r="T119" s="6">
        <f t="shared" si="18"/>
        <v>-314000</v>
      </c>
      <c r="U119" s="6">
        <f t="shared" si="19"/>
        <v>0</v>
      </c>
      <c r="V119" s="4">
        <f t="shared" si="20"/>
        <v>1260000</v>
      </c>
      <c r="W119" s="4">
        <f t="shared" si="21"/>
        <v>0</v>
      </c>
      <c r="X119" s="4">
        <f t="shared" si="22"/>
        <v>0</v>
      </c>
    </row>
    <row r="120" spans="1:24" s="3" customFormat="1" ht="13.5" customHeight="1" x14ac:dyDescent="0.2">
      <c r="A120" s="26">
        <f t="shared" si="23"/>
        <v>116</v>
      </c>
      <c r="B120" s="27" t="s">
        <v>721</v>
      </c>
      <c r="C120" s="28" t="s">
        <v>719</v>
      </c>
      <c r="D120" s="124">
        <v>5700000</v>
      </c>
      <c r="E120" s="262"/>
      <c r="F120" s="29">
        <f t="shared" si="15"/>
        <v>5700000</v>
      </c>
      <c r="G120" s="29">
        <v>5699000</v>
      </c>
      <c r="H120" s="29">
        <f t="shared" si="25"/>
        <v>1000</v>
      </c>
      <c r="I120" s="30">
        <v>5</v>
      </c>
      <c r="J120" s="30">
        <v>0.2</v>
      </c>
      <c r="K120" s="30">
        <v>0</v>
      </c>
      <c r="L120" s="72"/>
      <c r="M120" s="29">
        <f t="shared" si="26"/>
        <v>5699000</v>
      </c>
      <c r="N120" s="29">
        <f t="shared" si="16"/>
        <v>1000</v>
      </c>
      <c r="O120" s="73" t="s">
        <v>627</v>
      </c>
      <c r="P120" s="73">
        <v>1</v>
      </c>
      <c r="Q120" s="32"/>
      <c r="R120" s="6">
        <f t="shared" si="24"/>
        <v>200</v>
      </c>
      <c r="S120" s="6">
        <f t="shared" si="17"/>
        <v>285000</v>
      </c>
      <c r="T120" s="6">
        <f t="shared" si="18"/>
        <v>-284000</v>
      </c>
      <c r="U120" s="6">
        <f t="shared" si="19"/>
        <v>0</v>
      </c>
      <c r="V120" s="4">
        <f t="shared" si="20"/>
        <v>1140000</v>
      </c>
      <c r="W120" s="4">
        <f t="shared" si="21"/>
        <v>0</v>
      </c>
      <c r="X120" s="4">
        <f t="shared" si="22"/>
        <v>0</v>
      </c>
    </row>
    <row r="121" spans="1:24" s="3" customFormat="1" ht="13.5" customHeight="1" x14ac:dyDescent="0.2">
      <c r="A121" s="26">
        <f t="shared" si="23"/>
        <v>117</v>
      </c>
      <c r="B121" s="27" t="s">
        <v>605</v>
      </c>
      <c r="C121" s="28" t="s">
        <v>722</v>
      </c>
      <c r="D121" s="124">
        <v>650000</v>
      </c>
      <c r="E121" s="262"/>
      <c r="F121" s="29">
        <f t="shared" si="15"/>
        <v>650000</v>
      </c>
      <c r="G121" s="29">
        <v>649000</v>
      </c>
      <c r="H121" s="29">
        <f t="shared" si="25"/>
        <v>1000</v>
      </c>
      <c r="I121" s="30">
        <v>5</v>
      </c>
      <c r="J121" s="30">
        <v>0.2</v>
      </c>
      <c r="K121" s="30">
        <v>0</v>
      </c>
      <c r="L121" s="72"/>
      <c r="M121" s="29">
        <f t="shared" si="26"/>
        <v>649000</v>
      </c>
      <c r="N121" s="29">
        <f t="shared" si="16"/>
        <v>1000</v>
      </c>
      <c r="O121" s="73" t="s">
        <v>688</v>
      </c>
      <c r="P121" s="73">
        <v>1</v>
      </c>
      <c r="Q121" s="32"/>
      <c r="R121" s="6">
        <f t="shared" si="24"/>
        <v>200</v>
      </c>
      <c r="S121" s="6">
        <f t="shared" si="17"/>
        <v>32500</v>
      </c>
      <c r="T121" s="6">
        <f t="shared" si="18"/>
        <v>-31500</v>
      </c>
      <c r="U121" s="6">
        <f t="shared" si="19"/>
        <v>0</v>
      </c>
      <c r="V121" s="4">
        <f t="shared" si="20"/>
        <v>130000</v>
      </c>
      <c r="W121" s="4">
        <f t="shared" si="21"/>
        <v>0</v>
      </c>
      <c r="X121" s="4">
        <f t="shared" si="22"/>
        <v>0</v>
      </c>
    </row>
    <row r="122" spans="1:24" s="3" customFormat="1" ht="13.5" customHeight="1" x14ac:dyDescent="0.2">
      <c r="A122" s="26">
        <f t="shared" si="23"/>
        <v>118</v>
      </c>
      <c r="B122" s="27" t="s">
        <v>723</v>
      </c>
      <c r="C122" s="28" t="s">
        <v>724</v>
      </c>
      <c r="D122" s="124">
        <v>440000</v>
      </c>
      <c r="E122" s="262"/>
      <c r="F122" s="29">
        <f t="shared" si="15"/>
        <v>440000</v>
      </c>
      <c r="G122" s="29">
        <v>439000</v>
      </c>
      <c r="H122" s="29">
        <f t="shared" si="25"/>
        <v>1000</v>
      </c>
      <c r="I122" s="30">
        <v>5</v>
      </c>
      <c r="J122" s="30">
        <v>0.2</v>
      </c>
      <c r="K122" s="30">
        <v>0</v>
      </c>
      <c r="L122" s="72"/>
      <c r="M122" s="29">
        <f t="shared" si="26"/>
        <v>439000</v>
      </c>
      <c r="N122" s="29">
        <f t="shared" si="16"/>
        <v>1000</v>
      </c>
      <c r="O122" s="73" t="s">
        <v>137</v>
      </c>
      <c r="P122" s="73">
        <v>1</v>
      </c>
      <c r="Q122" s="32"/>
      <c r="R122" s="6">
        <f t="shared" si="24"/>
        <v>200</v>
      </c>
      <c r="S122" s="6">
        <f t="shared" si="17"/>
        <v>22000</v>
      </c>
      <c r="T122" s="6">
        <f t="shared" si="18"/>
        <v>-21000</v>
      </c>
      <c r="U122" s="6">
        <f t="shared" si="19"/>
        <v>0</v>
      </c>
      <c r="V122" s="4">
        <f t="shared" si="20"/>
        <v>88000</v>
      </c>
      <c r="W122" s="4">
        <f t="shared" si="21"/>
        <v>0</v>
      </c>
      <c r="X122" s="4">
        <f t="shared" si="22"/>
        <v>0</v>
      </c>
    </row>
    <row r="123" spans="1:24" s="3" customFormat="1" ht="13.5" customHeight="1" x14ac:dyDescent="0.2">
      <c r="A123" s="26">
        <f t="shared" si="23"/>
        <v>119</v>
      </c>
      <c r="B123" s="27" t="s">
        <v>725</v>
      </c>
      <c r="C123" s="28" t="s">
        <v>726</v>
      </c>
      <c r="D123" s="124">
        <v>311000</v>
      </c>
      <c r="E123" s="262"/>
      <c r="F123" s="29">
        <f t="shared" si="15"/>
        <v>311000</v>
      </c>
      <c r="G123" s="29">
        <v>310000</v>
      </c>
      <c r="H123" s="29">
        <f t="shared" si="25"/>
        <v>1000</v>
      </c>
      <c r="I123" s="30">
        <v>5</v>
      </c>
      <c r="J123" s="30">
        <v>0.2</v>
      </c>
      <c r="K123" s="30">
        <v>0</v>
      </c>
      <c r="L123" s="72"/>
      <c r="M123" s="29">
        <f t="shared" si="26"/>
        <v>310000</v>
      </c>
      <c r="N123" s="29">
        <f t="shared" si="16"/>
        <v>1000</v>
      </c>
      <c r="O123" s="73" t="s">
        <v>727</v>
      </c>
      <c r="P123" s="73">
        <v>1</v>
      </c>
      <c r="Q123" s="32"/>
      <c r="R123" s="6">
        <f t="shared" si="24"/>
        <v>200</v>
      </c>
      <c r="S123" s="6">
        <f t="shared" si="17"/>
        <v>15550</v>
      </c>
      <c r="T123" s="6">
        <f t="shared" si="18"/>
        <v>-14550</v>
      </c>
      <c r="U123" s="6">
        <f t="shared" si="19"/>
        <v>0</v>
      </c>
      <c r="V123" s="4">
        <f t="shared" si="20"/>
        <v>62200</v>
      </c>
      <c r="W123" s="4">
        <f t="shared" si="21"/>
        <v>0</v>
      </c>
      <c r="X123" s="4">
        <f t="shared" si="22"/>
        <v>0</v>
      </c>
    </row>
    <row r="124" spans="1:24" s="3" customFormat="1" ht="13.5" customHeight="1" x14ac:dyDescent="0.2">
      <c r="A124" s="26">
        <f t="shared" si="23"/>
        <v>120</v>
      </c>
      <c r="B124" s="27" t="s">
        <v>728</v>
      </c>
      <c r="C124" s="28" t="s">
        <v>726</v>
      </c>
      <c r="D124" s="124">
        <v>240000</v>
      </c>
      <c r="E124" s="262"/>
      <c r="F124" s="29">
        <f t="shared" si="15"/>
        <v>240000</v>
      </c>
      <c r="G124" s="29">
        <v>239000</v>
      </c>
      <c r="H124" s="29">
        <f t="shared" si="25"/>
        <v>1000</v>
      </c>
      <c r="I124" s="30">
        <v>5</v>
      </c>
      <c r="J124" s="30">
        <v>0.2</v>
      </c>
      <c r="K124" s="30">
        <v>0</v>
      </c>
      <c r="L124" s="72"/>
      <c r="M124" s="29">
        <f t="shared" si="26"/>
        <v>239000</v>
      </c>
      <c r="N124" s="29">
        <f t="shared" si="16"/>
        <v>1000</v>
      </c>
      <c r="O124" s="73" t="s">
        <v>688</v>
      </c>
      <c r="P124" s="73">
        <v>2</v>
      </c>
      <c r="Q124" s="32"/>
      <c r="R124" s="6">
        <f t="shared" si="24"/>
        <v>200</v>
      </c>
      <c r="S124" s="6">
        <f t="shared" si="17"/>
        <v>12000</v>
      </c>
      <c r="T124" s="6">
        <f t="shared" si="18"/>
        <v>-11000</v>
      </c>
      <c r="U124" s="6">
        <f t="shared" si="19"/>
        <v>0</v>
      </c>
      <c r="V124" s="4">
        <f t="shared" si="20"/>
        <v>48000</v>
      </c>
      <c r="W124" s="4">
        <f t="shared" si="21"/>
        <v>0</v>
      </c>
      <c r="X124" s="4">
        <f t="shared" si="22"/>
        <v>0</v>
      </c>
    </row>
    <row r="125" spans="1:24" s="3" customFormat="1" ht="13.5" customHeight="1" x14ac:dyDescent="0.2">
      <c r="A125" s="26">
        <f t="shared" si="23"/>
        <v>121</v>
      </c>
      <c r="B125" s="27" t="s">
        <v>729</v>
      </c>
      <c r="C125" s="28" t="s">
        <v>730</v>
      </c>
      <c r="D125" s="124">
        <v>300000</v>
      </c>
      <c r="E125" s="262"/>
      <c r="F125" s="29">
        <f t="shared" si="15"/>
        <v>300000</v>
      </c>
      <c r="G125" s="29">
        <v>299000</v>
      </c>
      <c r="H125" s="29">
        <f t="shared" si="25"/>
        <v>1000</v>
      </c>
      <c r="I125" s="30">
        <v>5</v>
      </c>
      <c r="J125" s="30">
        <v>0.2</v>
      </c>
      <c r="K125" s="30">
        <v>0</v>
      </c>
      <c r="L125" s="72"/>
      <c r="M125" s="29">
        <f t="shared" si="26"/>
        <v>299000</v>
      </c>
      <c r="N125" s="29">
        <f t="shared" si="16"/>
        <v>1000</v>
      </c>
      <c r="O125" s="73" t="s">
        <v>731</v>
      </c>
      <c r="P125" s="73">
        <v>1</v>
      </c>
      <c r="Q125" s="32"/>
      <c r="R125" s="6">
        <f t="shared" si="24"/>
        <v>200</v>
      </c>
      <c r="S125" s="6">
        <f t="shared" si="17"/>
        <v>15000</v>
      </c>
      <c r="T125" s="6">
        <f t="shared" si="18"/>
        <v>-14000</v>
      </c>
      <c r="U125" s="6">
        <f t="shared" si="19"/>
        <v>0</v>
      </c>
      <c r="V125" s="4">
        <f t="shared" si="20"/>
        <v>60000</v>
      </c>
      <c r="W125" s="4">
        <f t="shared" si="21"/>
        <v>0</v>
      </c>
      <c r="X125" s="4">
        <f t="shared" si="22"/>
        <v>0</v>
      </c>
    </row>
    <row r="126" spans="1:24" s="3" customFormat="1" ht="13.5" customHeight="1" x14ac:dyDescent="0.2">
      <c r="A126" s="26">
        <f t="shared" si="23"/>
        <v>122</v>
      </c>
      <c r="B126" s="27" t="s">
        <v>732</v>
      </c>
      <c r="C126" s="28" t="s">
        <v>733</v>
      </c>
      <c r="D126" s="124">
        <v>118876000</v>
      </c>
      <c r="E126" s="262"/>
      <c r="F126" s="29">
        <f t="shared" si="15"/>
        <v>118876000</v>
      </c>
      <c r="G126" s="29">
        <v>118875000</v>
      </c>
      <c r="H126" s="29">
        <f t="shared" si="25"/>
        <v>1000</v>
      </c>
      <c r="I126" s="30">
        <v>5</v>
      </c>
      <c r="J126" s="30">
        <v>0.2</v>
      </c>
      <c r="K126" s="30">
        <v>0</v>
      </c>
      <c r="L126" s="72"/>
      <c r="M126" s="29">
        <f t="shared" si="26"/>
        <v>118875000</v>
      </c>
      <c r="N126" s="29">
        <f t="shared" si="16"/>
        <v>1000</v>
      </c>
      <c r="O126" s="73" t="s">
        <v>734</v>
      </c>
      <c r="P126" s="73">
        <v>1</v>
      </c>
      <c r="Q126" s="32"/>
      <c r="R126" s="6">
        <f t="shared" si="24"/>
        <v>200</v>
      </c>
      <c r="S126" s="6">
        <f t="shared" si="17"/>
        <v>5943800</v>
      </c>
      <c r="T126" s="6">
        <f t="shared" si="18"/>
        <v>-5942800</v>
      </c>
      <c r="U126" s="6">
        <f t="shared" si="19"/>
        <v>0</v>
      </c>
      <c r="V126" s="4">
        <f t="shared" si="20"/>
        <v>23775200</v>
      </c>
      <c r="W126" s="4">
        <f t="shared" si="21"/>
        <v>0</v>
      </c>
      <c r="X126" s="4">
        <f t="shared" si="22"/>
        <v>0</v>
      </c>
    </row>
    <row r="127" spans="1:24" s="3" customFormat="1" ht="13.5" customHeight="1" x14ac:dyDescent="0.2">
      <c r="A127" s="26">
        <f t="shared" si="23"/>
        <v>123</v>
      </c>
      <c r="B127" s="27" t="s">
        <v>735</v>
      </c>
      <c r="C127" s="28" t="s">
        <v>733</v>
      </c>
      <c r="D127" s="124">
        <v>8520000</v>
      </c>
      <c r="E127" s="262"/>
      <c r="F127" s="29">
        <f t="shared" si="15"/>
        <v>8520000</v>
      </c>
      <c r="G127" s="29">
        <v>8519000</v>
      </c>
      <c r="H127" s="29">
        <f t="shared" si="25"/>
        <v>1000</v>
      </c>
      <c r="I127" s="30">
        <v>5</v>
      </c>
      <c r="J127" s="30">
        <v>0.2</v>
      </c>
      <c r="K127" s="30">
        <v>0</v>
      </c>
      <c r="L127" s="72"/>
      <c r="M127" s="29">
        <f t="shared" si="26"/>
        <v>8519000</v>
      </c>
      <c r="N127" s="29">
        <f t="shared" si="16"/>
        <v>1000</v>
      </c>
      <c r="O127" s="73" t="s">
        <v>702</v>
      </c>
      <c r="P127" s="73">
        <v>1</v>
      </c>
      <c r="Q127" s="130"/>
      <c r="R127" s="6">
        <f t="shared" si="24"/>
        <v>200</v>
      </c>
      <c r="S127" s="6">
        <f t="shared" si="17"/>
        <v>426000</v>
      </c>
      <c r="T127" s="6">
        <f t="shared" si="18"/>
        <v>-425000</v>
      </c>
      <c r="U127" s="6">
        <f t="shared" si="19"/>
        <v>0</v>
      </c>
      <c r="V127" s="4">
        <f t="shared" si="20"/>
        <v>1704000</v>
      </c>
      <c r="W127" s="4">
        <f t="shared" si="21"/>
        <v>0</v>
      </c>
      <c r="X127" s="4">
        <f t="shared" si="22"/>
        <v>0</v>
      </c>
    </row>
    <row r="128" spans="1:24" s="3" customFormat="1" ht="13.5" customHeight="1" x14ac:dyDescent="0.2">
      <c r="A128" s="26">
        <f t="shared" si="23"/>
        <v>124</v>
      </c>
      <c r="B128" s="291" t="s">
        <v>736</v>
      </c>
      <c r="C128" s="112">
        <v>38352</v>
      </c>
      <c r="D128" s="124">
        <v>20197942</v>
      </c>
      <c r="E128" s="262"/>
      <c r="F128" s="29">
        <f t="shared" si="15"/>
        <v>20197942</v>
      </c>
      <c r="G128" s="29">
        <v>20196942</v>
      </c>
      <c r="H128" s="29">
        <f t="shared" si="25"/>
        <v>1000</v>
      </c>
      <c r="I128" s="30">
        <v>5</v>
      </c>
      <c r="J128" s="30">
        <v>0.2</v>
      </c>
      <c r="K128" s="30">
        <v>0</v>
      </c>
      <c r="L128" s="72"/>
      <c r="M128" s="29">
        <f t="shared" si="26"/>
        <v>20196942</v>
      </c>
      <c r="N128" s="29">
        <f t="shared" si="16"/>
        <v>1000</v>
      </c>
      <c r="O128" s="129" t="s">
        <v>580</v>
      </c>
      <c r="P128" s="73">
        <v>1</v>
      </c>
      <c r="Q128" s="130"/>
      <c r="R128" s="6">
        <f t="shared" si="24"/>
        <v>200</v>
      </c>
      <c r="S128" s="6">
        <f t="shared" si="17"/>
        <v>1009897.1000000001</v>
      </c>
      <c r="T128" s="6">
        <f t="shared" si="18"/>
        <v>-1008897.1000000001</v>
      </c>
      <c r="U128" s="6">
        <f t="shared" si="19"/>
        <v>0</v>
      </c>
      <c r="V128" s="4">
        <f t="shared" si="20"/>
        <v>4039588.4</v>
      </c>
      <c r="W128" s="4">
        <f t="shared" si="21"/>
        <v>0</v>
      </c>
      <c r="X128" s="4">
        <f t="shared" si="22"/>
        <v>0</v>
      </c>
    </row>
    <row r="129" spans="1:24" s="3" customFormat="1" ht="13.5" customHeight="1" x14ac:dyDescent="0.2">
      <c r="A129" s="26">
        <f t="shared" si="23"/>
        <v>125</v>
      </c>
      <c r="B129" s="39" t="s">
        <v>737</v>
      </c>
      <c r="C129" s="28" t="s">
        <v>738</v>
      </c>
      <c r="D129" s="124">
        <v>6900000</v>
      </c>
      <c r="E129" s="262"/>
      <c r="F129" s="29">
        <f t="shared" si="15"/>
        <v>6900000</v>
      </c>
      <c r="G129" s="29">
        <v>6899000</v>
      </c>
      <c r="H129" s="29">
        <f t="shared" si="25"/>
        <v>1000</v>
      </c>
      <c r="I129" s="30">
        <v>5</v>
      </c>
      <c r="J129" s="30">
        <v>0.2</v>
      </c>
      <c r="K129" s="30">
        <v>0</v>
      </c>
      <c r="L129" s="72"/>
      <c r="M129" s="29">
        <f t="shared" si="26"/>
        <v>6899000</v>
      </c>
      <c r="N129" s="29">
        <f t="shared" si="16"/>
        <v>1000</v>
      </c>
      <c r="O129" s="73" t="s">
        <v>739</v>
      </c>
      <c r="P129" s="73">
        <v>300</v>
      </c>
      <c r="Q129" s="264"/>
      <c r="R129" s="6">
        <f t="shared" si="24"/>
        <v>200</v>
      </c>
      <c r="S129" s="6">
        <f t="shared" si="17"/>
        <v>345000</v>
      </c>
      <c r="T129" s="6">
        <f t="shared" si="18"/>
        <v>-344000</v>
      </c>
      <c r="U129" s="6">
        <f t="shared" si="19"/>
        <v>0</v>
      </c>
      <c r="V129" s="4">
        <f t="shared" si="20"/>
        <v>1380000</v>
      </c>
      <c r="W129" s="4">
        <f t="shared" si="21"/>
        <v>0</v>
      </c>
      <c r="X129" s="4">
        <f t="shared" si="22"/>
        <v>0</v>
      </c>
    </row>
    <row r="130" spans="1:24" s="3" customFormat="1" ht="13.5" customHeight="1" x14ac:dyDescent="0.2">
      <c r="A130" s="26">
        <f t="shared" si="23"/>
        <v>126</v>
      </c>
      <c r="B130" s="39" t="s">
        <v>740</v>
      </c>
      <c r="C130" s="28" t="s">
        <v>741</v>
      </c>
      <c r="D130" s="124">
        <v>800000</v>
      </c>
      <c r="E130" s="262"/>
      <c r="F130" s="29">
        <f t="shared" si="15"/>
        <v>800000</v>
      </c>
      <c r="G130" s="29">
        <v>799000</v>
      </c>
      <c r="H130" s="29">
        <f t="shared" si="25"/>
        <v>1000</v>
      </c>
      <c r="I130" s="30">
        <v>5</v>
      </c>
      <c r="J130" s="30">
        <v>0.2</v>
      </c>
      <c r="K130" s="30">
        <v>0</v>
      </c>
      <c r="L130" s="72"/>
      <c r="M130" s="29">
        <f t="shared" si="26"/>
        <v>799000</v>
      </c>
      <c r="N130" s="29">
        <f t="shared" si="16"/>
        <v>1000</v>
      </c>
      <c r="O130" s="73" t="s">
        <v>742</v>
      </c>
      <c r="P130" s="73">
        <v>1</v>
      </c>
      <c r="Q130" s="264"/>
      <c r="R130" s="6">
        <f t="shared" si="24"/>
        <v>200</v>
      </c>
      <c r="S130" s="6">
        <f t="shared" si="17"/>
        <v>40000</v>
      </c>
      <c r="T130" s="6">
        <f t="shared" si="18"/>
        <v>-39000</v>
      </c>
      <c r="U130" s="6">
        <f t="shared" si="19"/>
        <v>0</v>
      </c>
      <c r="V130" s="4">
        <f t="shared" si="20"/>
        <v>160000</v>
      </c>
      <c r="W130" s="4">
        <f t="shared" si="21"/>
        <v>0</v>
      </c>
      <c r="X130" s="4">
        <f t="shared" si="22"/>
        <v>0</v>
      </c>
    </row>
    <row r="131" spans="1:24" s="3" customFormat="1" ht="13.5" customHeight="1" x14ac:dyDescent="0.2">
      <c r="A131" s="26">
        <f t="shared" si="23"/>
        <v>127</v>
      </c>
      <c r="B131" s="39" t="s">
        <v>743</v>
      </c>
      <c r="C131" s="28" t="s">
        <v>744</v>
      </c>
      <c r="D131" s="124">
        <v>600000</v>
      </c>
      <c r="E131" s="262"/>
      <c r="F131" s="29">
        <f t="shared" si="15"/>
        <v>600000</v>
      </c>
      <c r="G131" s="29">
        <v>599000</v>
      </c>
      <c r="H131" s="29">
        <f t="shared" si="25"/>
        <v>1000</v>
      </c>
      <c r="I131" s="30">
        <v>5</v>
      </c>
      <c r="J131" s="30">
        <v>0.2</v>
      </c>
      <c r="K131" s="30">
        <v>0</v>
      </c>
      <c r="L131" s="72"/>
      <c r="M131" s="29">
        <f t="shared" si="26"/>
        <v>599000</v>
      </c>
      <c r="N131" s="29">
        <f t="shared" si="16"/>
        <v>1000</v>
      </c>
      <c r="O131" s="73" t="s">
        <v>745</v>
      </c>
      <c r="P131" s="73">
        <v>1</v>
      </c>
      <c r="Q131" s="264"/>
      <c r="R131" s="6">
        <f t="shared" si="24"/>
        <v>200</v>
      </c>
      <c r="S131" s="6">
        <f t="shared" si="17"/>
        <v>30000</v>
      </c>
      <c r="T131" s="6">
        <f t="shared" si="18"/>
        <v>-29000</v>
      </c>
      <c r="U131" s="6">
        <f t="shared" si="19"/>
        <v>0</v>
      </c>
      <c r="V131" s="4">
        <f t="shared" si="20"/>
        <v>120000</v>
      </c>
      <c r="W131" s="4">
        <f t="shared" si="21"/>
        <v>0</v>
      </c>
      <c r="X131" s="4">
        <f t="shared" si="22"/>
        <v>0</v>
      </c>
    </row>
    <row r="132" spans="1:24" s="3" customFormat="1" ht="13.5" customHeight="1" x14ac:dyDescent="0.2">
      <c r="A132" s="26">
        <f t="shared" si="23"/>
        <v>128</v>
      </c>
      <c r="B132" s="39" t="s">
        <v>746</v>
      </c>
      <c r="C132" s="28" t="s">
        <v>512</v>
      </c>
      <c r="D132" s="124">
        <v>850000</v>
      </c>
      <c r="E132" s="262"/>
      <c r="F132" s="29">
        <f t="shared" si="15"/>
        <v>850000</v>
      </c>
      <c r="G132" s="29">
        <v>849000</v>
      </c>
      <c r="H132" s="29">
        <f t="shared" si="25"/>
        <v>1000</v>
      </c>
      <c r="I132" s="30">
        <v>5</v>
      </c>
      <c r="J132" s="30">
        <v>0.2</v>
      </c>
      <c r="K132" s="30">
        <v>0</v>
      </c>
      <c r="L132" s="72"/>
      <c r="M132" s="29">
        <f t="shared" si="26"/>
        <v>849000</v>
      </c>
      <c r="N132" s="29">
        <f t="shared" si="16"/>
        <v>1000</v>
      </c>
      <c r="O132" s="73" t="s">
        <v>637</v>
      </c>
      <c r="P132" s="73">
        <v>4</v>
      </c>
      <c r="Q132" s="264"/>
      <c r="R132" s="6">
        <f t="shared" si="24"/>
        <v>200</v>
      </c>
      <c r="S132" s="6">
        <f t="shared" si="17"/>
        <v>42500</v>
      </c>
      <c r="T132" s="6">
        <f t="shared" si="18"/>
        <v>-41500</v>
      </c>
      <c r="U132" s="6">
        <f t="shared" si="19"/>
        <v>0</v>
      </c>
      <c r="V132" s="4">
        <f t="shared" si="20"/>
        <v>170000</v>
      </c>
      <c r="W132" s="4">
        <f t="shared" si="21"/>
        <v>0</v>
      </c>
      <c r="X132" s="4">
        <f t="shared" si="22"/>
        <v>0</v>
      </c>
    </row>
    <row r="133" spans="1:24" s="3" customFormat="1" ht="13.5" customHeight="1" x14ac:dyDescent="0.2">
      <c r="A133" s="26">
        <f t="shared" si="23"/>
        <v>129</v>
      </c>
      <c r="B133" s="39" t="s">
        <v>747</v>
      </c>
      <c r="C133" s="28" t="s">
        <v>512</v>
      </c>
      <c r="D133" s="124">
        <v>440000</v>
      </c>
      <c r="E133" s="262"/>
      <c r="F133" s="29">
        <f t="shared" ref="F133:F171" si="27">+D133+E133</f>
        <v>440000</v>
      </c>
      <c r="G133" s="29">
        <v>439000</v>
      </c>
      <c r="H133" s="29">
        <f t="shared" si="25"/>
        <v>1000</v>
      </c>
      <c r="I133" s="30">
        <v>5</v>
      </c>
      <c r="J133" s="30">
        <v>0.2</v>
      </c>
      <c r="K133" s="30">
        <v>0</v>
      </c>
      <c r="L133" s="72"/>
      <c r="M133" s="29">
        <f t="shared" si="26"/>
        <v>439000</v>
      </c>
      <c r="N133" s="29">
        <f t="shared" ref="N133:N196" si="28">+F133-M133</f>
        <v>1000</v>
      </c>
      <c r="O133" s="73" t="s">
        <v>192</v>
      </c>
      <c r="P133" s="73">
        <v>1</v>
      </c>
      <c r="Q133" s="264"/>
      <c r="R133" s="6">
        <f t="shared" si="24"/>
        <v>200</v>
      </c>
      <c r="S133" s="6">
        <f t="shared" ref="S133:S196" si="29">D133*0.05</f>
        <v>22000</v>
      </c>
      <c r="T133" s="6">
        <f t="shared" ref="T133:T196" si="30">N133-S133</f>
        <v>-21000</v>
      </c>
      <c r="U133" s="6">
        <f t="shared" ref="U133:U196" si="31">N133-1000</f>
        <v>0</v>
      </c>
      <c r="V133" s="4">
        <f t="shared" ref="V133:V196" si="32">F133/I133</f>
        <v>88000</v>
      </c>
      <c r="W133" s="4">
        <f t="shared" ref="W133:W196" si="33">ROUND(IF(H133&lt;=1000,0,V133/12*3),0)</f>
        <v>0</v>
      </c>
      <c r="X133" s="4">
        <f t="shared" ref="X133:X196" si="34">L133-W133</f>
        <v>0</v>
      </c>
    </row>
    <row r="134" spans="1:24" s="3" customFormat="1" ht="13.5" customHeight="1" x14ac:dyDescent="0.2">
      <c r="A134" s="26">
        <f t="shared" ref="A134:A197" si="35">+A133+1</f>
        <v>130</v>
      </c>
      <c r="B134" s="39" t="s">
        <v>748</v>
      </c>
      <c r="C134" s="28" t="s">
        <v>749</v>
      </c>
      <c r="D134" s="124">
        <v>5750000</v>
      </c>
      <c r="E134" s="262"/>
      <c r="F134" s="29">
        <f t="shared" si="27"/>
        <v>5750000</v>
      </c>
      <c r="G134" s="29">
        <v>5749000</v>
      </c>
      <c r="H134" s="29">
        <f t="shared" si="25"/>
        <v>1000</v>
      </c>
      <c r="I134" s="30">
        <v>5</v>
      </c>
      <c r="J134" s="30">
        <v>0.2</v>
      </c>
      <c r="K134" s="30">
        <v>0</v>
      </c>
      <c r="L134" s="72"/>
      <c r="M134" s="29">
        <f t="shared" si="26"/>
        <v>5749000</v>
      </c>
      <c r="N134" s="29">
        <f t="shared" si="28"/>
        <v>1000</v>
      </c>
      <c r="O134" s="73" t="s">
        <v>750</v>
      </c>
      <c r="P134" s="73">
        <v>1</v>
      </c>
      <c r="Q134" s="264"/>
      <c r="R134" s="6">
        <f t="shared" si="24"/>
        <v>200</v>
      </c>
      <c r="S134" s="6">
        <f t="shared" si="29"/>
        <v>287500</v>
      </c>
      <c r="T134" s="6">
        <f t="shared" si="30"/>
        <v>-286500</v>
      </c>
      <c r="U134" s="6">
        <f t="shared" si="31"/>
        <v>0</v>
      </c>
      <c r="V134" s="4">
        <f t="shared" si="32"/>
        <v>1150000</v>
      </c>
      <c r="W134" s="4">
        <f t="shared" si="33"/>
        <v>0</v>
      </c>
      <c r="X134" s="4">
        <f t="shared" si="34"/>
        <v>0</v>
      </c>
    </row>
    <row r="135" spans="1:24" s="3" customFormat="1" ht="13.5" customHeight="1" x14ac:dyDescent="0.2">
      <c r="A135" s="26">
        <f t="shared" si="35"/>
        <v>131</v>
      </c>
      <c r="B135" s="39" t="s">
        <v>751</v>
      </c>
      <c r="C135" s="28" t="s">
        <v>752</v>
      </c>
      <c r="D135" s="124">
        <v>4500000</v>
      </c>
      <c r="E135" s="262"/>
      <c r="F135" s="29">
        <f t="shared" si="27"/>
        <v>4500000</v>
      </c>
      <c r="G135" s="29">
        <v>4499000</v>
      </c>
      <c r="H135" s="29">
        <f t="shared" si="25"/>
        <v>1000</v>
      </c>
      <c r="I135" s="30">
        <v>5</v>
      </c>
      <c r="J135" s="30">
        <v>0.2</v>
      </c>
      <c r="K135" s="30">
        <v>0</v>
      </c>
      <c r="L135" s="72"/>
      <c r="M135" s="29">
        <f t="shared" si="26"/>
        <v>4499000</v>
      </c>
      <c r="N135" s="29">
        <f t="shared" si="28"/>
        <v>1000</v>
      </c>
      <c r="O135" s="73" t="s">
        <v>627</v>
      </c>
      <c r="P135" s="73">
        <v>1</v>
      </c>
      <c r="Q135" s="264"/>
      <c r="R135" s="6">
        <f t="shared" ref="R135:R161" si="36">+N135*J135</f>
        <v>200</v>
      </c>
      <c r="S135" s="6">
        <f t="shared" si="29"/>
        <v>225000</v>
      </c>
      <c r="T135" s="6">
        <f t="shared" si="30"/>
        <v>-224000</v>
      </c>
      <c r="U135" s="6">
        <f t="shared" si="31"/>
        <v>0</v>
      </c>
      <c r="V135" s="4">
        <f t="shared" si="32"/>
        <v>900000</v>
      </c>
      <c r="W135" s="4">
        <f t="shared" si="33"/>
        <v>0</v>
      </c>
      <c r="X135" s="4">
        <f t="shared" si="34"/>
        <v>0</v>
      </c>
    </row>
    <row r="136" spans="1:24" s="3" customFormat="1" ht="13.5" customHeight="1" x14ac:dyDescent="0.2">
      <c r="A136" s="26">
        <f t="shared" si="35"/>
        <v>132</v>
      </c>
      <c r="B136" s="39" t="s">
        <v>753</v>
      </c>
      <c r="C136" s="28" t="s">
        <v>754</v>
      </c>
      <c r="D136" s="124">
        <v>1160000</v>
      </c>
      <c r="E136" s="262"/>
      <c r="F136" s="29">
        <f t="shared" si="27"/>
        <v>1160000</v>
      </c>
      <c r="G136" s="29">
        <v>1159000</v>
      </c>
      <c r="H136" s="29">
        <f t="shared" si="25"/>
        <v>1000</v>
      </c>
      <c r="I136" s="30">
        <v>5</v>
      </c>
      <c r="J136" s="30">
        <v>0.2</v>
      </c>
      <c r="K136" s="30">
        <v>0</v>
      </c>
      <c r="L136" s="72"/>
      <c r="M136" s="29">
        <f t="shared" si="26"/>
        <v>1159000</v>
      </c>
      <c r="N136" s="29">
        <f t="shared" si="28"/>
        <v>1000</v>
      </c>
      <c r="O136" s="73" t="s">
        <v>755</v>
      </c>
      <c r="P136" s="73">
        <v>20</v>
      </c>
      <c r="Q136" s="264"/>
      <c r="R136" s="6">
        <f t="shared" si="36"/>
        <v>200</v>
      </c>
      <c r="S136" s="6">
        <f t="shared" si="29"/>
        <v>58000</v>
      </c>
      <c r="T136" s="6">
        <f t="shared" si="30"/>
        <v>-57000</v>
      </c>
      <c r="U136" s="6">
        <f t="shared" si="31"/>
        <v>0</v>
      </c>
      <c r="V136" s="4">
        <f t="shared" si="32"/>
        <v>232000</v>
      </c>
      <c r="W136" s="4">
        <f t="shared" si="33"/>
        <v>0</v>
      </c>
      <c r="X136" s="4">
        <f t="shared" si="34"/>
        <v>0</v>
      </c>
    </row>
    <row r="137" spans="1:24" s="3" customFormat="1" ht="13.5" customHeight="1" x14ac:dyDescent="0.2">
      <c r="A137" s="26">
        <f t="shared" si="35"/>
        <v>133</v>
      </c>
      <c r="B137" s="39" t="s">
        <v>756</v>
      </c>
      <c r="C137" s="28" t="s">
        <v>514</v>
      </c>
      <c r="D137" s="124">
        <v>235000</v>
      </c>
      <c r="E137" s="262"/>
      <c r="F137" s="29">
        <f t="shared" si="27"/>
        <v>235000</v>
      </c>
      <c r="G137" s="29">
        <v>234000</v>
      </c>
      <c r="H137" s="29">
        <f t="shared" si="25"/>
        <v>1000</v>
      </c>
      <c r="I137" s="30">
        <v>5</v>
      </c>
      <c r="J137" s="30">
        <v>0.2</v>
      </c>
      <c r="K137" s="30">
        <v>0</v>
      </c>
      <c r="L137" s="72"/>
      <c r="M137" s="29">
        <f t="shared" si="26"/>
        <v>234000</v>
      </c>
      <c r="N137" s="29">
        <f t="shared" si="28"/>
        <v>1000</v>
      </c>
      <c r="O137" s="73" t="s">
        <v>757</v>
      </c>
      <c r="P137" s="73">
        <v>1</v>
      </c>
      <c r="Q137" s="264"/>
      <c r="R137" s="6">
        <f t="shared" si="36"/>
        <v>200</v>
      </c>
      <c r="S137" s="6">
        <f t="shared" si="29"/>
        <v>11750</v>
      </c>
      <c r="T137" s="6">
        <f t="shared" si="30"/>
        <v>-10750</v>
      </c>
      <c r="U137" s="6">
        <f t="shared" si="31"/>
        <v>0</v>
      </c>
      <c r="V137" s="4">
        <f t="shared" si="32"/>
        <v>47000</v>
      </c>
      <c r="W137" s="4">
        <f t="shared" si="33"/>
        <v>0</v>
      </c>
      <c r="X137" s="4">
        <f t="shared" si="34"/>
        <v>0</v>
      </c>
    </row>
    <row r="138" spans="1:24" s="3" customFormat="1" ht="13.5" customHeight="1" x14ac:dyDescent="0.2">
      <c r="A138" s="26">
        <f t="shared" si="35"/>
        <v>134</v>
      </c>
      <c r="B138" s="39" t="s">
        <v>758</v>
      </c>
      <c r="C138" s="28" t="s">
        <v>514</v>
      </c>
      <c r="D138" s="124">
        <v>120000</v>
      </c>
      <c r="E138" s="262"/>
      <c r="F138" s="29">
        <f t="shared" si="27"/>
        <v>120000</v>
      </c>
      <c r="G138" s="29">
        <v>119000</v>
      </c>
      <c r="H138" s="29">
        <f t="shared" si="25"/>
        <v>1000</v>
      </c>
      <c r="I138" s="30">
        <v>5</v>
      </c>
      <c r="J138" s="30">
        <v>0.2</v>
      </c>
      <c r="K138" s="30">
        <v>0</v>
      </c>
      <c r="L138" s="72"/>
      <c r="M138" s="29">
        <f t="shared" si="26"/>
        <v>119000</v>
      </c>
      <c r="N138" s="29">
        <f t="shared" si="28"/>
        <v>1000</v>
      </c>
      <c r="O138" s="73" t="s">
        <v>757</v>
      </c>
      <c r="P138" s="73">
        <v>1</v>
      </c>
      <c r="Q138" s="264"/>
      <c r="R138" s="6">
        <f t="shared" si="36"/>
        <v>200</v>
      </c>
      <c r="S138" s="6">
        <f t="shared" si="29"/>
        <v>6000</v>
      </c>
      <c r="T138" s="6">
        <f t="shared" si="30"/>
        <v>-5000</v>
      </c>
      <c r="U138" s="6">
        <f t="shared" si="31"/>
        <v>0</v>
      </c>
      <c r="V138" s="4">
        <f t="shared" si="32"/>
        <v>24000</v>
      </c>
      <c r="W138" s="4">
        <f t="shared" si="33"/>
        <v>0</v>
      </c>
      <c r="X138" s="4">
        <f t="shared" si="34"/>
        <v>0</v>
      </c>
    </row>
    <row r="139" spans="1:24" s="3" customFormat="1" ht="13.5" customHeight="1" x14ac:dyDescent="0.2">
      <c r="A139" s="26">
        <f t="shared" si="35"/>
        <v>135</v>
      </c>
      <c r="B139" s="39" t="s">
        <v>759</v>
      </c>
      <c r="C139" s="28" t="s">
        <v>760</v>
      </c>
      <c r="D139" s="124">
        <v>500000</v>
      </c>
      <c r="E139" s="262"/>
      <c r="F139" s="29">
        <f t="shared" si="27"/>
        <v>500000</v>
      </c>
      <c r="G139" s="29">
        <v>499000</v>
      </c>
      <c r="H139" s="29">
        <f t="shared" si="25"/>
        <v>1000</v>
      </c>
      <c r="I139" s="30">
        <v>5</v>
      </c>
      <c r="J139" s="30">
        <v>0.2</v>
      </c>
      <c r="K139" s="30">
        <v>0</v>
      </c>
      <c r="L139" s="72"/>
      <c r="M139" s="29">
        <f t="shared" si="26"/>
        <v>499000</v>
      </c>
      <c r="N139" s="29">
        <f t="shared" si="28"/>
        <v>1000</v>
      </c>
      <c r="O139" s="73" t="s">
        <v>761</v>
      </c>
      <c r="P139" s="73">
        <v>1</v>
      </c>
      <c r="Q139" s="264"/>
      <c r="R139" s="6">
        <f t="shared" si="36"/>
        <v>200</v>
      </c>
      <c r="S139" s="6">
        <f t="shared" si="29"/>
        <v>25000</v>
      </c>
      <c r="T139" s="6">
        <f t="shared" si="30"/>
        <v>-24000</v>
      </c>
      <c r="U139" s="6">
        <f t="shared" si="31"/>
        <v>0</v>
      </c>
      <c r="V139" s="4">
        <f t="shared" si="32"/>
        <v>100000</v>
      </c>
      <c r="W139" s="4">
        <f t="shared" si="33"/>
        <v>0</v>
      </c>
      <c r="X139" s="4">
        <f t="shared" si="34"/>
        <v>0</v>
      </c>
    </row>
    <row r="140" spans="1:24" s="3" customFormat="1" ht="13.5" customHeight="1" x14ac:dyDescent="0.2">
      <c r="A140" s="26">
        <f t="shared" si="35"/>
        <v>136</v>
      </c>
      <c r="B140" s="39" t="s">
        <v>762</v>
      </c>
      <c r="C140" s="28" t="s">
        <v>760</v>
      </c>
      <c r="D140" s="124">
        <v>700000</v>
      </c>
      <c r="E140" s="262"/>
      <c r="F140" s="29">
        <f t="shared" si="27"/>
        <v>700000</v>
      </c>
      <c r="G140" s="29">
        <v>699000</v>
      </c>
      <c r="H140" s="29">
        <f t="shared" si="25"/>
        <v>1000</v>
      </c>
      <c r="I140" s="30">
        <v>5</v>
      </c>
      <c r="J140" s="30">
        <v>0.2</v>
      </c>
      <c r="K140" s="30">
        <v>0</v>
      </c>
      <c r="L140" s="72"/>
      <c r="M140" s="29">
        <f t="shared" si="26"/>
        <v>699000</v>
      </c>
      <c r="N140" s="29">
        <f t="shared" si="28"/>
        <v>1000</v>
      </c>
      <c r="O140" s="73" t="s">
        <v>763</v>
      </c>
      <c r="P140" s="73">
        <v>2</v>
      </c>
      <c r="Q140" s="264"/>
      <c r="R140" s="6">
        <f t="shared" si="36"/>
        <v>200</v>
      </c>
      <c r="S140" s="6">
        <f t="shared" si="29"/>
        <v>35000</v>
      </c>
      <c r="T140" s="6">
        <f t="shared" si="30"/>
        <v>-34000</v>
      </c>
      <c r="U140" s="6">
        <f t="shared" si="31"/>
        <v>0</v>
      </c>
      <c r="V140" s="4">
        <f t="shared" si="32"/>
        <v>140000</v>
      </c>
      <c r="W140" s="4">
        <f t="shared" si="33"/>
        <v>0</v>
      </c>
      <c r="X140" s="4">
        <f t="shared" si="34"/>
        <v>0</v>
      </c>
    </row>
    <row r="141" spans="1:24" s="3" customFormat="1" ht="13.5" customHeight="1" x14ac:dyDescent="0.2">
      <c r="A141" s="26">
        <f t="shared" si="35"/>
        <v>137</v>
      </c>
      <c r="B141" s="39" t="s">
        <v>764</v>
      </c>
      <c r="C141" s="28" t="s">
        <v>765</v>
      </c>
      <c r="D141" s="124">
        <v>260000</v>
      </c>
      <c r="E141" s="262"/>
      <c r="F141" s="29">
        <f t="shared" si="27"/>
        <v>260000</v>
      </c>
      <c r="G141" s="29">
        <v>259000</v>
      </c>
      <c r="H141" s="29">
        <f t="shared" si="25"/>
        <v>1000</v>
      </c>
      <c r="I141" s="30">
        <v>5</v>
      </c>
      <c r="J141" s="30">
        <v>0.2</v>
      </c>
      <c r="K141" s="30">
        <v>0</v>
      </c>
      <c r="L141" s="72"/>
      <c r="M141" s="29">
        <f t="shared" si="26"/>
        <v>259000</v>
      </c>
      <c r="N141" s="29">
        <f t="shared" si="28"/>
        <v>1000</v>
      </c>
      <c r="O141" s="73" t="s">
        <v>766</v>
      </c>
      <c r="P141" s="73">
        <v>1</v>
      </c>
      <c r="Q141" s="264"/>
      <c r="R141" s="6">
        <f t="shared" si="36"/>
        <v>200</v>
      </c>
      <c r="S141" s="6">
        <f t="shared" si="29"/>
        <v>13000</v>
      </c>
      <c r="T141" s="6">
        <f t="shared" si="30"/>
        <v>-12000</v>
      </c>
      <c r="U141" s="6">
        <f t="shared" si="31"/>
        <v>0</v>
      </c>
      <c r="V141" s="4">
        <f t="shared" si="32"/>
        <v>52000</v>
      </c>
      <c r="W141" s="4">
        <f t="shared" si="33"/>
        <v>0</v>
      </c>
      <c r="X141" s="4">
        <f t="shared" si="34"/>
        <v>0</v>
      </c>
    </row>
    <row r="142" spans="1:24" s="3" customFormat="1" ht="13.5" customHeight="1" x14ac:dyDescent="0.2">
      <c r="A142" s="26">
        <f t="shared" si="35"/>
        <v>138</v>
      </c>
      <c r="B142" s="39" t="s">
        <v>767</v>
      </c>
      <c r="C142" s="28" t="s">
        <v>516</v>
      </c>
      <c r="D142" s="124">
        <v>3000000</v>
      </c>
      <c r="E142" s="262"/>
      <c r="F142" s="29">
        <f t="shared" si="27"/>
        <v>3000000</v>
      </c>
      <c r="G142" s="29">
        <v>2999000</v>
      </c>
      <c r="H142" s="29">
        <f t="shared" si="25"/>
        <v>1000</v>
      </c>
      <c r="I142" s="30">
        <v>5</v>
      </c>
      <c r="J142" s="30">
        <v>0.2</v>
      </c>
      <c r="K142" s="30">
        <v>0</v>
      </c>
      <c r="L142" s="72"/>
      <c r="M142" s="29">
        <f t="shared" si="26"/>
        <v>2999000</v>
      </c>
      <c r="N142" s="29">
        <f t="shared" si="28"/>
        <v>1000</v>
      </c>
      <c r="O142" s="73" t="s">
        <v>627</v>
      </c>
      <c r="P142" s="73">
        <v>1</v>
      </c>
      <c r="Q142" s="264"/>
      <c r="R142" s="6">
        <f t="shared" si="36"/>
        <v>200</v>
      </c>
      <c r="S142" s="6">
        <f t="shared" si="29"/>
        <v>150000</v>
      </c>
      <c r="T142" s="6">
        <f t="shared" si="30"/>
        <v>-149000</v>
      </c>
      <c r="U142" s="6">
        <f t="shared" si="31"/>
        <v>0</v>
      </c>
      <c r="V142" s="4">
        <f t="shared" si="32"/>
        <v>600000</v>
      </c>
      <c r="W142" s="4">
        <f t="shared" si="33"/>
        <v>0</v>
      </c>
      <c r="X142" s="4">
        <f t="shared" si="34"/>
        <v>0</v>
      </c>
    </row>
    <row r="143" spans="1:24" s="3" customFormat="1" ht="13.5" customHeight="1" x14ac:dyDescent="0.2">
      <c r="A143" s="26">
        <f t="shared" si="35"/>
        <v>139</v>
      </c>
      <c r="B143" s="39" t="s">
        <v>220</v>
      </c>
      <c r="C143" s="28" t="s">
        <v>768</v>
      </c>
      <c r="D143" s="124">
        <v>1300000</v>
      </c>
      <c r="E143" s="262"/>
      <c r="F143" s="29">
        <f t="shared" si="27"/>
        <v>1300000</v>
      </c>
      <c r="G143" s="29">
        <v>1299000</v>
      </c>
      <c r="H143" s="29">
        <f t="shared" si="25"/>
        <v>1000</v>
      </c>
      <c r="I143" s="30">
        <v>5</v>
      </c>
      <c r="J143" s="30">
        <v>0.2</v>
      </c>
      <c r="K143" s="30">
        <v>0</v>
      </c>
      <c r="L143" s="72"/>
      <c r="M143" s="29">
        <f t="shared" si="26"/>
        <v>1299000</v>
      </c>
      <c r="N143" s="29">
        <f t="shared" si="28"/>
        <v>1000</v>
      </c>
      <c r="O143" s="73" t="s">
        <v>137</v>
      </c>
      <c r="P143" s="73">
        <v>1</v>
      </c>
      <c r="Q143" s="264"/>
      <c r="R143" s="6">
        <f t="shared" si="36"/>
        <v>200</v>
      </c>
      <c r="S143" s="6">
        <f t="shared" si="29"/>
        <v>65000</v>
      </c>
      <c r="T143" s="6">
        <f t="shared" si="30"/>
        <v>-64000</v>
      </c>
      <c r="U143" s="6">
        <f t="shared" si="31"/>
        <v>0</v>
      </c>
      <c r="V143" s="4">
        <f t="shared" si="32"/>
        <v>260000</v>
      </c>
      <c r="W143" s="4">
        <f t="shared" si="33"/>
        <v>0</v>
      </c>
      <c r="X143" s="4">
        <f t="shared" si="34"/>
        <v>0</v>
      </c>
    </row>
    <row r="144" spans="1:24" s="3" customFormat="1" ht="13.5" customHeight="1" x14ac:dyDescent="0.2">
      <c r="A144" s="26">
        <f t="shared" si="35"/>
        <v>140</v>
      </c>
      <c r="B144" s="39" t="s">
        <v>769</v>
      </c>
      <c r="C144" s="28" t="s">
        <v>770</v>
      </c>
      <c r="D144" s="124">
        <v>330000</v>
      </c>
      <c r="E144" s="262"/>
      <c r="F144" s="29">
        <f t="shared" si="27"/>
        <v>330000</v>
      </c>
      <c r="G144" s="29">
        <v>329000</v>
      </c>
      <c r="H144" s="29">
        <f t="shared" si="25"/>
        <v>1000</v>
      </c>
      <c r="I144" s="30">
        <v>5</v>
      </c>
      <c r="J144" s="30">
        <v>0.2</v>
      </c>
      <c r="K144" s="30">
        <v>0</v>
      </c>
      <c r="L144" s="72"/>
      <c r="M144" s="29">
        <f t="shared" si="26"/>
        <v>329000</v>
      </c>
      <c r="N144" s="29">
        <f t="shared" si="28"/>
        <v>1000</v>
      </c>
      <c r="O144" s="73" t="s">
        <v>771</v>
      </c>
      <c r="P144" s="73">
        <v>3</v>
      </c>
      <c r="Q144" s="264"/>
      <c r="R144" s="6">
        <f t="shared" si="36"/>
        <v>200</v>
      </c>
      <c r="S144" s="6">
        <f t="shared" si="29"/>
        <v>16500</v>
      </c>
      <c r="T144" s="6">
        <f t="shared" si="30"/>
        <v>-15500</v>
      </c>
      <c r="U144" s="6">
        <f t="shared" si="31"/>
        <v>0</v>
      </c>
      <c r="V144" s="4">
        <f t="shared" si="32"/>
        <v>66000</v>
      </c>
      <c r="W144" s="4">
        <f t="shared" si="33"/>
        <v>0</v>
      </c>
      <c r="X144" s="4">
        <f t="shared" si="34"/>
        <v>0</v>
      </c>
    </row>
    <row r="145" spans="1:24" s="3" customFormat="1" ht="13.5" customHeight="1" x14ac:dyDescent="0.2">
      <c r="A145" s="26">
        <f t="shared" si="35"/>
        <v>141</v>
      </c>
      <c r="B145" s="39" t="s">
        <v>772</v>
      </c>
      <c r="C145" s="28" t="s">
        <v>773</v>
      </c>
      <c r="D145" s="124">
        <v>1036500</v>
      </c>
      <c r="E145" s="262"/>
      <c r="F145" s="29">
        <f t="shared" si="27"/>
        <v>1036500</v>
      </c>
      <c r="G145" s="29">
        <v>1035500</v>
      </c>
      <c r="H145" s="29">
        <f t="shared" si="25"/>
        <v>1000</v>
      </c>
      <c r="I145" s="30">
        <v>5</v>
      </c>
      <c r="J145" s="30">
        <v>0.2</v>
      </c>
      <c r="K145" s="30">
        <v>0</v>
      </c>
      <c r="L145" s="72"/>
      <c r="M145" s="29">
        <f t="shared" si="26"/>
        <v>1035500</v>
      </c>
      <c r="N145" s="29">
        <f t="shared" si="28"/>
        <v>1000</v>
      </c>
      <c r="O145" s="73" t="s">
        <v>644</v>
      </c>
      <c r="P145" s="73">
        <v>3</v>
      </c>
      <c r="Q145" s="302"/>
      <c r="R145" s="6">
        <f t="shared" si="36"/>
        <v>200</v>
      </c>
      <c r="S145" s="6">
        <f t="shared" si="29"/>
        <v>51825</v>
      </c>
      <c r="T145" s="6">
        <f t="shared" si="30"/>
        <v>-50825</v>
      </c>
      <c r="U145" s="6">
        <f t="shared" si="31"/>
        <v>0</v>
      </c>
      <c r="V145" s="4">
        <f t="shared" si="32"/>
        <v>207300</v>
      </c>
      <c r="W145" s="4">
        <f t="shared" si="33"/>
        <v>0</v>
      </c>
      <c r="X145" s="4">
        <f t="shared" si="34"/>
        <v>0</v>
      </c>
    </row>
    <row r="146" spans="1:24" s="3" customFormat="1" ht="13.5" customHeight="1" x14ac:dyDescent="0.2">
      <c r="A146" s="26">
        <f t="shared" si="35"/>
        <v>142</v>
      </c>
      <c r="B146" s="39" t="s">
        <v>774</v>
      </c>
      <c r="C146" s="28" t="s">
        <v>775</v>
      </c>
      <c r="D146" s="124">
        <v>15000000</v>
      </c>
      <c r="E146" s="262"/>
      <c r="F146" s="29">
        <f t="shared" si="27"/>
        <v>15000000</v>
      </c>
      <c r="G146" s="29">
        <v>14999000</v>
      </c>
      <c r="H146" s="29">
        <f t="shared" si="25"/>
        <v>1000</v>
      </c>
      <c r="I146" s="30">
        <v>5</v>
      </c>
      <c r="J146" s="30">
        <v>0.2</v>
      </c>
      <c r="K146" s="30">
        <v>0</v>
      </c>
      <c r="L146" s="72"/>
      <c r="M146" s="29">
        <f t="shared" si="26"/>
        <v>14999000</v>
      </c>
      <c r="N146" s="29">
        <f t="shared" si="28"/>
        <v>1000</v>
      </c>
      <c r="O146" s="73" t="s">
        <v>734</v>
      </c>
      <c r="P146" s="73">
        <v>1</v>
      </c>
      <c r="Q146" s="264"/>
      <c r="R146" s="6">
        <f t="shared" si="36"/>
        <v>200</v>
      </c>
      <c r="S146" s="6">
        <f t="shared" si="29"/>
        <v>750000</v>
      </c>
      <c r="T146" s="6">
        <f t="shared" si="30"/>
        <v>-749000</v>
      </c>
      <c r="U146" s="6">
        <f t="shared" si="31"/>
        <v>0</v>
      </c>
      <c r="V146" s="4">
        <f t="shared" si="32"/>
        <v>3000000</v>
      </c>
      <c r="W146" s="4">
        <f t="shared" si="33"/>
        <v>0</v>
      </c>
      <c r="X146" s="4">
        <f t="shared" si="34"/>
        <v>0</v>
      </c>
    </row>
    <row r="147" spans="1:24" s="3" customFormat="1" ht="13.5" customHeight="1" x14ac:dyDescent="0.2">
      <c r="A147" s="26">
        <f t="shared" si="35"/>
        <v>143</v>
      </c>
      <c r="B147" s="39" t="s">
        <v>776</v>
      </c>
      <c r="C147" s="28" t="s">
        <v>517</v>
      </c>
      <c r="D147" s="124">
        <v>1100000</v>
      </c>
      <c r="E147" s="262"/>
      <c r="F147" s="29">
        <f t="shared" si="27"/>
        <v>1100000</v>
      </c>
      <c r="G147" s="29">
        <v>1099000</v>
      </c>
      <c r="H147" s="29">
        <f t="shared" si="25"/>
        <v>1000</v>
      </c>
      <c r="I147" s="30">
        <v>5</v>
      </c>
      <c r="J147" s="30">
        <v>0.2</v>
      </c>
      <c r="K147" s="30">
        <v>0</v>
      </c>
      <c r="L147" s="72"/>
      <c r="M147" s="29">
        <f t="shared" si="26"/>
        <v>1099000</v>
      </c>
      <c r="N147" s="29">
        <f t="shared" si="28"/>
        <v>1000</v>
      </c>
      <c r="O147" s="73" t="s">
        <v>777</v>
      </c>
      <c r="P147" s="73">
        <v>1</v>
      </c>
      <c r="Q147" s="264"/>
      <c r="R147" s="6">
        <f t="shared" si="36"/>
        <v>200</v>
      </c>
      <c r="S147" s="6">
        <f t="shared" si="29"/>
        <v>55000</v>
      </c>
      <c r="T147" s="6">
        <f t="shared" si="30"/>
        <v>-54000</v>
      </c>
      <c r="U147" s="6">
        <f t="shared" si="31"/>
        <v>0</v>
      </c>
      <c r="V147" s="4">
        <f t="shared" si="32"/>
        <v>220000</v>
      </c>
      <c r="W147" s="4">
        <f t="shared" si="33"/>
        <v>0</v>
      </c>
      <c r="X147" s="4">
        <f t="shared" si="34"/>
        <v>0</v>
      </c>
    </row>
    <row r="148" spans="1:24" s="3" customFormat="1" ht="13.5" customHeight="1" x14ac:dyDescent="0.2">
      <c r="A148" s="466">
        <f t="shared" si="35"/>
        <v>144</v>
      </c>
      <c r="B148" s="479" t="s">
        <v>778</v>
      </c>
      <c r="C148" s="480" t="s">
        <v>517</v>
      </c>
      <c r="D148" s="481">
        <v>0</v>
      </c>
      <c r="E148" s="482"/>
      <c r="F148" s="469">
        <f t="shared" si="27"/>
        <v>0</v>
      </c>
      <c r="G148" s="469"/>
      <c r="H148" s="469"/>
      <c r="I148" s="471">
        <v>5</v>
      </c>
      <c r="J148" s="471">
        <v>0.2</v>
      </c>
      <c r="K148" s="471">
        <v>0</v>
      </c>
      <c r="L148" s="470"/>
      <c r="M148" s="469"/>
      <c r="N148" s="469"/>
      <c r="O148" s="472" t="s">
        <v>127</v>
      </c>
      <c r="P148" s="472">
        <v>1</v>
      </c>
      <c r="Q148" s="483" t="s">
        <v>1696</v>
      </c>
      <c r="R148" s="6">
        <f t="shared" si="36"/>
        <v>0</v>
      </c>
      <c r="S148" s="6">
        <f t="shared" si="29"/>
        <v>0</v>
      </c>
      <c r="T148" s="6">
        <f t="shared" si="30"/>
        <v>0</v>
      </c>
      <c r="U148" s="6">
        <f t="shared" si="31"/>
        <v>-1000</v>
      </c>
      <c r="V148" s="4">
        <f t="shared" si="32"/>
        <v>0</v>
      </c>
      <c r="W148" s="4">
        <f t="shared" si="33"/>
        <v>0</v>
      </c>
      <c r="X148" s="4">
        <f t="shared" si="34"/>
        <v>0</v>
      </c>
    </row>
    <row r="149" spans="1:24" s="3" customFormat="1" ht="13.5" customHeight="1" x14ac:dyDescent="0.2">
      <c r="A149" s="26">
        <f t="shared" si="35"/>
        <v>145</v>
      </c>
      <c r="B149" s="39" t="s">
        <v>779</v>
      </c>
      <c r="C149" s="28" t="s">
        <v>204</v>
      </c>
      <c r="D149" s="124">
        <v>3500000</v>
      </c>
      <c r="E149" s="262"/>
      <c r="F149" s="29">
        <f t="shared" si="27"/>
        <v>3500000</v>
      </c>
      <c r="G149" s="29">
        <v>3499000</v>
      </c>
      <c r="H149" s="29">
        <f t="shared" si="25"/>
        <v>1000</v>
      </c>
      <c r="I149" s="30">
        <v>5</v>
      </c>
      <c r="J149" s="30">
        <v>0.2</v>
      </c>
      <c r="K149" s="30">
        <v>0</v>
      </c>
      <c r="L149" s="72"/>
      <c r="M149" s="29">
        <f t="shared" si="26"/>
        <v>3499000</v>
      </c>
      <c r="N149" s="29">
        <f t="shared" si="28"/>
        <v>1000</v>
      </c>
      <c r="O149" s="73" t="s">
        <v>627</v>
      </c>
      <c r="P149" s="73">
        <v>1</v>
      </c>
      <c r="Q149" s="264"/>
      <c r="R149" s="6">
        <f t="shared" si="36"/>
        <v>200</v>
      </c>
      <c r="S149" s="6">
        <f t="shared" si="29"/>
        <v>175000</v>
      </c>
      <c r="T149" s="6">
        <f t="shared" si="30"/>
        <v>-174000</v>
      </c>
      <c r="U149" s="6">
        <f t="shared" si="31"/>
        <v>0</v>
      </c>
      <c r="V149" s="4">
        <f t="shared" si="32"/>
        <v>700000</v>
      </c>
      <c r="W149" s="4">
        <f t="shared" si="33"/>
        <v>0</v>
      </c>
      <c r="X149" s="4">
        <f t="shared" si="34"/>
        <v>0</v>
      </c>
    </row>
    <row r="150" spans="1:24" s="3" customFormat="1" ht="13.5" customHeight="1" x14ac:dyDescent="0.2">
      <c r="A150" s="26">
        <f t="shared" si="35"/>
        <v>146</v>
      </c>
      <c r="B150" s="39" t="s">
        <v>780</v>
      </c>
      <c r="C150" s="28" t="s">
        <v>781</v>
      </c>
      <c r="D150" s="124">
        <v>800000</v>
      </c>
      <c r="E150" s="262"/>
      <c r="F150" s="29">
        <f t="shared" si="27"/>
        <v>800000</v>
      </c>
      <c r="G150" s="29">
        <v>799000</v>
      </c>
      <c r="H150" s="29">
        <f t="shared" si="25"/>
        <v>1000</v>
      </c>
      <c r="I150" s="30">
        <v>5</v>
      </c>
      <c r="J150" s="30">
        <v>0.2</v>
      </c>
      <c r="K150" s="30">
        <v>0</v>
      </c>
      <c r="L150" s="72"/>
      <c r="M150" s="29">
        <f t="shared" si="26"/>
        <v>799000</v>
      </c>
      <c r="N150" s="29">
        <f t="shared" si="28"/>
        <v>1000</v>
      </c>
      <c r="O150" s="73" t="s">
        <v>504</v>
      </c>
      <c r="P150" s="73">
        <v>1</v>
      </c>
      <c r="Q150" s="264"/>
      <c r="R150" s="6">
        <f t="shared" si="36"/>
        <v>200</v>
      </c>
      <c r="S150" s="6">
        <f t="shared" si="29"/>
        <v>40000</v>
      </c>
      <c r="T150" s="6">
        <f t="shared" si="30"/>
        <v>-39000</v>
      </c>
      <c r="U150" s="6">
        <f t="shared" si="31"/>
        <v>0</v>
      </c>
      <c r="V150" s="4">
        <f t="shared" si="32"/>
        <v>160000</v>
      </c>
      <c r="W150" s="4">
        <f t="shared" si="33"/>
        <v>0</v>
      </c>
      <c r="X150" s="4">
        <f t="shared" si="34"/>
        <v>0</v>
      </c>
    </row>
    <row r="151" spans="1:24" s="3" customFormat="1" ht="13.5" customHeight="1" x14ac:dyDescent="0.2">
      <c r="A151" s="26">
        <f t="shared" si="35"/>
        <v>147</v>
      </c>
      <c r="B151" s="39" t="s">
        <v>782</v>
      </c>
      <c r="C151" s="28" t="s">
        <v>783</v>
      </c>
      <c r="D151" s="124">
        <v>6200000</v>
      </c>
      <c r="E151" s="262"/>
      <c r="F151" s="29">
        <f t="shared" si="27"/>
        <v>6200000</v>
      </c>
      <c r="G151" s="29">
        <v>6199000</v>
      </c>
      <c r="H151" s="29">
        <f t="shared" si="25"/>
        <v>1000</v>
      </c>
      <c r="I151" s="30">
        <v>5</v>
      </c>
      <c r="J151" s="30">
        <v>0.2</v>
      </c>
      <c r="K151" s="30">
        <v>0</v>
      </c>
      <c r="L151" s="72"/>
      <c r="M151" s="29">
        <f t="shared" si="26"/>
        <v>6199000</v>
      </c>
      <c r="N151" s="29">
        <f t="shared" si="28"/>
        <v>1000</v>
      </c>
      <c r="O151" s="73" t="s">
        <v>784</v>
      </c>
      <c r="P151" s="73">
        <v>1</v>
      </c>
      <c r="Q151" s="264"/>
      <c r="R151" s="6">
        <f t="shared" si="36"/>
        <v>200</v>
      </c>
      <c r="S151" s="6">
        <f t="shared" si="29"/>
        <v>310000</v>
      </c>
      <c r="T151" s="6">
        <f t="shared" si="30"/>
        <v>-309000</v>
      </c>
      <c r="U151" s="6">
        <f t="shared" si="31"/>
        <v>0</v>
      </c>
      <c r="V151" s="4">
        <f t="shared" si="32"/>
        <v>1240000</v>
      </c>
      <c r="W151" s="4">
        <f t="shared" si="33"/>
        <v>0</v>
      </c>
      <c r="X151" s="4">
        <f t="shared" si="34"/>
        <v>0</v>
      </c>
    </row>
    <row r="152" spans="1:24" s="3" customFormat="1" ht="13.5" customHeight="1" x14ac:dyDescent="0.2">
      <c r="A152" s="26">
        <f t="shared" si="35"/>
        <v>148</v>
      </c>
      <c r="B152" s="39" t="s">
        <v>785</v>
      </c>
      <c r="C152" s="28" t="s">
        <v>783</v>
      </c>
      <c r="D152" s="124">
        <v>4200000</v>
      </c>
      <c r="E152" s="262"/>
      <c r="F152" s="29">
        <f t="shared" si="27"/>
        <v>4200000</v>
      </c>
      <c r="G152" s="29">
        <v>4199000</v>
      </c>
      <c r="H152" s="29">
        <f t="shared" si="25"/>
        <v>1000</v>
      </c>
      <c r="I152" s="30">
        <v>5</v>
      </c>
      <c r="J152" s="30">
        <v>0.2</v>
      </c>
      <c r="K152" s="30">
        <v>0</v>
      </c>
      <c r="L152" s="72"/>
      <c r="M152" s="29">
        <f t="shared" si="26"/>
        <v>4199000</v>
      </c>
      <c r="N152" s="29">
        <f t="shared" si="28"/>
        <v>1000</v>
      </c>
      <c r="O152" s="73" t="s">
        <v>627</v>
      </c>
      <c r="P152" s="73">
        <v>1</v>
      </c>
      <c r="Q152" s="264"/>
      <c r="R152" s="6">
        <f t="shared" si="36"/>
        <v>200</v>
      </c>
      <c r="S152" s="6">
        <f t="shared" si="29"/>
        <v>210000</v>
      </c>
      <c r="T152" s="6">
        <f t="shared" si="30"/>
        <v>-209000</v>
      </c>
      <c r="U152" s="6">
        <f t="shared" si="31"/>
        <v>0</v>
      </c>
      <c r="V152" s="4">
        <f t="shared" si="32"/>
        <v>840000</v>
      </c>
      <c r="W152" s="4">
        <f t="shared" si="33"/>
        <v>0</v>
      </c>
      <c r="X152" s="4">
        <f t="shared" si="34"/>
        <v>0</v>
      </c>
    </row>
    <row r="153" spans="1:24" s="3" customFormat="1" ht="13.5" customHeight="1" x14ac:dyDescent="0.2">
      <c r="A153" s="26">
        <f t="shared" si="35"/>
        <v>149</v>
      </c>
      <c r="B153" s="39" t="s">
        <v>786</v>
      </c>
      <c r="C153" s="28" t="s">
        <v>783</v>
      </c>
      <c r="D153" s="124">
        <v>4500000</v>
      </c>
      <c r="E153" s="262"/>
      <c r="F153" s="29">
        <f t="shared" si="27"/>
        <v>4500000</v>
      </c>
      <c r="G153" s="29">
        <v>4499000</v>
      </c>
      <c r="H153" s="29">
        <f t="shared" si="25"/>
        <v>1000</v>
      </c>
      <c r="I153" s="30">
        <v>5</v>
      </c>
      <c r="J153" s="30">
        <v>0.2</v>
      </c>
      <c r="K153" s="30">
        <v>0</v>
      </c>
      <c r="L153" s="72"/>
      <c r="M153" s="29">
        <f t="shared" si="26"/>
        <v>4499000</v>
      </c>
      <c r="N153" s="29">
        <f t="shared" si="28"/>
        <v>1000</v>
      </c>
      <c r="O153" s="73" t="s">
        <v>627</v>
      </c>
      <c r="P153" s="73">
        <v>1</v>
      </c>
      <c r="Q153" s="264"/>
      <c r="R153" s="6">
        <f t="shared" si="36"/>
        <v>200</v>
      </c>
      <c r="S153" s="6">
        <f t="shared" si="29"/>
        <v>225000</v>
      </c>
      <c r="T153" s="6">
        <f t="shared" si="30"/>
        <v>-224000</v>
      </c>
      <c r="U153" s="6">
        <f t="shared" si="31"/>
        <v>0</v>
      </c>
      <c r="V153" s="4">
        <f t="shared" si="32"/>
        <v>900000</v>
      </c>
      <c r="W153" s="4">
        <f t="shared" si="33"/>
        <v>0</v>
      </c>
      <c r="X153" s="4">
        <f t="shared" si="34"/>
        <v>0</v>
      </c>
    </row>
    <row r="154" spans="1:24" s="3" customFormat="1" ht="13.5" customHeight="1" x14ac:dyDescent="0.2">
      <c r="A154" s="26">
        <f t="shared" si="35"/>
        <v>150</v>
      </c>
      <c r="B154" s="39" t="s">
        <v>698</v>
      </c>
      <c r="C154" s="28" t="s">
        <v>783</v>
      </c>
      <c r="D154" s="124">
        <v>10500000</v>
      </c>
      <c r="E154" s="262"/>
      <c r="F154" s="29">
        <f t="shared" si="27"/>
        <v>10500000</v>
      </c>
      <c r="G154" s="29">
        <v>10499000</v>
      </c>
      <c r="H154" s="29">
        <f t="shared" si="25"/>
        <v>1000</v>
      </c>
      <c r="I154" s="30">
        <v>5</v>
      </c>
      <c r="J154" s="30">
        <v>0.2</v>
      </c>
      <c r="K154" s="30">
        <v>0</v>
      </c>
      <c r="L154" s="72"/>
      <c r="M154" s="29">
        <f t="shared" si="26"/>
        <v>10499000</v>
      </c>
      <c r="N154" s="29">
        <f t="shared" si="28"/>
        <v>1000</v>
      </c>
      <c r="O154" s="73" t="s">
        <v>627</v>
      </c>
      <c r="P154" s="73">
        <v>1</v>
      </c>
      <c r="Q154" s="264"/>
      <c r="R154" s="6">
        <f t="shared" si="36"/>
        <v>200</v>
      </c>
      <c r="S154" s="6">
        <f t="shared" si="29"/>
        <v>525000</v>
      </c>
      <c r="T154" s="6">
        <f t="shared" si="30"/>
        <v>-524000</v>
      </c>
      <c r="U154" s="6">
        <f t="shared" si="31"/>
        <v>0</v>
      </c>
      <c r="V154" s="4">
        <f t="shared" si="32"/>
        <v>2100000</v>
      </c>
      <c r="W154" s="4">
        <f t="shared" si="33"/>
        <v>0</v>
      </c>
      <c r="X154" s="4">
        <f t="shared" si="34"/>
        <v>0</v>
      </c>
    </row>
    <row r="155" spans="1:24" s="3" customFormat="1" ht="13.5" customHeight="1" x14ac:dyDescent="0.2">
      <c r="A155" s="26">
        <f t="shared" si="35"/>
        <v>151</v>
      </c>
      <c r="B155" s="39" t="s">
        <v>787</v>
      </c>
      <c r="C155" s="28" t="s">
        <v>788</v>
      </c>
      <c r="D155" s="124">
        <v>6500000</v>
      </c>
      <c r="E155" s="262"/>
      <c r="F155" s="29">
        <f t="shared" si="27"/>
        <v>6500000</v>
      </c>
      <c r="G155" s="29">
        <v>6499000</v>
      </c>
      <c r="H155" s="29">
        <f t="shared" si="25"/>
        <v>1000</v>
      </c>
      <c r="I155" s="30">
        <v>5</v>
      </c>
      <c r="J155" s="30">
        <v>0.2</v>
      </c>
      <c r="K155" s="30">
        <v>0</v>
      </c>
      <c r="L155" s="72"/>
      <c r="M155" s="29">
        <f t="shared" si="26"/>
        <v>6499000</v>
      </c>
      <c r="N155" s="29">
        <f t="shared" si="28"/>
        <v>1000</v>
      </c>
      <c r="O155" s="73" t="s">
        <v>702</v>
      </c>
      <c r="P155" s="73">
        <v>1</v>
      </c>
      <c r="Q155" s="264"/>
      <c r="R155" s="6">
        <f t="shared" si="36"/>
        <v>200</v>
      </c>
      <c r="S155" s="6">
        <f t="shared" si="29"/>
        <v>325000</v>
      </c>
      <c r="T155" s="6">
        <f t="shared" si="30"/>
        <v>-324000</v>
      </c>
      <c r="U155" s="6">
        <f t="shared" si="31"/>
        <v>0</v>
      </c>
      <c r="V155" s="4">
        <f t="shared" si="32"/>
        <v>1300000</v>
      </c>
      <c r="W155" s="4">
        <f t="shared" si="33"/>
        <v>0</v>
      </c>
      <c r="X155" s="4">
        <f t="shared" si="34"/>
        <v>0</v>
      </c>
    </row>
    <row r="156" spans="1:24" s="3" customFormat="1" ht="13.5" customHeight="1" x14ac:dyDescent="0.2">
      <c r="A156" s="26">
        <f t="shared" si="35"/>
        <v>152</v>
      </c>
      <c r="B156" s="39" t="s">
        <v>789</v>
      </c>
      <c r="C156" s="28" t="s">
        <v>212</v>
      </c>
      <c r="D156" s="124">
        <v>6000000</v>
      </c>
      <c r="E156" s="262"/>
      <c r="F156" s="29">
        <f t="shared" si="27"/>
        <v>6000000</v>
      </c>
      <c r="G156" s="29">
        <v>5999000</v>
      </c>
      <c r="H156" s="29">
        <f t="shared" si="25"/>
        <v>1000</v>
      </c>
      <c r="I156" s="30">
        <v>5</v>
      </c>
      <c r="J156" s="30">
        <v>0.2</v>
      </c>
      <c r="K156" s="30">
        <v>0</v>
      </c>
      <c r="L156" s="72"/>
      <c r="M156" s="29">
        <f t="shared" si="26"/>
        <v>5999000</v>
      </c>
      <c r="N156" s="29">
        <f t="shared" si="28"/>
        <v>1000</v>
      </c>
      <c r="O156" s="73" t="s">
        <v>702</v>
      </c>
      <c r="P156" s="73">
        <v>1</v>
      </c>
      <c r="Q156" s="264"/>
      <c r="R156" s="6">
        <f t="shared" si="36"/>
        <v>200</v>
      </c>
      <c r="S156" s="6">
        <f t="shared" si="29"/>
        <v>300000</v>
      </c>
      <c r="T156" s="6">
        <f t="shared" si="30"/>
        <v>-299000</v>
      </c>
      <c r="U156" s="6">
        <f t="shared" si="31"/>
        <v>0</v>
      </c>
      <c r="V156" s="4">
        <f t="shared" si="32"/>
        <v>1200000</v>
      </c>
      <c r="W156" s="4">
        <f t="shared" si="33"/>
        <v>0</v>
      </c>
      <c r="X156" s="4">
        <f t="shared" si="34"/>
        <v>0</v>
      </c>
    </row>
    <row r="157" spans="1:24" s="3" customFormat="1" ht="13.5" customHeight="1" x14ac:dyDescent="0.2">
      <c r="A157" s="26">
        <f t="shared" si="35"/>
        <v>153</v>
      </c>
      <c r="B157" s="39" t="s">
        <v>790</v>
      </c>
      <c r="C157" s="28" t="s">
        <v>212</v>
      </c>
      <c r="D157" s="124">
        <v>600000</v>
      </c>
      <c r="E157" s="262"/>
      <c r="F157" s="29">
        <f t="shared" si="27"/>
        <v>600000</v>
      </c>
      <c r="G157" s="29">
        <v>599000</v>
      </c>
      <c r="H157" s="29">
        <f t="shared" si="25"/>
        <v>1000</v>
      </c>
      <c r="I157" s="30">
        <v>5</v>
      </c>
      <c r="J157" s="30">
        <v>0.2</v>
      </c>
      <c r="K157" s="30">
        <v>0</v>
      </c>
      <c r="L157" s="72"/>
      <c r="M157" s="29">
        <f t="shared" si="26"/>
        <v>599000</v>
      </c>
      <c r="N157" s="29">
        <f t="shared" si="28"/>
        <v>1000</v>
      </c>
      <c r="O157" s="73" t="s">
        <v>791</v>
      </c>
      <c r="P157" s="73">
        <v>1</v>
      </c>
      <c r="Q157" s="264"/>
      <c r="R157" s="6">
        <f t="shared" si="36"/>
        <v>200</v>
      </c>
      <c r="S157" s="6">
        <f t="shared" si="29"/>
        <v>30000</v>
      </c>
      <c r="T157" s="6">
        <f t="shared" si="30"/>
        <v>-29000</v>
      </c>
      <c r="U157" s="6">
        <f t="shared" si="31"/>
        <v>0</v>
      </c>
      <c r="V157" s="4">
        <f t="shared" si="32"/>
        <v>120000</v>
      </c>
      <c r="W157" s="4">
        <f t="shared" si="33"/>
        <v>0</v>
      </c>
      <c r="X157" s="4">
        <f t="shared" si="34"/>
        <v>0</v>
      </c>
    </row>
    <row r="158" spans="1:24" s="3" customFormat="1" ht="13.5" customHeight="1" x14ac:dyDescent="0.2">
      <c r="A158" s="26">
        <f t="shared" si="35"/>
        <v>154</v>
      </c>
      <c r="B158" s="39" t="s">
        <v>792</v>
      </c>
      <c r="C158" s="28" t="s">
        <v>212</v>
      </c>
      <c r="D158" s="124">
        <v>600000</v>
      </c>
      <c r="E158" s="262"/>
      <c r="F158" s="29">
        <f t="shared" si="27"/>
        <v>600000</v>
      </c>
      <c r="G158" s="29">
        <v>599000</v>
      </c>
      <c r="H158" s="29">
        <f t="shared" si="25"/>
        <v>1000</v>
      </c>
      <c r="I158" s="30">
        <v>5</v>
      </c>
      <c r="J158" s="30">
        <v>0.2</v>
      </c>
      <c r="K158" s="30">
        <v>0</v>
      </c>
      <c r="L158" s="72"/>
      <c r="M158" s="29">
        <f t="shared" si="26"/>
        <v>599000</v>
      </c>
      <c r="N158" s="29">
        <f t="shared" si="28"/>
        <v>1000</v>
      </c>
      <c r="O158" s="73" t="s">
        <v>791</v>
      </c>
      <c r="P158" s="73">
        <v>1</v>
      </c>
      <c r="Q158" s="264"/>
      <c r="R158" s="6">
        <f t="shared" si="36"/>
        <v>200</v>
      </c>
      <c r="S158" s="6">
        <f t="shared" si="29"/>
        <v>30000</v>
      </c>
      <c r="T158" s="6">
        <f t="shared" si="30"/>
        <v>-29000</v>
      </c>
      <c r="U158" s="6">
        <f t="shared" si="31"/>
        <v>0</v>
      </c>
      <c r="V158" s="4">
        <f t="shared" si="32"/>
        <v>120000</v>
      </c>
      <c r="W158" s="4">
        <f t="shared" si="33"/>
        <v>0</v>
      </c>
      <c r="X158" s="4">
        <f t="shared" si="34"/>
        <v>0</v>
      </c>
    </row>
    <row r="159" spans="1:24" s="3" customFormat="1" ht="13.5" customHeight="1" x14ac:dyDescent="0.2">
      <c r="A159" s="26">
        <f t="shared" si="35"/>
        <v>155</v>
      </c>
      <c r="B159" s="303" t="s">
        <v>793</v>
      </c>
      <c r="C159" s="28" t="s">
        <v>518</v>
      </c>
      <c r="D159" s="124">
        <v>1870000</v>
      </c>
      <c r="E159" s="262"/>
      <c r="F159" s="29">
        <f t="shared" si="27"/>
        <v>1870000</v>
      </c>
      <c r="G159" s="29">
        <v>1869000</v>
      </c>
      <c r="H159" s="29">
        <f t="shared" si="25"/>
        <v>1000</v>
      </c>
      <c r="I159" s="30">
        <v>5</v>
      </c>
      <c r="J159" s="30">
        <v>0.2</v>
      </c>
      <c r="K159" s="30">
        <v>0</v>
      </c>
      <c r="L159" s="72"/>
      <c r="M159" s="29">
        <f t="shared" si="26"/>
        <v>1869000</v>
      </c>
      <c r="N159" s="29">
        <f t="shared" si="28"/>
        <v>1000</v>
      </c>
      <c r="O159" s="73" t="s">
        <v>794</v>
      </c>
      <c r="P159" s="73">
        <v>1</v>
      </c>
      <c r="Q159" s="264"/>
      <c r="R159" s="6">
        <f t="shared" si="36"/>
        <v>200</v>
      </c>
      <c r="S159" s="6">
        <f t="shared" si="29"/>
        <v>93500</v>
      </c>
      <c r="T159" s="6">
        <f t="shared" si="30"/>
        <v>-92500</v>
      </c>
      <c r="U159" s="6">
        <f t="shared" si="31"/>
        <v>0</v>
      </c>
      <c r="V159" s="4">
        <f t="shared" si="32"/>
        <v>374000</v>
      </c>
      <c r="W159" s="4">
        <f t="shared" si="33"/>
        <v>0</v>
      </c>
      <c r="X159" s="4">
        <f t="shared" si="34"/>
        <v>0</v>
      </c>
    </row>
    <row r="160" spans="1:24" s="3" customFormat="1" ht="13.5" customHeight="1" x14ac:dyDescent="0.2">
      <c r="A160" s="26">
        <f t="shared" si="35"/>
        <v>156</v>
      </c>
      <c r="B160" s="39" t="s">
        <v>652</v>
      </c>
      <c r="C160" s="28" t="s">
        <v>795</v>
      </c>
      <c r="D160" s="124">
        <v>4390317</v>
      </c>
      <c r="E160" s="262"/>
      <c r="F160" s="29">
        <f t="shared" si="27"/>
        <v>4390317</v>
      </c>
      <c r="G160" s="29">
        <v>4389317</v>
      </c>
      <c r="H160" s="29">
        <f t="shared" si="25"/>
        <v>1000</v>
      </c>
      <c r="I160" s="30">
        <v>5</v>
      </c>
      <c r="J160" s="30">
        <v>0.2</v>
      </c>
      <c r="K160" s="30">
        <v>0</v>
      </c>
      <c r="L160" s="72"/>
      <c r="M160" s="29">
        <f t="shared" si="26"/>
        <v>4389317</v>
      </c>
      <c r="N160" s="29">
        <f t="shared" si="28"/>
        <v>1000</v>
      </c>
      <c r="O160" s="301" t="s">
        <v>708</v>
      </c>
      <c r="P160" s="73">
        <v>6</v>
      </c>
      <c r="Q160" s="264"/>
      <c r="R160" s="6">
        <f t="shared" si="36"/>
        <v>200</v>
      </c>
      <c r="S160" s="6">
        <f t="shared" si="29"/>
        <v>219515.85</v>
      </c>
      <c r="T160" s="6">
        <f t="shared" si="30"/>
        <v>-218515.85</v>
      </c>
      <c r="U160" s="6">
        <f t="shared" si="31"/>
        <v>0</v>
      </c>
      <c r="V160" s="4">
        <f t="shared" si="32"/>
        <v>878063.4</v>
      </c>
      <c r="W160" s="4">
        <f t="shared" si="33"/>
        <v>0</v>
      </c>
      <c r="X160" s="4">
        <f t="shared" si="34"/>
        <v>0</v>
      </c>
    </row>
    <row r="161" spans="1:24" s="3" customFormat="1" ht="13.5" customHeight="1" x14ac:dyDescent="0.2">
      <c r="A161" s="26">
        <f t="shared" si="35"/>
        <v>157</v>
      </c>
      <c r="B161" s="39" t="s">
        <v>652</v>
      </c>
      <c r="C161" s="28" t="s">
        <v>796</v>
      </c>
      <c r="D161" s="124">
        <v>729463</v>
      </c>
      <c r="E161" s="262"/>
      <c r="F161" s="29">
        <f t="shared" si="27"/>
        <v>729463</v>
      </c>
      <c r="G161" s="29">
        <v>728463</v>
      </c>
      <c r="H161" s="29">
        <f t="shared" si="25"/>
        <v>1000</v>
      </c>
      <c r="I161" s="30">
        <v>5</v>
      </c>
      <c r="J161" s="30">
        <v>0.2</v>
      </c>
      <c r="K161" s="30">
        <v>0</v>
      </c>
      <c r="L161" s="72"/>
      <c r="M161" s="29">
        <f t="shared" si="26"/>
        <v>728463</v>
      </c>
      <c r="N161" s="29">
        <f t="shared" si="28"/>
        <v>1000</v>
      </c>
      <c r="O161" s="301" t="s">
        <v>708</v>
      </c>
      <c r="P161" s="73">
        <v>1</v>
      </c>
      <c r="Q161" s="264"/>
      <c r="R161" s="6">
        <f t="shared" si="36"/>
        <v>200</v>
      </c>
      <c r="S161" s="6">
        <f t="shared" si="29"/>
        <v>36473.15</v>
      </c>
      <c r="T161" s="6">
        <f t="shared" si="30"/>
        <v>-35473.15</v>
      </c>
      <c r="U161" s="6">
        <f t="shared" si="31"/>
        <v>0</v>
      </c>
      <c r="V161" s="4">
        <f t="shared" si="32"/>
        <v>145892.6</v>
      </c>
      <c r="W161" s="4">
        <f t="shared" si="33"/>
        <v>0</v>
      </c>
      <c r="X161" s="4">
        <f t="shared" si="34"/>
        <v>0</v>
      </c>
    </row>
    <row r="162" spans="1:24" s="3" customFormat="1" ht="13.5" customHeight="1" x14ac:dyDescent="0.2">
      <c r="A162" s="26">
        <f t="shared" si="35"/>
        <v>158</v>
      </c>
      <c r="B162" s="39" t="s">
        <v>774</v>
      </c>
      <c r="C162" s="112">
        <v>38722</v>
      </c>
      <c r="D162" s="124">
        <v>7500000</v>
      </c>
      <c r="E162" s="262"/>
      <c r="F162" s="29">
        <f t="shared" si="27"/>
        <v>7500000</v>
      </c>
      <c r="G162" s="29">
        <v>7499000</v>
      </c>
      <c r="H162" s="29">
        <f t="shared" si="25"/>
        <v>1000</v>
      </c>
      <c r="I162" s="30">
        <v>5</v>
      </c>
      <c r="J162" s="30">
        <v>0.2</v>
      </c>
      <c r="K162" s="30">
        <v>0</v>
      </c>
      <c r="L162" s="72">
        <f>(H162*J162)*K162/12</f>
        <v>0</v>
      </c>
      <c r="M162" s="29">
        <f t="shared" si="26"/>
        <v>7499000</v>
      </c>
      <c r="N162" s="29">
        <f t="shared" si="28"/>
        <v>1000</v>
      </c>
      <c r="O162" s="73" t="s">
        <v>702</v>
      </c>
      <c r="P162" s="73">
        <v>1</v>
      </c>
      <c r="Q162" s="264"/>
      <c r="R162" s="6"/>
      <c r="S162" s="6">
        <f t="shared" si="29"/>
        <v>375000</v>
      </c>
      <c r="T162" s="6">
        <f t="shared" si="30"/>
        <v>-374000</v>
      </c>
      <c r="U162" s="6">
        <f t="shared" si="31"/>
        <v>0</v>
      </c>
      <c r="V162" s="4">
        <f t="shared" si="32"/>
        <v>1500000</v>
      </c>
      <c r="W162" s="4">
        <f t="shared" si="33"/>
        <v>0</v>
      </c>
      <c r="X162" s="4">
        <f t="shared" si="34"/>
        <v>0</v>
      </c>
    </row>
    <row r="163" spans="1:24" s="3" customFormat="1" ht="13.5" customHeight="1" x14ac:dyDescent="0.2">
      <c r="A163" s="26">
        <f t="shared" si="35"/>
        <v>159</v>
      </c>
      <c r="B163" s="39" t="s">
        <v>797</v>
      </c>
      <c r="C163" s="112">
        <v>38748</v>
      </c>
      <c r="D163" s="124">
        <v>2000000</v>
      </c>
      <c r="E163" s="262"/>
      <c r="F163" s="29">
        <f t="shared" si="27"/>
        <v>2000000</v>
      </c>
      <c r="G163" s="29">
        <v>1999000</v>
      </c>
      <c r="H163" s="29">
        <f t="shared" si="25"/>
        <v>1000</v>
      </c>
      <c r="I163" s="30">
        <v>5</v>
      </c>
      <c r="J163" s="30">
        <v>0.2</v>
      </c>
      <c r="K163" s="30">
        <v>0</v>
      </c>
      <c r="L163" s="72">
        <f>(H163*J163)*K163/12</f>
        <v>0</v>
      </c>
      <c r="M163" s="29">
        <f t="shared" si="26"/>
        <v>1999000</v>
      </c>
      <c r="N163" s="29">
        <f t="shared" si="28"/>
        <v>1000</v>
      </c>
      <c r="O163" s="73" t="s">
        <v>627</v>
      </c>
      <c r="P163" s="73">
        <v>1</v>
      </c>
      <c r="Q163" s="264"/>
      <c r="R163" s="6"/>
      <c r="S163" s="6">
        <f t="shared" si="29"/>
        <v>100000</v>
      </c>
      <c r="T163" s="6">
        <f t="shared" si="30"/>
        <v>-99000</v>
      </c>
      <c r="U163" s="6">
        <f t="shared" si="31"/>
        <v>0</v>
      </c>
      <c r="V163" s="4">
        <f t="shared" si="32"/>
        <v>400000</v>
      </c>
      <c r="W163" s="4">
        <f t="shared" si="33"/>
        <v>0</v>
      </c>
      <c r="X163" s="4">
        <f t="shared" si="34"/>
        <v>0</v>
      </c>
    </row>
    <row r="164" spans="1:24" s="3" customFormat="1" ht="13.5" customHeight="1" x14ac:dyDescent="0.2">
      <c r="A164" s="26">
        <f t="shared" si="35"/>
        <v>160</v>
      </c>
      <c r="B164" s="39" t="s">
        <v>798</v>
      </c>
      <c r="C164" s="112">
        <v>38748</v>
      </c>
      <c r="D164" s="124">
        <v>2500000</v>
      </c>
      <c r="E164" s="262"/>
      <c r="F164" s="29">
        <f t="shared" si="27"/>
        <v>2500000</v>
      </c>
      <c r="G164" s="29">
        <v>2499000</v>
      </c>
      <c r="H164" s="29">
        <f t="shared" si="25"/>
        <v>1000</v>
      </c>
      <c r="I164" s="30">
        <v>5</v>
      </c>
      <c r="J164" s="30">
        <v>0.2</v>
      </c>
      <c r="K164" s="30">
        <v>0</v>
      </c>
      <c r="L164" s="72">
        <f>(H164*J164)*K164/12</f>
        <v>0</v>
      </c>
      <c r="M164" s="29">
        <f t="shared" si="26"/>
        <v>2499000</v>
      </c>
      <c r="N164" s="29">
        <f t="shared" si="28"/>
        <v>1000</v>
      </c>
      <c r="O164" s="73" t="s">
        <v>627</v>
      </c>
      <c r="P164" s="73">
        <v>1</v>
      </c>
      <c r="Q164" s="264"/>
      <c r="R164" s="6"/>
      <c r="S164" s="6">
        <f t="shared" si="29"/>
        <v>125000</v>
      </c>
      <c r="T164" s="6">
        <f t="shared" si="30"/>
        <v>-124000</v>
      </c>
      <c r="U164" s="6">
        <f t="shared" si="31"/>
        <v>0</v>
      </c>
      <c r="V164" s="4">
        <f t="shared" si="32"/>
        <v>500000</v>
      </c>
      <c r="W164" s="4">
        <f t="shared" si="33"/>
        <v>0</v>
      </c>
      <c r="X164" s="4">
        <f t="shared" si="34"/>
        <v>0</v>
      </c>
    </row>
    <row r="165" spans="1:24" s="3" customFormat="1" ht="13.5" customHeight="1" x14ac:dyDescent="0.2">
      <c r="A165" s="26">
        <f t="shared" si="35"/>
        <v>161</v>
      </c>
      <c r="B165" s="39" t="s">
        <v>799</v>
      </c>
      <c r="C165" s="112">
        <v>38748</v>
      </c>
      <c r="D165" s="124">
        <v>2500000</v>
      </c>
      <c r="E165" s="262"/>
      <c r="F165" s="29">
        <f t="shared" si="27"/>
        <v>2500000</v>
      </c>
      <c r="G165" s="29">
        <v>2499000</v>
      </c>
      <c r="H165" s="29">
        <f t="shared" si="25"/>
        <v>1000</v>
      </c>
      <c r="I165" s="30">
        <v>5</v>
      </c>
      <c r="J165" s="30">
        <v>0.2</v>
      </c>
      <c r="K165" s="30">
        <v>0</v>
      </c>
      <c r="L165" s="72">
        <f>(H165*J165)*K165/12</f>
        <v>0</v>
      </c>
      <c r="M165" s="29">
        <f t="shared" si="26"/>
        <v>2499000</v>
      </c>
      <c r="N165" s="29">
        <f t="shared" si="28"/>
        <v>1000</v>
      </c>
      <c r="O165" s="73" t="s">
        <v>627</v>
      </c>
      <c r="P165" s="73">
        <v>1</v>
      </c>
      <c r="Q165" s="264"/>
      <c r="R165" s="6"/>
      <c r="S165" s="6">
        <f t="shared" si="29"/>
        <v>125000</v>
      </c>
      <c r="T165" s="6">
        <f t="shared" si="30"/>
        <v>-124000</v>
      </c>
      <c r="U165" s="6">
        <f t="shared" si="31"/>
        <v>0</v>
      </c>
      <c r="V165" s="4">
        <f t="shared" si="32"/>
        <v>500000</v>
      </c>
      <c r="W165" s="4">
        <f t="shared" si="33"/>
        <v>0</v>
      </c>
      <c r="X165" s="4">
        <f t="shared" si="34"/>
        <v>0</v>
      </c>
    </row>
    <row r="166" spans="1:24" s="3" customFormat="1" ht="13.5" customHeight="1" x14ac:dyDescent="0.2">
      <c r="A166" s="26">
        <f t="shared" si="35"/>
        <v>162</v>
      </c>
      <c r="B166" s="39" t="s">
        <v>800</v>
      </c>
      <c r="C166" s="112">
        <v>38748</v>
      </c>
      <c r="D166" s="124">
        <v>9000000</v>
      </c>
      <c r="E166" s="262"/>
      <c r="F166" s="29">
        <f t="shared" si="27"/>
        <v>9000000</v>
      </c>
      <c r="G166" s="29">
        <v>8999000</v>
      </c>
      <c r="H166" s="29">
        <f t="shared" si="25"/>
        <v>1000</v>
      </c>
      <c r="I166" s="30">
        <v>5</v>
      </c>
      <c r="J166" s="30">
        <v>0.2</v>
      </c>
      <c r="K166" s="30">
        <v>0</v>
      </c>
      <c r="L166" s="72">
        <f>(H166*J166)*K166/12</f>
        <v>0</v>
      </c>
      <c r="M166" s="29">
        <f t="shared" si="26"/>
        <v>8999000</v>
      </c>
      <c r="N166" s="29">
        <f t="shared" si="28"/>
        <v>1000</v>
      </c>
      <c r="O166" s="73" t="s">
        <v>627</v>
      </c>
      <c r="P166" s="73">
        <v>1</v>
      </c>
      <c r="Q166" s="264"/>
      <c r="R166" s="6"/>
      <c r="S166" s="6">
        <f t="shared" si="29"/>
        <v>450000</v>
      </c>
      <c r="T166" s="6">
        <f t="shared" si="30"/>
        <v>-449000</v>
      </c>
      <c r="U166" s="6">
        <f t="shared" si="31"/>
        <v>0</v>
      </c>
      <c r="V166" s="4">
        <f t="shared" si="32"/>
        <v>1800000</v>
      </c>
      <c r="W166" s="4">
        <f t="shared" si="33"/>
        <v>0</v>
      </c>
      <c r="X166" s="4">
        <f t="shared" si="34"/>
        <v>0</v>
      </c>
    </row>
    <row r="167" spans="1:24" s="3" customFormat="1" ht="13.5" customHeight="1" x14ac:dyDescent="0.2">
      <c r="A167" s="26">
        <f t="shared" si="35"/>
        <v>163</v>
      </c>
      <c r="B167" s="39" t="s">
        <v>801</v>
      </c>
      <c r="C167" s="112">
        <v>38749</v>
      </c>
      <c r="D167" s="124">
        <v>6000000</v>
      </c>
      <c r="E167" s="262"/>
      <c r="F167" s="29">
        <f t="shared" si="27"/>
        <v>6000000</v>
      </c>
      <c r="G167" s="29">
        <v>5999000</v>
      </c>
      <c r="H167" s="29">
        <f t="shared" si="25"/>
        <v>1000</v>
      </c>
      <c r="I167" s="30">
        <v>5</v>
      </c>
      <c r="J167" s="30">
        <v>0.2</v>
      </c>
      <c r="K167" s="30">
        <v>0</v>
      </c>
      <c r="L167" s="72">
        <f>ROUND(IF(F167*J167*K167/12&gt;=H167,H167-1000,F167*J167*K167/12),0)</f>
        <v>0</v>
      </c>
      <c r="M167" s="29">
        <f t="shared" si="26"/>
        <v>5999000</v>
      </c>
      <c r="N167" s="29">
        <f t="shared" si="28"/>
        <v>1000</v>
      </c>
      <c r="O167" s="73" t="s">
        <v>627</v>
      </c>
      <c r="P167" s="73">
        <v>1</v>
      </c>
      <c r="Q167" s="264"/>
      <c r="R167" s="6"/>
      <c r="S167" s="6">
        <f t="shared" si="29"/>
        <v>300000</v>
      </c>
      <c r="T167" s="6">
        <f t="shared" si="30"/>
        <v>-299000</v>
      </c>
      <c r="U167" s="6">
        <f t="shared" si="31"/>
        <v>0</v>
      </c>
      <c r="V167" s="4">
        <f t="shared" si="32"/>
        <v>1200000</v>
      </c>
      <c r="W167" s="4">
        <f t="shared" si="33"/>
        <v>0</v>
      </c>
      <c r="X167" s="4">
        <f t="shared" si="34"/>
        <v>0</v>
      </c>
    </row>
    <row r="168" spans="1:24" s="139" customFormat="1" ht="13.5" customHeight="1" x14ac:dyDescent="0.2">
      <c r="A168" s="220">
        <f t="shared" si="35"/>
        <v>164</v>
      </c>
      <c r="B168" s="244" t="s">
        <v>802</v>
      </c>
      <c r="C168" s="132">
        <v>38776</v>
      </c>
      <c r="D168" s="245">
        <v>6500000</v>
      </c>
      <c r="E168" s="304"/>
      <c r="F168" s="133">
        <f t="shared" si="27"/>
        <v>6500000</v>
      </c>
      <c r="G168" s="133">
        <v>6499000</v>
      </c>
      <c r="H168" s="133">
        <f t="shared" si="25"/>
        <v>1000</v>
      </c>
      <c r="I168" s="135">
        <v>5</v>
      </c>
      <c r="J168" s="135">
        <v>0.2</v>
      </c>
      <c r="K168" s="30">
        <v>0</v>
      </c>
      <c r="L168" s="134">
        <f>ROUND(IF(F168*J168*K168/12&gt;=H168,H168-1000,F168*J168*K168/12),0)</f>
        <v>0</v>
      </c>
      <c r="M168" s="133">
        <f t="shared" si="26"/>
        <v>6499000</v>
      </c>
      <c r="N168" s="133">
        <f t="shared" si="28"/>
        <v>1000</v>
      </c>
      <c r="O168" s="136" t="s">
        <v>784</v>
      </c>
      <c r="P168" s="136">
        <v>1</v>
      </c>
      <c r="Q168" s="305"/>
      <c r="R168" s="138"/>
      <c r="S168" s="6">
        <f t="shared" si="29"/>
        <v>325000</v>
      </c>
      <c r="T168" s="6">
        <f t="shared" si="30"/>
        <v>-324000</v>
      </c>
      <c r="U168" s="6">
        <f t="shared" si="31"/>
        <v>0</v>
      </c>
      <c r="V168" s="4">
        <f t="shared" si="32"/>
        <v>1300000</v>
      </c>
      <c r="W168" s="4">
        <f t="shared" si="33"/>
        <v>0</v>
      </c>
      <c r="X168" s="4">
        <f t="shared" si="34"/>
        <v>0</v>
      </c>
    </row>
    <row r="169" spans="1:24" s="123" customFormat="1" ht="13.5" customHeight="1" x14ac:dyDescent="0.2">
      <c r="A169" s="113">
        <f t="shared" si="35"/>
        <v>165</v>
      </c>
      <c r="B169" s="306" t="s">
        <v>803</v>
      </c>
      <c r="C169" s="115">
        <v>38831</v>
      </c>
      <c r="D169" s="296">
        <v>900000</v>
      </c>
      <c r="E169" s="297"/>
      <c r="F169" s="116">
        <f t="shared" si="27"/>
        <v>900000</v>
      </c>
      <c r="G169" s="116">
        <v>899000</v>
      </c>
      <c r="H169" s="116">
        <v>1000</v>
      </c>
      <c r="I169" s="118">
        <v>5</v>
      </c>
      <c r="J169" s="118">
        <v>0.2</v>
      </c>
      <c r="K169" s="118">
        <v>0</v>
      </c>
      <c r="L169" s="117"/>
      <c r="M169" s="116">
        <f t="shared" si="26"/>
        <v>899000</v>
      </c>
      <c r="N169" s="116">
        <f t="shared" si="28"/>
        <v>1000</v>
      </c>
      <c r="O169" s="307" t="s">
        <v>804</v>
      </c>
      <c r="P169" s="125">
        <v>2</v>
      </c>
      <c r="Q169" s="298" t="s">
        <v>805</v>
      </c>
      <c r="R169" s="121"/>
      <c r="S169" s="121">
        <f t="shared" si="29"/>
        <v>45000</v>
      </c>
      <c r="T169" s="121">
        <f t="shared" si="30"/>
        <v>-44000</v>
      </c>
      <c r="U169" s="121">
        <f t="shared" si="31"/>
        <v>0</v>
      </c>
      <c r="V169" s="122">
        <f t="shared" si="32"/>
        <v>180000</v>
      </c>
      <c r="W169" s="122">
        <f t="shared" si="33"/>
        <v>0</v>
      </c>
      <c r="X169" s="122">
        <f t="shared" si="34"/>
        <v>0</v>
      </c>
    </row>
    <row r="170" spans="1:24" s="3" customFormat="1" ht="13.5" customHeight="1" x14ac:dyDescent="0.2">
      <c r="A170" s="26">
        <f t="shared" si="35"/>
        <v>166</v>
      </c>
      <c r="B170" s="39" t="s">
        <v>806</v>
      </c>
      <c r="C170" s="112">
        <v>38835</v>
      </c>
      <c r="D170" s="124">
        <v>1870000</v>
      </c>
      <c r="E170" s="262"/>
      <c r="F170" s="29">
        <f t="shared" si="27"/>
        <v>1870000</v>
      </c>
      <c r="G170" s="29">
        <v>1869000</v>
      </c>
      <c r="H170" s="29">
        <f>+F170-G170</f>
        <v>1000</v>
      </c>
      <c r="I170" s="30">
        <v>5</v>
      </c>
      <c r="J170" s="30">
        <v>0.2</v>
      </c>
      <c r="K170" s="30">
        <v>0</v>
      </c>
      <c r="L170" s="72">
        <f>ROUND(IF(F170*J170*K170/12&gt;=H170,H170-1000,F170*J170*K170/12),0)</f>
        <v>0</v>
      </c>
      <c r="M170" s="29">
        <f t="shared" si="26"/>
        <v>1869000</v>
      </c>
      <c r="N170" s="29">
        <f t="shared" si="28"/>
        <v>1000</v>
      </c>
      <c r="O170" s="129" t="s">
        <v>807</v>
      </c>
      <c r="P170" s="73">
        <v>1</v>
      </c>
      <c r="Q170" s="264"/>
      <c r="R170" s="6"/>
      <c r="S170" s="6">
        <f t="shared" si="29"/>
        <v>93500</v>
      </c>
      <c r="T170" s="6">
        <f t="shared" si="30"/>
        <v>-92500</v>
      </c>
      <c r="U170" s="6">
        <f t="shared" si="31"/>
        <v>0</v>
      </c>
      <c r="V170" s="4">
        <f t="shared" si="32"/>
        <v>374000</v>
      </c>
      <c r="W170" s="4">
        <f t="shared" si="33"/>
        <v>0</v>
      </c>
      <c r="X170" s="4">
        <f t="shared" si="34"/>
        <v>0</v>
      </c>
    </row>
    <row r="171" spans="1:24" s="3" customFormat="1" ht="13.5" customHeight="1" x14ac:dyDescent="0.2">
      <c r="A171" s="26">
        <f t="shared" si="35"/>
        <v>167</v>
      </c>
      <c r="B171" s="39" t="s">
        <v>801</v>
      </c>
      <c r="C171" s="112">
        <v>38839</v>
      </c>
      <c r="D171" s="124">
        <v>6500000</v>
      </c>
      <c r="E171" s="262"/>
      <c r="F171" s="29">
        <f t="shared" si="27"/>
        <v>6500000</v>
      </c>
      <c r="G171" s="29">
        <v>6499000</v>
      </c>
      <c r="H171" s="29">
        <f>+F171-G171</f>
        <v>1000</v>
      </c>
      <c r="I171" s="30">
        <v>5</v>
      </c>
      <c r="J171" s="30">
        <v>0.2</v>
      </c>
      <c r="K171" s="30">
        <v>0</v>
      </c>
      <c r="L171" s="72">
        <f>ROUND(IF(F171*J171*K171/12&gt;=H171,H171-1000,F171*J171*K171/12),0)</f>
        <v>0</v>
      </c>
      <c r="M171" s="29">
        <f t="shared" si="26"/>
        <v>6499000</v>
      </c>
      <c r="N171" s="29">
        <f t="shared" si="28"/>
        <v>1000</v>
      </c>
      <c r="O171" s="73" t="s">
        <v>702</v>
      </c>
      <c r="P171" s="73">
        <v>1</v>
      </c>
      <c r="Q171" s="264"/>
      <c r="R171" s="6"/>
      <c r="S171" s="6">
        <f t="shared" si="29"/>
        <v>325000</v>
      </c>
      <c r="T171" s="6">
        <f t="shared" si="30"/>
        <v>-324000</v>
      </c>
      <c r="U171" s="6">
        <f t="shared" si="31"/>
        <v>0</v>
      </c>
      <c r="V171" s="4">
        <f t="shared" si="32"/>
        <v>1300000</v>
      </c>
      <c r="W171" s="4">
        <f t="shared" si="33"/>
        <v>0</v>
      </c>
      <c r="X171" s="4">
        <f t="shared" si="34"/>
        <v>0</v>
      </c>
    </row>
    <row r="172" spans="1:24" s="123" customFormat="1" ht="13.5" customHeight="1" x14ac:dyDescent="0.2">
      <c r="A172" s="113">
        <f t="shared" si="35"/>
        <v>168</v>
      </c>
      <c r="B172" s="306" t="s">
        <v>808</v>
      </c>
      <c r="C172" s="115">
        <v>38958</v>
      </c>
      <c r="D172" s="296"/>
      <c r="E172" s="297"/>
      <c r="F172" s="116"/>
      <c r="G172" s="116"/>
      <c r="H172" s="116">
        <v>0</v>
      </c>
      <c r="I172" s="118">
        <v>5</v>
      </c>
      <c r="J172" s="118">
        <v>0.2</v>
      </c>
      <c r="K172" s="118">
        <v>0</v>
      </c>
      <c r="L172" s="117"/>
      <c r="M172" s="116"/>
      <c r="N172" s="116">
        <f t="shared" si="28"/>
        <v>0</v>
      </c>
      <c r="O172" s="307" t="s">
        <v>804</v>
      </c>
      <c r="P172" s="125">
        <v>2</v>
      </c>
      <c r="Q172" s="298" t="s">
        <v>604</v>
      </c>
      <c r="R172" s="121"/>
      <c r="S172" s="121">
        <f t="shared" si="29"/>
        <v>0</v>
      </c>
      <c r="T172" s="121">
        <f t="shared" si="30"/>
        <v>0</v>
      </c>
      <c r="U172" s="121">
        <f t="shared" si="31"/>
        <v>-1000</v>
      </c>
      <c r="V172" s="122">
        <f t="shared" si="32"/>
        <v>0</v>
      </c>
      <c r="W172" s="122">
        <f t="shared" si="33"/>
        <v>0</v>
      </c>
      <c r="X172" s="122">
        <f t="shared" si="34"/>
        <v>0</v>
      </c>
    </row>
    <row r="173" spans="1:24" s="3" customFormat="1" ht="13.5" customHeight="1" x14ac:dyDescent="0.2">
      <c r="A173" s="26">
        <f t="shared" si="35"/>
        <v>169</v>
      </c>
      <c r="B173" s="39" t="s">
        <v>809</v>
      </c>
      <c r="C173" s="112">
        <v>38973</v>
      </c>
      <c r="D173" s="124">
        <v>12000000</v>
      </c>
      <c r="E173" s="262"/>
      <c r="F173" s="29">
        <f t="shared" ref="F173:F236" si="37">+D173+E173</f>
        <v>12000000</v>
      </c>
      <c r="G173" s="29">
        <v>11999000</v>
      </c>
      <c r="H173" s="29">
        <f>+F173-G173</f>
        <v>1000</v>
      </c>
      <c r="I173" s="30">
        <v>5</v>
      </c>
      <c r="J173" s="30">
        <v>0.2</v>
      </c>
      <c r="K173" s="30">
        <v>0</v>
      </c>
      <c r="L173" s="72">
        <f>ROUND(IF(F173*J173*K173/12&gt;=H173,H173-1000,F173*J173*K173/12),0)</f>
        <v>0</v>
      </c>
      <c r="M173" s="29">
        <f>+G173+L173</f>
        <v>11999000</v>
      </c>
      <c r="N173" s="29">
        <f t="shared" si="28"/>
        <v>1000</v>
      </c>
      <c r="O173" s="73" t="s">
        <v>784</v>
      </c>
      <c r="P173" s="73">
        <v>1</v>
      </c>
      <c r="Q173" s="264"/>
      <c r="R173" s="6"/>
      <c r="S173" s="6">
        <f t="shared" si="29"/>
        <v>600000</v>
      </c>
      <c r="T173" s="6">
        <f t="shared" si="30"/>
        <v>-599000</v>
      </c>
      <c r="U173" s="6">
        <f t="shared" si="31"/>
        <v>0</v>
      </c>
      <c r="V173" s="4">
        <f t="shared" si="32"/>
        <v>2400000</v>
      </c>
      <c r="W173" s="4">
        <f t="shared" si="33"/>
        <v>0</v>
      </c>
      <c r="X173" s="4">
        <f t="shared" si="34"/>
        <v>0</v>
      </c>
    </row>
    <row r="174" spans="1:24" s="3" customFormat="1" ht="13.5" customHeight="1" x14ac:dyDescent="0.2">
      <c r="A174" s="26">
        <f t="shared" si="35"/>
        <v>170</v>
      </c>
      <c r="B174" s="39" t="s">
        <v>810</v>
      </c>
      <c r="C174" s="112">
        <v>39021</v>
      </c>
      <c r="D174" s="124">
        <v>3100000</v>
      </c>
      <c r="E174" s="262"/>
      <c r="F174" s="29">
        <f t="shared" si="37"/>
        <v>3100000</v>
      </c>
      <c r="G174" s="29">
        <v>3099000</v>
      </c>
      <c r="H174" s="29">
        <f>+F174-G174</f>
        <v>1000</v>
      </c>
      <c r="I174" s="30">
        <v>5</v>
      </c>
      <c r="J174" s="30">
        <v>0.2</v>
      </c>
      <c r="K174" s="30">
        <v>0</v>
      </c>
      <c r="L174" s="72">
        <f>ROUND(IF(F174*J174*K174/12&gt;=H174,H174-1000,F174*J174*K174/12),0)</f>
        <v>0</v>
      </c>
      <c r="M174" s="29">
        <f>+G174+L174</f>
        <v>3099000</v>
      </c>
      <c r="N174" s="29">
        <f t="shared" si="28"/>
        <v>1000</v>
      </c>
      <c r="O174" s="73" t="s">
        <v>683</v>
      </c>
      <c r="P174" s="73">
        <v>1</v>
      </c>
      <c r="Q174" s="264"/>
      <c r="R174" s="6"/>
      <c r="S174" s="6">
        <f t="shared" si="29"/>
        <v>155000</v>
      </c>
      <c r="T174" s="6">
        <f t="shared" si="30"/>
        <v>-154000</v>
      </c>
      <c r="U174" s="6">
        <f t="shared" si="31"/>
        <v>0</v>
      </c>
      <c r="V174" s="4">
        <f t="shared" si="32"/>
        <v>620000</v>
      </c>
      <c r="W174" s="4">
        <f t="shared" si="33"/>
        <v>0</v>
      </c>
      <c r="X174" s="4">
        <f t="shared" si="34"/>
        <v>0</v>
      </c>
    </row>
    <row r="175" spans="1:24" s="139" customFormat="1" ht="13.5" customHeight="1" x14ac:dyDescent="0.2">
      <c r="A175" s="220">
        <f t="shared" si="35"/>
        <v>171</v>
      </c>
      <c r="B175" s="244" t="s">
        <v>811</v>
      </c>
      <c r="C175" s="132">
        <v>39036</v>
      </c>
      <c r="D175" s="245">
        <v>735000</v>
      </c>
      <c r="E175" s="304"/>
      <c r="F175" s="133">
        <f t="shared" si="37"/>
        <v>735000</v>
      </c>
      <c r="G175" s="133">
        <v>734000</v>
      </c>
      <c r="H175" s="133">
        <f>+F175-G175</f>
        <v>1000</v>
      </c>
      <c r="I175" s="135">
        <v>5</v>
      </c>
      <c r="J175" s="135">
        <v>0.2</v>
      </c>
      <c r="K175" s="135">
        <v>0</v>
      </c>
      <c r="L175" s="134">
        <f>ROUND(IF(F175*J175*K175/12&gt;=H175,H175-1000,F175*J175*K175/12),0)</f>
        <v>0</v>
      </c>
      <c r="M175" s="133">
        <f>+G175+L175</f>
        <v>734000</v>
      </c>
      <c r="N175" s="133">
        <f t="shared" si="28"/>
        <v>1000</v>
      </c>
      <c r="O175" s="136" t="s">
        <v>812</v>
      </c>
      <c r="P175" s="136">
        <v>1</v>
      </c>
      <c r="Q175" s="305"/>
      <c r="R175" s="138"/>
      <c r="S175" s="138">
        <f t="shared" si="29"/>
        <v>36750</v>
      </c>
      <c r="T175" s="138">
        <f t="shared" si="30"/>
        <v>-35750</v>
      </c>
      <c r="U175" s="138">
        <f t="shared" si="31"/>
        <v>0</v>
      </c>
      <c r="V175" s="227">
        <f t="shared" si="32"/>
        <v>147000</v>
      </c>
      <c r="W175" s="227">
        <f t="shared" si="33"/>
        <v>0</v>
      </c>
      <c r="X175" s="227">
        <f t="shared" si="34"/>
        <v>0</v>
      </c>
    </row>
    <row r="176" spans="1:24" s="123" customFormat="1" ht="13.5" customHeight="1" x14ac:dyDescent="0.2">
      <c r="A176" s="113">
        <f t="shared" si="35"/>
        <v>172</v>
      </c>
      <c r="B176" s="306" t="s">
        <v>813</v>
      </c>
      <c r="C176" s="115">
        <v>39108</v>
      </c>
      <c r="D176" s="296">
        <v>0</v>
      </c>
      <c r="E176" s="297"/>
      <c r="F176" s="116">
        <f t="shared" si="37"/>
        <v>0</v>
      </c>
      <c r="G176" s="116"/>
      <c r="H176" s="116">
        <v>0</v>
      </c>
      <c r="I176" s="118">
        <v>5</v>
      </c>
      <c r="J176" s="118">
        <v>0.2</v>
      </c>
      <c r="K176" s="118">
        <v>0</v>
      </c>
      <c r="L176" s="117"/>
      <c r="M176" s="116"/>
      <c r="N176" s="116">
        <f t="shared" si="28"/>
        <v>0</v>
      </c>
      <c r="O176" s="125" t="s">
        <v>814</v>
      </c>
      <c r="P176" s="125">
        <v>1</v>
      </c>
      <c r="Q176" s="298" t="s">
        <v>604</v>
      </c>
      <c r="R176" s="121"/>
      <c r="S176" s="121">
        <f t="shared" si="29"/>
        <v>0</v>
      </c>
      <c r="T176" s="121">
        <f t="shared" si="30"/>
        <v>0</v>
      </c>
      <c r="U176" s="121">
        <f t="shared" si="31"/>
        <v>-1000</v>
      </c>
      <c r="V176" s="122">
        <f t="shared" si="32"/>
        <v>0</v>
      </c>
      <c r="W176" s="122">
        <f t="shared" si="33"/>
        <v>0</v>
      </c>
      <c r="X176" s="122">
        <f t="shared" si="34"/>
        <v>0</v>
      </c>
    </row>
    <row r="177" spans="1:24" s="3" customFormat="1" ht="13.5" customHeight="1" x14ac:dyDescent="0.2">
      <c r="A177" s="26">
        <f t="shared" si="35"/>
        <v>173</v>
      </c>
      <c r="B177" s="39" t="s">
        <v>815</v>
      </c>
      <c r="C177" s="112">
        <v>39150</v>
      </c>
      <c r="D177" s="124">
        <v>1000000</v>
      </c>
      <c r="E177" s="262"/>
      <c r="F177" s="29">
        <f t="shared" si="37"/>
        <v>1000000</v>
      </c>
      <c r="G177" s="29">
        <v>999000</v>
      </c>
      <c r="H177" s="29">
        <f t="shared" ref="H177:H240" si="38">+F177-G177</f>
        <v>1000</v>
      </c>
      <c r="I177" s="30">
        <v>5</v>
      </c>
      <c r="J177" s="30">
        <v>0.2</v>
      </c>
      <c r="K177" s="30">
        <v>0</v>
      </c>
      <c r="L177" s="72">
        <f t="shared" ref="L177:L240" si="39">ROUND(IF(F177*J177*K177/12&gt;=H177,H177-1000,F177*J177*K177/12),0)</f>
        <v>0</v>
      </c>
      <c r="M177" s="29">
        <f t="shared" ref="M177:M240" si="40">+G177+L177</f>
        <v>999000</v>
      </c>
      <c r="N177" s="29">
        <f t="shared" si="28"/>
        <v>1000</v>
      </c>
      <c r="O177" s="73" t="s">
        <v>816</v>
      </c>
      <c r="P177" s="73">
        <v>1</v>
      </c>
      <c r="Q177" s="264"/>
      <c r="R177" s="6"/>
      <c r="S177" s="6">
        <f t="shared" si="29"/>
        <v>50000</v>
      </c>
      <c r="T177" s="6">
        <f t="shared" si="30"/>
        <v>-49000</v>
      </c>
      <c r="U177" s="6">
        <f t="shared" si="31"/>
        <v>0</v>
      </c>
      <c r="V177" s="4">
        <f t="shared" si="32"/>
        <v>200000</v>
      </c>
      <c r="W177" s="4">
        <f t="shared" si="33"/>
        <v>0</v>
      </c>
      <c r="X177" s="4">
        <f t="shared" si="34"/>
        <v>0</v>
      </c>
    </row>
    <row r="178" spans="1:24" s="3" customFormat="1" ht="13.5" customHeight="1" x14ac:dyDescent="0.2">
      <c r="A178" s="26">
        <f t="shared" si="35"/>
        <v>174</v>
      </c>
      <c r="B178" s="39" t="s">
        <v>817</v>
      </c>
      <c r="C178" s="112">
        <v>39150</v>
      </c>
      <c r="D178" s="124">
        <v>2800000</v>
      </c>
      <c r="E178" s="262"/>
      <c r="F178" s="29">
        <f t="shared" si="37"/>
        <v>2800000</v>
      </c>
      <c r="G178" s="29">
        <v>2799000</v>
      </c>
      <c r="H178" s="29">
        <f t="shared" si="38"/>
        <v>1000</v>
      </c>
      <c r="I178" s="30">
        <v>5</v>
      </c>
      <c r="J178" s="30">
        <v>0.2</v>
      </c>
      <c r="K178" s="30">
        <v>0</v>
      </c>
      <c r="L178" s="72">
        <f t="shared" si="39"/>
        <v>0</v>
      </c>
      <c r="M178" s="29">
        <f t="shared" si="40"/>
        <v>2799000</v>
      </c>
      <c r="N178" s="29">
        <f t="shared" si="28"/>
        <v>1000</v>
      </c>
      <c r="O178" s="73" t="s">
        <v>818</v>
      </c>
      <c r="P178" s="73">
        <v>14</v>
      </c>
      <c r="Q178" s="264"/>
      <c r="R178" s="6"/>
      <c r="S178" s="6">
        <f t="shared" si="29"/>
        <v>140000</v>
      </c>
      <c r="T178" s="6">
        <f t="shared" si="30"/>
        <v>-139000</v>
      </c>
      <c r="U178" s="6">
        <f t="shared" si="31"/>
        <v>0</v>
      </c>
      <c r="V178" s="4">
        <f t="shared" si="32"/>
        <v>560000</v>
      </c>
      <c r="W178" s="4">
        <f t="shared" si="33"/>
        <v>0</v>
      </c>
      <c r="X178" s="4">
        <f t="shared" si="34"/>
        <v>0</v>
      </c>
    </row>
    <row r="179" spans="1:24" s="3" customFormat="1" ht="13.5" customHeight="1" x14ac:dyDescent="0.2">
      <c r="A179" s="26">
        <f t="shared" si="35"/>
        <v>175</v>
      </c>
      <c r="B179" s="39" t="s">
        <v>819</v>
      </c>
      <c r="C179" s="112">
        <v>39166</v>
      </c>
      <c r="D179" s="124">
        <v>1500000</v>
      </c>
      <c r="E179" s="262"/>
      <c r="F179" s="29">
        <f t="shared" si="37"/>
        <v>1500000</v>
      </c>
      <c r="G179" s="29">
        <v>1499000</v>
      </c>
      <c r="H179" s="29">
        <f t="shared" si="38"/>
        <v>1000</v>
      </c>
      <c r="I179" s="30">
        <v>5</v>
      </c>
      <c r="J179" s="30">
        <v>0.2</v>
      </c>
      <c r="K179" s="30">
        <v>0</v>
      </c>
      <c r="L179" s="72">
        <f t="shared" si="39"/>
        <v>0</v>
      </c>
      <c r="M179" s="29">
        <f t="shared" si="40"/>
        <v>1499000</v>
      </c>
      <c r="N179" s="29">
        <f t="shared" si="28"/>
        <v>1000</v>
      </c>
      <c r="O179" s="73" t="s">
        <v>820</v>
      </c>
      <c r="P179" s="73">
        <v>1</v>
      </c>
      <c r="Q179" s="264"/>
      <c r="R179" s="6"/>
      <c r="S179" s="6">
        <f t="shared" si="29"/>
        <v>75000</v>
      </c>
      <c r="T179" s="6">
        <f t="shared" si="30"/>
        <v>-74000</v>
      </c>
      <c r="U179" s="6">
        <f t="shared" si="31"/>
        <v>0</v>
      </c>
      <c r="V179" s="4">
        <f t="shared" si="32"/>
        <v>300000</v>
      </c>
      <c r="W179" s="4">
        <f t="shared" si="33"/>
        <v>0</v>
      </c>
      <c r="X179" s="4">
        <f t="shared" si="34"/>
        <v>0</v>
      </c>
    </row>
    <row r="180" spans="1:24" s="3" customFormat="1" ht="13.5" customHeight="1" x14ac:dyDescent="0.2">
      <c r="A180" s="26">
        <f t="shared" si="35"/>
        <v>176</v>
      </c>
      <c r="B180" s="39" t="s">
        <v>821</v>
      </c>
      <c r="C180" s="112">
        <v>39166</v>
      </c>
      <c r="D180" s="124">
        <v>3800000</v>
      </c>
      <c r="E180" s="262"/>
      <c r="F180" s="29">
        <f t="shared" si="37"/>
        <v>3800000</v>
      </c>
      <c r="G180" s="29">
        <v>3799000</v>
      </c>
      <c r="H180" s="29">
        <f t="shared" si="38"/>
        <v>1000</v>
      </c>
      <c r="I180" s="30">
        <v>5</v>
      </c>
      <c r="J180" s="30">
        <v>0.2</v>
      </c>
      <c r="K180" s="30">
        <v>0</v>
      </c>
      <c r="L180" s="72">
        <f t="shared" si="39"/>
        <v>0</v>
      </c>
      <c r="M180" s="29">
        <f t="shared" si="40"/>
        <v>3799000</v>
      </c>
      <c r="N180" s="29">
        <f t="shared" si="28"/>
        <v>1000</v>
      </c>
      <c r="O180" s="73" t="s">
        <v>822</v>
      </c>
      <c r="P180" s="73">
        <v>1</v>
      </c>
      <c r="Q180" s="264"/>
      <c r="R180" s="6"/>
      <c r="S180" s="6">
        <f t="shared" si="29"/>
        <v>190000</v>
      </c>
      <c r="T180" s="6">
        <f t="shared" si="30"/>
        <v>-189000</v>
      </c>
      <c r="U180" s="6">
        <f t="shared" si="31"/>
        <v>0</v>
      </c>
      <c r="V180" s="4">
        <f t="shared" si="32"/>
        <v>760000</v>
      </c>
      <c r="W180" s="4">
        <f t="shared" si="33"/>
        <v>0</v>
      </c>
      <c r="X180" s="4">
        <f t="shared" si="34"/>
        <v>0</v>
      </c>
    </row>
    <row r="181" spans="1:24" s="3" customFormat="1" ht="13.5" customHeight="1" x14ac:dyDescent="0.2">
      <c r="A181" s="26">
        <f t="shared" si="35"/>
        <v>177</v>
      </c>
      <c r="B181" s="39" t="s">
        <v>823</v>
      </c>
      <c r="C181" s="112">
        <v>39189</v>
      </c>
      <c r="D181" s="124">
        <v>1084000</v>
      </c>
      <c r="E181" s="262"/>
      <c r="F181" s="29">
        <f t="shared" si="37"/>
        <v>1084000</v>
      </c>
      <c r="G181" s="29">
        <v>1083000</v>
      </c>
      <c r="H181" s="29">
        <f t="shared" si="38"/>
        <v>1000</v>
      </c>
      <c r="I181" s="30">
        <v>5</v>
      </c>
      <c r="J181" s="30">
        <v>0.2</v>
      </c>
      <c r="K181" s="30">
        <v>0</v>
      </c>
      <c r="L181" s="72">
        <f t="shared" si="39"/>
        <v>0</v>
      </c>
      <c r="M181" s="29">
        <f t="shared" si="40"/>
        <v>1083000</v>
      </c>
      <c r="N181" s="29">
        <f t="shared" si="28"/>
        <v>1000</v>
      </c>
      <c r="O181" s="73" t="s">
        <v>818</v>
      </c>
      <c r="P181" s="73">
        <v>5</v>
      </c>
      <c r="Q181" s="264"/>
      <c r="R181" s="6"/>
      <c r="S181" s="6">
        <f t="shared" si="29"/>
        <v>54200</v>
      </c>
      <c r="T181" s="6">
        <f t="shared" si="30"/>
        <v>-53200</v>
      </c>
      <c r="U181" s="6">
        <f t="shared" si="31"/>
        <v>0</v>
      </c>
      <c r="V181" s="4">
        <f t="shared" si="32"/>
        <v>216800</v>
      </c>
      <c r="W181" s="4">
        <f t="shared" si="33"/>
        <v>0</v>
      </c>
      <c r="X181" s="4">
        <f t="shared" si="34"/>
        <v>0</v>
      </c>
    </row>
    <row r="182" spans="1:24" s="3" customFormat="1" ht="13.5" customHeight="1" x14ac:dyDescent="0.2">
      <c r="A182" s="26">
        <f t="shared" si="35"/>
        <v>178</v>
      </c>
      <c r="B182" s="39" t="s">
        <v>824</v>
      </c>
      <c r="C182" s="112">
        <v>39202</v>
      </c>
      <c r="D182" s="124">
        <v>800000</v>
      </c>
      <c r="E182" s="262"/>
      <c r="F182" s="29">
        <f t="shared" si="37"/>
        <v>800000</v>
      </c>
      <c r="G182" s="29">
        <v>799000</v>
      </c>
      <c r="H182" s="29">
        <f t="shared" si="38"/>
        <v>1000</v>
      </c>
      <c r="I182" s="30">
        <v>5</v>
      </c>
      <c r="J182" s="30">
        <v>0.2</v>
      </c>
      <c r="K182" s="30">
        <v>0</v>
      </c>
      <c r="L182" s="72">
        <f t="shared" si="39"/>
        <v>0</v>
      </c>
      <c r="M182" s="29">
        <f t="shared" si="40"/>
        <v>799000</v>
      </c>
      <c r="N182" s="29">
        <f t="shared" si="28"/>
        <v>1000</v>
      </c>
      <c r="O182" s="73" t="s">
        <v>825</v>
      </c>
      <c r="P182" s="73">
        <v>1</v>
      </c>
      <c r="Q182" s="264"/>
      <c r="R182" s="6"/>
      <c r="S182" s="6">
        <f t="shared" si="29"/>
        <v>40000</v>
      </c>
      <c r="T182" s="6">
        <f t="shared" si="30"/>
        <v>-39000</v>
      </c>
      <c r="U182" s="6">
        <f t="shared" si="31"/>
        <v>0</v>
      </c>
      <c r="V182" s="4">
        <f t="shared" si="32"/>
        <v>160000</v>
      </c>
      <c r="W182" s="4">
        <f t="shared" si="33"/>
        <v>0</v>
      </c>
      <c r="X182" s="4">
        <f t="shared" si="34"/>
        <v>0</v>
      </c>
    </row>
    <row r="183" spans="1:24" s="3" customFormat="1" ht="13.5" customHeight="1" x14ac:dyDescent="0.2">
      <c r="A183" s="26">
        <f t="shared" si="35"/>
        <v>179</v>
      </c>
      <c r="B183" s="39" t="s">
        <v>826</v>
      </c>
      <c r="C183" s="112">
        <v>39210</v>
      </c>
      <c r="D183" s="124">
        <v>200000</v>
      </c>
      <c r="E183" s="262"/>
      <c r="F183" s="29">
        <f t="shared" si="37"/>
        <v>200000</v>
      </c>
      <c r="G183" s="29">
        <v>199000</v>
      </c>
      <c r="H183" s="29">
        <f t="shared" si="38"/>
        <v>1000</v>
      </c>
      <c r="I183" s="30">
        <v>5</v>
      </c>
      <c r="J183" s="30">
        <v>0.2</v>
      </c>
      <c r="K183" s="30">
        <v>0</v>
      </c>
      <c r="L183" s="72">
        <f t="shared" si="39"/>
        <v>0</v>
      </c>
      <c r="M183" s="29">
        <f t="shared" si="40"/>
        <v>199000</v>
      </c>
      <c r="N183" s="29">
        <f t="shared" si="28"/>
        <v>1000</v>
      </c>
      <c r="O183" s="73" t="s">
        <v>818</v>
      </c>
      <c r="P183" s="73">
        <v>1</v>
      </c>
      <c r="Q183" s="264"/>
      <c r="R183" s="6"/>
      <c r="S183" s="6">
        <f t="shared" si="29"/>
        <v>10000</v>
      </c>
      <c r="T183" s="6">
        <f t="shared" si="30"/>
        <v>-9000</v>
      </c>
      <c r="U183" s="6">
        <f t="shared" si="31"/>
        <v>0</v>
      </c>
      <c r="V183" s="4">
        <f t="shared" si="32"/>
        <v>40000</v>
      </c>
      <c r="W183" s="4">
        <f t="shared" si="33"/>
        <v>0</v>
      </c>
      <c r="X183" s="4">
        <f t="shared" si="34"/>
        <v>0</v>
      </c>
    </row>
    <row r="184" spans="1:24" s="3" customFormat="1" ht="13.5" customHeight="1" x14ac:dyDescent="0.2">
      <c r="A184" s="26">
        <f t="shared" si="35"/>
        <v>180</v>
      </c>
      <c r="B184" s="39" t="s">
        <v>827</v>
      </c>
      <c r="C184" s="112">
        <v>39260</v>
      </c>
      <c r="D184" s="124">
        <v>9000000</v>
      </c>
      <c r="E184" s="262"/>
      <c r="F184" s="29">
        <f t="shared" si="37"/>
        <v>9000000</v>
      </c>
      <c r="G184" s="29">
        <v>8999000</v>
      </c>
      <c r="H184" s="29">
        <f t="shared" si="38"/>
        <v>1000</v>
      </c>
      <c r="I184" s="30">
        <v>5</v>
      </c>
      <c r="J184" s="30">
        <v>0.2</v>
      </c>
      <c r="K184" s="30">
        <v>0</v>
      </c>
      <c r="L184" s="72">
        <f t="shared" si="39"/>
        <v>0</v>
      </c>
      <c r="M184" s="29">
        <f t="shared" si="40"/>
        <v>8999000</v>
      </c>
      <c r="N184" s="29">
        <f t="shared" si="28"/>
        <v>1000</v>
      </c>
      <c r="O184" s="73" t="s">
        <v>702</v>
      </c>
      <c r="P184" s="73">
        <v>1</v>
      </c>
      <c r="Q184" s="264"/>
      <c r="R184" s="6"/>
      <c r="S184" s="6">
        <f t="shared" si="29"/>
        <v>450000</v>
      </c>
      <c r="T184" s="6">
        <f t="shared" si="30"/>
        <v>-449000</v>
      </c>
      <c r="U184" s="6">
        <f t="shared" si="31"/>
        <v>0</v>
      </c>
      <c r="V184" s="4">
        <f t="shared" si="32"/>
        <v>1800000</v>
      </c>
      <c r="W184" s="4">
        <f t="shared" si="33"/>
        <v>0</v>
      </c>
      <c r="X184" s="4">
        <f t="shared" si="34"/>
        <v>0</v>
      </c>
    </row>
    <row r="185" spans="1:24" s="3" customFormat="1" ht="13.5" customHeight="1" x14ac:dyDescent="0.2">
      <c r="A185" s="26">
        <f t="shared" si="35"/>
        <v>181</v>
      </c>
      <c r="B185" s="39" t="s">
        <v>827</v>
      </c>
      <c r="C185" s="112">
        <v>39260</v>
      </c>
      <c r="D185" s="124">
        <v>24000000</v>
      </c>
      <c r="E185" s="262"/>
      <c r="F185" s="29">
        <f t="shared" si="37"/>
        <v>24000000</v>
      </c>
      <c r="G185" s="29">
        <v>23999000</v>
      </c>
      <c r="H185" s="29">
        <f t="shared" si="38"/>
        <v>1000</v>
      </c>
      <c r="I185" s="30">
        <v>5</v>
      </c>
      <c r="J185" s="30">
        <v>0.2</v>
      </c>
      <c r="K185" s="30">
        <v>0</v>
      </c>
      <c r="L185" s="72">
        <f t="shared" si="39"/>
        <v>0</v>
      </c>
      <c r="M185" s="29">
        <f t="shared" si="40"/>
        <v>23999000</v>
      </c>
      <c r="N185" s="29">
        <f t="shared" si="28"/>
        <v>1000</v>
      </c>
      <c r="O185" s="73" t="s">
        <v>702</v>
      </c>
      <c r="P185" s="73">
        <v>1</v>
      </c>
      <c r="Q185" s="264"/>
      <c r="R185" s="6">
        <f>+N185*J185</f>
        <v>200</v>
      </c>
      <c r="S185" s="6">
        <f t="shared" si="29"/>
        <v>1200000</v>
      </c>
      <c r="T185" s="6">
        <f t="shared" si="30"/>
        <v>-1199000</v>
      </c>
      <c r="U185" s="6">
        <f t="shared" si="31"/>
        <v>0</v>
      </c>
      <c r="V185" s="4">
        <f t="shared" si="32"/>
        <v>4800000</v>
      </c>
      <c r="W185" s="4">
        <f t="shared" si="33"/>
        <v>0</v>
      </c>
      <c r="X185" s="4">
        <f t="shared" si="34"/>
        <v>0</v>
      </c>
    </row>
    <row r="186" spans="1:24" s="3" customFormat="1" ht="13.5" customHeight="1" x14ac:dyDescent="0.2">
      <c r="A186" s="26">
        <f t="shared" si="35"/>
        <v>182</v>
      </c>
      <c r="B186" s="248" t="s">
        <v>828</v>
      </c>
      <c r="C186" s="157">
        <v>39287</v>
      </c>
      <c r="D186" s="249">
        <v>2380000</v>
      </c>
      <c r="E186" s="308"/>
      <c r="F186" s="53">
        <f t="shared" si="37"/>
        <v>2380000</v>
      </c>
      <c r="G186" s="53">
        <v>2379000</v>
      </c>
      <c r="H186" s="53">
        <f t="shared" si="38"/>
        <v>1000</v>
      </c>
      <c r="I186" s="30">
        <v>5</v>
      </c>
      <c r="J186" s="30">
        <v>0.2</v>
      </c>
      <c r="K186" s="30">
        <v>0</v>
      </c>
      <c r="L186" s="72">
        <f t="shared" si="39"/>
        <v>0</v>
      </c>
      <c r="M186" s="53">
        <f t="shared" si="40"/>
        <v>2379000</v>
      </c>
      <c r="N186" s="53">
        <f t="shared" si="28"/>
        <v>1000</v>
      </c>
      <c r="O186" s="84" t="s">
        <v>266</v>
      </c>
      <c r="P186" s="73">
        <v>1</v>
      </c>
      <c r="Q186" s="287"/>
      <c r="R186" s="6"/>
      <c r="S186" s="6">
        <f t="shared" si="29"/>
        <v>119000</v>
      </c>
      <c r="T186" s="6">
        <f t="shared" si="30"/>
        <v>-118000</v>
      </c>
      <c r="U186" s="6">
        <f t="shared" si="31"/>
        <v>0</v>
      </c>
      <c r="V186" s="4">
        <f t="shared" si="32"/>
        <v>476000</v>
      </c>
      <c r="W186" s="4">
        <f t="shared" si="33"/>
        <v>0</v>
      </c>
      <c r="X186" s="4">
        <f t="shared" si="34"/>
        <v>0</v>
      </c>
    </row>
    <row r="187" spans="1:24" s="3" customFormat="1" ht="13.5" customHeight="1" x14ac:dyDescent="0.2">
      <c r="A187" s="26">
        <f t="shared" si="35"/>
        <v>183</v>
      </c>
      <c r="B187" s="39" t="s">
        <v>829</v>
      </c>
      <c r="C187" s="112">
        <v>39288</v>
      </c>
      <c r="D187" s="124">
        <v>15000000</v>
      </c>
      <c r="E187" s="262"/>
      <c r="F187" s="29">
        <f t="shared" si="37"/>
        <v>15000000</v>
      </c>
      <c r="G187" s="29">
        <v>14999000</v>
      </c>
      <c r="H187" s="29">
        <f t="shared" si="38"/>
        <v>1000</v>
      </c>
      <c r="I187" s="30">
        <v>5</v>
      </c>
      <c r="J187" s="30">
        <v>0.2</v>
      </c>
      <c r="K187" s="30">
        <v>0</v>
      </c>
      <c r="L187" s="72">
        <f t="shared" si="39"/>
        <v>0</v>
      </c>
      <c r="M187" s="29">
        <f t="shared" si="40"/>
        <v>14999000</v>
      </c>
      <c r="N187" s="29">
        <f t="shared" si="28"/>
        <v>1000</v>
      </c>
      <c r="O187" s="179" t="s">
        <v>820</v>
      </c>
      <c r="P187" s="73">
        <v>1</v>
      </c>
      <c r="Q187" s="264"/>
      <c r="R187" s="6"/>
      <c r="S187" s="6">
        <f t="shared" si="29"/>
        <v>750000</v>
      </c>
      <c r="T187" s="6">
        <f t="shared" si="30"/>
        <v>-749000</v>
      </c>
      <c r="U187" s="6">
        <f t="shared" si="31"/>
        <v>0</v>
      </c>
      <c r="V187" s="4">
        <f t="shared" si="32"/>
        <v>3000000</v>
      </c>
      <c r="W187" s="4">
        <f t="shared" si="33"/>
        <v>0</v>
      </c>
      <c r="X187" s="4">
        <f t="shared" si="34"/>
        <v>0</v>
      </c>
    </row>
    <row r="188" spans="1:24" s="3" customFormat="1" ht="13.5" customHeight="1" x14ac:dyDescent="0.2">
      <c r="A188" s="26">
        <f t="shared" si="35"/>
        <v>184</v>
      </c>
      <c r="B188" s="39" t="s">
        <v>830</v>
      </c>
      <c r="C188" s="112">
        <v>39288</v>
      </c>
      <c r="D188" s="124">
        <v>15000000</v>
      </c>
      <c r="E188" s="262"/>
      <c r="F188" s="29">
        <f t="shared" si="37"/>
        <v>15000000</v>
      </c>
      <c r="G188" s="29">
        <v>14999000</v>
      </c>
      <c r="H188" s="29">
        <f t="shared" si="38"/>
        <v>1000</v>
      </c>
      <c r="I188" s="30">
        <v>5</v>
      </c>
      <c r="J188" s="30">
        <v>0.2</v>
      </c>
      <c r="K188" s="30">
        <v>0</v>
      </c>
      <c r="L188" s="72">
        <f t="shared" si="39"/>
        <v>0</v>
      </c>
      <c r="M188" s="29">
        <f t="shared" si="40"/>
        <v>14999000</v>
      </c>
      <c r="N188" s="29">
        <f t="shared" si="28"/>
        <v>1000</v>
      </c>
      <c r="O188" s="179" t="s">
        <v>820</v>
      </c>
      <c r="P188" s="73">
        <v>1</v>
      </c>
      <c r="Q188" s="264"/>
      <c r="R188" s="6"/>
      <c r="S188" s="6">
        <f t="shared" si="29"/>
        <v>750000</v>
      </c>
      <c r="T188" s="6">
        <f t="shared" si="30"/>
        <v>-749000</v>
      </c>
      <c r="U188" s="6">
        <f t="shared" si="31"/>
        <v>0</v>
      </c>
      <c r="V188" s="4">
        <f t="shared" si="32"/>
        <v>3000000</v>
      </c>
      <c r="W188" s="4">
        <f t="shared" si="33"/>
        <v>0</v>
      </c>
      <c r="X188" s="4">
        <f t="shared" si="34"/>
        <v>0</v>
      </c>
    </row>
    <row r="189" spans="1:24" s="3" customFormat="1" ht="13.5" customHeight="1" x14ac:dyDescent="0.2">
      <c r="A189" s="26">
        <f t="shared" si="35"/>
        <v>185</v>
      </c>
      <c r="B189" s="39" t="s">
        <v>831</v>
      </c>
      <c r="C189" s="112">
        <v>39288</v>
      </c>
      <c r="D189" s="124">
        <v>13000000</v>
      </c>
      <c r="E189" s="262"/>
      <c r="F189" s="29">
        <f t="shared" si="37"/>
        <v>13000000</v>
      </c>
      <c r="G189" s="29">
        <v>12999000</v>
      </c>
      <c r="H189" s="29">
        <f t="shared" si="38"/>
        <v>1000</v>
      </c>
      <c r="I189" s="30">
        <v>5</v>
      </c>
      <c r="J189" s="30">
        <v>0.2</v>
      </c>
      <c r="K189" s="30">
        <v>0</v>
      </c>
      <c r="L189" s="72">
        <f t="shared" si="39"/>
        <v>0</v>
      </c>
      <c r="M189" s="29">
        <f t="shared" si="40"/>
        <v>12999000</v>
      </c>
      <c r="N189" s="29">
        <f t="shared" si="28"/>
        <v>1000</v>
      </c>
      <c r="O189" s="179" t="s">
        <v>820</v>
      </c>
      <c r="P189" s="73">
        <v>1</v>
      </c>
      <c r="Q189" s="264"/>
      <c r="R189" s="6"/>
      <c r="S189" s="6">
        <f t="shared" si="29"/>
        <v>650000</v>
      </c>
      <c r="T189" s="6">
        <f t="shared" si="30"/>
        <v>-649000</v>
      </c>
      <c r="U189" s="6">
        <f t="shared" si="31"/>
        <v>0</v>
      </c>
      <c r="V189" s="4">
        <f t="shared" si="32"/>
        <v>2600000</v>
      </c>
      <c r="W189" s="4">
        <f t="shared" si="33"/>
        <v>0</v>
      </c>
      <c r="X189" s="4">
        <f t="shared" si="34"/>
        <v>0</v>
      </c>
    </row>
    <row r="190" spans="1:24" s="3" customFormat="1" ht="13.5" customHeight="1" x14ac:dyDescent="0.2">
      <c r="A190" s="26">
        <f t="shared" si="35"/>
        <v>186</v>
      </c>
      <c r="B190" s="39" t="s">
        <v>832</v>
      </c>
      <c r="C190" s="112">
        <v>39288</v>
      </c>
      <c r="D190" s="124">
        <v>4800000</v>
      </c>
      <c r="E190" s="262"/>
      <c r="F190" s="29">
        <f t="shared" si="37"/>
        <v>4800000</v>
      </c>
      <c r="G190" s="29">
        <v>4799000</v>
      </c>
      <c r="H190" s="29">
        <f t="shared" si="38"/>
        <v>1000</v>
      </c>
      <c r="I190" s="30">
        <v>5</v>
      </c>
      <c r="J190" s="30">
        <v>0.2</v>
      </c>
      <c r="K190" s="30">
        <v>0</v>
      </c>
      <c r="L190" s="72">
        <f t="shared" si="39"/>
        <v>0</v>
      </c>
      <c r="M190" s="29">
        <f t="shared" si="40"/>
        <v>4799000</v>
      </c>
      <c r="N190" s="29">
        <f t="shared" si="28"/>
        <v>1000</v>
      </c>
      <c r="O190" s="179" t="s">
        <v>820</v>
      </c>
      <c r="P190" s="73">
        <v>1</v>
      </c>
      <c r="Q190" s="264"/>
      <c r="R190" s="6"/>
      <c r="S190" s="6">
        <f t="shared" si="29"/>
        <v>240000</v>
      </c>
      <c r="T190" s="6">
        <f t="shared" si="30"/>
        <v>-239000</v>
      </c>
      <c r="U190" s="6">
        <f t="shared" si="31"/>
        <v>0</v>
      </c>
      <c r="V190" s="4">
        <f t="shared" si="32"/>
        <v>960000</v>
      </c>
      <c r="W190" s="4">
        <f t="shared" si="33"/>
        <v>0</v>
      </c>
      <c r="X190" s="4">
        <f t="shared" si="34"/>
        <v>0</v>
      </c>
    </row>
    <row r="191" spans="1:24" s="3" customFormat="1" ht="13.5" customHeight="1" x14ac:dyDescent="0.2">
      <c r="A191" s="26">
        <f t="shared" si="35"/>
        <v>187</v>
      </c>
      <c r="B191" s="39" t="s">
        <v>833</v>
      </c>
      <c r="C191" s="112">
        <v>39288</v>
      </c>
      <c r="D191" s="124">
        <v>4800000</v>
      </c>
      <c r="E191" s="262"/>
      <c r="F191" s="29">
        <f t="shared" si="37"/>
        <v>4800000</v>
      </c>
      <c r="G191" s="29">
        <v>4799000</v>
      </c>
      <c r="H191" s="29">
        <f t="shared" si="38"/>
        <v>1000</v>
      </c>
      <c r="I191" s="30">
        <v>5</v>
      </c>
      <c r="J191" s="30">
        <v>0.2</v>
      </c>
      <c r="K191" s="30">
        <v>0</v>
      </c>
      <c r="L191" s="72">
        <f t="shared" si="39"/>
        <v>0</v>
      </c>
      <c r="M191" s="29">
        <f t="shared" si="40"/>
        <v>4799000</v>
      </c>
      <c r="N191" s="29">
        <f t="shared" si="28"/>
        <v>1000</v>
      </c>
      <c r="O191" s="179" t="s">
        <v>834</v>
      </c>
      <c r="P191" s="73">
        <v>1</v>
      </c>
      <c r="Q191" s="264"/>
      <c r="R191" s="6"/>
      <c r="S191" s="6">
        <f t="shared" si="29"/>
        <v>240000</v>
      </c>
      <c r="T191" s="6">
        <f t="shared" si="30"/>
        <v>-239000</v>
      </c>
      <c r="U191" s="6">
        <f t="shared" si="31"/>
        <v>0</v>
      </c>
      <c r="V191" s="4">
        <f t="shared" si="32"/>
        <v>960000</v>
      </c>
      <c r="W191" s="4">
        <f t="shared" si="33"/>
        <v>0</v>
      </c>
      <c r="X191" s="4">
        <f t="shared" si="34"/>
        <v>0</v>
      </c>
    </row>
    <row r="192" spans="1:24" s="3" customFormat="1" ht="13.5" customHeight="1" x14ac:dyDescent="0.2">
      <c r="A192" s="26">
        <f t="shared" si="35"/>
        <v>188</v>
      </c>
      <c r="B192" s="39" t="s">
        <v>835</v>
      </c>
      <c r="C192" s="112">
        <v>39288</v>
      </c>
      <c r="D192" s="124">
        <v>41000000</v>
      </c>
      <c r="E192" s="262"/>
      <c r="F192" s="29">
        <f t="shared" si="37"/>
        <v>41000000</v>
      </c>
      <c r="G192" s="29">
        <v>40999000</v>
      </c>
      <c r="H192" s="29">
        <f t="shared" si="38"/>
        <v>1000</v>
      </c>
      <c r="I192" s="30">
        <v>5</v>
      </c>
      <c r="J192" s="30">
        <v>0.2</v>
      </c>
      <c r="K192" s="30">
        <v>0</v>
      </c>
      <c r="L192" s="72">
        <f t="shared" si="39"/>
        <v>0</v>
      </c>
      <c r="M192" s="29">
        <f t="shared" si="40"/>
        <v>40999000</v>
      </c>
      <c r="N192" s="29">
        <f t="shared" si="28"/>
        <v>1000</v>
      </c>
      <c r="O192" s="179" t="s">
        <v>734</v>
      </c>
      <c r="P192" s="73">
        <v>1</v>
      </c>
      <c r="Q192" s="264"/>
      <c r="R192" s="6"/>
      <c r="S192" s="6">
        <f t="shared" si="29"/>
        <v>2050000</v>
      </c>
      <c r="T192" s="6">
        <f t="shared" si="30"/>
        <v>-2049000</v>
      </c>
      <c r="U192" s="6">
        <f t="shared" si="31"/>
        <v>0</v>
      </c>
      <c r="V192" s="4">
        <f t="shared" si="32"/>
        <v>8200000</v>
      </c>
      <c r="W192" s="4">
        <f t="shared" si="33"/>
        <v>0</v>
      </c>
      <c r="X192" s="4">
        <f t="shared" si="34"/>
        <v>0</v>
      </c>
    </row>
    <row r="193" spans="1:24" s="3" customFormat="1" ht="13.5" customHeight="1" x14ac:dyDescent="0.2">
      <c r="A193" s="26">
        <f t="shared" si="35"/>
        <v>189</v>
      </c>
      <c r="B193" s="39" t="s">
        <v>836</v>
      </c>
      <c r="C193" s="112">
        <v>39325</v>
      </c>
      <c r="D193" s="124">
        <v>3000000</v>
      </c>
      <c r="E193" s="262"/>
      <c r="F193" s="29">
        <f t="shared" si="37"/>
        <v>3000000</v>
      </c>
      <c r="G193" s="29">
        <v>2999000</v>
      </c>
      <c r="H193" s="29">
        <f t="shared" si="38"/>
        <v>1000</v>
      </c>
      <c r="I193" s="30">
        <v>5</v>
      </c>
      <c r="J193" s="30">
        <v>0.2</v>
      </c>
      <c r="K193" s="30">
        <v>0</v>
      </c>
      <c r="L193" s="72">
        <f t="shared" si="39"/>
        <v>0</v>
      </c>
      <c r="M193" s="29">
        <f t="shared" si="40"/>
        <v>2999000</v>
      </c>
      <c r="N193" s="29">
        <f t="shared" si="28"/>
        <v>1000</v>
      </c>
      <c r="O193" s="179" t="s">
        <v>837</v>
      </c>
      <c r="P193" s="73">
        <v>1</v>
      </c>
      <c r="Q193" s="264"/>
      <c r="R193" s="6"/>
      <c r="S193" s="6">
        <f t="shared" si="29"/>
        <v>150000</v>
      </c>
      <c r="T193" s="6">
        <f t="shared" si="30"/>
        <v>-149000</v>
      </c>
      <c r="U193" s="6">
        <f t="shared" si="31"/>
        <v>0</v>
      </c>
      <c r="V193" s="4">
        <f t="shared" si="32"/>
        <v>600000</v>
      </c>
      <c r="W193" s="4">
        <f t="shared" si="33"/>
        <v>0</v>
      </c>
      <c r="X193" s="4">
        <f t="shared" si="34"/>
        <v>0</v>
      </c>
    </row>
    <row r="194" spans="1:24" s="3" customFormat="1" ht="13.5" customHeight="1" x14ac:dyDescent="0.2">
      <c r="A194" s="26">
        <f t="shared" si="35"/>
        <v>190</v>
      </c>
      <c r="B194" s="39" t="s">
        <v>838</v>
      </c>
      <c r="C194" s="112">
        <v>39325</v>
      </c>
      <c r="D194" s="124">
        <v>1300000</v>
      </c>
      <c r="E194" s="262"/>
      <c r="F194" s="29">
        <f t="shared" si="37"/>
        <v>1300000</v>
      </c>
      <c r="G194" s="29">
        <v>1299000</v>
      </c>
      <c r="H194" s="29">
        <f t="shared" si="38"/>
        <v>1000</v>
      </c>
      <c r="I194" s="30">
        <v>5</v>
      </c>
      <c r="J194" s="30">
        <v>0.2</v>
      </c>
      <c r="K194" s="30">
        <v>0</v>
      </c>
      <c r="L194" s="72">
        <f t="shared" si="39"/>
        <v>0</v>
      </c>
      <c r="M194" s="29">
        <f t="shared" si="40"/>
        <v>1299000</v>
      </c>
      <c r="N194" s="29">
        <f t="shared" si="28"/>
        <v>1000</v>
      </c>
      <c r="O194" s="179" t="s">
        <v>839</v>
      </c>
      <c r="P194" s="73">
        <v>1</v>
      </c>
      <c r="Q194" s="264"/>
      <c r="R194" s="6"/>
      <c r="S194" s="6">
        <f t="shared" si="29"/>
        <v>65000</v>
      </c>
      <c r="T194" s="6">
        <f t="shared" si="30"/>
        <v>-64000</v>
      </c>
      <c r="U194" s="6">
        <f t="shared" si="31"/>
        <v>0</v>
      </c>
      <c r="V194" s="4">
        <f t="shared" si="32"/>
        <v>260000</v>
      </c>
      <c r="W194" s="4">
        <f t="shared" si="33"/>
        <v>0</v>
      </c>
      <c r="X194" s="4">
        <f t="shared" si="34"/>
        <v>0</v>
      </c>
    </row>
    <row r="195" spans="1:24" s="3" customFormat="1" ht="13.5" customHeight="1" x14ac:dyDescent="0.2">
      <c r="A195" s="69">
        <f t="shared" si="35"/>
        <v>191</v>
      </c>
      <c r="B195" s="33" t="s">
        <v>840</v>
      </c>
      <c r="C195" s="106">
        <v>39339</v>
      </c>
      <c r="D195" s="247">
        <v>1600000</v>
      </c>
      <c r="E195" s="284"/>
      <c r="F195" s="35">
        <f t="shared" si="37"/>
        <v>1600000</v>
      </c>
      <c r="G195" s="35">
        <v>1599000</v>
      </c>
      <c r="H195" s="35">
        <f t="shared" si="38"/>
        <v>1000</v>
      </c>
      <c r="I195" s="36">
        <v>5</v>
      </c>
      <c r="J195" s="36">
        <v>0.2</v>
      </c>
      <c r="K195" s="30">
        <v>0</v>
      </c>
      <c r="L195" s="72">
        <f t="shared" si="39"/>
        <v>0</v>
      </c>
      <c r="M195" s="35">
        <f t="shared" si="40"/>
        <v>1599000</v>
      </c>
      <c r="N195" s="35">
        <f t="shared" si="28"/>
        <v>1000</v>
      </c>
      <c r="O195" s="182" t="s">
        <v>825</v>
      </c>
      <c r="P195" s="158">
        <v>1</v>
      </c>
      <c r="Q195" s="287"/>
      <c r="R195" s="6"/>
      <c r="S195" s="6">
        <f t="shared" si="29"/>
        <v>80000</v>
      </c>
      <c r="T195" s="6">
        <f t="shared" si="30"/>
        <v>-79000</v>
      </c>
      <c r="U195" s="6">
        <f t="shared" si="31"/>
        <v>0</v>
      </c>
      <c r="V195" s="4">
        <f t="shared" si="32"/>
        <v>320000</v>
      </c>
      <c r="W195" s="4">
        <f t="shared" si="33"/>
        <v>0</v>
      </c>
      <c r="X195" s="4">
        <f t="shared" si="34"/>
        <v>0</v>
      </c>
    </row>
    <row r="196" spans="1:24" s="3" customFormat="1" ht="13.5" customHeight="1" x14ac:dyDescent="0.2">
      <c r="A196" s="69">
        <f t="shared" si="35"/>
        <v>192</v>
      </c>
      <c r="B196" s="33" t="s">
        <v>841</v>
      </c>
      <c r="C196" s="106">
        <v>39416</v>
      </c>
      <c r="D196" s="247">
        <v>15000000</v>
      </c>
      <c r="E196" s="284"/>
      <c r="F196" s="35">
        <f t="shared" si="37"/>
        <v>15000000</v>
      </c>
      <c r="G196" s="35">
        <v>14999000</v>
      </c>
      <c r="H196" s="35">
        <f t="shared" si="38"/>
        <v>1000</v>
      </c>
      <c r="I196" s="36">
        <v>5</v>
      </c>
      <c r="J196" s="36">
        <v>0.2</v>
      </c>
      <c r="K196" s="30">
        <v>0</v>
      </c>
      <c r="L196" s="72">
        <f t="shared" si="39"/>
        <v>0</v>
      </c>
      <c r="M196" s="35">
        <f t="shared" si="40"/>
        <v>14999000</v>
      </c>
      <c r="N196" s="35">
        <f t="shared" si="28"/>
        <v>1000</v>
      </c>
      <c r="O196" s="179" t="s">
        <v>820</v>
      </c>
      <c r="P196" s="158">
        <v>1</v>
      </c>
      <c r="Q196" s="287"/>
      <c r="R196" s="6"/>
      <c r="S196" s="6">
        <f t="shared" si="29"/>
        <v>750000</v>
      </c>
      <c r="T196" s="6">
        <f t="shared" si="30"/>
        <v>-749000</v>
      </c>
      <c r="U196" s="6">
        <f t="shared" si="31"/>
        <v>0</v>
      </c>
      <c r="V196" s="4">
        <f t="shared" si="32"/>
        <v>3000000</v>
      </c>
      <c r="W196" s="4">
        <f t="shared" si="33"/>
        <v>0</v>
      </c>
      <c r="X196" s="4">
        <f t="shared" si="34"/>
        <v>0</v>
      </c>
    </row>
    <row r="197" spans="1:24" s="3" customFormat="1" ht="13.5" customHeight="1" x14ac:dyDescent="0.2">
      <c r="A197" s="69">
        <f t="shared" si="35"/>
        <v>193</v>
      </c>
      <c r="B197" s="33" t="s">
        <v>842</v>
      </c>
      <c r="C197" s="106">
        <v>39416</v>
      </c>
      <c r="D197" s="247">
        <v>14000000</v>
      </c>
      <c r="E197" s="284"/>
      <c r="F197" s="35">
        <f t="shared" si="37"/>
        <v>14000000</v>
      </c>
      <c r="G197" s="35">
        <v>13999000</v>
      </c>
      <c r="H197" s="35">
        <f t="shared" si="38"/>
        <v>1000</v>
      </c>
      <c r="I197" s="36">
        <v>5</v>
      </c>
      <c r="J197" s="36">
        <v>0.2</v>
      </c>
      <c r="K197" s="30">
        <v>0</v>
      </c>
      <c r="L197" s="72">
        <f t="shared" si="39"/>
        <v>0</v>
      </c>
      <c r="M197" s="35">
        <f t="shared" si="40"/>
        <v>13999000</v>
      </c>
      <c r="N197" s="35">
        <f t="shared" ref="N197:N260" si="41">+F197-M197</f>
        <v>1000</v>
      </c>
      <c r="O197" s="179" t="s">
        <v>820</v>
      </c>
      <c r="P197" s="158">
        <v>1</v>
      </c>
      <c r="Q197" s="287"/>
      <c r="R197" s="6"/>
      <c r="S197" s="6">
        <f t="shared" ref="S197:S260" si="42">D197*0.05</f>
        <v>700000</v>
      </c>
      <c r="T197" s="6">
        <f t="shared" ref="T197:T260" si="43">N197-S197</f>
        <v>-699000</v>
      </c>
      <c r="U197" s="6">
        <f t="shared" ref="U197:U260" si="44">N197-1000</f>
        <v>0</v>
      </c>
      <c r="V197" s="4">
        <f t="shared" ref="V197:V260" si="45">F197/I197</f>
        <v>2800000</v>
      </c>
      <c r="W197" s="4">
        <f t="shared" ref="W197:W203" si="46">ROUND(IF(H197&lt;=1000,0,V197/12*3),0)</f>
        <v>0</v>
      </c>
      <c r="X197" s="4">
        <f t="shared" ref="X197:X260" si="47">L197-W197</f>
        <v>0</v>
      </c>
    </row>
    <row r="198" spans="1:24" s="3" customFormat="1" ht="13.5" customHeight="1" x14ac:dyDescent="0.2">
      <c r="A198" s="69">
        <f t="shared" ref="A198:A261" si="48">+A197+1</f>
        <v>194</v>
      </c>
      <c r="B198" s="33" t="s">
        <v>843</v>
      </c>
      <c r="C198" s="106">
        <v>39416</v>
      </c>
      <c r="D198" s="247">
        <v>11000000</v>
      </c>
      <c r="E198" s="284"/>
      <c r="F198" s="35">
        <f t="shared" si="37"/>
        <v>11000000</v>
      </c>
      <c r="G198" s="35">
        <v>10999000</v>
      </c>
      <c r="H198" s="35">
        <f t="shared" si="38"/>
        <v>1000</v>
      </c>
      <c r="I198" s="36">
        <v>5</v>
      </c>
      <c r="J198" s="36">
        <v>0.2</v>
      </c>
      <c r="K198" s="30">
        <v>0</v>
      </c>
      <c r="L198" s="72">
        <f t="shared" si="39"/>
        <v>0</v>
      </c>
      <c r="M198" s="35">
        <f t="shared" si="40"/>
        <v>10999000</v>
      </c>
      <c r="N198" s="35">
        <f t="shared" si="41"/>
        <v>1000</v>
      </c>
      <c r="O198" s="179" t="s">
        <v>820</v>
      </c>
      <c r="P198" s="158">
        <v>1</v>
      </c>
      <c r="Q198" s="287"/>
      <c r="R198" s="6"/>
      <c r="S198" s="6">
        <f t="shared" si="42"/>
        <v>550000</v>
      </c>
      <c r="T198" s="6">
        <f t="shared" si="43"/>
        <v>-549000</v>
      </c>
      <c r="U198" s="6">
        <f t="shared" si="44"/>
        <v>0</v>
      </c>
      <c r="V198" s="4">
        <f t="shared" si="45"/>
        <v>2200000</v>
      </c>
      <c r="W198" s="4">
        <f t="shared" si="46"/>
        <v>0</v>
      </c>
      <c r="X198" s="4">
        <f t="shared" si="47"/>
        <v>0</v>
      </c>
    </row>
    <row r="199" spans="1:24" s="3" customFormat="1" ht="13.5" customHeight="1" x14ac:dyDescent="0.2">
      <c r="A199" s="69">
        <f t="shared" si="48"/>
        <v>195</v>
      </c>
      <c r="B199" s="33" t="s">
        <v>844</v>
      </c>
      <c r="C199" s="106">
        <v>39416</v>
      </c>
      <c r="D199" s="247">
        <v>10000000</v>
      </c>
      <c r="E199" s="284"/>
      <c r="F199" s="35">
        <f t="shared" si="37"/>
        <v>10000000</v>
      </c>
      <c r="G199" s="35">
        <v>9999000</v>
      </c>
      <c r="H199" s="35">
        <f t="shared" si="38"/>
        <v>1000</v>
      </c>
      <c r="I199" s="36">
        <v>5</v>
      </c>
      <c r="J199" s="36">
        <v>0.2</v>
      </c>
      <c r="K199" s="30">
        <v>0</v>
      </c>
      <c r="L199" s="72">
        <f t="shared" si="39"/>
        <v>0</v>
      </c>
      <c r="M199" s="35">
        <f t="shared" si="40"/>
        <v>9999000</v>
      </c>
      <c r="N199" s="35">
        <f t="shared" si="41"/>
        <v>1000</v>
      </c>
      <c r="O199" s="179" t="s">
        <v>820</v>
      </c>
      <c r="P199" s="158">
        <v>1</v>
      </c>
      <c r="Q199" s="287"/>
      <c r="R199" s="6"/>
      <c r="S199" s="6">
        <f t="shared" si="42"/>
        <v>500000</v>
      </c>
      <c r="T199" s="6">
        <f t="shared" si="43"/>
        <v>-499000</v>
      </c>
      <c r="U199" s="6">
        <f t="shared" si="44"/>
        <v>0</v>
      </c>
      <c r="V199" s="4">
        <f t="shared" si="45"/>
        <v>2000000</v>
      </c>
      <c r="W199" s="4">
        <f t="shared" si="46"/>
        <v>0</v>
      </c>
      <c r="X199" s="4">
        <f t="shared" si="47"/>
        <v>0</v>
      </c>
    </row>
    <row r="200" spans="1:24" s="3" customFormat="1" ht="13.5" customHeight="1" x14ac:dyDescent="0.2">
      <c r="A200" s="69">
        <f t="shared" si="48"/>
        <v>196</v>
      </c>
      <c r="B200" s="33" t="s">
        <v>845</v>
      </c>
      <c r="C200" s="106">
        <v>39416</v>
      </c>
      <c r="D200" s="247">
        <v>9000000</v>
      </c>
      <c r="E200" s="284"/>
      <c r="F200" s="35">
        <f t="shared" si="37"/>
        <v>9000000</v>
      </c>
      <c r="G200" s="35">
        <v>8999000</v>
      </c>
      <c r="H200" s="35">
        <f t="shared" si="38"/>
        <v>1000</v>
      </c>
      <c r="I200" s="36">
        <v>5</v>
      </c>
      <c r="J200" s="36">
        <v>0.2</v>
      </c>
      <c r="K200" s="30">
        <v>0</v>
      </c>
      <c r="L200" s="72">
        <f t="shared" si="39"/>
        <v>0</v>
      </c>
      <c r="M200" s="35">
        <f t="shared" si="40"/>
        <v>8999000</v>
      </c>
      <c r="N200" s="35">
        <f t="shared" si="41"/>
        <v>1000</v>
      </c>
      <c r="O200" s="179" t="s">
        <v>820</v>
      </c>
      <c r="P200" s="158">
        <v>1</v>
      </c>
      <c r="Q200" s="287"/>
      <c r="R200" s="6"/>
      <c r="S200" s="6">
        <f t="shared" si="42"/>
        <v>450000</v>
      </c>
      <c r="T200" s="6">
        <f t="shared" si="43"/>
        <v>-449000</v>
      </c>
      <c r="U200" s="6">
        <f t="shared" si="44"/>
        <v>0</v>
      </c>
      <c r="V200" s="4">
        <f t="shared" si="45"/>
        <v>1800000</v>
      </c>
      <c r="W200" s="4">
        <f t="shared" si="46"/>
        <v>0</v>
      </c>
      <c r="X200" s="4">
        <f t="shared" si="47"/>
        <v>0</v>
      </c>
    </row>
    <row r="201" spans="1:24" s="3" customFormat="1" ht="13.5" customHeight="1" x14ac:dyDescent="0.2">
      <c r="A201" s="69">
        <f t="shared" si="48"/>
        <v>197</v>
      </c>
      <c r="B201" s="33" t="s">
        <v>846</v>
      </c>
      <c r="C201" s="106">
        <v>39416</v>
      </c>
      <c r="D201" s="247">
        <v>1150000</v>
      </c>
      <c r="E201" s="284"/>
      <c r="F201" s="35">
        <f t="shared" si="37"/>
        <v>1150000</v>
      </c>
      <c r="G201" s="35">
        <v>1149000</v>
      </c>
      <c r="H201" s="35">
        <f t="shared" si="38"/>
        <v>1000</v>
      </c>
      <c r="I201" s="36">
        <v>5</v>
      </c>
      <c r="J201" s="36">
        <v>0.2</v>
      </c>
      <c r="K201" s="30">
        <v>0</v>
      </c>
      <c r="L201" s="72">
        <f t="shared" si="39"/>
        <v>0</v>
      </c>
      <c r="M201" s="35">
        <f t="shared" si="40"/>
        <v>1149000</v>
      </c>
      <c r="N201" s="35">
        <f t="shared" si="41"/>
        <v>1000</v>
      </c>
      <c r="O201" s="158" t="s">
        <v>847</v>
      </c>
      <c r="P201" s="158">
        <v>1</v>
      </c>
      <c r="Q201" s="287"/>
      <c r="R201" s="6"/>
      <c r="S201" s="6">
        <f t="shared" si="42"/>
        <v>57500</v>
      </c>
      <c r="T201" s="6">
        <f t="shared" si="43"/>
        <v>-56500</v>
      </c>
      <c r="U201" s="6">
        <f t="shared" si="44"/>
        <v>0</v>
      </c>
      <c r="V201" s="4">
        <f t="shared" si="45"/>
        <v>230000</v>
      </c>
      <c r="W201" s="4">
        <f t="shared" si="46"/>
        <v>0</v>
      </c>
      <c r="X201" s="4">
        <f t="shared" si="47"/>
        <v>0</v>
      </c>
    </row>
    <row r="202" spans="1:24" s="3" customFormat="1" ht="13.5" customHeight="1" x14ac:dyDescent="0.2">
      <c r="A202" s="69">
        <f t="shared" si="48"/>
        <v>198</v>
      </c>
      <c r="B202" s="39" t="s">
        <v>848</v>
      </c>
      <c r="C202" s="112">
        <v>39440</v>
      </c>
      <c r="D202" s="124">
        <v>100000000</v>
      </c>
      <c r="E202" s="262"/>
      <c r="F202" s="29">
        <f t="shared" si="37"/>
        <v>100000000</v>
      </c>
      <c r="G202" s="29">
        <v>99999000</v>
      </c>
      <c r="H202" s="29">
        <f t="shared" si="38"/>
        <v>1000</v>
      </c>
      <c r="I202" s="36">
        <v>5</v>
      </c>
      <c r="J202" s="36">
        <v>0.2</v>
      </c>
      <c r="K202" s="30">
        <v>0</v>
      </c>
      <c r="L202" s="72">
        <f t="shared" si="39"/>
        <v>0</v>
      </c>
      <c r="M202" s="29">
        <f t="shared" si="40"/>
        <v>99999000</v>
      </c>
      <c r="N202" s="29">
        <f t="shared" si="41"/>
        <v>1000</v>
      </c>
      <c r="O202" s="73" t="s">
        <v>702</v>
      </c>
      <c r="P202" s="158">
        <v>1</v>
      </c>
      <c r="Q202" s="264"/>
      <c r="R202" s="6"/>
      <c r="S202" s="6">
        <f t="shared" si="42"/>
        <v>5000000</v>
      </c>
      <c r="T202" s="6">
        <f t="shared" si="43"/>
        <v>-4999000</v>
      </c>
      <c r="U202" s="6">
        <f t="shared" si="44"/>
        <v>0</v>
      </c>
      <c r="V202" s="4">
        <f t="shared" si="45"/>
        <v>20000000</v>
      </c>
      <c r="W202" s="4">
        <f t="shared" si="46"/>
        <v>0</v>
      </c>
      <c r="X202" s="4">
        <f t="shared" si="47"/>
        <v>0</v>
      </c>
    </row>
    <row r="203" spans="1:24" s="3" customFormat="1" ht="13.5" customHeight="1" x14ac:dyDescent="0.2">
      <c r="A203" s="69">
        <f t="shared" si="48"/>
        <v>199</v>
      </c>
      <c r="B203" s="33" t="s">
        <v>849</v>
      </c>
      <c r="C203" s="106">
        <v>39478</v>
      </c>
      <c r="D203" s="247">
        <v>1500000</v>
      </c>
      <c r="E203" s="284"/>
      <c r="F203" s="29">
        <f t="shared" si="37"/>
        <v>1500000</v>
      </c>
      <c r="G203" s="35">
        <v>1499000</v>
      </c>
      <c r="H203" s="29">
        <f t="shared" si="38"/>
        <v>1000</v>
      </c>
      <c r="I203" s="36">
        <v>5</v>
      </c>
      <c r="J203" s="36">
        <v>0.2</v>
      </c>
      <c r="K203" s="30">
        <v>0</v>
      </c>
      <c r="L203" s="72">
        <f t="shared" si="39"/>
        <v>0</v>
      </c>
      <c r="M203" s="29">
        <f t="shared" si="40"/>
        <v>1499000</v>
      </c>
      <c r="N203" s="29">
        <f t="shared" si="41"/>
        <v>1000</v>
      </c>
      <c r="O203" s="158" t="s">
        <v>850</v>
      </c>
      <c r="P203" s="158">
        <v>1</v>
      </c>
      <c r="Q203" s="287"/>
      <c r="R203" s="6"/>
      <c r="S203" s="6">
        <f t="shared" si="42"/>
        <v>75000</v>
      </c>
      <c r="T203" s="6">
        <f t="shared" si="43"/>
        <v>-74000</v>
      </c>
      <c r="U203" s="6">
        <f t="shared" si="44"/>
        <v>0</v>
      </c>
      <c r="V203" s="4">
        <f t="shared" si="45"/>
        <v>300000</v>
      </c>
      <c r="W203" s="4">
        <f t="shared" si="46"/>
        <v>0</v>
      </c>
      <c r="X203" s="4">
        <f t="shared" si="47"/>
        <v>0</v>
      </c>
    </row>
    <row r="204" spans="1:24" s="3" customFormat="1" ht="13.5" customHeight="1" x14ac:dyDescent="0.2">
      <c r="A204" s="69">
        <f t="shared" si="48"/>
        <v>200</v>
      </c>
      <c r="B204" s="33" t="s">
        <v>851</v>
      </c>
      <c r="C204" s="106">
        <v>39538</v>
      </c>
      <c r="D204" s="247">
        <v>13000000</v>
      </c>
      <c r="E204" s="284"/>
      <c r="F204" s="29">
        <f t="shared" si="37"/>
        <v>13000000</v>
      </c>
      <c r="G204" s="35">
        <v>12999000</v>
      </c>
      <c r="H204" s="29">
        <f t="shared" si="38"/>
        <v>1000</v>
      </c>
      <c r="I204" s="36">
        <v>5</v>
      </c>
      <c r="J204" s="36">
        <v>0.2</v>
      </c>
      <c r="K204" s="30">
        <v>0</v>
      </c>
      <c r="L204" s="72">
        <f t="shared" si="39"/>
        <v>0</v>
      </c>
      <c r="M204" s="29">
        <f t="shared" si="40"/>
        <v>12999000</v>
      </c>
      <c r="N204" s="29">
        <f t="shared" si="41"/>
        <v>1000</v>
      </c>
      <c r="O204" s="158" t="s">
        <v>852</v>
      </c>
      <c r="P204" s="158">
        <v>1</v>
      </c>
      <c r="Q204" s="287"/>
      <c r="R204" s="6"/>
      <c r="S204" s="6">
        <f t="shared" si="42"/>
        <v>650000</v>
      </c>
      <c r="T204" s="6">
        <f t="shared" si="43"/>
        <v>-649000</v>
      </c>
      <c r="U204" s="6">
        <f t="shared" si="44"/>
        <v>0</v>
      </c>
      <c r="V204" s="4">
        <f t="shared" si="45"/>
        <v>2600000</v>
      </c>
      <c r="W204" s="4">
        <f>ROUND(IF(H204&lt;=1000,0,V204/12*2),0)</f>
        <v>0</v>
      </c>
      <c r="X204" s="4">
        <f t="shared" si="47"/>
        <v>0</v>
      </c>
    </row>
    <row r="205" spans="1:24" s="3" customFormat="1" ht="13.5" customHeight="1" x14ac:dyDescent="0.2">
      <c r="A205" s="69">
        <f t="shared" si="48"/>
        <v>201</v>
      </c>
      <c r="B205" s="33" t="s">
        <v>853</v>
      </c>
      <c r="C205" s="106">
        <v>39538</v>
      </c>
      <c r="D205" s="247">
        <v>14000000</v>
      </c>
      <c r="E205" s="284"/>
      <c r="F205" s="35">
        <f t="shared" si="37"/>
        <v>14000000</v>
      </c>
      <c r="G205" s="35">
        <v>13999000</v>
      </c>
      <c r="H205" s="35">
        <f t="shared" si="38"/>
        <v>1000</v>
      </c>
      <c r="I205" s="36">
        <v>5</v>
      </c>
      <c r="J205" s="36">
        <v>0.2</v>
      </c>
      <c r="K205" s="30">
        <v>0</v>
      </c>
      <c r="L205" s="72">
        <f t="shared" si="39"/>
        <v>0</v>
      </c>
      <c r="M205" s="35">
        <f t="shared" si="40"/>
        <v>13999000</v>
      </c>
      <c r="N205" s="35">
        <f t="shared" si="41"/>
        <v>1000</v>
      </c>
      <c r="O205" s="158" t="s">
        <v>852</v>
      </c>
      <c r="P205" s="158">
        <v>1</v>
      </c>
      <c r="Q205" s="287"/>
      <c r="R205" s="6"/>
      <c r="S205" s="6">
        <f t="shared" si="42"/>
        <v>700000</v>
      </c>
      <c r="T205" s="6">
        <f t="shared" si="43"/>
        <v>-699000</v>
      </c>
      <c r="U205" s="6">
        <f t="shared" si="44"/>
        <v>0</v>
      </c>
      <c r="V205" s="4">
        <f t="shared" si="45"/>
        <v>2800000</v>
      </c>
      <c r="W205" s="4">
        <f>ROUND(IF(H205&lt;=1000,0,V205/12*2),0)</f>
        <v>0</v>
      </c>
      <c r="X205" s="4">
        <f t="shared" si="47"/>
        <v>0</v>
      </c>
    </row>
    <row r="206" spans="1:24" s="3" customFormat="1" ht="13.5" customHeight="1" x14ac:dyDescent="0.2">
      <c r="A206" s="69">
        <f t="shared" si="48"/>
        <v>202</v>
      </c>
      <c r="B206" s="536" t="s">
        <v>854</v>
      </c>
      <c r="C206" s="521">
        <v>39545</v>
      </c>
      <c r="D206" s="537">
        <v>0</v>
      </c>
      <c r="E206" s="538"/>
      <c r="F206" s="522">
        <f t="shared" si="37"/>
        <v>0</v>
      </c>
      <c r="G206" s="522"/>
      <c r="H206" s="522"/>
      <c r="I206" s="525">
        <v>5</v>
      </c>
      <c r="J206" s="525">
        <v>0.2</v>
      </c>
      <c r="K206" s="492">
        <v>0</v>
      </c>
      <c r="L206" s="493"/>
      <c r="M206" s="522"/>
      <c r="N206" s="522">
        <f t="shared" si="41"/>
        <v>0</v>
      </c>
      <c r="O206" s="539" t="s">
        <v>855</v>
      </c>
      <c r="P206" s="539">
        <v>1</v>
      </c>
      <c r="Q206" s="540" t="s">
        <v>1828</v>
      </c>
      <c r="R206" s="6"/>
      <c r="S206" s="6">
        <f t="shared" si="42"/>
        <v>0</v>
      </c>
      <c r="T206" s="6">
        <f t="shared" si="43"/>
        <v>0</v>
      </c>
      <c r="U206" s="6">
        <f t="shared" si="44"/>
        <v>-1000</v>
      </c>
      <c r="V206" s="4">
        <f t="shared" si="45"/>
        <v>0</v>
      </c>
      <c r="W206" s="4">
        <f t="shared" ref="W206:W269" si="49">ROUND(IF(H206&lt;=1000,0,V206/12*3),0)</f>
        <v>0</v>
      </c>
      <c r="X206" s="4">
        <f t="shared" si="47"/>
        <v>0</v>
      </c>
    </row>
    <row r="207" spans="1:24" s="3" customFormat="1" ht="13.5" customHeight="1" x14ac:dyDescent="0.2">
      <c r="A207" s="69">
        <f t="shared" si="48"/>
        <v>203</v>
      </c>
      <c r="B207" s="33" t="s">
        <v>856</v>
      </c>
      <c r="C207" s="106">
        <v>39549</v>
      </c>
      <c r="D207" s="247">
        <v>2400000</v>
      </c>
      <c r="E207" s="284"/>
      <c r="F207" s="35">
        <f t="shared" si="37"/>
        <v>2400000</v>
      </c>
      <c r="G207" s="35">
        <v>2399000</v>
      </c>
      <c r="H207" s="35">
        <f t="shared" si="38"/>
        <v>1000</v>
      </c>
      <c r="I207" s="36">
        <v>5</v>
      </c>
      <c r="J207" s="36">
        <v>0.2</v>
      </c>
      <c r="K207" s="30">
        <v>0</v>
      </c>
      <c r="L207" s="72">
        <f t="shared" si="39"/>
        <v>0</v>
      </c>
      <c r="M207" s="35">
        <f t="shared" si="40"/>
        <v>2399000</v>
      </c>
      <c r="N207" s="35">
        <f t="shared" si="41"/>
        <v>1000</v>
      </c>
      <c r="O207" s="158" t="s">
        <v>295</v>
      </c>
      <c r="P207" s="158">
        <v>1</v>
      </c>
      <c r="Q207" s="287"/>
      <c r="R207" s="6"/>
      <c r="S207" s="6">
        <f t="shared" si="42"/>
        <v>120000</v>
      </c>
      <c r="T207" s="6">
        <f t="shared" si="43"/>
        <v>-119000</v>
      </c>
      <c r="U207" s="6">
        <f t="shared" si="44"/>
        <v>0</v>
      </c>
      <c r="V207" s="4">
        <f t="shared" si="45"/>
        <v>480000</v>
      </c>
      <c r="W207" s="4">
        <f t="shared" si="49"/>
        <v>0</v>
      </c>
      <c r="X207" s="4">
        <f t="shared" si="47"/>
        <v>0</v>
      </c>
    </row>
    <row r="208" spans="1:24" s="3" customFormat="1" ht="13.5" customHeight="1" x14ac:dyDescent="0.2">
      <c r="A208" s="69">
        <f t="shared" si="48"/>
        <v>204</v>
      </c>
      <c r="B208" s="33" t="s">
        <v>857</v>
      </c>
      <c r="C208" s="106">
        <v>39560</v>
      </c>
      <c r="D208" s="247">
        <v>8500000</v>
      </c>
      <c r="E208" s="284"/>
      <c r="F208" s="35">
        <f t="shared" si="37"/>
        <v>8500000</v>
      </c>
      <c r="G208" s="35">
        <v>8499000</v>
      </c>
      <c r="H208" s="35">
        <f t="shared" si="38"/>
        <v>1000</v>
      </c>
      <c r="I208" s="36">
        <v>5</v>
      </c>
      <c r="J208" s="36">
        <v>0.2</v>
      </c>
      <c r="K208" s="30">
        <v>0</v>
      </c>
      <c r="L208" s="72">
        <f t="shared" si="39"/>
        <v>0</v>
      </c>
      <c r="M208" s="35">
        <f t="shared" si="40"/>
        <v>8499000</v>
      </c>
      <c r="N208" s="35">
        <f t="shared" si="41"/>
        <v>1000</v>
      </c>
      <c r="O208" s="158" t="s">
        <v>858</v>
      </c>
      <c r="P208" s="158">
        <v>1</v>
      </c>
      <c r="Q208" s="287"/>
      <c r="R208" s="6"/>
      <c r="S208" s="6">
        <f t="shared" si="42"/>
        <v>425000</v>
      </c>
      <c r="T208" s="6">
        <f t="shared" si="43"/>
        <v>-424000</v>
      </c>
      <c r="U208" s="6">
        <f t="shared" si="44"/>
        <v>0</v>
      </c>
      <c r="V208" s="4">
        <f t="shared" si="45"/>
        <v>1700000</v>
      </c>
      <c r="W208" s="4">
        <f t="shared" si="49"/>
        <v>0</v>
      </c>
      <c r="X208" s="4">
        <f t="shared" si="47"/>
        <v>0</v>
      </c>
    </row>
    <row r="209" spans="1:25" s="3" customFormat="1" ht="13.5" customHeight="1" x14ac:dyDescent="0.2">
      <c r="A209" s="69">
        <f t="shared" si="48"/>
        <v>205</v>
      </c>
      <c r="B209" s="33" t="s">
        <v>859</v>
      </c>
      <c r="C209" s="106">
        <v>39568</v>
      </c>
      <c r="D209" s="247">
        <v>600000</v>
      </c>
      <c r="E209" s="284"/>
      <c r="F209" s="35">
        <f t="shared" si="37"/>
        <v>600000</v>
      </c>
      <c r="G209" s="35">
        <v>599000</v>
      </c>
      <c r="H209" s="35">
        <f t="shared" si="38"/>
        <v>1000</v>
      </c>
      <c r="I209" s="36">
        <v>5</v>
      </c>
      <c r="J209" s="36">
        <v>0.2</v>
      </c>
      <c r="K209" s="30">
        <v>0</v>
      </c>
      <c r="L209" s="72">
        <f t="shared" si="39"/>
        <v>0</v>
      </c>
      <c r="M209" s="35">
        <f t="shared" si="40"/>
        <v>599000</v>
      </c>
      <c r="N209" s="35">
        <f t="shared" si="41"/>
        <v>1000</v>
      </c>
      <c r="O209" s="158" t="s">
        <v>791</v>
      </c>
      <c r="P209" s="158">
        <v>1</v>
      </c>
      <c r="Q209" s="287"/>
      <c r="R209" s="6"/>
      <c r="S209" s="6">
        <f t="shared" si="42"/>
        <v>30000</v>
      </c>
      <c r="T209" s="6">
        <f t="shared" si="43"/>
        <v>-29000</v>
      </c>
      <c r="U209" s="6">
        <f t="shared" si="44"/>
        <v>0</v>
      </c>
      <c r="V209" s="4">
        <f t="shared" si="45"/>
        <v>120000</v>
      </c>
      <c r="W209" s="4">
        <f t="shared" si="49"/>
        <v>0</v>
      </c>
      <c r="X209" s="4">
        <f t="shared" si="47"/>
        <v>0</v>
      </c>
    </row>
    <row r="210" spans="1:25" s="3" customFormat="1" ht="13.5" customHeight="1" x14ac:dyDescent="0.2">
      <c r="A210" s="69">
        <f t="shared" si="48"/>
        <v>206</v>
      </c>
      <c r="B210" s="33" t="s">
        <v>860</v>
      </c>
      <c r="C210" s="106">
        <v>39617</v>
      </c>
      <c r="D210" s="247">
        <v>3300000</v>
      </c>
      <c r="E210" s="284"/>
      <c r="F210" s="35">
        <f t="shared" si="37"/>
        <v>3300000</v>
      </c>
      <c r="G210" s="35">
        <v>3299000</v>
      </c>
      <c r="H210" s="35">
        <f t="shared" si="38"/>
        <v>1000</v>
      </c>
      <c r="I210" s="36">
        <v>5</v>
      </c>
      <c r="J210" s="36">
        <v>0.2</v>
      </c>
      <c r="K210" s="30">
        <v>0</v>
      </c>
      <c r="L210" s="72">
        <f t="shared" si="39"/>
        <v>0</v>
      </c>
      <c r="M210" s="35">
        <f t="shared" si="40"/>
        <v>3299000</v>
      </c>
      <c r="N210" s="35">
        <f t="shared" si="41"/>
        <v>1000</v>
      </c>
      <c r="O210" s="158" t="s">
        <v>861</v>
      </c>
      <c r="P210" s="158">
        <v>1</v>
      </c>
      <c r="Q210" s="287"/>
      <c r="R210" s="6"/>
      <c r="S210" s="6">
        <f t="shared" si="42"/>
        <v>165000</v>
      </c>
      <c r="T210" s="6">
        <f t="shared" si="43"/>
        <v>-164000</v>
      </c>
      <c r="U210" s="6">
        <f t="shared" si="44"/>
        <v>0</v>
      </c>
      <c r="V210" s="4">
        <f t="shared" si="45"/>
        <v>660000</v>
      </c>
      <c r="W210" s="4">
        <f t="shared" si="49"/>
        <v>0</v>
      </c>
      <c r="X210" s="4">
        <f t="shared" si="47"/>
        <v>0</v>
      </c>
    </row>
    <row r="211" spans="1:25" s="3" customFormat="1" ht="13.5" customHeight="1" x14ac:dyDescent="0.2">
      <c r="A211" s="69">
        <f t="shared" si="48"/>
        <v>207</v>
      </c>
      <c r="B211" s="33" t="s">
        <v>862</v>
      </c>
      <c r="C211" s="106">
        <v>39624</v>
      </c>
      <c r="D211" s="247">
        <v>12320000</v>
      </c>
      <c r="E211" s="284"/>
      <c r="F211" s="35">
        <f t="shared" si="37"/>
        <v>12320000</v>
      </c>
      <c r="G211" s="35">
        <v>12319000</v>
      </c>
      <c r="H211" s="35">
        <f t="shared" si="38"/>
        <v>1000</v>
      </c>
      <c r="I211" s="36">
        <v>5</v>
      </c>
      <c r="J211" s="36">
        <v>0.2</v>
      </c>
      <c r="K211" s="30">
        <v>0</v>
      </c>
      <c r="L211" s="72">
        <f t="shared" si="39"/>
        <v>0</v>
      </c>
      <c r="M211" s="35">
        <f t="shared" si="40"/>
        <v>12319000</v>
      </c>
      <c r="N211" s="35">
        <f t="shared" si="41"/>
        <v>1000</v>
      </c>
      <c r="O211" s="158" t="s">
        <v>702</v>
      </c>
      <c r="P211" s="158">
        <v>1</v>
      </c>
      <c r="Q211" s="287"/>
      <c r="R211" s="6"/>
      <c r="S211" s="6">
        <f t="shared" si="42"/>
        <v>616000</v>
      </c>
      <c r="T211" s="6">
        <f t="shared" si="43"/>
        <v>-615000</v>
      </c>
      <c r="U211" s="6">
        <f t="shared" si="44"/>
        <v>0</v>
      </c>
      <c r="V211" s="4">
        <f t="shared" si="45"/>
        <v>2464000</v>
      </c>
      <c r="W211" s="4">
        <f t="shared" si="49"/>
        <v>0</v>
      </c>
      <c r="X211" s="4">
        <f t="shared" si="47"/>
        <v>0</v>
      </c>
    </row>
    <row r="212" spans="1:25" s="3" customFormat="1" ht="13.5" customHeight="1" x14ac:dyDescent="0.2">
      <c r="A212" s="69">
        <f t="shared" si="48"/>
        <v>208</v>
      </c>
      <c r="B212" s="39" t="s">
        <v>863</v>
      </c>
      <c r="C212" s="112">
        <v>39629</v>
      </c>
      <c r="D212" s="124">
        <v>2600000</v>
      </c>
      <c r="E212" s="262"/>
      <c r="F212" s="29">
        <f t="shared" si="37"/>
        <v>2600000</v>
      </c>
      <c r="G212" s="29">
        <v>2599000</v>
      </c>
      <c r="H212" s="29">
        <f t="shared" si="38"/>
        <v>1000</v>
      </c>
      <c r="I212" s="36">
        <v>5</v>
      </c>
      <c r="J212" s="36">
        <v>0.2</v>
      </c>
      <c r="K212" s="30">
        <v>0</v>
      </c>
      <c r="L212" s="72">
        <f t="shared" si="39"/>
        <v>0</v>
      </c>
      <c r="M212" s="29">
        <f t="shared" si="40"/>
        <v>2599000</v>
      </c>
      <c r="N212" s="29">
        <f t="shared" si="41"/>
        <v>1000</v>
      </c>
      <c r="O212" s="73" t="s">
        <v>825</v>
      </c>
      <c r="P212" s="73">
        <v>1</v>
      </c>
      <c r="Q212" s="264"/>
      <c r="R212" s="6"/>
      <c r="S212" s="6">
        <f t="shared" si="42"/>
        <v>130000</v>
      </c>
      <c r="T212" s="6">
        <f t="shared" si="43"/>
        <v>-129000</v>
      </c>
      <c r="U212" s="6">
        <f t="shared" si="44"/>
        <v>0</v>
      </c>
      <c r="V212" s="4">
        <f t="shared" si="45"/>
        <v>520000</v>
      </c>
      <c r="W212" s="4">
        <f t="shared" si="49"/>
        <v>0</v>
      </c>
      <c r="X212" s="4">
        <f t="shared" si="47"/>
        <v>0</v>
      </c>
    </row>
    <row r="213" spans="1:25" s="3" customFormat="1" ht="13.5" customHeight="1" x14ac:dyDescent="0.2">
      <c r="A213" s="69">
        <f t="shared" si="48"/>
        <v>209</v>
      </c>
      <c r="B213" s="33" t="s">
        <v>864</v>
      </c>
      <c r="C213" s="106">
        <v>39629</v>
      </c>
      <c r="D213" s="247">
        <v>5000000</v>
      </c>
      <c r="E213" s="284"/>
      <c r="F213" s="35">
        <f t="shared" si="37"/>
        <v>5000000</v>
      </c>
      <c r="G213" s="35">
        <v>4999000</v>
      </c>
      <c r="H213" s="35">
        <f t="shared" si="38"/>
        <v>1000</v>
      </c>
      <c r="I213" s="36">
        <v>5</v>
      </c>
      <c r="J213" s="36">
        <v>0.2</v>
      </c>
      <c r="K213" s="30">
        <v>0</v>
      </c>
      <c r="L213" s="72">
        <f t="shared" si="39"/>
        <v>0</v>
      </c>
      <c r="M213" s="35">
        <f t="shared" si="40"/>
        <v>4999000</v>
      </c>
      <c r="N213" s="35">
        <f t="shared" si="41"/>
        <v>1000</v>
      </c>
      <c r="O213" s="158" t="s">
        <v>865</v>
      </c>
      <c r="P213" s="158">
        <v>1</v>
      </c>
      <c r="Q213" s="287"/>
      <c r="R213" s="6"/>
      <c r="S213" s="6">
        <f t="shared" si="42"/>
        <v>250000</v>
      </c>
      <c r="T213" s="6">
        <f t="shared" si="43"/>
        <v>-249000</v>
      </c>
      <c r="U213" s="6">
        <f t="shared" si="44"/>
        <v>0</v>
      </c>
      <c r="V213" s="4">
        <f t="shared" si="45"/>
        <v>1000000</v>
      </c>
      <c r="W213" s="4">
        <f t="shared" si="49"/>
        <v>0</v>
      </c>
      <c r="X213" s="4">
        <f t="shared" si="47"/>
        <v>0</v>
      </c>
    </row>
    <row r="214" spans="1:25" s="3" customFormat="1" ht="13.5" customHeight="1" x14ac:dyDescent="0.2">
      <c r="A214" s="69">
        <f t="shared" si="48"/>
        <v>210</v>
      </c>
      <c r="B214" s="33" t="s">
        <v>866</v>
      </c>
      <c r="C214" s="106">
        <v>39693</v>
      </c>
      <c r="D214" s="247">
        <v>4000000</v>
      </c>
      <c r="E214" s="284"/>
      <c r="F214" s="35">
        <f t="shared" si="37"/>
        <v>4000000</v>
      </c>
      <c r="G214" s="35">
        <v>3999000</v>
      </c>
      <c r="H214" s="35">
        <f t="shared" si="38"/>
        <v>1000</v>
      </c>
      <c r="I214" s="36">
        <v>5</v>
      </c>
      <c r="J214" s="36">
        <v>0.2</v>
      </c>
      <c r="K214" s="30">
        <v>0</v>
      </c>
      <c r="L214" s="72">
        <f t="shared" si="39"/>
        <v>0</v>
      </c>
      <c r="M214" s="35">
        <f t="shared" si="40"/>
        <v>3999000</v>
      </c>
      <c r="N214" s="35">
        <f t="shared" si="41"/>
        <v>1000</v>
      </c>
      <c r="O214" s="158" t="s">
        <v>867</v>
      </c>
      <c r="P214" s="158">
        <v>4</v>
      </c>
      <c r="Q214" s="287"/>
      <c r="R214" s="6"/>
      <c r="S214" s="6">
        <f t="shared" si="42"/>
        <v>200000</v>
      </c>
      <c r="T214" s="6">
        <f t="shared" si="43"/>
        <v>-199000</v>
      </c>
      <c r="U214" s="6">
        <f t="shared" si="44"/>
        <v>0</v>
      </c>
      <c r="V214" s="4">
        <f t="shared" si="45"/>
        <v>800000</v>
      </c>
      <c r="W214" s="4">
        <f t="shared" si="49"/>
        <v>0</v>
      </c>
      <c r="X214" s="4">
        <f t="shared" si="47"/>
        <v>0</v>
      </c>
    </row>
    <row r="215" spans="1:25" s="3" customFormat="1" ht="13.5" customHeight="1" x14ac:dyDescent="0.2">
      <c r="A215" s="69">
        <f t="shared" si="48"/>
        <v>211</v>
      </c>
      <c r="B215" s="39" t="s">
        <v>868</v>
      </c>
      <c r="C215" s="112">
        <v>39716</v>
      </c>
      <c r="D215" s="124">
        <v>3000000</v>
      </c>
      <c r="E215" s="262"/>
      <c r="F215" s="29">
        <f t="shared" si="37"/>
        <v>3000000</v>
      </c>
      <c r="G215" s="29">
        <v>2999000</v>
      </c>
      <c r="H215" s="29">
        <f t="shared" si="38"/>
        <v>1000</v>
      </c>
      <c r="I215" s="36">
        <v>5</v>
      </c>
      <c r="J215" s="36">
        <v>0.2</v>
      </c>
      <c r="K215" s="30">
        <v>0</v>
      </c>
      <c r="L215" s="72">
        <f t="shared" si="39"/>
        <v>0</v>
      </c>
      <c r="M215" s="29">
        <f t="shared" si="40"/>
        <v>2999000</v>
      </c>
      <c r="N215" s="29">
        <f t="shared" si="41"/>
        <v>1000</v>
      </c>
      <c r="O215" s="73" t="s">
        <v>137</v>
      </c>
      <c r="P215" s="73">
        <v>2</v>
      </c>
      <c r="Q215" s="264"/>
      <c r="R215" s="6"/>
      <c r="S215" s="6">
        <f t="shared" si="42"/>
        <v>150000</v>
      </c>
      <c r="T215" s="6">
        <f t="shared" si="43"/>
        <v>-149000</v>
      </c>
      <c r="U215" s="6">
        <f t="shared" si="44"/>
        <v>0</v>
      </c>
      <c r="V215" s="4">
        <f t="shared" si="45"/>
        <v>600000</v>
      </c>
      <c r="W215" s="4">
        <f t="shared" si="49"/>
        <v>0</v>
      </c>
      <c r="X215" s="4">
        <f t="shared" si="47"/>
        <v>0</v>
      </c>
    </row>
    <row r="216" spans="1:25" s="3" customFormat="1" ht="13.5" customHeight="1" x14ac:dyDescent="0.2">
      <c r="A216" s="69">
        <f t="shared" si="48"/>
        <v>212</v>
      </c>
      <c r="B216" s="309" t="s">
        <v>869</v>
      </c>
      <c r="C216" s="106">
        <v>39818</v>
      </c>
      <c r="D216" s="247">
        <v>7000000</v>
      </c>
      <c r="E216" s="284"/>
      <c r="F216" s="29">
        <f t="shared" si="37"/>
        <v>7000000</v>
      </c>
      <c r="G216" s="35">
        <v>6999000</v>
      </c>
      <c r="H216" s="29">
        <f t="shared" si="38"/>
        <v>1000</v>
      </c>
      <c r="I216" s="36">
        <v>5</v>
      </c>
      <c r="J216" s="36">
        <v>0.2</v>
      </c>
      <c r="K216" s="30">
        <v>0</v>
      </c>
      <c r="L216" s="72">
        <f t="shared" si="39"/>
        <v>0</v>
      </c>
      <c r="M216" s="29">
        <f t="shared" si="40"/>
        <v>6999000</v>
      </c>
      <c r="N216" s="29">
        <f t="shared" si="41"/>
        <v>1000</v>
      </c>
      <c r="O216" s="158" t="s">
        <v>702</v>
      </c>
      <c r="P216" s="158">
        <v>1</v>
      </c>
      <c r="Q216" s="287"/>
      <c r="R216" s="6"/>
      <c r="S216" s="6">
        <f t="shared" si="42"/>
        <v>350000</v>
      </c>
      <c r="T216" s="6">
        <f t="shared" si="43"/>
        <v>-349000</v>
      </c>
      <c r="U216" s="6">
        <f t="shared" si="44"/>
        <v>0</v>
      </c>
      <c r="V216" s="4">
        <f t="shared" si="45"/>
        <v>1400000</v>
      </c>
      <c r="W216" s="4">
        <f t="shared" si="49"/>
        <v>0</v>
      </c>
      <c r="X216" s="4">
        <f t="shared" si="47"/>
        <v>0</v>
      </c>
    </row>
    <row r="217" spans="1:25" s="3" customFormat="1" ht="13.5" customHeight="1" x14ac:dyDescent="0.2">
      <c r="A217" s="69">
        <f t="shared" si="48"/>
        <v>213</v>
      </c>
      <c r="B217" s="33" t="s">
        <v>870</v>
      </c>
      <c r="C217" s="106">
        <v>39844</v>
      </c>
      <c r="D217" s="247">
        <v>7500000</v>
      </c>
      <c r="E217" s="284"/>
      <c r="F217" s="29">
        <f t="shared" si="37"/>
        <v>7500000</v>
      </c>
      <c r="G217" s="35">
        <v>7499000</v>
      </c>
      <c r="H217" s="29">
        <f t="shared" si="38"/>
        <v>1000</v>
      </c>
      <c r="I217" s="36">
        <v>5</v>
      </c>
      <c r="J217" s="36">
        <v>0.2</v>
      </c>
      <c r="K217" s="30">
        <v>0</v>
      </c>
      <c r="L217" s="72">
        <f t="shared" si="39"/>
        <v>0</v>
      </c>
      <c r="M217" s="29">
        <f t="shared" si="40"/>
        <v>7499000</v>
      </c>
      <c r="N217" s="29">
        <f t="shared" si="41"/>
        <v>1000</v>
      </c>
      <c r="O217" s="158" t="s">
        <v>627</v>
      </c>
      <c r="P217" s="158">
        <v>1</v>
      </c>
      <c r="Q217" s="287"/>
      <c r="R217" s="6"/>
      <c r="S217" s="6">
        <f t="shared" si="42"/>
        <v>375000</v>
      </c>
      <c r="T217" s="6">
        <f t="shared" si="43"/>
        <v>-374000</v>
      </c>
      <c r="U217" s="6">
        <f t="shared" si="44"/>
        <v>0</v>
      </c>
      <c r="V217" s="4">
        <f t="shared" si="45"/>
        <v>1500000</v>
      </c>
      <c r="W217" s="4">
        <f t="shared" si="49"/>
        <v>0</v>
      </c>
      <c r="X217" s="4">
        <f t="shared" si="47"/>
        <v>0</v>
      </c>
    </row>
    <row r="218" spans="1:25" s="3" customFormat="1" ht="13.5" customHeight="1" x14ac:dyDescent="0.2">
      <c r="A218" s="69">
        <f t="shared" si="48"/>
        <v>214</v>
      </c>
      <c r="B218" s="33" t="s">
        <v>870</v>
      </c>
      <c r="C218" s="106">
        <v>39872</v>
      </c>
      <c r="D218" s="247">
        <v>7800000</v>
      </c>
      <c r="E218" s="284"/>
      <c r="F218" s="29">
        <f t="shared" si="37"/>
        <v>7800000</v>
      </c>
      <c r="G218" s="35">
        <v>7799000</v>
      </c>
      <c r="H218" s="29">
        <f t="shared" si="38"/>
        <v>1000</v>
      </c>
      <c r="I218" s="36">
        <v>5</v>
      </c>
      <c r="J218" s="36">
        <v>0.2</v>
      </c>
      <c r="K218" s="30">
        <v>0</v>
      </c>
      <c r="L218" s="72">
        <f t="shared" si="39"/>
        <v>0</v>
      </c>
      <c r="M218" s="29">
        <f t="shared" si="40"/>
        <v>7799000</v>
      </c>
      <c r="N218" s="29">
        <f t="shared" si="41"/>
        <v>1000</v>
      </c>
      <c r="O218" s="158" t="s">
        <v>627</v>
      </c>
      <c r="P218" s="158">
        <v>1</v>
      </c>
      <c r="Q218" s="287"/>
      <c r="R218" s="6"/>
      <c r="S218" s="6">
        <f t="shared" si="42"/>
        <v>390000</v>
      </c>
      <c r="T218" s="6">
        <f t="shared" si="43"/>
        <v>-389000</v>
      </c>
      <c r="U218" s="6">
        <f t="shared" si="44"/>
        <v>0</v>
      </c>
      <c r="V218" s="4">
        <f t="shared" si="45"/>
        <v>1560000</v>
      </c>
      <c r="W218" s="4">
        <f t="shared" si="49"/>
        <v>0</v>
      </c>
      <c r="X218" s="4">
        <f t="shared" si="47"/>
        <v>0</v>
      </c>
      <c r="Y218" s="3" t="b">
        <f t="shared" ref="Y218:Y281" si="50">W218=L218</f>
        <v>1</v>
      </c>
    </row>
    <row r="219" spans="1:25" s="3" customFormat="1" ht="13.5" customHeight="1" x14ac:dyDescent="0.2">
      <c r="A219" s="69">
        <f t="shared" si="48"/>
        <v>215</v>
      </c>
      <c r="B219" s="33" t="s">
        <v>871</v>
      </c>
      <c r="C219" s="106">
        <v>39895</v>
      </c>
      <c r="D219" s="247">
        <v>1900000</v>
      </c>
      <c r="E219" s="284"/>
      <c r="F219" s="29">
        <f t="shared" si="37"/>
        <v>1900000</v>
      </c>
      <c r="G219" s="35">
        <v>1899000</v>
      </c>
      <c r="H219" s="29">
        <f t="shared" si="38"/>
        <v>1000</v>
      </c>
      <c r="I219" s="36">
        <v>5</v>
      </c>
      <c r="J219" s="36">
        <v>0.2</v>
      </c>
      <c r="K219" s="30">
        <v>0</v>
      </c>
      <c r="L219" s="72">
        <f t="shared" si="39"/>
        <v>0</v>
      </c>
      <c r="M219" s="29">
        <f t="shared" si="40"/>
        <v>1899000</v>
      </c>
      <c r="N219" s="29">
        <f t="shared" si="41"/>
        <v>1000</v>
      </c>
      <c r="O219" s="158" t="s">
        <v>872</v>
      </c>
      <c r="P219" s="158">
        <v>1</v>
      </c>
      <c r="Q219" s="287"/>
      <c r="R219" s="6"/>
      <c r="S219" s="6">
        <f t="shared" si="42"/>
        <v>95000</v>
      </c>
      <c r="T219" s="6">
        <f t="shared" si="43"/>
        <v>-94000</v>
      </c>
      <c r="U219" s="6">
        <f t="shared" si="44"/>
        <v>0</v>
      </c>
      <c r="V219" s="4">
        <f t="shared" si="45"/>
        <v>380000</v>
      </c>
      <c r="W219" s="4">
        <f t="shared" si="49"/>
        <v>0</v>
      </c>
      <c r="X219" s="4">
        <f t="shared" si="47"/>
        <v>0</v>
      </c>
      <c r="Y219" s="3" t="b">
        <f t="shared" si="50"/>
        <v>1</v>
      </c>
    </row>
    <row r="220" spans="1:25" s="3" customFormat="1" ht="13.5" customHeight="1" x14ac:dyDescent="0.2">
      <c r="A220" s="69">
        <f t="shared" si="48"/>
        <v>216</v>
      </c>
      <c r="B220" s="33" t="s">
        <v>873</v>
      </c>
      <c r="C220" s="106">
        <v>39897</v>
      </c>
      <c r="D220" s="247">
        <v>1520000</v>
      </c>
      <c r="E220" s="284"/>
      <c r="F220" s="29">
        <f t="shared" si="37"/>
        <v>1520000</v>
      </c>
      <c r="G220" s="35">
        <v>1519000</v>
      </c>
      <c r="H220" s="29">
        <f t="shared" si="38"/>
        <v>1000</v>
      </c>
      <c r="I220" s="36">
        <v>5</v>
      </c>
      <c r="J220" s="36">
        <v>0.2</v>
      </c>
      <c r="K220" s="30">
        <v>0</v>
      </c>
      <c r="L220" s="72">
        <f t="shared" si="39"/>
        <v>0</v>
      </c>
      <c r="M220" s="29">
        <f t="shared" si="40"/>
        <v>1519000</v>
      </c>
      <c r="N220" s="29">
        <f t="shared" si="41"/>
        <v>1000</v>
      </c>
      <c r="O220" s="158" t="s">
        <v>312</v>
      </c>
      <c r="P220" s="158">
        <v>1</v>
      </c>
      <c r="Q220" s="287"/>
      <c r="R220" s="6"/>
      <c r="S220" s="6">
        <f t="shared" si="42"/>
        <v>76000</v>
      </c>
      <c r="T220" s="6">
        <f t="shared" si="43"/>
        <v>-75000</v>
      </c>
      <c r="U220" s="6">
        <f t="shared" si="44"/>
        <v>0</v>
      </c>
      <c r="V220" s="4">
        <f t="shared" si="45"/>
        <v>304000</v>
      </c>
      <c r="W220" s="4">
        <f t="shared" si="49"/>
        <v>0</v>
      </c>
      <c r="X220" s="4">
        <f t="shared" si="47"/>
        <v>0</v>
      </c>
      <c r="Y220" s="3" t="b">
        <f t="shared" si="50"/>
        <v>1</v>
      </c>
    </row>
    <row r="221" spans="1:25" s="3" customFormat="1" ht="13.5" customHeight="1" x14ac:dyDescent="0.2">
      <c r="A221" s="69">
        <f t="shared" si="48"/>
        <v>217</v>
      </c>
      <c r="B221" s="33" t="s">
        <v>874</v>
      </c>
      <c r="C221" s="106">
        <v>39897</v>
      </c>
      <c r="D221" s="247">
        <v>1150000</v>
      </c>
      <c r="E221" s="284"/>
      <c r="F221" s="35">
        <f t="shared" si="37"/>
        <v>1150000</v>
      </c>
      <c r="G221" s="35">
        <v>1149000</v>
      </c>
      <c r="H221" s="35">
        <f t="shared" si="38"/>
        <v>1000</v>
      </c>
      <c r="I221" s="36">
        <v>5</v>
      </c>
      <c r="J221" s="36">
        <v>0.2</v>
      </c>
      <c r="K221" s="30">
        <v>0</v>
      </c>
      <c r="L221" s="72">
        <f t="shared" si="39"/>
        <v>0</v>
      </c>
      <c r="M221" s="35">
        <f t="shared" si="40"/>
        <v>1149000</v>
      </c>
      <c r="N221" s="35">
        <f t="shared" si="41"/>
        <v>1000</v>
      </c>
      <c r="O221" s="158" t="s">
        <v>875</v>
      </c>
      <c r="P221" s="158">
        <v>1</v>
      </c>
      <c r="Q221" s="287"/>
      <c r="R221" s="6"/>
      <c r="S221" s="6">
        <f t="shared" si="42"/>
        <v>57500</v>
      </c>
      <c r="T221" s="6">
        <f t="shared" si="43"/>
        <v>-56500</v>
      </c>
      <c r="U221" s="6">
        <f t="shared" si="44"/>
        <v>0</v>
      </c>
      <c r="V221" s="4">
        <f t="shared" si="45"/>
        <v>230000</v>
      </c>
      <c r="W221" s="4">
        <f t="shared" si="49"/>
        <v>0</v>
      </c>
      <c r="X221" s="4">
        <f t="shared" si="47"/>
        <v>0</v>
      </c>
      <c r="Y221" s="3" t="b">
        <f t="shared" si="50"/>
        <v>1</v>
      </c>
    </row>
    <row r="222" spans="1:25" s="3" customFormat="1" ht="13.5" customHeight="1" x14ac:dyDescent="0.2">
      <c r="A222" s="69">
        <f t="shared" si="48"/>
        <v>218</v>
      </c>
      <c r="B222" s="39" t="s">
        <v>876</v>
      </c>
      <c r="C222" s="112">
        <v>39928</v>
      </c>
      <c r="D222" s="124">
        <v>6456000</v>
      </c>
      <c r="E222" s="262"/>
      <c r="F222" s="29">
        <f t="shared" si="37"/>
        <v>6456000</v>
      </c>
      <c r="G222" s="29">
        <v>6455000</v>
      </c>
      <c r="H222" s="29">
        <f t="shared" si="38"/>
        <v>1000</v>
      </c>
      <c r="I222" s="36">
        <v>5</v>
      </c>
      <c r="J222" s="36">
        <v>0.2</v>
      </c>
      <c r="K222" s="30">
        <v>0</v>
      </c>
      <c r="L222" s="72">
        <f t="shared" si="39"/>
        <v>0</v>
      </c>
      <c r="M222" s="29">
        <f t="shared" si="40"/>
        <v>6455000</v>
      </c>
      <c r="N222" s="29">
        <f t="shared" si="41"/>
        <v>1000</v>
      </c>
      <c r="O222" s="158" t="s">
        <v>312</v>
      </c>
      <c r="P222" s="179">
        <v>1</v>
      </c>
      <c r="Q222" s="264"/>
      <c r="R222" s="6"/>
      <c r="S222" s="6">
        <f t="shared" si="42"/>
        <v>322800</v>
      </c>
      <c r="T222" s="6">
        <f t="shared" si="43"/>
        <v>-321800</v>
      </c>
      <c r="U222" s="6">
        <f t="shared" si="44"/>
        <v>0</v>
      </c>
      <c r="V222" s="4">
        <f t="shared" si="45"/>
        <v>1291200</v>
      </c>
      <c r="W222" s="4">
        <f t="shared" si="49"/>
        <v>0</v>
      </c>
      <c r="X222" s="4">
        <f t="shared" si="47"/>
        <v>0</v>
      </c>
      <c r="Y222" s="3" t="b">
        <f t="shared" si="50"/>
        <v>1</v>
      </c>
    </row>
    <row r="223" spans="1:25" s="3" customFormat="1" ht="13.5" customHeight="1" x14ac:dyDescent="0.2">
      <c r="A223" s="69">
        <f t="shared" si="48"/>
        <v>219</v>
      </c>
      <c r="B223" s="39" t="s">
        <v>877</v>
      </c>
      <c r="C223" s="112">
        <v>39933</v>
      </c>
      <c r="D223" s="124">
        <v>3000000</v>
      </c>
      <c r="E223" s="262"/>
      <c r="F223" s="29">
        <f t="shared" si="37"/>
        <v>3000000</v>
      </c>
      <c r="G223" s="29">
        <v>2999000</v>
      </c>
      <c r="H223" s="29">
        <f t="shared" si="38"/>
        <v>1000</v>
      </c>
      <c r="I223" s="36">
        <v>5</v>
      </c>
      <c r="J223" s="36">
        <v>0.2</v>
      </c>
      <c r="K223" s="30">
        <v>0</v>
      </c>
      <c r="L223" s="72">
        <f t="shared" si="39"/>
        <v>0</v>
      </c>
      <c r="M223" s="29">
        <f t="shared" si="40"/>
        <v>2999000</v>
      </c>
      <c r="N223" s="29">
        <f t="shared" si="41"/>
        <v>1000</v>
      </c>
      <c r="O223" s="73" t="s">
        <v>825</v>
      </c>
      <c r="P223" s="179">
        <v>1</v>
      </c>
      <c r="Q223" s="264"/>
      <c r="R223" s="6"/>
      <c r="S223" s="6">
        <f t="shared" si="42"/>
        <v>150000</v>
      </c>
      <c r="T223" s="6">
        <f t="shared" si="43"/>
        <v>-149000</v>
      </c>
      <c r="U223" s="6">
        <f t="shared" si="44"/>
        <v>0</v>
      </c>
      <c r="V223" s="4">
        <f t="shared" si="45"/>
        <v>600000</v>
      </c>
      <c r="W223" s="4">
        <f t="shared" si="49"/>
        <v>0</v>
      </c>
      <c r="X223" s="4">
        <f t="shared" si="47"/>
        <v>0</v>
      </c>
      <c r="Y223" s="3" t="b">
        <f t="shared" si="50"/>
        <v>1</v>
      </c>
    </row>
    <row r="224" spans="1:25" s="3" customFormat="1" ht="13.5" customHeight="1" x14ac:dyDescent="0.2">
      <c r="A224" s="69">
        <f t="shared" si="48"/>
        <v>220</v>
      </c>
      <c r="B224" s="39" t="s">
        <v>878</v>
      </c>
      <c r="C224" s="112">
        <v>39933</v>
      </c>
      <c r="D224" s="124">
        <v>6200000</v>
      </c>
      <c r="E224" s="262"/>
      <c r="F224" s="29">
        <f t="shared" si="37"/>
        <v>6200000</v>
      </c>
      <c r="G224" s="29">
        <v>6199000</v>
      </c>
      <c r="H224" s="29">
        <f t="shared" si="38"/>
        <v>1000</v>
      </c>
      <c r="I224" s="36">
        <v>5</v>
      </c>
      <c r="J224" s="36">
        <v>0.2</v>
      </c>
      <c r="K224" s="30">
        <v>0</v>
      </c>
      <c r="L224" s="72">
        <f t="shared" si="39"/>
        <v>0</v>
      </c>
      <c r="M224" s="29">
        <f t="shared" si="40"/>
        <v>6199000</v>
      </c>
      <c r="N224" s="29">
        <f t="shared" si="41"/>
        <v>1000</v>
      </c>
      <c r="O224" s="179" t="s">
        <v>865</v>
      </c>
      <c r="P224" s="179">
        <v>1</v>
      </c>
      <c r="Q224" s="264"/>
      <c r="R224" s="6"/>
      <c r="S224" s="6">
        <f t="shared" si="42"/>
        <v>310000</v>
      </c>
      <c r="T224" s="6">
        <f t="shared" si="43"/>
        <v>-309000</v>
      </c>
      <c r="U224" s="6">
        <f t="shared" si="44"/>
        <v>0</v>
      </c>
      <c r="V224" s="4">
        <f t="shared" si="45"/>
        <v>1240000</v>
      </c>
      <c r="W224" s="4">
        <f t="shared" si="49"/>
        <v>0</v>
      </c>
      <c r="X224" s="4">
        <f t="shared" si="47"/>
        <v>0</v>
      </c>
      <c r="Y224" s="3" t="b">
        <f t="shared" si="50"/>
        <v>1</v>
      </c>
    </row>
    <row r="225" spans="1:25" s="3" customFormat="1" ht="13.5" customHeight="1" x14ac:dyDescent="0.2">
      <c r="A225" s="69">
        <f t="shared" si="48"/>
        <v>221</v>
      </c>
      <c r="B225" s="39" t="s">
        <v>879</v>
      </c>
      <c r="C225" s="112">
        <v>39933</v>
      </c>
      <c r="D225" s="124">
        <v>3300000</v>
      </c>
      <c r="E225" s="262"/>
      <c r="F225" s="29">
        <f t="shared" si="37"/>
        <v>3300000</v>
      </c>
      <c r="G225" s="29">
        <v>3299000</v>
      </c>
      <c r="H225" s="29">
        <f t="shared" si="38"/>
        <v>1000</v>
      </c>
      <c r="I225" s="36">
        <v>5</v>
      </c>
      <c r="J225" s="36">
        <v>0.2</v>
      </c>
      <c r="K225" s="30">
        <v>0</v>
      </c>
      <c r="L225" s="72">
        <f t="shared" si="39"/>
        <v>0</v>
      </c>
      <c r="M225" s="29">
        <f t="shared" si="40"/>
        <v>3299000</v>
      </c>
      <c r="N225" s="29">
        <f t="shared" si="41"/>
        <v>1000</v>
      </c>
      <c r="O225" s="179" t="s">
        <v>861</v>
      </c>
      <c r="P225" s="179">
        <v>1</v>
      </c>
      <c r="Q225" s="264"/>
      <c r="R225" s="6"/>
      <c r="S225" s="6">
        <f t="shared" si="42"/>
        <v>165000</v>
      </c>
      <c r="T225" s="6">
        <f t="shared" si="43"/>
        <v>-164000</v>
      </c>
      <c r="U225" s="6">
        <f t="shared" si="44"/>
        <v>0</v>
      </c>
      <c r="V225" s="4">
        <f t="shared" si="45"/>
        <v>660000</v>
      </c>
      <c r="W225" s="4">
        <f t="shared" si="49"/>
        <v>0</v>
      </c>
      <c r="X225" s="4">
        <f t="shared" si="47"/>
        <v>0</v>
      </c>
      <c r="Y225" s="3" t="b">
        <f t="shared" si="50"/>
        <v>1</v>
      </c>
    </row>
    <row r="226" spans="1:25" s="3" customFormat="1" ht="13.5" customHeight="1" x14ac:dyDescent="0.2">
      <c r="A226" s="69">
        <f t="shared" si="48"/>
        <v>222</v>
      </c>
      <c r="B226" s="39" t="s">
        <v>880</v>
      </c>
      <c r="C226" s="112">
        <v>39964</v>
      </c>
      <c r="D226" s="124">
        <v>12000000</v>
      </c>
      <c r="E226" s="262"/>
      <c r="F226" s="29">
        <f t="shared" si="37"/>
        <v>12000000</v>
      </c>
      <c r="G226" s="29">
        <v>11999000</v>
      </c>
      <c r="H226" s="29">
        <f t="shared" si="38"/>
        <v>1000</v>
      </c>
      <c r="I226" s="36">
        <v>5</v>
      </c>
      <c r="J226" s="36">
        <v>0.2</v>
      </c>
      <c r="K226" s="30">
        <v>0</v>
      </c>
      <c r="L226" s="72">
        <f t="shared" si="39"/>
        <v>0</v>
      </c>
      <c r="M226" s="29">
        <f t="shared" si="40"/>
        <v>11999000</v>
      </c>
      <c r="N226" s="29">
        <f t="shared" si="41"/>
        <v>1000</v>
      </c>
      <c r="O226" s="179" t="s">
        <v>702</v>
      </c>
      <c r="P226" s="179">
        <v>1</v>
      </c>
      <c r="Q226" s="264"/>
      <c r="R226" s="6"/>
      <c r="S226" s="6">
        <f t="shared" si="42"/>
        <v>600000</v>
      </c>
      <c r="T226" s="6">
        <f t="shared" si="43"/>
        <v>-599000</v>
      </c>
      <c r="U226" s="6">
        <f t="shared" si="44"/>
        <v>0</v>
      </c>
      <c r="V226" s="4">
        <f t="shared" si="45"/>
        <v>2400000</v>
      </c>
      <c r="W226" s="4">
        <f t="shared" si="49"/>
        <v>0</v>
      </c>
      <c r="X226" s="4">
        <f t="shared" si="47"/>
        <v>0</v>
      </c>
      <c r="Y226" s="3" t="b">
        <f t="shared" si="50"/>
        <v>1</v>
      </c>
    </row>
    <row r="227" spans="1:25" s="3" customFormat="1" ht="13.5" customHeight="1" x14ac:dyDescent="0.2">
      <c r="A227" s="69">
        <f t="shared" si="48"/>
        <v>223</v>
      </c>
      <c r="B227" s="39" t="s">
        <v>866</v>
      </c>
      <c r="C227" s="112">
        <v>39976</v>
      </c>
      <c r="D227" s="124">
        <v>1500000</v>
      </c>
      <c r="E227" s="262"/>
      <c r="F227" s="29">
        <f t="shared" si="37"/>
        <v>1500000</v>
      </c>
      <c r="G227" s="29">
        <v>1499000</v>
      </c>
      <c r="H227" s="29">
        <f t="shared" si="38"/>
        <v>1000</v>
      </c>
      <c r="I227" s="36">
        <v>5</v>
      </c>
      <c r="J227" s="36">
        <v>0.2</v>
      </c>
      <c r="K227" s="30">
        <v>0</v>
      </c>
      <c r="L227" s="72">
        <f t="shared" si="39"/>
        <v>0</v>
      </c>
      <c r="M227" s="29">
        <f t="shared" si="40"/>
        <v>1499000</v>
      </c>
      <c r="N227" s="29">
        <f t="shared" si="41"/>
        <v>1000</v>
      </c>
      <c r="O227" s="179" t="s">
        <v>867</v>
      </c>
      <c r="P227" s="179">
        <v>1</v>
      </c>
      <c r="Q227" s="264"/>
      <c r="R227" s="6"/>
      <c r="S227" s="6">
        <f t="shared" si="42"/>
        <v>75000</v>
      </c>
      <c r="T227" s="6">
        <f t="shared" si="43"/>
        <v>-74000</v>
      </c>
      <c r="U227" s="6">
        <f t="shared" si="44"/>
        <v>0</v>
      </c>
      <c r="V227" s="4">
        <f t="shared" si="45"/>
        <v>300000</v>
      </c>
      <c r="W227" s="4">
        <f t="shared" si="49"/>
        <v>0</v>
      </c>
      <c r="X227" s="4">
        <f t="shared" si="47"/>
        <v>0</v>
      </c>
      <c r="Y227" s="3" t="b">
        <f t="shared" si="50"/>
        <v>1</v>
      </c>
    </row>
    <row r="228" spans="1:25" s="3" customFormat="1" ht="13.5" customHeight="1" x14ac:dyDescent="0.2">
      <c r="A228" s="69">
        <f t="shared" si="48"/>
        <v>224</v>
      </c>
      <c r="B228" s="33" t="s">
        <v>881</v>
      </c>
      <c r="C228" s="106">
        <v>39983</v>
      </c>
      <c r="D228" s="247">
        <v>3000000</v>
      </c>
      <c r="E228" s="284"/>
      <c r="F228" s="35">
        <f t="shared" si="37"/>
        <v>3000000</v>
      </c>
      <c r="G228" s="35">
        <v>2999000</v>
      </c>
      <c r="H228" s="35">
        <f t="shared" si="38"/>
        <v>1000</v>
      </c>
      <c r="I228" s="36">
        <v>5</v>
      </c>
      <c r="J228" s="36">
        <v>0.2</v>
      </c>
      <c r="K228" s="30">
        <v>0</v>
      </c>
      <c r="L228" s="72">
        <f t="shared" si="39"/>
        <v>0</v>
      </c>
      <c r="M228" s="35">
        <f t="shared" si="40"/>
        <v>2999000</v>
      </c>
      <c r="N228" s="35">
        <f t="shared" si="41"/>
        <v>1000</v>
      </c>
      <c r="O228" s="182" t="s">
        <v>861</v>
      </c>
      <c r="P228" s="182">
        <v>1</v>
      </c>
      <c r="Q228" s="287"/>
      <c r="R228" s="6"/>
      <c r="S228" s="6">
        <f t="shared" si="42"/>
        <v>150000</v>
      </c>
      <c r="T228" s="6">
        <f t="shared" si="43"/>
        <v>-149000</v>
      </c>
      <c r="U228" s="6">
        <f t="shared" si="44"/>
        <v>0</v>
      </c>
      <c r="V228" s="4">
        <f t="shared" si="45"/>
        <v>600000</v>
      </c>
      <c r="W228" s="4">
        <f t="shared" si="49"/>
        <v>0</v>
      </c>
      <c r="X228" s="4">
        <f t="shared" si="47"/>
        <v>0</v>
      </c>
      <c r="Y228" s="3" t="b">
        <f t="shared" si="50"/>
        <v>1</v>
      </c>
    </row>
    <row r="229" spans="1:25" s="3" customFormat="1" ht="13.5" customHeight="1" x14ac:dyDescent="0.2">
      <c r="A229" s="69">
        <f t="shared" si="48"/>
        <v>225</v>
      </c>
      <c r="B229" s="39" t="s">
        <v>882</v>
      </c>
      <c r="C229" s="112">
        <v>39995</v>
      </c>
      <c r="D229" s="124">
        <v>7300000</v>
      </c>
      <c r="E229" s="262"/>
      <c r="F229" s="29">
        <f t="shared" si="37"/>
        <v>7300000</v>
      </c>
      <c r="G229" s="29">
        <v>7299000</v>
      </c>
      <c r="H229" s="29">
        <f t="shared" si="38"/>
        <v>1000</v>
      </c>
      <c r="I229" s="36">
        <v>5</v>
      </c>
      <c r="J229" s="36">
        <v>0.2</v>
      </c>
      <c r="K229" s="30">
        <v>0</v>
      </c>
      <c r="L229" s="72">
        <f t="shared" si="39"/>
        <v>0</v>
      </c>
      <c r="M229" s="29">
        <f t="shared" si="40"/>
        <v>7299000</v>
      </c>
      <c r="N229" s="29">
        <f t="shared" si="41"/>
        <v>1000</v>
      </c>
      <c r="O229" s="179" t="s">
        <v>794</v>
      </c>
      <c r="P229" s="179">
        <v>1</v>
      </c>
      <c r="Q229" s="264"/>
      <c r="R229" s="6"/>
      <c r="S229" s="6">
        <f t="shared" si="42"/>
        <v>365000</v>
      </c>
      <c r="T229" s="6">
        <f t="shared" si="43"/>
        <v>-364000</v>
      </c>
      <c r="U229" s="6">
        <f t="shared" si="44"/>
        <v>0</v>
      </c>
      <c r="V229" s="4">
        <f t="shared" si="45"/>
        <v>1460000</v>
      </c>
      <c r="W229" s="4">
        <f t="shared" si="49"/>
        <v>0</v>
      </c>
      <c r="X229" s="4">
        <f t="shared" si="47"/>
        <v>0</v>
      </c>
      <c r="Y229" s="3" t="b">
        <f t="shared" si="50"/>
        <v>1</v>
      </c>
    </row>
    <row r="230" spans="1:25" s="3" customFormat="1" ht="13.5" customHeight="1" x14ac:dyDescent="0.2">
      <c r="A230" s="69">
        <f t="shared" si="48"/>
        <v>226</v>
      </c>
      <c r="B230" s="39" t="s">
        <v>883</v>
      </c>
      <c r="C230" s="112">
        <v>40016</v>
      </c>
      <c r="D230" s="124">
        <v>13025000</v>
      </c>
      <c r="E230" s="262"/>
      <c r="F230" s="29">
        <f t="shared" si="37"/>
        <v>13025000</v>
      </c>
      <c r="G230" s="29">
        <v>13024000</v>
      </c>
      <c r="H230" s="29">
        <f t="shared" si="38"/>
        <v>1000</v>
      </c>
      <c r="I230" s="36">
        <v>5</v>
      </c>
      <c r="J230" s="36">
        <v>0.2</v>
      </c>
      <c r="K230" s="30">
        <v>0</v>
      </c>
      <c r="L230" s="72">
        <f t="shared" si="39"/>
        <v>0</v>
      </c>
      <c r="M230" s="29">
        <f t="shared" si="40"/>
        <v>13024000</v>
      </c>
      <c r="N230" s="29">
        <f t="shared" si="41"/>
        <v>1000</v>
      </c>
      <c r="O230" s="179" t="s">
        <v>807</v>
      </c>
      <c r="P230" s="179">
        <v>1</v>
      </c>
      <c r="Q230" s="264"/>
      <c r="R230" s="6"/>
      <c r="S230" s="6">
        <f t="shared" si="42"/>
        <v>651250</v>
      </c>
      <c r="T230" s="6">
        <f t="shared" si="43"/>
        <v>-650250</v>
      </c>
      <c r="U230" s="6">
        <f t="shared" si="44"/>
        <v>0</v>
      </c>
      <c r="V230" s="4">
        <f t="shared" si="45"/>
        <v>2605000</v>
      </c>
      <c r="W230" s="4">
        <f t="shared" si="49"/>
        <v>0</v>
      </c>
      <c r="X230" s="4">
        <f t="shared" si="47"/>
        <v>0</v>
      </c>
      <c r="Y230" s="3" t="b">
        <f t="shared" si="50"/>
        <v>1</v>
      </c>
    </row>
    <row r="231" spans="1:25" s="3" customFormat="1" ht="13.5" customHeight="1" x14ac:dyDescent="0.2">
      <c r="A231" s="69">
        <f t="shared" si="48"/>
        <v>227</v>
      </c>
      <c r="B231" s="39" t="s">
        <v>884</v>
      </c>
      <c r="C231" s="112">
        <v>40016</v>
      </c>
      <c r="D231" s="124">
        <v>12000000</v>
      </c>
      <c r="E231" s="262"/>
      <c r="F231" s="29">
        <f t="shared" si="37"/>
        <v>12000000</v>
      </c>
      <c r="G231" s="29">
        <v>11999000</v>
      </c>
      <c r="H231" s="29">
        <f t="shared" si="38"/>
        <v>1000</v>
      </c>
      <c r="I231" s="36">
        <v>5</v>
      </c>
      <c r="J231" s="36">
        <v>0.2</v>
      </c>
      <c r="K231" s="30">
        <v>0</v>
      </c>
      <c r="L231" s="72">
        <f t="shared" si="39"/>
        <v>0</v>
      </c>
      <c r="M231" s="29">
        <f t="shared" si="40"/>
        <v>11999000</v>
      </c>
      <c r="N231" s="29">
        <f t="shared" si="41"/>
        <v>1000</v>
      </c>
      <c r="O231" s="179" t="s">
        <v>734</v>
      </c>
      <c r="P231" s="179">
        <v>1</v>
      </c>
      <c r="Q231" s="264"/>
      <c r="R231" s="6"/>
      <c r="S231" s="6">
        <f t="shared" si="42"/>
        <v>600000</v>
      </c>
      <c r="T231" s="6">
        <f t="shared" si="43"/>
        <v>-599000</v>
      </c>
      <c r="U231" s="6">
        <f t="shared" si="44"/>
        <v>0</v>
      </c>
      <c r="V231" s="4">
        <f t="shared" si="45"/>
        <v>2400000</v>
      </c>
      <c r="W231" s="4">
        <f t="shared" si="49"/>
        <v>0</v>
      </c>
      <c r="X231" s="4">
        <f t="shared" si="47"/>
        <v>0</v>
      </c>
      <c r="Y231" s="3" t="b">
        <f t="shared" si="50"/>
        <v>1</v>
      </c>
    </row>
    <row r="232" spans="1:25" s="3" customFormat="1" ht="13.5" customHeight="1" x14ac:dyDescent="0.2">
      <c r="A232" s="69">
        <f t="shared" si="48"/>
        <v>228</v>
      </c>
      <c r="B232" s="39" t="s">
        <v>885</v>
      </c>
      <c r="C232" s="112">
        <v>40050</v>
      </c>
      <c r="D232" s="124">
        <v>2915000</v>
      </c>
      <c r="E232" s="262"/>
      <c r="F232" s="29">
        <f t="shared" si="37"/>
        <v>2915000</v>
      </c>
      <c r="G232" s="29">
        <v>2914000</v>
      </c>
      <c r="H232" s="29">
        <f t="shared" si="38"/>
        <v>1000</v>
      </c>
      <c r="I232" s="36">
        <v>5</v>
      </c>
      <c r="J232" s="36">
        <v>0.2</v>
      </c>
      <c r="K232" s="30">
        <v>0</v>
      </c>
      <c r="L232" s="72">
        <f t="shared" si="39"/>
        <v>0</v>
      </c>
      <c r="M232" s="29">
        <f t="shared" si="40"/>
        <v>2914000</v>
      </c>
      <c r="N232" s="29">
        <f t="shared" si="41"/>
        <v>1000</v>
      </c>
      <c r="O232" s="179" t="s">
        <v>794</v>
      </c>
      <c r="P232" s="179">
        <v>1</v>
      </c>
      <c r="Q232" s="264"/>
      <c r="R232" s="6"/>
      <c r="S232" s="6">
        <f t="shared" si="42"/>
        <v>145750</v>
      </c>
      <c r="T232" s="6">
        <f t="shared" si="43"/>
        <v>-144750</v>
      </c>
      <c r="U232" s="6">
        <f t="shared" si="44"/>
        <v>0</v>
      </c>
      <c r="V232" s="4">
        <f t="shared" si="45"/>
        <v>583000</v>
      </c>
      <c r="W232" s="4">
        <f t="shared" si="49"/>
        <v>0</v>
      </c>
      <c r="X232" s="4">
        <f t="shared" si="47"/>
        <v>0</v>
      </c>
      <c r="Y232" s="3" t="b">
        <f t="shared" si="50"/>
        <v>1</v>
      </c>
    </row>
    <row r="233" spans="1:25" s="3" customFormat="1" ht="13.5" customHeight="1" x14ac:dyDescent="0.2">
      <c r="A233" s="69">
        <f t="shared" si="48"/>
        <v>229</v>
      </c>
      <c r="B233" s="39" t="s">
        <v>886</v>
      </c>
      <c r="C233" s="112">
        <v>40050</v>
      </c>
      <c r="D233" s="124">
        <v>3200000</v>
      </c>
      <c r="E233" s="262"/>
      <c r="F233" s="29">
        <f t="shared" si="37"/>
        <v>3200000</v>
      </c>
      <c r="G233" s="29">
        <v>3199000</v>
      </c>
      <c r="H233" s="29">
        <f t="shared" si="38"/>
        <v>1000</v>
      </c>
      <c r="I233" s="36">
        <v>5</v>
      </c>
      <c r="J233" s="36">
        <v>0.2</v>
      </c>
      <c r="K233" s="30">
        <v>0</v>
      </c>
      <c r="L233" s="72">
        <f t="shared" si="39"/>
        <v>0</v>
      </c>
      <c r="M233" s="29">
        <f t="shared" si="40"/>
        <v>3199000</v>
      </c>
      <c r="N233" s="29">
        <f t="shared" si="41"/>
        <v>1000</v>
      </c>
      <c r="O233" s="179" t="s">
        <v>794</v>
      </c>
      <c r="P233" s="179">
        <v>1</v>
      </c>
      <c r="Q233" s="264"/>
      <c r="R233" s="6"/>
      <c r="S233" s="6">
        <f t="shared" si="42"/>
        <v>160000</v>
      </c>
      <c r="T233" s="6">
        <f t="shared" si="43"/>
        <v>-159000</v>
      </c>
      <c r="U233" s="6">
        <f t="shared" si="44"/>
        <v>0</v>
      </c>
      <c r="V233" s="4">
        <f t="shared" si="45"/>
        <v>640000</v>
      </c>
      <c r="W233" s="4">
        <f t="shared" si="49"/>
        <v>0</v>
      </c>
      <c r="X233" s="4">
        <f t="shared" si="47"/>
        <v>0</v>
      </c>
      <c r="Y233" s="3" t="b">
        <f t="shared" si="50"/>
        <v>1</v>
      </c>
    </row>
    <row r="234" spans="1:25" s="3" customFormat="1" ht="13.5" customHeight="1" x14ac:dyDescent="0.2">
      <c r="A234" s="69">
        <f t="shared" si="48"/>
        <v>230</v>
      </c>
      <c r="B234" s="39" t="s">
        <v>887</v>
      </c>
      <c r="C234" s="112">
        <v>40080</v>
      </c>
      <c r="D234" s="124">
        <v>12400000</v>
      </c>
      <c r="E234" s="262"/>
      <c r="F234" s="29">
        <f t="shared" si="37"/>
        <v>12400000</v>
      </c>
      <c r="G234" s="29">
        <v>12399000</v>
      </c>
      <c r="H234" s="29">
        <f t="shared" si="38"/>
        <v>1000</v>
      </c>
      <c r="I234" s="36">
        <v>5</v>
      </c>
      <c r="J234" s="36">
        <v>0.2</v>
      </c>
      <c r="K234" s="30">
        <v>0</v>
      </c>
      <c r="L234" s="72">
        <f t="shared" si="39"/>
        <v>0</v>
      </c>
      <c r="M234" s="29">
        <f t="shared" si="40"/>
        <v>12399000</v>
      </c>
      <c r="N234" s="29">
        <f t="shared" si="41"/>
        <v>1000</v>
      </c>
      <c r="O234" s="179" t="s">
        <v>794</v>
      </c>
      <c r="P234" s="179">
        <v>1</v>
      </c>
      <c r="Q234" s="264"/>
      <c r="R234" s="6"/>
      <c r="S234" s="6">
        <f t="shared" si="42"/>
        <v>620000</v>
      </c>
      <c r="T234" s="6">
        <f t="shared" si="43"/>
        <v>-619000</v>
      </c>
      <c r="U234" s="6">
        <f t="shared" si="44"/>
        <v>0</v>
      </c>
      <c r="V234" s="4">
        <f t="shared" si="45"/>
        <v>2480000</v>
      </c>
      <c r="W234" s="4">
        <f t="shared" si="49"/>
        <v>0</v>
      </c>
      <c r="X234" s="4">
        <f t="shared" si="47"/>
        <v>0</v>
      </c>
      <c r="Y234" s="3" t="b">
        <f t="shared" si="50"/>
        <v>1</v>
      </c>
    </row>
    <row r="235" spans="1:25" s="3" customFormat="1" ht="13.5" customHeight="1" x14ac:dyDescent="0.2">
      <c r="A235" s="69">
        <f t="shared" si="48"/>
        <v>231</v>
      </c>
      <c r="B235" s="39" t="s">
        <v>883</v>
      </c>
      <c r="C235" s="112">
        <v>40080</v>
      </c>
      <c r="D235" s="124">
        <v>13025000</v>
      </c>
      <c r="E235" s="262"/>
      <c r="F235" s="29">
        <f t="shared" si="37"/>
        <v>13025000</v>
      </c>
      <c r="G235" s="29">
        <v>13024000</v>
      </c>
      <c r="H235" s="29">
        <f t="shared" si="38"/>
        <v>1000</v>
      </c>
      <c r="I235" s="36">
        <v>5</v>
      </c>
      <c r="J235" s="36">
        <v>0.2</v>
      </c>
      <c r="K235" s="30">
        <v>0</v>
      </c>
      <c r="L235" s="72">
        <f t="shared" si="39"/>
        <v>0</v>
      </c>
      <c r="M235" s="29">
        <f t="shared" si="40"/>
        <v>13024000</v>
      </c>
      <c r="N235" s="29">
        <f t="shared" si="41"/>
        <v>1000</v>
      </c>
      <c r="O235" s="179" t="s">
        <v>794</v>
      </c>
      <c r="P235" s="179">
        <v>1</v>
      </c>
      <c r="Q235" s="264"/>
      <c r="R235" s="6"/>
      <c r="S235" s="6">
        <f t="shared" si="42"/>
        <v>651250</v>
      </c>
      <c r="T235" s="6">
        <f t="shared" si="43"/>
        <v>-650250</v>
      </c>
      <c r="U235" s="6">
        <f t="shared" si="44"/>
        <v>0</v>
      </c>
      <c r="V235" s="4">
        <f t="shared" si="45"/>
        <v>2605000</v>
      </c>
      <c r="W235" s="4">
        <f t="shared" si="49"/>
        <v>0</v>
      </c>
      <c r="X235" s="4">
        <f t="shared" si="47"/>
        <v>0</v>
      </c>
      <c r="Y235" s="3" t="b">
        <f t="shared" si="50"/>
        <v>1</v>
      </c>
    </row>
    <row r="236" spans="1:25" s="3" customFormat="1" ht="13.5" customHeight="1" x14ac:dyDescent="0.2">
      <c r="A236" s="26">
        <f t="shared" si="48"/>
        <v>232</v>
      </c>
      <c r="B236" s="39" t="s">
        <v>888</v>
      </c>
      <c r="C236" s="112">
        <v>40081</v>
      </c>
      <c r="D236" s="124">
        <v>14000000</v>
      </c>
      <c r="E236" s="262"/>
      <c r="F236" s="29">
        <f t="shared" si="37"/>
        <v>14000000</v>
      </c>
      <c r="G236" s="29">
        <v>13999000</v>
      </c>
      <c r="H236" s="29">
        <f t="shared" si="38"/>
        <v>1000</v>
      </c>
      <c r="I236" s="30">
        <v>5</v>
      </c>
      <c r="J236" s="30">
        <v>0.2</v>
      </c>
      <c r="K236" s="30">
        <v>0</v>
      </c>
      <c r="L236" s="72">
        <f t="shared" si="39"/>
        <v>0</v>
      </c>
      <c r="M236" s="29">
        <f t="shared" si="40"/>
        <v>13999000</v>
      </c>
      <c r="N236" s="29">
        <f t="shared" si="41"/>
        <v>1000</v>
      </c>
      <c r="O236" s="179" t="s">
        <v>702</v>
      </c>
      <c r="P236" s="179">
        <v>1</v>
      </c>
      <c r="Q236" s="264"/>
      <c r="R236" s="6"/>
      <c r="S236" s="6">
        <f t="shared" si="42"/>
        <v>700000</v>
      </c>
      <c r="T236" s="6">
        <f t="shared" si="43"/>
        <v>-699000</v>
      </c>
      <c r="U236" s="6">
        <f t="shared" si="44"/>
        <v>0</v>
      </c>
      <c r="V236" s="4">
        <f t="shared" si="45"/>
        <v>2800000</v>
      </c>
      <c r="W236" s="4">
        <f t="shared" si="49"/>
        <v>0</v>
      </c>
      <c r="X236" s="4">
        <f t="shared" si="47"/>
        <v>0</v>
      </c>
      <c r="Y236" s="3" t="b">
        <f t="shared" si="50"/>
        <v>1</v>
      </c>
    </row>
    <row r="237" spans="1:25" s="3" customFormat="1" ht="13.5" customHeight="1" x14ac:dyDescent="0.2">
      <c r="A237" s="26">
        <f t="shared" si="48"/>
        <v>233</v>
      </c>
      <c r="B237" s="155" t="s">
        <v>506</v>
      </c>
      <c r="C237" s="112">
        <v>40111</v>
      </c>
      <c r="D237" s="124">
        <v>13150000</v>
      </c>
      <c r="E237" s="198"/>
      <c r="F237" s="29">
        <f t="shared" ref="F237:F300" si="51">+D237+E237</f>
        <v>13150000</v>
      </c>
      <c r="G237" s="29">
        <v>13149000</v>
      </c>
      <c r="H237" s="29">
        <f t="shared" si="38"/>
        <v>1000</v>
      </c>
      <c r="I237" s="30">
        <v>5</v>
      </c>
      <c r="J237" s="30">
        <v>0.2</v>
      </c>
      <c r="K237" s="30">
        <v>0</v>
      </c>
      <c r="L237" s="72">
        <f t="shared" si="39"/>
        <v>0</v>
      </c>
      <c r="M237" s="29">
        <f t="shared" si="40"/>
        <v>13149000</v>
      </c>
      <c r="N237" s="29">
        <f t="shared" si="41"/>
        <v>1000</v>
      </c>
      <c r="O237" s="104" t="s">
        <v>520</v>
      </c>
      <c r="P237" s="192">
        <v>10</v>
      </c>
      <c r="Q237" s="264"/>
      <c r="R237" s="6"/>
      <c r="S237" s="6">
        <f t="shared" si="42"/>
        <v>657500</v>
      </c>
      <c r="T237" s="6">
        <f t="shared" si="43"/>
        <v>-656500</v>
      </c>
      <c r="U237" s="6">
        <f t="shared" si="44"/>
        <v>0</v>
      </c>
      <c r="V237" s="4">
        <f t="shared" si="45"/>
        <v>2630000</v>
      </c>
      <c r="W237" s="4">
        <f t="shared" si="49"/>
        <v>0</v>
      </c>
      <c r="X237" s="4">
        <f t="shared" si="47"/>
        <v>0</v>
      </c>
      <c r="Y237" s="3" t="b">
        <f t="shared" si="50"/>
        <v>1</v>
      </c>
    </row>
    <row r="238" spans="1:25" s="3" customFormat="1" ht="13.5" customHeight="1" x14ac:dyDescent="0.2">
      <c r="A238" s="26">
        <f t="shared" si="48"/>
        <v>234</v>
      </c>
      <c r="B238" s="155" t="s">
        <v>889</v>
      </c>
      <c r="C238" s="112">
        <v>40117</v>
      </c>
      <c r="D238" s="124">
        <v>2000000</v>
      </c>
      <c r="E238" s="198"/>
      <c r="F238" s="29">
        <f t="shared" si="51"/>
        <v>2000000</v>
      </c>
      <c r="G238" s="29">
        <v>1999000</v>
      </c>
      <c r="H238" s="29">
        <f t="shared" si="38"/>
        <v>1000</v>
      </c>
      <c r="I238" s="30">
        <v>5</v>
      </c>
      <c r="J238" s="30">
        <v>0.2</v>
      </c>
      <c r="K238" s="30">
        <v>0</v>
      </c>
      <c r="L238" s="72">
        <f t="shared" si="39"/>
        <v>0</v>
      </c>
      <c r="M238" s="29">
        <f t="shared" si="40"/>
        <v>1999000</v>
      </c>
      <c r="N238" s="29">
        <f t="shared" si="41"/>
        <v>1000</v>
      </c>
      <c r="O238" s="104" t="s">
        <v>323</v>
      </c>
      <c r="P238" s="192">
        <v>1</v>
      </c>
      <c r="Q238" s="264"/>
      <c r="R238" s="6"/>
      <c r="S238" s="6">
        <f t="shared" si="42"/>
        <v>100000</v>
      </c>
      <c r="T238" s="6">
        <f t="shared" si="43"/>
        <v>-99000</v>
      </c>
      <c r="U238" s="6">
        <f t="shared" si="44"/>
        <v>0</v>
      </c>
      <c r="V238" s="4">
        <f t="shared" si="45"/>
        <v>400000</v>
      </c>
      <c r="W238" s="4">
        <f t="shared" si="49"/>
        <v>0</v>
      </c>
      <c r="X238" s="4">
        <f t="shared" si="47"/>
        <v>0</v>
      </c>
      <c r="Y238" s="3" t="b">
        <f t="shared" si="50"/>
        <v>1</v>
      </c>
    </row>
    <row r="239" spans="1:25" s="3" customFormat="1" ht="13.5" customHeight="1" x14ac:dyDescent="0.2">
      <c r="A239" s="26">
        <f t="shared" si="48"/>
        <v>235</v>
      </c>
      <c r="B239" s="155" t="s">
        <v>890</v>
      </c>
      <c r="C239" s="112">
        <v>40117</v>
      </c>
      <c r="D239" s="124">
        <v>3000000</v>
      </c>
      <c r="E239" s="198"/>
      <c r="F239" s="29">
        <f t="shared" si="51"/>
        <v>3000000</v>
      </c>
      <c r="G239" s="29">
        <v>2999000</v>
      </c>
      <c r="H239" s="29">
        <f t="shared" si="38"/>
        <v>1000</v>
      </c>
      <c r="I239" s="30">
        <v>5</v>
      </c>
      <c r="J239" s="30">
        <v>0.2</v>
      </c>
      <c r="K239" s="30">
        <v>0</v>
      </c>
      <c r="L239" s="72">
        <f t="shared" si="39"/>
        <v>0</v>
      </c>
      <c r="M239" s="29">
        <f t="shared" si="40"/>
        <v>2999000</v>
      </c>
      <c r="N239" s="29">
        <f t="shared" si="41"/>
        <v>1000</v>
      </c>
      <c r="O239" s="104" t="s">
        <v>222</v>
      </c>
      <c r="P239" s="192">
        <v>1</v>
      </c>
      <c r="Q239" s="264"/>
      <c r="R239" s="6"/>
      <c r="S239" s="6">
        <f t="shared" si="42"/>
        <v>150000</v>
      </c>
      <c r="T239" s="6">
        <f t="shared" si="43"/>
        <v>-149000</v>
      </c>
      <c r="U239" s="6">
        <f t="shared" si="44"/>
        <v>0</v>
      </c>
      <c r="V239" s="4">
        <f t="shared" si="45"/>
        <v>600000</v>
      </c>
      <c r="W239" s="4">
        <f t="shared" si="49"/>
        <v>0</v>
      </c>
      <c r="X239" s="4">
        <f t="shared" si="47"/>
        <v>0</v>
      </c>
      <c r="Y239" s="3" t="b">
        <f t="shared" si="50"/>
        <v>1</v>
      </c>
    </row>
    <row r="240" spans="1:25" s="3" customFormat="1" ht="13.5" customHeight="1" x14ac:dyDescent="0.2">
      <c r="A240" s="26">
        <f t="shared" si="48"/>
        <v>236</v>
      </c>
      <c r="B240" s="155" t="s">
        <v>891</v>
      </c>
      <c r="C240" s="112">
        <v>40142</v>
      </c>
      <c r="D240" s="124">
        <v>25000000</v>
      </c>
      <c r="E240" s="198"/>
      <c r="F240" s="29">
        <f t="shared" si="51"/>
        <v>25000000</v>
      </c>
      <c r="G240" s="29">
        <v>24999000</v>
      </c>
      <c r="H240" s="29">
        <f t="shared" si="38"/>
        <v>1000</v>
      </c>
      <c r="I240" s="30">
        <v>5</v>
      </c>
      <c r="J240" s="30">
        <v>0.2</v>
      </c>
      <c r="K240" s="30">
        <v>0</v>
      </c>
      <c r="L240" s="72">
        <f t="shared" si="39"/>
        <v>0</v>
      </c>
      <c r="M240" s="29">
        <f t="shared" si="40"/>
        <v>24999000</v>
      </c>
      <c r="N240" s="29">
        <f t="shared" si="41"/>
        <v>1000</v>
      </c>
      <c r="O240" s="104" t="s">
        <v>892</v>
      </c>
      <c r="P240" s="192">
        <v>1</v>
      </c>
      <c r="Q240" s="264"/>
      <c r="R240" s="6"/>
      <c r="S240" s="6">
        <f t="shared" si="42"/>
        <v>1250000</v>
      </c>
      <c r="T240" s="6">
        <f t="shared" si="43"/>
        <v>-1249000</v>
      </c>
      <c r="U240" s="6">
        <f t="shared" si="44"/>
        <v>0</v>
      </c>
      <c r="V240" s="4">
        <f t="shared" si="45"/>
        <v>5000000</v>
      </c>
      <c r="W240" s="4">
        <f t="shared" si="49"/>
        <v>0</v>
      </c>
      <c r="X240" s="4">
        <f t="shared" si="47"/>
        <v>0</v>
      </c>
      <c r="Y240" s="3" t="b">
        <f t="shared" si="50"/>
        <v>1</v>
      </c>
    </row>
    <row r="241" spans="1:25" s="3" customFormat="1" ht="13.5" customHeight="1" x14ac:dyDescent="0.2">
      <c r="A241" s="26">
        <f t="shared" si="48"/>
        <v>237</v>
      </c>
      <c r="B241" s="155" t="s">
        <v>893</v>
      </c>
      <c r="C241" s="112">
        <v>40142</v>
      </c>
      <c r="D241" s="124">
        <v>3000000</v>
      </c>
      <c r="E241" s="198"/>
      <c r="F241" s="29">
        <f t="shared" si="51"/>
        <v>3000000</v>
      </c>
      <c r="G241" s="29">
        <v>2999000</v>
      </c>
      <c r="H241" s="29">
        <f t="shared" ref="H241:H304" si="52">+F241-G241</f>
        <v>1000</v>
      </c>
      <c r="I241" s="30">
        <v>5</v>
      </c>
      <c r="J241" s="30">
        <v>0.2</v>
      </c>
      <c r="K241" s="30">
        <v>0</v>
      </c>
      <c r="L241" s="72">
        <f t="shared" ref="L241:L304" si="53">ROUND(IF(F241*J241*K241/12&gt;=H241,H241-1000,F241*J241*K241/12),0)</f>
        <v>0</v>
      </c>
      <c r="M241" s="29">
        <f t="shared" ref="M241:M304" si="54">+G241+L241</f>
        <v>2999000</v>
      </c>
      <c r="N241" s="29">
        <f t="shared" si="41"/>
        <v>1000</v>
      </c>
      <c r="O241" s="104" t="s">
        <v>892</v>
      </c>
      <c r="P241" s="192">
        <v>1</v>
      </c>
      <c r="Q241" s="264"/>
      <c r="R241" s="6"/>
      <c r="S241" s="6">
        <f t="shared" si="42"/>
        <v>150000</v>
      </c>
      <c r="T241" s="6">
        <f t="shared" si="43"/>
        <v>-149000</v>
      </c>
      <c r="U241" s="6">
        <f t="shared" si="44"/>
        <v>0</v>
      </c>
      <c r="V241" s="4">
        <f t="shared" si="45"/>
        <v>600000</v>
      </c>
      <c r="W241" s="4">
        <f t="shared" si="49"/>
        <v>0</v>
      </c>
      <c r="X241" s="4">
        <f t="shared" si="47"/>
        <v>0</v>
      </c>
      <c r="Y241" s="3" t="b">
        <f t="shared" si="50"/>
        <v>1</v>
      </c>
    </row>
    <row r="242" spans="1:25" s="3" customFormat="1" ht="13.5" customHeight="1" x14ac:dyDescent="0.2">
      <c r="A242" s="26">
        <f t="shared" si="48"/>
        <v>238</v>
      </c>
      <c r="B242" s="155" t="s">
        <v>894</v>
      </c>
      <c r="C242" s="112">
        <v>40147</v>
      </c>
      <c r="D242" s="124">
        <v>14000000</v>
      </c>
      <c r="E242" s="198"/>
      <c r="F242" s="29">
        <f t="shared" si="51"/>
        <v>14000000</v>
      </c>
      <c r="G242" s="29">
        <v>13999000</v>
      </c>
      <c r="H242" s="29">
        <f t="shared" si="52"/>
        <v>1000</v>
      </c>
      <c r="I242" s="30">
        <v>5</v>
      </c>
      <c r="J242" s="30">
        <v>0.2</v>
      </c>
      <c r="K242" s="30">
        <v>0</v>
      </c>
      <c r="L242" s="72">
        <f t="shared" si="53"/>
        <v>0</v>
      </c>
      <c r="M242" s="29">
        <f t="shared" si="54"/>
        <v>13999000</v>
      </c>
      <c r="N242" s="29">
        <f t="shared" si="41"/>
        <v>1000</v>
      </c>
      <c r="O242" s="104" t="s">
        <v>702</v>
      </c>
      <c r="P242" s="192">
        <v>1</v>
      </c>
      <c r="Q242" s="264"/>
      <c r="R242" s="6"/>
      <c r="S242" s="6">
        <f t="shared" si="42"/>
        <v>700000</v>
      </c>
      <c r="T242" s="6">
        <f t="shared" si="43"/>
        <v>-699000</v>
      </c>
      <c r="U242" s="6">
        <f t="shared" si="44"/>
        <v>0</v>
      </c>
      <c r="V242" s="4">
        <f t="shared" si="45"/>
        <v>2800000</v>
      </c>
      <c r="W242" s="4">
        <f t="shared" si="49"/>
        <v>0</v>
      </c>
      <c r="X242" s="4">
        <f t="shared" si="47"/>
        <v>0</v>
      </c>
      <c r="Y242" s="3" t="b">
        <f t="shared" si="50"/>
        <v>1</v>
      </c>
    </row>
    <row r="243" spans="1:25" s="3" customFormat="1" ht="13.5" customHeight="1" x14ac:dyDescent="0.2">
      <c r="A243" s="26">
        <f t="shared" si="48"/>
        <v>239</v>
      </c>
      <c r="B243" s="155" t="s">
        <v>506</v>
      </c>
      <c r="C243" s="112">
        <v>40147</v>
      </c>
      <c r="D243" s="124">
        <v>12950000</v>
      </c>
      <c r="E243" s="198"/>
      <c r="F243" s="29">
        <f t="shared" si="51"/>
        <v>12950000</v>
      </c>
      <c r="G243" s="29">
        <v>12949000</v>
      </c>
      <c r="H243" s="29">
        <f t="shared" si="52"/>
        <v>1000</v>
      </c>
      <c r="I243" s="30">
        <v>5</v>
      </c>
      <c r="J243" s="30">
        <v>0.2</v>
      </c>
      <c r="K243" s="30">
        <v>0</v>
      </c>
      <c r="L243" s="72">
        <f t="shared" si="53"/>
        <v>0</v>
      </c>
      <c r="M243" s="29">
        <f t="shared" si="54"/>
        <v>12949000</v>
      </c>
      <c r="N243" s="29">
        <f t="shared" si="41"/>
        <v>1000</v>
      </c>
      <c r="O243" s="104" t="s">
        <v>520</v>
      </c>
      <c r="P243" s="192">
        <v>10</v>
      </c>
      <c r="Q243" s="264"/>
      <c r="R243" s="6"/>
      <c r="S243" s="6">
        <f t="shared" si="42"/>
        <v>647500</v>
      </c>
      <c r="T243" s="6">
        <f t="shared" si="43"/>
        <v>-646500</v>
      </c>
      <c r="U243" s="6">
        <f t="shared" si="44"/>
        <v>0</v>
      </c>
      <c r="V243" s="4">
        <f t="shared" si="45"/>
        <v>2590000</v>
      </c>
      <c r="W243" s="4">
        <f t="shared" si="49"/>
        <v>0</v>
      </c>
      <c r="X243" s="4">
        <f t="shared" si="47"/>
        <v>0</v>
      </c>
      <c r="Y243" s="3" t="b">
        <f t="shared" si="50"/>
        <v>1</v>
      </c>
    </row>
    <row r="244" spans="1:25" s="3" customFormat="1" ht="13.5" customHeight="1" x14ac:dyDescent="0.2">
      <c r="A244" s="26">
        <f t="shared" si="48"/>
        <v>240</v>
      </c>
      <c r="B244" s="155" t="s">
        <v>895</v>
      </c>
      <c r="C244" s="112">
        <v>40176</v>
      </c>
      <c r="D244" s="124">
        <v>1250000</v>
      </c>
      <c r="E244" s="198"/>
      <c r="F244" s="29">
        <f t="shared" si="51"/>
        <v>1250000</v>
      </c>
      <c r="G244" s="29">
        <v>1249000</v>
      </c>
      <c r="H244" s="29">
        <f t="shared" si="52"/>
        <v>1000</v>
      </c>
      <c r="I244" s="30">
        <v>5</v>
      </c>
      <c r="J244" s="30">
        <v>0.2</v>
      </c>
      <c r="K244" s="30">
        <v>0</v>
      </c>
      <c r="L244" s="72">
        <f t="shared" si="53"/>
        <v>0</v>
      </c>
      <c r="M244" s="29">
        <f t="shared" si="54"/>
        <v>1249000</v>
      </c>
      <c r="N244" s="29">
        <f t="shared" si="41"/>
        <v>1000</v>
      </c>
      <c r="O244" s="104" t="s">
        <v>896</v>
      </c>
      <c r="P244" s="192">
        <v>1</v>
      </c>
      <c r="Q244" s="264"/>
      <c r="R244" s="6"/>
      <c r="S244" s="6">
        <f t="shared" si="42"/>
        <v>62500</v>
      </c>
      <c r="T244" s="6">
        <f t="shared" si="43"/>
        <v>-61500</v>
      </c>
      <c r="U244" s="6">
        <f t="shared" si="44"/>
        <v>0</v>
      </c>
      <c r="V244" s="4">
        <f t="shared" si="45"/>
        <v>250000</v>
      </c>
      <c r="W244" s="4">
        <f t="shared" si="49"/>
        <v>0</v>
      </c>
      <c r="X244" s="4">
        <f t="shared" si="47"/>
        <v>0</v>
      </c>
      <c r="Y244" s="3" t="b">
        <f t="shared" si="50"/>
        <v>1</v>
      </c>
    </row>
    <row r="245" spans="1:25" s="3" customFormat="1" ht="13.5" customHeight="1" x14ac:dyDescent="0.2">
      <c r="A245" s="26">
        <f t="shared" si="48"/>
        <v>241</v>
      </c>
      <c r="B245" s="39" t="s">
        <v>897</v>
      </c>
      <c r="C245" s="112">
        <v>40198</v>
      </c>
      <c r="D245" s="124">
        <v>7692000</v>
      </c>
      <c r="E245" s="262"/>
      <c r="F245" s="29">
        <f t="shared" si="51"/>
        <v>7692000</v>
      </c>
      <c r="G245" s="29">
        <v>7691000</v>
      </c>
      <c r="H245" s="29">
        <f t="shared" si="52"/>
        <v>1000</v>
      </c>
      <c r="I245" s="30">
        <v>5</v>
      </c>
      <c r="J245" s="30">
        <v>0.2</v>
      </c>
      <c r="K245" s="30">
        <v>0</v>
      </c>
      <c r="L245" s="72">
        <f t="shared" si="53"/>
        <v>0</v>
      </c>
      <c r="M245" s="29">
        <f t="shared" si="54"/>
        <v>7691000</v>
      </c>
      <c r="N245" s="29">
        <f t="shared" si="41"/>
        <v>1000</v>
      </c>
      <c r="O245" s="179" t="s">
        <v>519</v>
      </c>
      <c r="P245" s="179">
        <v>6</v>
      </c>
      <c r="Q245" s="264"/>
      <c r="R245" s="6"/>
      <c r="S245" s="6">
        <f t="shared" si="42"/>
        <v>384600</v>
      </c>
      <c r="T245" s="6">
        <f t="shared" si="43"/>
        <v>-383600</v>
      </c>
      <c r="U245" s="6">
        <f t="shared" si="44"/>
        <v>0</v>
      </c>
      <c r="V245" s="4">
        <f t="shared" si="45"/>
        <v>1538400</v>
      </c>
      <c r="W245" s="4">
        <f t="shared" si="49"/>
        <v>0</v>
      </c>
      <c r="X245" s="4">
        <f t="shared" si="47"/>
        <v>0</v>
      </c>
      <c r="Y245" s="3" t="b">
        <f t="shared" si="50"/>
        <v>1</v>
      </c>
    </row>
    <row r="246" spans="1:25" s="3" customFormat="1" ht="13.5" customHeight="1" x14ac:dyDescent="0.2">
      <c r="A246" s="26">
        <f t="shared" si="48"/>
        <v>242</v>
      </c>
      <c r="B246" s="39" t="s">
        <v>506</v>
      </c>
      <c r="C246" s="112">
        <v>40203</v>
      </c>
      <c r="D246" s="124">
        <v>2500000</v>
      </c>
      <c r="E246" s="262"/>
      <c r="F246" s="29">
        <f t="shared" si="51"/>
        <v>2500000</v>
      </c>
      <c r="G246" s="29">
        <v>2499000</v>
      </c>
      <c r="H246" s="29">
        <f t="shared" si="52"/>
        <v>1000</v>
      </c>
      <c r="I246" s="30">
        <v>5</v>
      </c>
      <c r="J246" s="30">
        <v>0.2</v>
      </c>
      <c r="K246" s="30">
        <v>0</v>
      </c>
      <c r="L246" s="72">
        <f t="shared" si="53"/>
        <v>0</v>
      </c>
      <c r="M246" s="29">
        <f t="shared" si="54"/>
        <v>2499000</v>
      </c>
      <c r="N246" s="29">
        <f t="shared" si="41"/>
        <v>1000</v>
      </c>
      <c r="O246" s="179" t="s">
        <v>343</v>
      </c>
      <c r="P246" s="179">
        <v>1</v>
      </c>
      <c r="Q246" s="264"/>
      <c r="R246" s="6"/>
      <c r="S246" s="6">
        <f t="shared" si="42"/>
        <v>125000</v>
      </c>
      <c r="T246" s="6">
        <f t="shared" si="43"/>
        <v>-124000</v>
      </c>
      <c r="U246" s="6">
        <f t="shared" si="44"/>
        <v>0</v>
      </c>
      <c r="V246" s="4">
        <f t="shared" si="45"/>
        <v>500000</v>
      </c>
      <c r="W246" s="4">
        <f t="shared" si="49"/>
        <v>0</v>
      </c>
      <c r="X246" s="4">
        <f t="shared" si="47"/>
        <v>0</v>
      </c>
      <c r="Y246" s="3" t="b">
        <f t="shared" si="50"/>
        <v>1</v>
      </c>
    </row>
    <row r="247" spans="1:25" s="3" customFormat="1" ht="13.5" customHeight="1" x14ac:dyDescent="0.2">
      <c r="A247" s="26">
        <f t="shared" si="48"/>
        <v>243</v>
      </c>
      <c r="B247" s="39" t="s">
        <v>506</v>
      </c>
      <c r="C247" s="112">
        <v>40233</v>
      </c>
      <c r="D247" s="124">
        <v>6410000</v>
      </c>
      <c r="E247" s="262"/>
      <c r="F247" s="29">
        <f t="shared" si="51"/>
        <v>6410000</v>
      </c>
      <c r="G247" s="29">
        <v>6409000</v>
      </c>
      <c r="H247" s="29">
        <f t="shared" si="52"/>
        <v>1000</v>
      </c>
      <c r="I247" s="30">
        <v>5</v>
      </c>
      <c r="J247" s="30">
        <v>0.2</v>
      </c>
      <c r="K247" s="30">
        <v>0</v>
      </c>
      <c r="L247" s="72">
        <f t="shared" si="53"/>
        <v>0</v>
      </c>
      <c r="M247" s="29">
        <f t="shared" si="54"/>
        <v>6409000</v>
      </c>
      <c r="N247" s="29">
        <f t="shared" si="41"/>
        <v>1000</v>
      </c>
      <c r="O247" s="179" t="s">
        <v>898</v>
      </c>
      <c r="P247" s="179">
        <v>5</v>
      </c>
      <c r="Q247" s="264"/>
      <c r="R247" s="6"/>
      <c r="S247" s="6">
        <f t="shared" si="42"/>
        <v>320500</v>
      </c>
      <c r="T247" s="6">
        <f t="shared" si="43"/>
        <v>-319500</v>
      </c>
      <c r="U247" s="6">
        <f t="shared" si="44"/>
        <v>0</v>
      </c>
      <c r="V247" s="4">
        <f t="shared" si="45"/>
        <v>1282000</v>
      </c>
      <c r="W247" s="4">
        <f t="shared" si="49"/>
        <v>0</v>
      </c>
      <c r="X247" s="4">
        <f t="shared" si="47"/>
        <v>0</v>
      </c>
      <c r="Y247" s="3" t="b">
        <f t="shared" si="50"/>
        <v>1</v>
      </c>
    </row>
    <row r="248" spans="1:25" s="3" customFormat="1" ht="13.5" customHeight="1" x14ac:dyDescent="0.2">
      <c r="A248" s="26">
        <f t="shared" si="48"/>
        <v>244</v>
      </c>
      <c r="B248" s="39" t="s">
        <v>899</v>
      </c>
      <c r="C248" s="112">
        <v>40234</v>
      </c>
      <c r="D248" s="124">
        <v>7000000</v>
      </c>
      <c r="E248" s="262"/>
      <c r="F248" s="29">
        <f t="shared" si="51"/>
        <v>7000000</v>
      </c>
      <c r="G248" s="29">
        <v>6999000</v>
      </c>
      <c r="H248" s="29">
        <f t="shared" si="52"/>
        <v>1000</v>
      </c>
      <c r="I248" s="30">
        <v>5</v>
      </c>
      <c r="J248" s="30">
        <v>0.2</v>
      </c>
      <c r="K248" s="30">
        <v>0</v>
      </c>
      <c r="L248" s="72">
        <f t="shared" si="53"/>
        <v>0</v>
      </c>
      <c r="M248" s="29">
        <f t="shared" si="54"/>
        <v>6999000</v>
      </c>
      <c r="N248" s="29">
        <f t="shared" si="41"/>
        <v>1000</v>
      </c>
      <c r="O248" s="179" t="s">
        <v>702</v>
      </c>
      <c r="P248" s="179">
        <v>1</v>
      </c>
      <c r="Q248" s="264"/>
      <c r="R248" s="6"/>
      <c r="S248" s="6">
        <f t="shared" si="42"/>
        <v>350000</v>
      </c>
      <c r="T248" s="6">
        <f t="shared" si="43"/>
        <v>-349000</v>
      </c>
      <c r="U248" s="6">
        <f t="shared" si="44"/>
        <v>0</v>
      </c>
      <c r="V248" s="4">
        <f t="shared" si="45"/>
        <v>1400000</v>
      </c>
      <c r="W248" s="4">
        <f t="shared" si="49"/>
        <v>0</v>
      </c>
      <c r="X248" s="4">
        <f t="shared" si="47"/>
        <v>0</v>
      </c>
      <c r="Y248" s="3" t="b">
        <f t="shared" si="50"/>
        <v>1</v>
      </c>
    </row>
    <row r="249" spans="1:25" s="3" customFormat="1" ht="13.5" customHeight="1" x14ac:dyDescent="0.2">
      <c r="A249" s="26">
        <f t="shared" si="48"/>
        <v>245</v>
      </c>
      <c r="B249" s="33" t="s">
        <v>900</v>
      </c>
      <c r="C249" s="106">
        <v>40273</v>
      </c>
      <c r="D249" s="247">
        <v>1661000</v>
      </c>
      <c r="E249" s="284"/>
      <c r="F249" s="29">
        <f t="shared" si="51"/>
        <v>1661000</v>
      </c>
      <c r="G249" s="29">
        <v>1660000</v>
      </c>
      <c r="H249" s="29">
        <f t="shared" si="52"/>
        <v>1000</v>
      </c>
      <c r="I249" s="30">
        <v>5</v>
      </c>
      <c r="J249" s="30">
        <v>0.2</v>
      </c>
      <c r="K249" s="30">
        <v>0</v>
      </c>
      <c r="L249" s="72">
        <f t="shared" si="53"/>
        <v>0</v>
      </c>
      <c r="M249" s="29">
        <f t="shared" si="54"/>
        <v>1660000</v>
      </c>
      <c r="N249" s="29">
        <f t="shared" si="41"/>
        <v>1000</v>
      </c>
      <c r="O249" s="182" t="s">
        <v>343</v>
      </c>
      <c r="P249" s="182">
        <v>1</v>
      </c>
      <c r="Q249" s="287"/>
      <c r="R249" s="6"/>
      <c r="S249" s="6">
        <f t="shared" si="42"/>
        <v>83050</v>
      </c>
      <c r="T249" s="6">
        <f t="shared" si="43"/>
        <v>-82050</v>
      </c>
      <c r="U249" s="6">
        <f t="shared" si="44"/>
        <v>0</v>
      </c>
      <c r="V249" s="4">
        <f t="shared" si="45"/>
        <v>332200</v>
      </c>
      <c r="W249" s="4">
        <f t="shared" si="49"/>
        <v>0</v>
      </c>
      <c r="X249" s="4">
        <f t="shared" si="47"/>
        <v>0</v>
      </c>
      <c r="Y249" s="3" t="b">
        <f t="shared" si="50"/>
        <v>1</v>
      </c>
    </row>
    <row r="250" spans="1:25" s="3" customFormat="1" ht="13.5" customHeight="1" x14ac:dyDescent="0.2">
      <c r="A250" s="26">
        <f t="shared" si="48"/>
        <v>246</v>
      </c>
      <c r="B250" s="33" t="s">
        <v>901</v>
      </c>
      <c r="C250" s="106">
        <v>40277</v>
      </c>
      <c r="D250" s="247">
        <v>1790000</v>
      </c>
      <c r="E250" s="284"/>
      <c r="F250" s="29">
        <f t="shared" si="51"/>
        <v>1790000</v>
      </c>
      <c r="G250" s="29">
        <v>1789000</v>
      </c>
      <c r="H250" s="29">
        <f t="shared" si="52"/>
        <v>1000</v>
      </c>
      <c r="I250" s="30">
        <v>5</v>
      </c>
      <c r="J250" s="30">
        <v>0.2</v>
      </c>
      <c r="K250" s="30">
        <v>0</v>
      </c>
      <c r="L250" s="72">
        <f t="shared" si="53"/>
        <v>0</v>
      </c>
      <c r="M250" s="29">
        <f t="shared" si="54"/>
        <v>1789000</v>
      </c>
      <c r="N250" s="29">
        <f t="shared" si="41"/>
        <v>1000</v>
      </c>
      <c r="O250" s="182" t="s">
        <v>902</v>
      </c>
      <c r="P250" s="182">
        <v>1</v>
      </c>
      <c r="Q250" s="287"/>
      <c r="R250" s="6"/>
      <c r="S250" s="6">
        <f t="shared" si="42"/>
        <v>89500</v>
      </c>
      <c r="T250" s="6">
        <f t="shared" si="43"/>
        <v>-88500</v>
      </c>
      <c r="U250" s="6">
        <f t="shared" si="44"/>
        <v>0</v>
      </c>
      <c r="V250" s="4">
        <f t="shared" si="45"/>
        <v>358000</v>
      </c>
      <c r="W250" s="4">
        <f t="shared" si="49"/>
        <v>0</v>
      </c>
      <c r="X250" s="4">
        <f t="shared" si="47"/>
        <v>0</v>
      </c>
      <c r="Y250" s="3" t="b">
        <f t="shared" si="50"/>
        <v>1</v>
      </c>
    </row>
    <row r="251" spans="1:25" s="3" customFormat="1" ht="13.5" customHeight="1" x14ac:dyDescent="0.2">
      <c r="A251" s="26">
        <f t="shared" si="48"/>
        <v>247</v>
      </c>
      <c r="B251" s="33" t="s">
        <v>903</v>
      </c>
      <c r="C251" s="106">
        <v>40277</v>
      </c>
      <c r="D251" s="247">
        <v>6290000</v>
      </c>
      <c r="E251" s="284"/>
      <c r="F251" s="29">
        <f t="shared" si="51"/>
        <v>6290000</v>
      </c>
      <c r="G251" s="29">
        <v>6289000</v>
      </c>
      <c r="H251" s="29">
        <f t="shared" si="52"/>
        <v>1000</v>
      </c>
      <c r="I251" s="30">
        <v>5</v>
      </c>
      <c r="J251" s="30">
        <v>0.2</v>
      </c>
      <c r="K251" s="30">
        <v>0</v>
      </c>
      <c r="L251" s="72">
        <f t="shared" si="53"/>
        <v>0</v>
      </c>
      <c r="M251" s="29">
        <f t="shared" si="54"/>
        <v>6289000</v>
      </c>
      <c r="N251" s="29">
        <f t="shared" si="41"/>
        <v>1000</v>
      </c>
      <c r="O251" s="182" t="s">
        <v>904</v>
      </c>
      <c r="P251" s="182">
        <v>1</v>
      </c>
      <c r="Q251" s="287"/>
      <c r="R251" s="6"/>
      <c r="S251" s="6">
        <f t="shared" si="42"/>
        <v>314500</v>
      </c>
      <c r="T251" s="6">
        <f t="shared" si="43"/>
        <v>-313500</v>
      </c>
      <c r="U251" s="6">
        <f t="shared" si="44"/>
        <v>0</v>
      </c>
      <c r="V251" s="4">
        <f t="shared" si="45"/>
        <v>1258000</v>
      </c>
      <c r="W251" s="4">
        <f t="shared" si="49"/>
        <v>0</v>
      </c>
      <c r="X251" s="4">
        <f t="shared" si="47"/>
        <v>0</v>
      </c>
      <c r="Y251" s="3" t="b">
        <f t="shared" si="50"/>
        <v>1</v>
      </c>
    </row>
    <row r="252" spans="1:25" s="3" customFormat="1" ht="13.5" customHeight="1" x14ac:dyDescent="0.2">
      <c r="A252" s="26">
        <f t="shared" si="48"/>
        <v>248</v>
      </c>
      <c r="B252" s="33" t="s">
        <v>905</v>
      </c>
      <c r="C252" s="106">
        <v>40277</v>
      </c>
      <c r="D252" s="247">
        <v>2350000</v>
      </c>
      <c r="E252" s="284"/>
      <c r="F252" s="29">
        <f t="shared" si="51"/>
        <v>2350000</v>
      </c>
      <c r="G252" s="29">
        <v>2349000</v>
      </c>
      <c r="H252" s="29">
        <f t="shared" si="52"/>
        <v>1000</v>
      </c>
      <c r="I252" s="30">
        <v>5</v>
      </c>
      <c r="J252" s="30">
        <v>0.2</v>
      </c>
      <c r="K252" s="30">
        <v>0</v>
      </c>
      <c r="L252" s="72">
        <f t="shared" si="53"/>
        <v>0</v>
      </c>
      <c r="M252" s="29">
        <f t="shared" si="54"/>
        <v>2349000</v>
      </c>
      <c r="N252" s="29">
        <f t="shared" si="41"/>
        <v>1000</v>
      </c>
      <c r="O252" s="182" t="s">
        <v>904</v>
      </c>
      <c r="P252" s="182">
        <v>1</v>
      </c>
      <c r="Q252" s="287"/>
      <c r="R252" s="6"/>
      <c r="S252" s="6">
        <f t="shared" si="42"/>
        <v>117500</v>
      </c>
      <c r="T252" s="6">
        <f t="shared" si="43"/>
        <v>-116500</v>
      </c>
      <c r="U252" s="6">
        <f t="shared" si="44"/>
        <v>0</v>
      </c>
      <c r="V252" s="4">
        <f t="shared" si="45"/>
        <v>470000</v>
      </c>
      <c r="W252" s="4">
        <f t="shared" si="49"/>
        <v>0</v>
      </c>
      <c r="X252" s="4">
        <f t="shared" si="47"/>
        <v>0</v>
      </c>
      <c r="Y252" s="3" t="b">
        <f t="shared" si="50"/>
        <v>1</v>
      </c>
    </row>
    <row r="253" spans="1:25" s="3" customFormat="1" ht="13.5" customHeight="1" x14ac:dyDescent="0.2">
      <c r="A253" s="26">
        <f t="shared" si="48"/>
        <v>249</v>
      </c>
      <c r="B253" s="33" t="s">
        <v>906</v>
      </c>
      <c r="C253" s="106">
        <v>40280</v>
      </c>
      <c r="D253" s="247">
        <v>9800000</v>
      </c>
      <c r="E253" s="284"/>
      <c r="F253" s="29">
        <f t="shared" si="51"/>
        <v>9800000</v>
      </c>
      <c r="G253" s="29">
        <v>9799000</v>
      </c>
      <c r="H253" s="29">
        <f t="shared" si="52"/>
        <v>1000</v>
      </c>
      <c r="I253" s="30">
        <v>5</v>
      </c>
      <c r="J253" s="30">
        <v>0.2</v>
      </c>
      <c r="K253" s="30">
        <v>0</v>
      </c>
      <c r="L253" s="72">
        <f t="shared" si="53"/>
        <v>0</v>
      </c>
      <c r="M253" s="29">
        <f t="shared" si="54"/>
        <v>9799000</v>
      </c>
      <c r="N253" s="29">
        <f t="shared" si="41"/>
        <v>1000</v>
      </c>
      <c r="O253" s="182" t="s">
        <v>273</v>
      </c>
      <c r="P253" s="182">
        <v>1</v>
      </c>
      <c r="Q253" s="287"/>
      <c r="R253" s="6"/>
      <c r="S253" s="6">
        <f t="shared" si="42"/>
        <v>490000</v>
      </c>
      <c r="T253" s="6">
        <f t="shared" si="43"/>
        <v>-489000</v>
      </c>
      <c r="U253" s="6">
        <f t="shared" si="44"/>
        <v>0</v>
      </c>
      <c r="V253" s="4">
        <f t="shared" si="45"/>
        <v>1960000</v>
      </c>
      <c r="W253" s="4">
        <f t="shared" si="49"/>
        <v>0</v>
      </c>
      <c r="X253" s="4">
        <f t="shared" si="47"/>
        <v>0</v>
      </c>
      <c r="Y253" s="3" t="b">
        <f t="shared" si="50"/>
        <v>1</v>
      </c>
    </row>
    <row r="254" spans="1:25" s="3" customFormat="1" ht="13.5" customHeight="1" x14ac:dyDescent="0.2">
      <c r="A254" s="26">
        <f t="shared" si="48"/>
        <v>250</v>
      </c>
      <c r="B254" s="33" t="s">
        <v>907</v>
      </c>
      <c r="C254" s="106">
        <v>40289</v>
      </c>
      <c r="D254" s="247">
        <v>8000000</v>
      </c>
      <c r="E254" s="284"/>
      <c r="F254" s="29">
        <f t="shared" si="51"/>
        <v>8000000</v>
      </c>
      <c r="G254" s="29">
        <v>7999000</v>
      </c>
      <c r="H254" s="29">
        <f t="shared" si="52"/>
        <v>1000</v>
      </c>
      <c r="I254" s="30">
        <v>5</v>
      </c>
      <c r="J254" s="30">
        <v>0.2</v>
      </c>
      <c r="K254" s="30">
        <v>0</v>
      </c>
      <c r="L254" s="72">
        <f t="shared" si="53"/>
        <v>0</v>
      </c>
      <c r="M254" s="29">
        <f t="shared" si="54"/>
        <v>7999000</v>
      </c>
      <c r="N254" s="29">
        <f t="shared" si="41"/>
        <v>1000</v>
      </c>
      <c r="O254" s="182" t="s">
        <v>908</v>
      </c>
      <c r="P254" s="182">
        <v>1</v>
      </c>
      <c r="Q254" s="287"/>
      <c r="R254" s="6"/>
      <c r="S254" s="6">
        <f t="shared" si="42"/>
        <v>400000</v>
      </c>
      <c r="T254" s="6">
        <f t="shared" si="43"/>
        <v>-399000</v>
      </c>
      <c r="U254" s="6">
        <f t="shared" si="44"/>
        <v>0</v>
      </c>
      <c r="V254" s="4">
        <f t="shared" si="45"/>
        <v>1600000</v>
      </c>
      <c r="W254" s="4">
        <f t="shared" si="49"/>
        <v>0</v>
      </c>
      <c r="X254" s="4">
        <f t="shared" si="47"/>
        <v>0</v>
      </c>
      <c r="Y254" s="3" t="b">
        <f t="shared" si="50"/>
        <v>1</v>
      </c>
    </row>
    <row r="255" spans="1:25" s="3" customFormat="1" ht="13.5" customHeight="1" x14ac:dyDescent="0.2">
      <c r="A255" s="26">
        <f t="shared" si="48"/>
        <v>251</v>
      </c>
      <c r="B255" s="33" t="s">
        <v>909</v>
      </c>
      <c r="C255" s="106">
        <v>40289</v>
      </c>
      <c r="D255" s="247">
        <v>6000000</v>
      </c>
      <c r="E255" s="284"/>
      <c r="F255" s="29">
        <f t="shared" si="51"/>
        <v>6000000</v>
      </c>
      <c r="G255" s="29">
        <v>5999000</v>
      </c>
      <c r="H255" s="29">
        <f t="shared" si="52"/>
        <v>1000</v>
      </c>
      <c r="I255" s="30">
        <v>5</v>
      </c>
      <c r="J255" s="30">
        <v>0.2</v>
      </c>
      <c r="K255" s="30">
        <v>0</v>
      </c>
      <c r="L255" s="72">
        <f t="shared" si="53"/>
        <v>0</v>
      </c>
      <c r="M255" s="29">
        <f t="shared" si="54"/>
        <v>5999000</v>
      </c>
      <c r="N255" s="29">
        <f t="shared" si="41"/>
        <v>1000</v>
      </c>
      <c r="O255" s="182" t="s">
        <v>908</v>
      </c>
      <c r="P255" s="182">
        <v>1</v>
      </c>
      <c r="Q255" s="287"/>
      <c r="R255" s="6"/>
      <c r="S255" s="6">
        <f t="shared" si="42"/>
        <v>300000</v>
      </c>
      <c r="T255" s="6">
        <f t="shared" si="43"/>
        <v>-299000</v>
      </c>
      <c r="U255" s="6">
        <f t="shared" si="44"/>
        <v>0</v>
      </c>
      <c r="V255" s="4">
        <f t="shared" si="45"/>
        <v>1200000</v>
      </c>
      <c r="W255" s="4">
        <f t="shared" si="49"/>
        <v>0</v>
      </c>
      <c r="X255" s="4">
        <f t="shared" si="47"/>
        <v>0</v>
      </c>
      <c r="Y255" s="3" t="b">
        <f t="shared" si="50"/>
        <v>1</v>
      </c>
    </row>
    <row r="256" spans="1:25" s="3" customFormat="1" ht="13.5" customHeight="1" x14ac:dyDescent="0.2">
      <c r="A256" s="26">
        <f t="shared" si="48"/>
        <v>252</v>
      </c>
      <c r="B256" s="33" t="s">
        <v>506</v>
      </c>
      <c r="C256" s="106">
        <v>40294</v>
      </c>
      <c r="D256" s="247">
        <v>17592000</v>
      </c>
      <c r="E256" s="284"/>
      <c r="F256" s="29">
        <f t="shared" si="51"/>
        <v>17592000</v>
      </c>
      <c r="G256" s="29">
        <v>17591000</v>
      </c>
      <c r="H256" s="29">
        <f t="shared" si="52"/>
        <v>1000</v>
      </c>
      <c r="I256" s="30">
        <v>5</v>
      </c>
      <c r="J256" s="30">
        <v>0.2</v>
      </c>
      <c r="K256" s="30">
        <v>0</v>
      </c>
      <c r="L256" s="72">
        <f t="shared" si="53"/>
        <v>0</v>
      </c>
      <c r="M256" s="29">
        <f t="shared" si="54"/>
        <v>17591000</v>
      </c>
      <c r="N256" s="29">
        <f t="shared" si="41"/>
        <v>1000</v>
      </c>
      <c r="O256" s="182" t="s">
        <v>910</v>
      </c>
      <c r="P256" s="182">
        <v>15</v>
      </c>
      <c r="Q256" s="287"/>
      <c r="R256" s="6"/>
      <c r="S256" s="6">
        <f t="shared" si="42"/>
        <v>879600</v>
      </c>
      <c r="T256" s="6">
        <f t="shared" si="43"/>
        <v>-878600</v>
      </c>
      <c r="U256" s="6">
        <f t="shared" si="44"/>
        <v>0</v>
      </c>
      <c r="V256" s="4">
        <f t="shared" si="45"/>
        <v>3518400</v>
      </c>
      <c r="W256" s="4">
        <f t="shared" si="49"/>
        <v>0</v>
      </c>
      <c r="X256" s="4">
        <f t="shared" si="47"/>
        <v>0</v>
      </c>
      <c r="Y256" s="3" t="b">
        <f t="shared" si="50"/>
        <v>1</v>
      </c>
    </row>
    <row r="257" spans="1:25" s="3" customFormat="1" ht="13.5" customHeight="1" x14ac:dyDescent="0.2">
      <c r="A257" s="26">
        <f t="shared" si="48"/>
        <v>253</v>
      </c>
      <c r="B257" s="33" t="s">
        <v>911</v>
      </c>
      <c r="C257" s="106">
        <v>40305</v>
      </c>
      <c r="D257" s="247">
        <v>5500000</v>
      </c>
      <c r="E257" s="284"/>
      <c r="F257" s="29">
        <f t="shared" si="51"/>
        <v>5500000</v>
      </c>
      <c r="G257" s="29">
        <v>5499000</v>
      </c>
      <c r="H257" s="29">
        <f t="shared" si="52"/>
        <v>1000</v>
      </c>
      <c r="I257" s="30">
        <v>5</v>
      </c>
      <c r="J257" s="30">
        <v>0.2</v>
      </c>
      <c r="K257" s="30">
        <v>0</v>
      </c>
      <c r="L257" s="72">
        <f t="shared" si="53"/>
        <v>0</v>
      </c>
      <c r="M257" s="29">
        <f t="shared" si="54"/>
        <v>5499000</v>
      </c>
      <c r="N257" s="29">
        <f t="shared" si="41"/>
        <v>1000</v>
      </c>
      <c r="O257" s="182" t="s">
        <v>912</v>
      </c>
      <c r="P257" s="182">
        <v>1</v>
      </c>
      <c r="Q257" s="287"/>
      <c r="R257" s="6"/>
      <c r="S257" s="6">
        <f t="shared" si="42"/>
        <v>275000</v>
      </c>
      <c r="T257" s="6">
        <f t="shared" si="43"/>
        <v>-274000</v>
      </c>
      <c r="U257" s="6">
        <f t="shared" si="44"/>
        <v>0</v>
      </c>
      <c r="V257" s="4">
        <f t="shared" si="45"/>
        <v>1100000</v>
      </c>
      <c r="W257" s="4">
        <f t="shared" si="49"/>
        <v>0</v>
      </c>
      <c r="X257" s="4">
        <f t="shared" si="47"/>
        <v>0</v>
      </c>
      <c r="Y257" s="3" t="b">
        <f t="shared" si="50"/>
        <v>1</v>
      </c>
    </row>
    <row r="258" spans="1:25" s="3" customFormat="1" ht="13.5" customHeight="1" x14ac:dyDescent="0.2">
      <c r="A258" s="26">
        <f t="shared" si="48"/>
        <v>254</v>
      </c>
      <c r="B258" s="33" t="s">
        <v>913</v>
      </c>
      <c r="C258" s="106">
        <v>40323</v>
      </c>
      <c r="D258" s="247">
        <v>1850000</v>
      </c>
      <c r="E258" s="284"/>
      <c r="F258" s="29">
        <f t="shared" si="51"/>
        <v>1850000</v>
      </c>
      <c r="G258" s="29">
        <v>1849000</v>
      </c>
      <c r="H258" s="29">
        <f t="shared" si="52"/>
        <v>1000</v>
      </c>
      <c r="I258" s="30">
        <v>5</v>
      </c>
      <c r="J258" s="30">
        <v>0.2</v>
      </c>
      <c r="K258" s="30">
        <v>0</v>
      </c>
      <c r="L258" s="72">
        <f t="shared" si="53"/>
        <v>0</v>
      </c>
      <c r="M258" s="29">
        <f t="shared" si="54"/>
        <v>1849000</v>
      </c>
      <c r="N258" s="29">
        <f t="shared" si="41"/>
        <v>1000</v>
      </c>
      <c r="O258" s="182" t="s">
        <v>914</v>
      </c>
      <c r="P258" s="182">
        <v>1</v>
      </c>
      <c r="Q258" s="287"/>
      <c r="R258" s="6"/>
      <c r="S258" s="6">
        <f t="shared" si="42"/>
        <v>92500</v>
      </c>
      <c r="T258" s="6">
        <f t="shared" si="43"/>
        <v>-91500</v>
      </c>
      <c r="U258" s="6">
        <f t="shared" si="44"/>
        <v>0</v>
      </c>
      <c r="V258" s="4">
        <f t="shared" si="45"/>
        <v>370000</v>
      </c>
      <c r="W258" s="4">
        <f t="shared" si="49"/>
        <v>0</v>
      </c>
      <c r="X258" s="4">
        <f t="shared" si="47"/>
        <v>0</v>
      </c>
      <c r="Y258" s="3" t="b">
        <f t="shared" si="50"/>
        <v>1</v>
      </c>
    </row>
    <row r="259" spans="1:25" s="3" customFormat="1" ht="13.5" customHeight="1" x14ac:dyDescent="0.2">
      <c r="A259" s="26">
        <f t="shared" si="48"/>
        <v>255</v>
      </c>
      <c r="B259" s="33" t="s">
        <v>915</v>
      </c>
      <c r="C259" s="106">
        <v>40357</v>
      </c>
      <c r="D259" s="247">
        <v>3100000</v>
      </c>
      <c r="E259" s="284"/>
      <c r="F259" s="29">
        <f t="shared" si="51"/>
        <v>3100000</v>
      </c>
      <c r="G259" s="29">
        <v>3099000</v>
      </c>
      <c r="H259" s="29">
        <f t="shared" si="52"/>
        <v>1000</v>
      </c>
      <c r="I259" s="30">
        <v>5</v>
      </c>
      <c r="J259" s="30">
        <v>0.2</v>
      </c>
      <c r="K259" s="30">
        <v>0</v>
      </c>
      <c r="L259" s="72">
        <f t="shared" si="53"/>
        <v>0</v>
      </c>
      <c r="M259" s="29">
        <f t="shared" si="54"/>
        <v>3099000</v>
      </c>
      <c r="N259" s="29">
        <f t="shared" si="41"/>
        <v>1000</v>
      </c>
      <c r="O259" s="182" t="s">
        <v>904</v>
      </c>
      <c r="P259" s="182">
        <v>1</v>
      </c>
      <c r="Q259" s="287"/>
      <c r="R259" s="6"/>
      <c r="S259" s="6">
        <f t="shared" si="42"/>
        <v>155000</v>
      </c>
      <c r="T259" s="6">
        <f t="shared" si="43"/>
        <v>-154000</v>
      </c>
      <c r="U259" s="6">
        <f t="shared" si="44"/>
        <v>0</v>
      </c>
      <c r="V259" s="4">
        <f t="shared" si="45"/>
        <v>620000</v>
      </c>
      <c r="W259" s="4">
        <f t="shared" si="49"/>
        <v>0</v>
      </c>
      <c r="X259" s="4">
        <f t="shared" si="47"/>
        <v>0</v>
      </c>
      <c r="Y259" s="3" t="b">
        <f t="shared" si="50"/>
        <v>1</v>
      </c>
    </row>
    <row r="260" spans="1:25" s="3" customFormat="1" ht="13.5" customHeight="1" x14ac:dyDescent="0.2">
      <c r="A260" s="26">
        <f t="shared" si="48"/>
        <v>256</v>
      </c>
      <c r="B260" s="33" t="s">
        <v>510</v>
      </c>
      <c r="C260" s="106">
        <v>40358</v>
      </c>
      <c r="D260" s="247">
        <v>25770000</v>
      </c>
      <c r="E260" s="284"/>
      <c r="F260" s="29">
        <f t="shared" si="51"/>
        <v>25770000</v>
      </c>
      <c r="G260" s="29">
        <v>25769000</v>
      </c>
      <c r="H260" s="29">
        <f t="shared" si="52"/>
        <v>1000</v>
      </c>
      <c r="I260" s="30">
        <v>5</v>
      </c>
      <c r="J260" s="30">
        <v>0.2</v>
      </c>
      <c r="K260" s="30">
        <v>0</v>
      </c>
      <c r="L260" s="72">
        <f t="shared" si="53"/>
        <v>0</v>
      </c>
      <c r="M260" s="29">
        <f t="shared" si="54"/>
        <v>25769000</v>
      </c>
      <c r="N260" s="29">
        <f t="shared" si="41"/>
        <v>1000</v>
      </c>
      <c r="O260" s="182" t="s">
        <v>513</v>
      </c>
      <c r="P260" s="182">
        <v>10</v>
      </c>
      <c r="Q260" s="287"/>
      <c r="R260" s="6"/>
      <c r="S260" s="6">
        <f t="shared" si="42"/>
        <v>1288500</v>
      </c>
      <c r="T260" s="6">
        <f t="shared" si="43"/>
        <v>-1287500</v>
      </c>
      <c r="U260" s="6">
        <f t="shared" si="44"/>
        <v>0</v>
      </c>
      <c r="V260" s="4">
        <f t="shared" si="45"/>
        <v>5154000</v>
      </c>
      <c r="W260" s="4">
        <f t="shared" si="49"/>
        <v>0</v>
      </c>
      <c r="X260" s="4">
        <f t="shared" si="47"/>
        <v>0</v>
      </c>
      <c r="Y260" s="3" t="b">
        <f t="shared" si="50"/>
        <v>1</v>
      </c>
    </row>
    <row r="261" spans="1:25" s="3" customFormat="1" ht="13.5" customHeight="1" x14ac:dyDescent="0.2">
      <c r="A261" s="26">
        <f t="shared" si="48"/>
        <v>257</v>
      </c>
      <c r="B261" s="33" t="s">
        <v>916</v>
      </c>
      <c r="C261" s="106">
        <v>40359</v>
      </c>
      <c r="D261" s="247">
        <v>3900000</v>
      </c>
      <c r="E261" s="284"/>
      <c r="F261" s="29">
        <f t="shared" si="51"/>
        <v>3900000</v>
      </c>
      <c r="G261" s="29">
        <v>3899000</v>
      </c>
      <c r="H261" s="29">
        <f t="shared" si="52"/>
        <v>1000</v>
      </c>
      <c r="I261" s="30">
        <v>5</v>
      </c>
      <c r="J261" s="30">
        <v>0.2</v>
      </c>
      <c r="K261" s="30">
        <v>0</v>
      </c>
      <c r="L261" s="72">
        <f t="shared" si="53"/>
        <v>0</v>
      </c>
      <c r="M261" s="29">
        <f t="shared" si="54"/>
        <v>3899000</v>
      </c>
      <c r="N261" s="29">
        <f t="shared" ref="N261:N323" si="55">+F261-M261</f>
        <v>1000</v>
      </c>
      <c r="O261" s="182" t="s">
        <v>825</v>
      </c>
      <c r="P261" s="182">
        <v>1</v>
      </c>
      <c r="Q261" s="287"/>
      <c r="R261" s="6"/>
      <c r="S261" s="6">
        <f t="shared" ref="S261:S289" si="56">D261*0.05</f>
        <v>195000</v>
      </c>
      <c r="T261" s="6">
        <f t="shared" ref="T261:T324" si="57">N261-S261</f>
        <v>-194000</v>
      </c>
      <c r="U261" s="6">
        <f t="shared" ref="U261:U323" si="58">N261-1000</f>
        <v>0</v>
      </c>
      <c r="V261" s="4">
        <f t="shared" ref="V261:V324" si="59">F261/I261</f>
        <v>780000</v>
      </c>
      <c r="W261" s="4">
        <f t="shared" si="49"/>
        <v>0</v>
      </c>
      <c r="X261" s="4">
        <f t="shared" ref="X261:X324" si="60">L261-W261</f>
        <v>0</v>
      </c>
      <c r="Y261" s="3" t="b">
        <f t="shared" si="50"/>
        <v>1</v>
      </c>
    </row>
    <row r="262" spans="1:25" s="3" customFormat="1" ht="13.5" customHeight="1" x14ac:dyDescent="0.2">
      <c r="A262" s="26">
        <f t="shared" ref="A262:A324" si="61">+A261+1</f>
        <v>258</v>
      </c>
      <c r="B262" s="33" t="s">
        <v>917</v>
      </c>
      <c r="C262" s="106">
        <v>40359</v>
      </c>
      <c r="D262" s="247">
        <v>37000000</v>
      </c>
      <c r="E262" s="284"/>
      <c r="F262" s="35">
        <f t="shared" si="51"/>
        <v>37000000</v>
      </c>
      <c r="G262" s="35">
        <v>36999000</v>
      </c>
      <c r="H262" s="35">
        <f t="shared" si="52"/>
        <v>1000</v>
      </c>
      <c r="I262" s="36">
        <v>5</v>
      </c>
      <c r="J262" s="36">
        <v>0.2</v>
      </c>
      <c r="K262" s="30">
        <v>0</v>
      </c>
      <c r="L262" s="72">
        <f t="shared" si="53"/>
        <v>0</v>
      </c>
      <c r="M262" s="35">
        <f t="shared" si="54"/>
        <v>36999000</v>
      </c>
      <c r="N262" s="35">
        <f t="shared" si="55"/>
        <v>1000</v>
      </c>
      <c r="O262" s="182" t="s">
        <v>702</v>
      </c>
      <c r="P262" s="182">
        <v>1</v>
      </c>
      <c r="Q262" s="287"/>
      <c r="R262" s="6"/>
      <c r="S262" s="6">
        <f t="shared" si="56"/>
        <v>1850000</v>
      </c>
      <c r="T262" s="6">
        <f t="shared" si="57"/>
        <v>-1849000</v>
      </c>
      <c r="U262" s="6">
        <f t="shared" si="58"/>
        <v>0</v>
      </c>
      <c r="V262" s="4">
        <f t="shared" si="59"/>
        <v>7400000</v>
      </c>
      <c r="W262" s="4">
        <f t="shared" si="49"/>
        <v>0</v>
      </c>
      <c r="X262" s="4">
        <f t="shared" si="60"/>
        <v>0</v>
      </c>
      <c r="Y262" s="3" t="b">
        <f t="shared" si="50"/>
        <v>1</v>
      </c>
    </row>
    <row r="263" spans="1:25" s="3" customFormat="1" ht="13.5" customHeight="1" x14ac:dyDescent="0.2">
      <c r="A263" s="26">
        <f t="shared" si="61"/>
        <v>259</v>
      </c>
      <c r="B263" s="153" t="s">
        <v>918</v>
      </c>
      <c r="C263" s="106">
        <v>40361</v>
      </c>
      <c r="D263" s="247">
        <v>17200000</v>
      </c>
      <c r="E263" s="284"/>
      <c r="F263" s="35">
        <f t="shared" si="51"/>
        <v>17200000</v>
      </c>
      <c r="G263" s="35">
        <v>17199000</v>
      </c>
      <c r="H263" s="35">
        <f t="shared" si="52"/>
        <v>1000</v>
      </c>
      <c r="I263" s="36">
        <v>5</v>
      </c>
      <c r="J263" s="36">
        <v>0.2</v>
      </c>
      <c r="K263" s="30">
        <v>0</v>
      </c>
      <c r="L263" s="72">
        <f t="shared" si="53"/>
        <v>0</v>
      </c>
      <c r="M263" s="35">
        <f t="shared" si="54"/>
        <v>17199000</v>
      </c>
      <c r="N263" s="35">
        <f t="shared" si="55"/>
        <v>1000</v>
      </c>
      <c r="O263" s="182" t="s">
        <v>919</v>
      </c>
      <c r="P263" s="182">
        <v>1</v>
      </c>
      <c r="Q263" s="287"/>
      <c r="R263" s="6"/>
      <c r="S263" s="6">
        <f t="shared" si="56"/>
        <v>860000</v>
      </c>
      <c r="T263" s="6">
        <f t="shared" si="57"/>
        <v>-859000</v>
      </c>
      <c r="U263" s="6">
        <f t="shared" si="58"/>
        <v>0</v>
      </c>
      <c r="V263" s="4">
        <f t="shared" si="59"/>
        <v>3440000</v>
      </c>
      <c r="W263" s="4">
        <f t="shared" si="49"/>
        <v>0</v>
      </c>
      <c r="X263" s="4">
        <f t="shared" si="60"/>
        <v>0</v>
      </c>
      <c r="Y263" s="3" t="b">
        <f t="shared" si="50"/>
        <v>1</v>
      </c>
    </row>
    <row r="264" spans="1:25" s="3" customFormat="1" ht="13.5" customHeight="1" x14ac:dyDescent="0.2">
      <c r="A264" s="26">
        <f t="shared" si="61"/>
        <v>260</v>
      </c>
      <c r="B264" s="153" t="s">
        <v>920</v>
      </c>
      <c r="C264" s="112">
        <v>40372</v>
      </c>
      <c r="D264" s="124">
        <v>1090909</v>
      </c>
      <c r="E264" s="198"/>
      <c r="F264" s="29">
        <f t="shared" si="51"/>
        <v>1090909</v>
      </c>
      <c r="G264" s="35">
        <v>1089909</v>
      </c>
      <c r="H264" s="29">
        <f t="shared" si="52"/>
        <v>1000</v>
      </c>
      <c r="I264" s="30">
        <v>5</v>
      </c>
      <c r="J264" s="30">
        <v>0.2</v>
      </c>
      <c r="K264" s="30">
        <v>0</v>
      </c>
      <c r="L264" s="72">
        <f t="shared" si="53"/>
        <v>0</v>
      </c>
      <c r="M264" s="35">
        <f t="shared" si="54"/>
        <v>1089909</v>
      </c>
      <c r="N264" s="29">
        <f t="shared" si="55"/>
        <v>1000</v>
      </c>
      <c r="O264" s="104" t="s">
        <v>921</v>
      </c>
      <c r="P264" s="310">
        <v>1</v>
      </c>
      <c r="Q264" s="287"/>
      <c r="R264" s="6"/>
      <c r="S264" s="6">
        <f t="shared" si="56"/>
        <v>54545.450000000004</v>
      </c>
      <c r="T264" s="6">
        <f t="shared" si="57"/>
        <v>-53545.450000000004</v>
      </c>
      <c r="U264" s="6">
        <f t="shared" si="58"/>
        <v>0</v>
      </c>
      <c r="V264" s="4">
        <f t="shared" si="59"/>
        <v>218181.8</v>
      </c>
      <c r="W264" s="4">
        <f t="shared" si="49"/>
        <v>0</v>
      </c>
      <c r="X264" s="4">
        <f t="shared" si="60"/>
        <v>0</v>
      </c>
      <c r="Y264" s="3" t="b">
        <f t="shared" si="50"/>
        <v>1</v>
      </c>
    </row>
    <row r="265" spans="1:25" s="3" customFormat="1" ht="13.5" customHeight="1" x14ac:dyDescent="0.2">
      <c r="A265" s="26">
        <f t="shared" si="61"/>
        <v>261</v>
      </c>
      <c r="B265" s="153" t="s">
        <v>510</v>
      </c>
      <c r="C265" s="112">
        <v>40385</v>
      </c>
      <c r="D265" s="124">
        <v>2200000</v>
      </c>
      <c r="E265" s="198"/>
      <c r="F265" s="29">
        <f t="shared" si="51"/>
        <v>2200000</v>
      </c>
      <c r="G265" s="35">
        <v>2199000</v>
      </c>
      <c r="H265" s="29">
        <f t="shared" si="52"/>
        <v>1000</v>
      </c>
      <c r="I265" s="30">
        <v>5</v>
      </c>
      <c r="J265" s="30">
        <v>0.2</v>
      </c>
      <c r="K265" s="30">
        <v>0</v>
      </c>
      <c r="L265" s="72">
        <f t="shared" si="53"/>
        <v>0</v>
      </c>
      <c r="M265" s="29">
        <f t="shared" si="54"/>
        <v>2199000</v>
      </c>
      <c r="N265" s="29">
        <f t="shared" si="55"/>
        <v>1000</v>
      </c>
      <c r="O265" s="104" t="s">
        <v>513</v>
      </c>
      <c r="P265" s="310">
        <v>2</v>
      </c>
      <c r="Q265" s="287"/>
      <c r="R265" s="6"/>
      <c r="S265" s="6">
        <f t="shared" si="56"/>
        <v>110000</v>
      </c>
      <c r="T265" s="6">
        <f t="shared" si="57"/>
        <v>-109000</v>
      </c>
      <c r="U265" s="6">
        <f t="shared" si="58"/>
        <v>0</v>
      </c>
      <c r="V265" s="4">
        <f t="shared" si="59"/>
        <v>440000</v>
      </c>
      <c r="W265" s="4">
        <f t="shared" si="49"/>
        <v>0</v>
      </c>
      <c r="X265" s="4">
        <f t="shared" si="60"/>
        <v>0</v>
      </c>
      <c r="Y265" s="3" t="b">
        <f t="shared" si="50"/>
        <v>1</v>
      </c>
    </row>
    <row r="266" spans="1:25" s="3" customFormat="1" ht="13.5" customHeight="1" x14ac:dyDescent="0.2">
      <c r="A266" s="26">
        <f t="shared" si="61"/>
        <v>262</v>
      </c>
      <c r="B266" s="153" t="s">
        <v>922</v>
      </c>
      <c r="C266" s="112">
        <v>40415</v>
      </c>
      <c r="D266" s="124">
        <v>5800000</v>
      </c>
      <c r="E266" s="198"/>
      <c r="F266" s="29">
        <f t="shared" si="51"/>
        <v>5800000</v>
      </c>
      <c r="G266" s="35">
        <v>5799000</v>
      </c>
      <c r="H266" s="29">
        <f t="shared" si="52"/>
        <v>1000</v>
      </c>
      <c r="I266" s="30">
        <v>5</v>
      </c>
      <c r="J266" s="30">
        <v>0.2</v>
      </c>
      <c r="K266" s="30">
        <v>0</v>
      </c>
      <c r="L266" s="72">
        <f t="shared" si="53"/>
        <v>0</v>
      </c>
      <c r="M266" s="29">
        <f t="shared" si="54"/>
        <v>5799000</v>
      </c>
      <c r="N266" s="29">
        <f t="shared" si="55"/>
        <v>1000</v>
      </c>
      <c r="O266" s="104" t="s">
        <v>923</v>
      </c>
      <c r="P266" s="310">
        <v>1</v>
      </c>
      <c r="Q266" s="287"/>
      <c r="R266" s="6"/>
      <c r="S266" s="6">
        <f t="shared" si="56"/>
        <v>290000</v>
      </c>
      <c r="T266" s="6">
        <f t="shared" si="57"/>
        <v>-289000</v>
      </c>
      <c r="U266" s="6">
        <f t="shared" si="58"/>
        <v>0</v>
      </c>
      <c r="V266" s="4">
        <f t="shared" si="59"/>
        <v>1160000</v>
      </c>
      <c r="W266" s="4">
        <f t="shared" si="49"/>
        <v>0</v>
      </c>
      <c r="X266" s="4">
        <f t="shared" si="60"/>
        <v>0</v>
      </c>
      <c r="Y266" s="3" t="b">
        <f t="shared" si="50"/>
        <v>1</v>
      </c>
    </row>
    <row r="267" spans="1:25" s="3" customFormat="1" ht="13.5" customHeight="1" x14ac:dyDescent="0.2">
      <c r="A267" s="26">
        <f t="shared" si="61"/>
        <v>263</v>
      </c>
      <c r="B267" s="153" t="s">
        <v>924</v>
      </c>
      <c r="C267" s="112">
        <v>40415</v>
      </c>
      <c r="D267" s="124">
        <v>5500000</v>
      </c>
      <c r="E267" s="198"/>
      <c r="F267" s="29">
        <f t="shared" si="51"/>
        <v>5500000</v>
      </c>
      <c r="G267" s="35">
        <v>5499000</v>
      </c>
      <c r="H267" s="29">
        <f t="shared" si="52"/>
        <v>1000</v>
      </c>
      <c r="I267" s="30">
        <v>5</v>
      </c>
      <c r="J267" s="30">
        <v>0.2</v>
      </c>
      <c r="K267" s="30">
        <v>0</v>
      </c>
      <c r="L267" s="72">
        <f t="shared" si="53"/>
        <v>0</v>
      </c>
      <c r="M267" s="29">
        <f t="shared" si="54"/>
        <v>5499000</v>
      </c>
      <c r="N267" s="29">
        <f t="shared" si="55"/>
        <v>1000</v>
      </c>
      <c r="O267" s="104" t="s">
        <v>923</v>
      </c>
      <c r="P267" s="310">
        <v>1</v>
      </c>
      <c r="Q267" s="287"/>
      <c r="R267" s="6"/>
      <c r="S267" s="6">
        <f t="shared" si="56"/>
        <v>275000</v>
      </c>
      <c r="T267" s="6">
        <f t="shared" si="57"/>
        <v>-274000</v>
      </c>
      <c r="U267" s="6">
        <f t="shared" si="58"/>
        <v>0</v>
      </c>
      <c r="V267" s="4">
        <f t="shared" si="59"/>
        <v>1100000</v>
      </c>
      <c r="W267" s="4">
        <f t="shared" si="49"/>
        <v>0</v>
      </c>
      <c r="X267" s="4">
        <f t="shared" si="60"/>
        <v>0</v>
      </c>
      <c r="Y267" s="3" t="b">
        <f t="shared" si="50"/>
        <v>1</v>
      </c>
    </row>
    <row r="268" spans="1:25" s="3" customFormat="1" ht="13.5" customHeight="1" x14ac:dyDescent="0.2">
      <c r="A268" s="26">
        <f t="shared" si="61"/>
        <v>264</v>
      </c>
      <c r="B268" s="153" t="s">
        <v>925</v>
      </c>
      <c r="C268" s="112">
        <v>40438</v>
      </c>
      <c r="D268" s="124">
        <v>4700000</v>
      </c>
      <c r="E268" s="198"/>
      <c r="F268" s="29">
        <f t="shared" si="51"/>
        <v>4700000</v>
      </c>
      <c r="G268" s="35">
        <v>4699000</v>
      </c>
      <c r="H268" s="29">
        <f t="shared" si="52"/>
        <v>1000</v>
      </c>
      <c r="I268" s="30">
        <v>5</v>
      </c>
      <c r="J268" s="30">
        <v>0.2</v>
      </c>
      <c r="K268" s="30">
        <v>0</v>
      </c>
      <c r="L268" s="72">
        <f t="shared" si="53"/>
        <v>0</v>
      </c>
      <c r="M268" s="29">
        <f t="shared" si="54"/>
        <v>4699000</v>
      </c>
      <c r="N268" s="29">
        <f t="shared" si="55"/>
        <v>1000</v>
      </c>
      <c r="O268" s="104" t="s">
        <v>926</v>
      </c>
      <c r="P268" s="310">
        <v>1</v>
      </c>
      <c r="Q268" s="287"/>
      <c r="R268" s="6"/>
      <c r="S268" s="6">
        <f t="shared" si="56"/>
        <v>235000</v>
      </c>
      <c r="T268" s="6">
        <f t="shared" si="57"/>
        <v>-234000</v>
      </c>
      <c r="U268" s="6">
        <f t="shared" si="58"/>
        <v>0</v>
      </c>
      <c r="V268" s="4">
        <f t="shared" si="59"/>
        <v>940000</v>
      </c>
      <c r="W268" s="4">
        <f t="shared" si="49"/>
        <v>0</v>
      </c>
      <c r="X268" s="4">
        <f t="shared" si="60"/>
        <v>0</v>
      </c>
      <c r="Y268" s="3" t="b">
        <f t="shared" si="50"/>
        <v>1</v>
      </c>
    </row>
    <row r="269" spans="1:25" s="3" customFormat="1" ht="13.5" customHeight="1" x14ac:dyDescent="0.2">
      <c r="A269" s="26">
        <f t="shared" si="61"/>
        <v>265</v>
      </c>
      <c r="B269" s="153" t="s">
        <v>927</v>
      </c>
      <c r="C269" s="112">
        <v>40446</v>
      </c>
      <c r="D269" s="124">
        <v>10450000</v>
      </c>
      <c r="E269" s="198"/>
      <c r="F269" s="29">
        <f t="shared" si="51"/>
        <v>10450000</v>
      </c>
      <c r="G269" s="35">
        <v>10449000</v>
      </c>
      <c r="H269" s="29">
        <f t="shared" si="52"/>
        <v>1000</v>
      </c>
      <c r="I269" s="30">
        <v>5</v>
      </c>
      <c r="J269" s="30">
        <v>0.2</v>
      </c>
      <c r="K269" s="30">
        <v>0</v>
      </c>
      <c r="L269" s="72">
        <f t="shared" si="53"/>
        <v>0</v>
      </c>
      <c r="M269" s="29">
        <f t="shared" si="54"/>
        <v>10449000</v>
      </c>
      <c r="N269" s="29">
        <f t="shared" si="55"/>
        <v>1000</v>
      </c>
      <c r="O269" s="104" t="s">
        <v>627</v>
      </c>
      <c r="P269" s="310">
        <v>1</v>
      </c>
      <c r="Q269" s="287"/>
      <c r="R269" s="6"/>
      <c r="S269" s="6">
        <f t="shared" si="56"/>
        <v>522500</v>
      </c>
      <c r="T269" s="6">
        <f t="shared" si="57"/>
        <v>-521500</v>
      </c>
      <c r="U269" s="6">
        <f t="shared" si="58"/>
        <v>0</v>
      </c>
      <c r="V269" s="4">
        <f t="shared" si="59"/>
        <v>2090000</v>
      </c>
      <c r="W269" s="4">
        <f t="shared" si="49"/>
        <v>0</v>
      </c>
      <c r="X269" s="4">
        <f t="shared" si="60"/>
        <v>0</v>
      </c>
      <c r="Y269" s="3" t="b">
        <f t="shared" si="50"/>
        <v>1</v>
      </c>
    </row>
    <row r="270" spans="1:25" s="3" customFormat="1" ht="13.5" customHeight="1" x14ac:dyDescent="0.2">
      <c r="A270" s="26">
        <f t="shared" si="61"/>
        <v>266</v>
      </c>
      <c r="B270" s="153" t="s">
        <v>928</v>
      </c>
      <c r="C270" s="112">
        <v>40446</v>
      </c>
      <c r="D270" s="124">
        <v>8550000</v>
      </c>
      <c r="E270" s="198"/>
      <c r="F270" s="29">
        <f t="shared" si="51"/>
        <v>8550000</v>
      </c>
      <c r="G270" s="35">
        <v>8549000</v>
      </c>
      <c r="H270" s="29">
        <f t="shared" si="52"/>
        <v>1000</v>
      </c>
      <c r="I270" s="30">
        <v>5</v>
      </c>
      <c r="J270" s="30">
        <v>0.2</v>
      </c>
      <c r="K270" s="30">
        <v>0</v>
      </c>
      <c r="L270" s="72">
        <f t="shared" si="53"/>
        <v>0</v>
      </c>
      <c r="M270" s="29">
        <f t="shared" si="54"/>
        <v>8549000</v>
      </c>
      <c r="N270" s="29">
        <f t="shared" si="55"/>
        <v>1000</v>
      </c>
      <c r="O270" s="104" t="s">
        <v>627</v>
      </c>
      <c r="P270" s="310">
        <v>1</v>
      </c>
      <c r="Q270" s="287"/>
      <c r="R270" s="6"/>
      <c r="S270" s="6">
        <f t="shared" si="56"/>
        <v>427500</v>
      </c>
      <c r="T270" s="6">
        <f t="shared" si="57"/>
        <v>-426500</v>
      </c>
      <c r="U270" s="6">
        <f t="shared" si="58"/>
        <v>0</v>
      </c>
      <c r="V270" s="4">
        <f t="shared" si="59"/>
        <v>1710000</v>
      </c>
      <c r="W270" s="4">
        <f t="shared" ref="W270:W301" si="62">ROUND(IF(H270&lt;=1000,0,V270/12*3),0)</f>
        <v>0</v>
      </c>
      <c r="X270" s="4">
        <f t="shared" si="60"/>
        <v>0</v>
      </c>
      <c r="Y270" s="3" t="b">
        <f t="shared" si="50"/>
        <v>1</v>
      </c>
    </row>
    <row r="271" spans="1:25" s="3" customFormat="1" ht="13.5" customHeight="1" x14ac:dyDescent="0.2">
      <c r="A271" s="26">
        <f t="shared" si="61"/>
        <v>267</v>
      </c>
      <c r="B271" s="153" t="s">
        <v>929</v>
      </c>
      <c r="C271" s="112">
        <v>40446</v>
      </c>
      <c r="D271" s="124">
        <v>7125000</v>
      </c>
      <c r="E271" s="198"/>
      <c r="F271" s="29">
        <f t="shared" si="51"/>
        <v>7125000</v>
      </c>
      <c r="G271" s="35">
        <v>7124000</v>
      </c>
      <c r="H271" s="29">
        <f t="shared" si="52"/>
        <v>1000</v>
      </c>
      <c r="I271" s="30">
        <v>5</v>
      </c>
      <c r="J271" s="30">
        <v>0.2</v>
      </c>
      <c r="K271" s="30">
        <v>0</v>
      </c>
      <c r="L271" s="72">
        <f t="shared" si="53"/>
        <v>0</v>
      </c>
      <c r="M271" s="29">
        <f t="shared" si="54"/>
        <v>7124000</v>
      </c>
      <c r="N271" s="29">
        <f t="shared" si="55"/>
        <v>1000</v>
      </c>
      <c r="O271" s="104" t="s">
        <v>627</v>
      </c>
      <c r="P271" s="310">
        <v>1</v>
      </c>
      <c r="Q271" s="287"/>
      <c r="R271" s="6"/>
      <c r="S271" s="6">
        <f t="shared" si="56"/>
        <v>356250</v>
      </c>
      <c r="T271" s="6">
        <f t="shared" si="57"/>
        <v>-355250</v>
      </c>
      <c r="U271" s="6">
        <f t="shared" si="58"/>
        <v>0</v>
      </c>
      <c r="V271" s="4">
        <f t="shared" si="59"/>
        <v>1425000</v>
      </c>
      <c r="W271" s="4">
        <f t="shared" si="62"/>
        <v>0</v>
      </c>
      <c r="X271" s="4">
        <f t="shared" si="60"/>
        <v>0</v>
      </c>
      <c r="Y271" s="3" t="b">
        <f t="shared" si="50"/>
        <v>1</v>
      </c>
    </row>
    <row r="272" spans="1:25" s="3" customFormat="1" ht="13.5" customHeight="1" x14ac:dyDescent="0.2">
      <c r="A272" s="26">
        <f t="shared" si="61"/>
        <v>268</v>
      </c>
      <c r="B272" s="39" t="s">
        <v>930</v>
      </c>
      <c r="C272" s="106">
        <v>40602</v>
      </c>
      <c r="D272" s="247">
        <v>1450000</v>
      </c>
      <c r="E272" s="284"/>
      <c r="F272" s="29">
        <f t="shared" si="51"/>
        <v>1450000</v>
      </c>
      <c r="G272" s="35">
        <v>1449000</v>
      </c>
      <c r="H272" s="35">
        <f t="shared" si="52"/>
        <v>1000</v>
      </c>
      <c r="I272" s="36">
        <v>5</v>
      </c>
      <c r="J272" s="36">
        <v>0.2</v>
      </c>
      <c r="K272" s="30">
        <v>0</v>
      </c>
      <c r="L272" s="72">
        <f t="shared" si="53"/>
        <v>0</v>
      </c>
      <c r="M272" s="35">
        <f t="shared" si="54"/>
        <v>1449000</v>
      </c>
      <c r="N272" s="35">
        <f t="shared" si="55"/>
        <v>1000</v>
      </c>
      <c r="O272" s="182" t="s">
        <v>904</v>
      </c>
      <c r="P272" s="182">
        <v>1</v>
      </c>
      <c r="Q272" s="287" t="s">
        <v>402</v>
      </c>
      <c r="R272" s="6"/>
      <c r="S272" s="6">
        <f t="shared" si="56"/>
        <v>72500</v>
      </c>
      <c r="T272" s="6">
        <f t="shared" si="57"/>
        <v>-71500</v>
      </c>
      <c r="U272" s="6">
        <f t="shared" si="58"/>
        <v>0</v>
      </c>
      <c r="V272" s="4">
        <f t="shared" si="59"/>
        <v>290000</v>
      </c>
      <c r="W272" s="4">
        <f t="shared" si="62"/>
        <v>0</v>
      </c>
      <c r="X272" s="4">
        <f t="shared" si="60"/>
        <v>0</v>
      </c>
      <c r="Y272" s="3" t="b">
        <f t="shared" si="50"/>
        <v>1</v>
      </c>
    </row>
    <row r="273" spans="1:25" s="3" customFormat="1" ht="13.5" customHeight="1" x14ac:dyDescent="0.2">
      <c r="A273" s="26">
        <f t="shared" si="61"/>
        <v>269</v>
      </c>
      <c r="B273" s="33" t="s">
        <v>931</v>
      </c>
      <c r="C273" s="106">
        <v>40646</v>
      </c>
      <c r="D273" s="247">
        <v>1150000</v>
      </c>
      <c r="E273" s="284"/>
      <c r="F273" s="29">
        <f t="shared" si="51"/>
        <v>1150000</v>
      </c>
      <c r="G273" s="35">
        <v>1149000</v>
      </c>
      <c r="H273" s="35">
        <f t="shared" si="52"/>
        <v>1000</v>
      </c>
      <c r="I273" s="36">
        <v>5</v>
      </c>
      <c r="J273" s="36">
        <v>0.2</v>
      </c>
      <c r="K273" s="30">
        <v>0</v>
      </c>
      <c r="L273" s="72">
        <f t="shared" si="53"/>
        <v>0</v>
      </c>
      <c r="M273" s="35">
        <f t="shared" si="54"/>
        <v>1149000</v>
      </c>
      <c r="N273" s="35">
        <f t="shared" si="55"/>
        <v>1000</v>
      </c>
      <c r="O273" s="182" t="s">
        <v>343</v>
      </c>
      <c r="P273" s="182">
        <v>1</v>
      </c>
      <c r="Q273" s="287" t="s">
        <v>448</v>
      </c>
      <c r="R273" s="6"/>
      <c r="S273" s="6">
        <f t="shared" si="56"/>
        <v>57500</v>
      </c>
      <c r="T273" s="6">
        <f t="shared" si="57"/>
        <v>-56500</v>
      </c>
      <c r="U273" s="6">
        <f t="shared" si="58"/>
        <v>0</v>
      </c>
      <c r="V273" s="4">
        <f t="shared" si="59"/>
        <v>230000</v>
      </c>
      <c r="W273" s="4">
        <f t="shared" si="62"/>
        <v>0</v>
      </c>
      <c r="X273" s="4">
        <f t="shared" si="60"/>
        <v>0</v>
      </c>
      <c r="Y273" s="3" t="b">
        <f t="shared" si="50"/>
        <v>1</v>
      </c>
    </row>
    <row r="274" spans="1:25" s="3" customFormat="1" ht="13.5" customHeight="1" x14ac:dyDescent="0.2">
      <c r="A274" s="26">
        <f t="shared" si="61"/>
        <v>270</v>
      </c>
      <c r="B274" s="33" t="s">
        <v>932</v>
      </c>
      <c r="C274" s="106">
        <v>40647</v>
      </c>
      <c r="D274" s="247">
        <v>2500000</v>
      </c>
      <c r="E274" s="284"/>
      <c r="F274" s="29">
        <f t="shared" si="51"/>
        <v>2500000</v>
      </c>
      <c r="G274" s="35">
        <v>2499000</v>
      </c>
      <c r="H274" s="35">
        <f t="shared" si="52"/>
        <v>1000</v>
      </c>
      <c r="I274" s="36">
        <v>5</v>
      </c>
      <c r="J274" s="36">
        <v>0.2</v>
      </c>
      <c r="K274" s="30">
        <v>0</v>
      </c>
      <c r="L274" s="72">
        <f t="shared" si="53"/>
        <v>0</v>
      </c>
      <c r="M274" s="35">
        <f t="shared" si="54"/>
        <v>2499000</v>
      </c>
      <c r="N274" s="35">
        <f t="shared" si="55"/>
        <v>1000</v>
      </c>
      <c r="O274" s="182" t="s">
        <v>933</v>
      </c>
      <c r="P274" s="182">
        <v>1</v>
      </c>
      <c r="Q274" s="287" t="s">
        <v>934</v>
      </c>
      <c r="R274" s="6"/>
      <c r="S274" s="6">
        <f t="shared" si="56"/>
        <v>125000</v>
      </c>
      <c r="T274" s="6">
        <f t="shared" si="57"/>
        <v>-124000</v>
      </c>
      <c r="U274" s="6">
        <f t="shared" si="58"/>
        <v>0</v>
      </c>
      <c r="V274" s="4">
        <f t="shared" si="59"/>
        <v>500000</v>
      </c>
      <c r="W274" s="4">
        <f t="shared" si="62"/>
        <v>0</v>
      </c>
      <c r="X274" s="4">
        <f t="shared" si="60"/>
        <v>0</v>
      </c>
      <c r="Y274" s="3" t="b">
        <f t="shared" si="50"/>
        <v>1</v>
      </c>
    </row>
    <row r="275" spans="1:25" s="3" customFormat="1" ht="13.5" customHeight="1" x14ac:dyDescent="0.2">
      <c r="A275" s="26">
        <f t="shared" si="61"/>
        <v>271</v>
      </c>
      <c r="B275" s="33" t="s">
        <v>935</v>
      </c>
      <c r="C275" s="106">
        <v>40683</v>
      </c>
      <c r="D275" s="247">
        <v>14000000</v>
      </c>
      <c r="E275" s="284"/>
      <c r="F275" s="29">
        <f t="shared" si="51"/>
        <v>14000000</v>
      </c>
      <c r="G275" s="35">
        <v>13999000</v>
      </c>
      <c r="H275" s="35">
        <f t="shared" si="52"/>
        <v>1000</v>
      </c>
      <c r="I275" s="36">
        <v>5</v>
      </c>
      <c r="J275" s="36">
        <v>0.2</v>
      </c>
      <c r="K275" s="30">
        <v>0</v>
      </c>
      <c r="L275" s="72">
        <f t="shared" si="53"/>
        <v>0</v>
      </c>
      <c r="M275" s="35">
        <f t="shared" si="54"/>
        <v>13999000</v>
      </c>
      <c r="N275" s="35">
        <f t="shared" si="55"/>
        <v>1000</v>
      </c>
      <c r="O275" s="182" t="s">
        <v>936</v>
      </c>
      <c r="P275" s="182">
        <v>1</v>
      </c>
      <c r="Q275" s="287" t="s">
        <v>937</v>
      </c>
      <c r="R275" s="6"/>
      <c r="S275" s="6">
        <f t="shared" si="56"/>
        <v>700000</v>
      </c>
      <c r="T275" s="6">
        <f t="shared" si="57"/>
        <v>-699000</v>
      </c>
      <c r="U275" s="6">
        <f t="shared" si="58"/>
        <v>0</v>
      </c>
      <c r="V275" s="4">
        <f t="shared" si="59"/>
        <v>2800000</v>
      </c>
      <c r="W275" s="4">
        <f t="shared" si="62"/>
        <v>0</v>
      </c>
      <c r="X275" s="4">
        <f t="shared" si="60"/>
        <v>0</v>
      </c>
      <c r="Y275" s="3" t="b">
        <f t="shared" si="50"/>
        <v>1</v>
      </c>
    </row>
    <row r="276" spans="1:25" s="3" customFormat="1" ht="13.5" customHeight="1" x14ac:dyDescent="0.2">
      <c r="A276" s="26">
        <f t="shared" si="61"/>
        <v>272</v>
      </c>
      <c r="B276" s="33" t="s">
        <v>938</v>
      </c>
      <c r="C276" s="106">
        <v>40683</v>
      </c>
      <c r="D276" s="247">
        <v>10000000</v>
      </c>
      <c r="E276" s="284"/>
      <c r="F276" s="29">
        <f t="shared" si="51"/>
        <v>10000000</v>
      </c>
      <c r="G276" s="35">
        <v>9999000</v>
      </c>
      <c r="H276" s="35">
        <f t="shared" si="52"/>
        <v>1000</v>
      </c>
      <c r="I276" s="36">
        <v>5</v>
      </c>
      <c r="J276" s="36">
        <v>0.2</v>
      </c>
      <c r="K276" s="30">
        <v>0</v>
      </c>
      <c r="L276" s="72">
        <f t="shared" si="53"/>
        <v>0</v>
      </c>
      <c r="M276" s="35">
        <f t="shared" si="54"/>
        <v>9999000</v>
      </c>
      <c r="N276" s="35">
        <f t="shared" si="55"/>
        <v>1000</v>
      </c>
      <c r="O276" s="182" t="s">
        <v>939</v>
      </c>
      <c r="P276" s="182">
        <v>1</v>
      </c>
      <c r="Q276" s="287" t="s">
        <v>937</v>
      </c>
      <c r="R276" s="6"/>
      <c r="S276" s="6">
        <f t="shared" si="56"/>
        <v>500000</v>
      </c>
      <c r="T276" s="6">
        <f t="shared" si="57"/>
        <v>-499000</v>
      </c>
      <c r="U276" s="6">
        <f t="shared" si="58"/>
        <v>0</v>
      </c>
      <c r="V276" s="4">
        <f t="shared" si="59"/>
        <v>2000000</v>
      </c>
      <c r="W276" s="4">
        <f t="shared" si="62"/>
        <v>0</v>
      </c>
      <c r="X276" s="4">
        <f t="shared" si="60"/>
        <v>0</v>
      </c>
      <c r="Y276" s="3" t="b">
        <f t="shared" si="50"/>
        <v>1</v>
      </c>
    </row>
    <row r="277" spans="1:25" s="3" customFormat="1" ht="13.5" customHeight="1" x14ac:dyDescent="0.2">
      <c r="A277" s="26">
        <f t="shared" si="61"/>
        <v>273</v>
      </c>
      <c r="B277" s="33" t="s">
        <v>940</v>
      </c>
      <c r="C277" s="106">
        <v>40683</v>
      </c>
      <c r="D277" s="247">
        <v>9000000</v>
      </c>
      <c r="E277" s="284"/>
      <c r="F277" s="29">
        <f t="shared" si="51"/>
        <v>9000000</v>
      </c>
      <c r="G277" s="35">
        <v>8999000</v>
      </c>
      <c r="H277" s="35">
        <f t="shared" si="52"/>
        <v>1000</v>
      </c>
      <c r="I277" s="36">
        <v>5</v>
      </c>
      <c r="J277" s="36">
        <v>0.2</v>
      </c>
      <c r="K277" s="30">
        <v>0</v>
      </c>
      <c r="L277" s="72">
        <f t="shared" si="53"/>
        <v>0</v>
      </c>
      <c r="M277" s="35">
        <f t="shared" si="54"/>
        <v>8999000</v>
      </c>
      <c r="N277" s="35">
        <f t="shared" si="55"/>
        <v>1000</v>
      </c>
      <c r="O277" s="182" t="s">
        <v>936</v>
      </c>
      <c r="P277" s="182">
        <v>1</v>
      </c>
      <c r="Q277" s="287" t="s">
        <v>937</v>
      </c>
      <c r="R277" s="6"/>
      <c r="S277" s="6">
        <f t="shared" si="56"/>
        <v>450000</v>
      </c>
      <c r="T277" s="6">
        <f t="shared" si="57"/>
        <v>-449000</v>
      </c>
      <c r="U277" s="6">
        <f t="shared" si="58"/>
        <v>0</v>
      </c>
      <c r="V277" s="4">
        <f t="shared" si="59"/>
        <v>1800000</v>
      </c>
      <c r="W277" s="4">
        <f t="shared" si="62"/>
        <v>0</v>
      </c>
      <c r="X277" s="4">
        <f t="shared" si="60"/>
        <v>0</v>
      </c>
      <c r="Y277" s="3" t="b">
        <f t="shared" si="50"/>
        <v>1</v>
      </c>
    </row>
    <row r="278" spans="1:25" s="3" customFormat="1" ht="13.5" customHeight="1" x14ac:dyDescent="0.2">
      <c r="A278" s="26">
        <f t="shared" si="61"/>
        <v>274</v>
      </c>
      <c r="B278" s="33" t="s">
        <v>941</v>
      </c>
      <c r="C278" s="106">
        <v>40683</v>
      </c>
      <c r="D278" s="247">
        <v>7700000</v>
      </c>
      <c r="E278" s="284"/>
      <c r="F278" s="29">
        <f t="shared" si="51"/>
        <v>7700000</v>
      </c>
      <c r="G278" s="35">
        <v>7699000</v>
      </c>
      <c r="H278" s="35">
        <f t="shared" si="52"/>
        <v>1000</v>
      </c>
      <c r="I278" s="36">
        <v>5</v>
      </c>
      <c r="J278" s="36">
        <v>0.2</v>
      </c>
      <c r="K278" s="30">
        <v>0</v>
      </c>
      <c r="L278" s="72">
        <f t="shared" si="53"/>
        <v>0</v>
      </c>
      <c r="M278" s="35">
        <f t="shared" si="54"/>
        <v>7699000</v>
      </c>
      <c r="N278" s="35">
        <f t="shared" si="55"/>
        <v>1000</v>
      </c>
      <c r="O278" s="182" t="s">
        <v>936</v>
      </c>
      <c r="P278" s="182">
        <v>1</v>
      </c>
      <c r="Q278" s="287" t="s">
        <v>937</v>
      </c>
      <c r="R278" s="6"/>
      <c r="S278" s="6">
        <f t="shared" si="56"/>
        <v>385000</v>
      </c>
      <c r="T278" s="6">
        <f t="shared" si="57"/>
        <v>-384000</v>
      </c>
      <c r="U278" s="6">
        <f t="shared" si="58"/>
        <v>0</v>
      </c>
      <c r="V278" s="4">
        <f t="shared" si="59"/>
        <v>1540000</v>
      </c>
      <c r="W278" s="4">
        <f t="shared" si="62"/>
        <v>0</v>
      </c>
      <c r="X278" s="4">
        <f t="shared" si="60"/>
        <v>0</v>
      </c>
      <c r="Y278" s="3" t="b">
        <f t="shared" si="50"/>
        <v>1</v>
      </c>
    </row>
    <row r="279" spans="1:25" s="3" customFormat="1" ht="13.5" customHeight="1" x14ac:dyDescent="0.2">
      <c r="A279" s="26">
        <f t="shared" si="61"/>
        <v>275</v>
      </c>
      <c r="B279" s="33" t="s">
        <v>942</v>
      </c>
      <c r="C279" s="106">
        <v>40683</v>
      </c>
      <c r="D279" s="247">
        <v>7300000</v>
      </c>
      <c r="E279" s="284"/>
      <c r="F279" s="29">
        <f t="shared" si="51"/>
        <v>7300000</v>
      </c>
      <c r="G279" s="35">
        <v>7299000</v>
      </c>
      <c r="H279" s="35">
        <f t="shared" si="52"/>
        <v>1000</v>
      </c>
      <c r="I279" s="36">
        <v>5</v>
      </c>
      <c r="J279" s="36">
        <v>0.2</v>
      </c>
      <c r="K279" s="30">
        <v>0</v>
      </c>
      <c r="L279" s="72">
        <f t="shared" si="53"/>
        <v>0</v>
      </c>
      <c r="M279" s="35">
        <f t="shared" si="54"/>
        <v>7299000</v>
      </c>
      <c r="N279" s="35">
        <f t="shared" si="55"/>
        <v>1000</v>
      </c>
      <c r="O279" s="182" t="s">
        <v>936</v>
      </c>
      <c r="P279" s="182">
        <v>1</v>
      </c>
      <c r="Q279" s="287" t="s">
        <v>937</v>
      </c>
      <c r="R279" s="6"/>
      <c r="S279" s="6">
        <f t="shared" si="56"/>
        <v>365000</v>
      </c>
      <c r="T279" s="6">
        <f t="shared" si="57"/>
        <v>-364000</v>
      </c>
      <c r="U279" s="6">
        <f t="shared" si="58"/>
        <v>0</v>
      </c>
      <c r="V279" s="4">
        <f t="shared" si="59"/>
        <v>1460000</v>
      </c>
      <c r="W279" s="4">
        <f t="shared" si="62"/>
        <v>0</v>
      </c>
      <c r="X279" s="4">
        <f t="shared" si="60"/>
        <v>0</v>
      </c>
      <c r="Y279" s="3" t="b">
        <f t="shared" si="50"/>
        <v>1</v>
      </c>
    </row>
    <row r="280" spans="1:25" s="3" customFormat="1" ht="13.5" customHeight="1" x14ac:dyDescent="0.2">
      <c r="A280" s="26">
        <f t="shared" si="61"/>
        <v>276</v>
      </c>
      <c r="B280" s="33" t="s">
        <v>943</v>
      </c>
      <c r="C280" s="106">
        <v>40780</v>
      </c>
      <c r="D280" s="247">
        <v>8900000</v>
      </c>
      <c r="E280" s="284"/>
      <c r="F280" s="29">
        <f t="shared" si="51"/>
        <v>8900000</v>
      </c>
      <c r="G280" s="35">
        <v>8899000</v>
      </c>
      <c r="H280" s="35">
        <f t="shared" si="52"/>
        <v>1000</v>
      </c>
      <c r="I280" s="36">
        <v>5</v>
      </c>
      <c r="J280" s="36">
        <v>0.2</v>
      </c>
      <c r="K280" s="30">
        <v>0</v>
      </c>
      <c r="L280" s="72">
        <f t="shared" si="53"/>
        <v>0</v>
      </c>
      <c r="M280" s="35">
        <f t="shared" si="54"/>
        <v>8899000</v>
      </c>
      <c r="N280" s="35">
        <f t="shared" si="55"/>
        <v>1000</v>
      </c>
      <c r="O280" s="182" t="s">
        <v>923</v>
      </c>
      <c r="P280" s="182">
        <v>1</v>
      </c>
      <c r="Q280" s="287"/>
      <c r="R280" s="6"/>
      <c r="S280" s="6">
        <f t="shared" si="56"/>
        <v>445000</v>
      </c>
      <c r="T280" s="6">
        <f t="shared" si="57"/>
        <v>-444000</v>
      </c>
      <c r="U280" s="6">
        <f t="shared" si="58"/>
        <v>0</v>
      </c>
      <c r="V280" s="4">
        <f t="shared" si="59"/>
        <v>1780000</v>
      </c>
      <c r="W280" s="4">
        <f t="shared" si="62"/>
        <v>0</v>
      </c>
      <c r="X280" s="4">
        <f t="shared" si="60"/>
        <v>0</v>
      </c>
      <c r="Y280" s="3" t="b">
        <f t="shared" si="50"/>
        <v>1</v>
      </c>
    </row>
    <row r="281" spans="1:25" s="3" customFormat="1" ht="13.5" customHeight="1" x14ac:dyDescent="0.2">
      <c r="A281" s="26">
        <f t="shared" si="61"/>
        <v>277</v>
      </c>
      <c r="B281" s="33" t="s">
        <v>944</v>
      </c>
      <c r="C281" s="106">
        <v>40780</v>
      </c>
      <c r="D281" s="247">
        <v>4900000</v>
      </c>
      <c r="E281" s="284"/>
      <c r="F281" s="29">
        <f t="shared" si="51"/>
        <v>4900000</v>
      </c>
      <c r="G281" s="35">
        <v>4899000</v>
      </c>
      <c r="H281" s="35">
        <f t="shared" si="52"/>
        <v>1000</v>
      </c>
      <c r="I281" s="36">
        <v>5</v>
      </c>
      <c r="J281" s="36">
        <v>0.2</v>
      </c>
      <c r="K281" s="30">
        <v>0</v>
      </c>
      <c r="L281" s="72">
        <f t="shared" si="53"/>
        <v>0</v>
      </c>
      <c r="M281" s="35">
        <f t="shared" si="54"/>
        <v>4899000</v>
      </c>
      <c r="N281" s="35">
        <f t="shared" si="55"/>
        <v>1000</v>
      </c>
      <c r="O281" s="182" t="s">
        <v>923</v>
      </c>
      <c r="P281" s="182">
        <v>1</v>
      </c>
      <c r="Q281" s="287"/>
      <c r="R281" s="6"/>
      <c r="S281" s="6">
        <f t="shared" si="56"/>
        <v>245000</v>
      </c>
      <c r="T281" s="6">
        <f t="shared" si="57"/>
        <v>-244000</v>
      </c>
      <c r="U281" s="6">
        <f t="shared" si="58"/>
        <v>0</v>
      </c>
      <c r="V281" s="4">
        <f t="shared" si="59"/>
        <v>980000</v>
      </c>
      <c r="W281" s="4">
        <f t="shared" si="62"/>
        <v>0</v>
      </c>
      <c r="X281" s="4">
        <f t="shared" si="60"/>
        <v>0</v>
      </c>
      <c r="Y281" s="3" t="b">
        <f t="shared" si="50"/>
        <v>1</v>
      </c>
    </row>
    <row r="282" spans="1:25" s="3" customFormat="1" ht="13.5" customHeight="1" x14ac:dyDescent="0.2">
      <c r="A282" s="26">
        <f t="shared" si="61"/>
        <v>278</v>
      </c>
      <c r="B282" s="33" t="s">
        <v>945</v>
      </c>
      <c r="C282" s="106">
        <v>40780</v>
      </c>
      <c r="D282" s="247">
        <v>9300000</v>
      </c>
      <c r="E282" s="284"/>
      <c r="F282" s="29">
        <f t="shared" si="51"/>
        <v>9300000</v>
      </c>
      <c r="G282" s="35">
        <v>9299000</v>
      </c>
      <c r="H282" s="35">
        <f t="shared" si="52"/>
        <v>1000</v>
      </c>
      <c r="I282" s="36">
        <v>5</v>
      </c>
      <c r="J282" s="36">
        <v>0.2</v>
      </c>
      <c r="K282" s="30">
        <v>0</v>
      </c>
      <c r="L282" s="72">
        <f t="shared" si="53"/>
        <v>0</v>
      </c>
      <c r="M282" s="35">
        <f t="shared" si="54"/>
        <v>9299000</v>
      </c>
      <c r="N282" s="35">
        <f t="shared" si="55"/>
        <v>1000</v>
      </c>
      <c r="O282" s="182" t="s">
        <v>273</v>
      </c>
      <c r="P282" s="182">
        <v>1</v>
      </c>
      <c r="Q282" s="287"/>
      <c r="R282" s="6"/>
      <c r="S282" s="6">
        <f t="shared" si="56"/>
        <v>465000</v>
      </c>
      <c r="T282" s="6">
        <f t="shared" si="57"/>
        <v>-464000</v>
      </c>
      <c r="U282" s="6">
        <f t="shared" si="58"/>
        <v>0</v>
      </c>
      <c r="V282" s="4">
        <f t="shared" si="59"/>
        <v>1860000</v>
      </c>
      <c r="W282" s="4">
        <f t="shared" si="62"/>
        <v>0</v>
      </c>
      <c r="X282" s="4">
        <f t="shared" si="60"/>
        <v>0</v>
      </c>
      <c r="Y282" s="3" t="b">
        <f t="shared" ref="Y282:Y345" si="63">W282=L282</f>
        <v>1</v>
      </c>
    </row>
    <row r="283" spans="1:25" s="3" customFormat="1" ht="13.5" customHeight="1" x14ac:dyDescent="0.2">
      <c r="A283" s="26">
        <f t="shared" si="61"/>
        <v>279</v>
      </c>
      <c r="B283" s="33" t="s">
        <v>946</v>
      </c>
      <c r="C283" s="106">
        <v>40786</v>
      </c>
      <c r="D283" s="247">
        <v>13000000</v>
      </c>
      <c r="E283" s="284"/>
      <c r="F283" s="29">
        <f t="shared" si="51"/>
        <v>13000000</v>
      </c>
      <c r="G283" s="35">
        <v>12999000</v>
      </c>
      <c r="H283" s="35">
        <f t="shared" si="52"/>
        <v>1000</v>
      </c>
      <c r="I283" s="36">
        <v>5</v>
      </c>
      <c r="J283" s="36">
        <v>0.2</v>
      </c>
      <c r="K283" s="30">
        <v>0</v>
      </c>
      <c r="L283" s="72">
        <f t="shared" si="53"/>
        <v>0</v>
      </c>
      <c r="M283" s="35">
        <f t="shared" si="54"/>
        <v>12999000</v>
      </c>
      <c r="N283" s="35">
        <f t="shared" si="55"/>
        <v>1000</v>
      </c>
      <c r="O283" s="182" t="s">
        <v>702</v>
      </c>
      <c r="P283" s="182">
        <v>1</v>
      </c>
      <c r="Q283" s="287"/>
      <c r="R283" s="6"/>
      <c r="S283" s="6">
        <f t="shared" si="56"/>
        <v>650000</v>
      </c>
      <c r="T283" s="6">
        <f t="shared" si="57"/>
        <v>-649000</v>
      </c>
      <c r="U283" s="6">
        <f t="shared" si="58"/>
        <v>0</v>
      </c>
      <c r="V283" s="4">
        <f t="shared" si="59"/>
        <v>2600000</v>
      </c>
      <c r="W283" s="4">
        <f t="shared" si="62"/>
        <v>0</v>
      </c>
      <c r="X283" s="4">
        <f t="shared" si="60"/>
        <v>0</v>
      </c>
      <c r="Y283" s="3" t="b">
        <f t="shared" si="63"/>
        <v>1</v>
      </c>
    </row>
    <row r="284" spans="1:25" s="3" customFormat="1" ht="13.5" customHeight="1" x14ac:dyDescent="0.2">
      <c r="A284" s="26">
        <f t="shared" si="61"/>
        <v>280</v>
      </c>
      <c r="B284" s="33" t="s">
        <v>947</v>
      </c>
      <c r="C284" s="106">
        <v>40812</v>
      </c>
      <c r="D284" s="247">
        <v>3705000</v>
      </c>
      <c r="E284" s="284"/>
      <c r="F284" s="29">
        <f t="shared" si="51"/>
        <v>3705000</v>
      </c>
      <c r="G284" s="35">
        <v>3704000</v>
      </c>
      <c r="H284" s="35">
        <f t="shared" si="52"/>
        <v>1000</v>
      </c>
      <c r="I284" s="36">
        <v>5</v>
      </c>
      <c r="J284" s="36">
        <v>0.2</v>
      </c>
      <c r="K284" s="30">
        <v>0</v>
      </c>
      <c r="L284" s="72">
        <f t="shared" si="53"/>
        <v>0</v>
      </c>
      <c r="M284" s="35">
        <f t="shared" si="54"/>
        <v>3704000</v>
      </c>
      <c r="N284" s="35">
        <f t="shared" si="55"/>
        <v>1000</v>
      </c>
      <c r="O284" s="182" t="s">
        <v>513</v>
      </c>
      <c r="P284" s="182">
        <v>3</v>
      </c>
      <c r="Q284" s="287"/>
      <c r="R284" s="6"/>
      <c r="S284" s="6">
        <f t="shared" si="56"/>
        <v>185250</v>
      </c>
      <c r="T284" s="6">
        <f t="shared" si="57"/>
        <v>-184250</v>
      </c>
      <c r="U284" s="6">
        <f t="shared" si="58"/>
        <v>0</v>
      </c>
      <c r="V284" s="4">
        <f t="shared" si="59"/>
        <v>741000</v>
      </c>
      <c r="W284" s="4">
        <f t="shared" si="62"/>
        <v>0</v>
      </c>
      <c r="X284" s="4">
        <f t="shared" si="60"/>
        <v>0</v>
      </c>
      <c r="Y284" s="3" t="b">
        <f t="shared" si="63"/>
        <v>1</v>
      </c>
    </row>
    <row r="285" spans="1:25" s="3" customFormat="1" ht="13.5" customHeight="1" x14ac:dyDescent="0.2">
      <c r="A285" s="26">
        <f t="shared" si="61"/>
        <v>281</v>
      </c>
      <c r="B285" s="33" t="s">
        <v>948</v>
      </c>
      <c r="C285" s="106">
        <v>40816</v>
      </c>
      <c r="D285" s="247">
        <v>15000000</v>
      </c>
      <c r="E285" s="284"/>
      <c r="F285" s="35">
        <f t="shared" si="51"/>
        <v>15000000</v>
      </c>
      <c r="G285" s="35">
        <v>14999000</v>
      </c>
      <c r="H285" s="35">
        <f t="shared" si="52"/>
        <v>1000</v>
      </c>
      <c r="I285" s="36">
        <v>5</v>
      </c>
      <c r="J285" s="36">
        <v>0.2</v>
      </c>
      <c r="K285" s="30">
        <v>0</v>
      </c>
      <c r="L285" s="72">
        <f t="shared" si="53"/>
        <v>0</v>
      </c>
      <c r="M285" s="35">
        <f t="shared" si="54"/>
        <v>14999000</v>
      </c>
      <c r="N285" s="35">
        <f t="shared" si="55"/>
        <v>1000</v>
      </c>
      <c r="O285" s="182" t="s">
        <v>702</v>
      </c>
      <c r="P285" s="182">
        <v>1</v>
      </c>
      <c r="Q285" s="287"/>
      <c r="R285" s="6"/>
      <c r="S285" s="6">
        <f t="shared" si="56"/>
        <v>750000</v>
      </c>
      <c r="T285" s="6">
        <f t="shared" si="57"/>
        <v>-749000</v>
      </c>
      <c r="U285" s="6">
        <f t="shared" si="58"/>
        <v>0</v>
      </c>
      <c r="V285" s="4">
        <f t="shared" si="59"/>
        <v>3000000</v>
      </c>
      <c r="W285" s="4">
        <f t="shared" si="62"/>
        <v>0</v>
      </c>
      <c r="X285" s="4">
        <f t="shared" si="60"/>
        <v>0</v>
      </c>
      <c r="Y285" s="3" t="b">
        <f t="shared" si="63"/>
        <v>1</v>
      </c>
    </row>
    <row r="286" spans="1:25" s="3" customFormat="1" ht="13.5" customHeight="1" x14ac:dyDescent="0.2">
      <c r="A286" s="26">
        <f t="shared" si="61"/>
        <v>282</v>
      </c>
      <c r="B286" s="311" t="s">
        <v>949</v>
      </c>
      <c r="C286" s="132">
        <v>40841</v>
      </c>
      <c r="D286" s="245">
        <v>3500000</v>
      </c>
      <c r="E286" s="304"/>
      <c r="F286" s="133">
        <f t="shared" si="51"/>
        <v>3500000</v>
      </c>
      <c r="G286" s="219">
        <v>3499000</v>
      </c>
      <c r="H286" s="219">
        <f t="shared" si="52"/>
        <v>1000</v>
      </c>
      <c r="I286" s="135">
        <v>5</v>
      </c>
      <c r="J286" s="135">
        <v>0.2</v>
      </c>
      <c r="K286" s="30">
        <v>0</v>
      </c>
      <c r="L286" s="72">
        <f t="shared" si="53"/>
        <v>0</v>
      </c>
      <c r="M286" s="133">
        <f t="shared" si="54"/>
        <v>3499000</v>
      </c>
      <c r="N286" s="133">
        <f t="shared" si="55"/>
        <v>1000</v>
      </c>
      <c r="O286" s="312" t="s">
        <v>923</v>
      </c>
      <c r="P286" s="313">
        <v>1</v>
      </c>
      <c r="Q286" s="305"/>
      <c r="R286" s="6"/>
      <c r="S286" s="6">
        <f t="shared" si="56"/>
        <v>175000</v>
      </c>
      <c r="T286" s="6">
        <f t="shared" si="57"/>
        <v>-174000</v>
      </c>
      <c r="U286" s="6">
        <f t="shared" si="58"/>
        <v>0</v>
      </c>
      <c r="V286" s="4">
        <f t="shared" si="59"/>
        <v>700000</v>
      </c>
      <c r="W286" s="4">
        <f t="shared" si="62"/>
        <v>0</v>
      </c>
      <c r="X286" s="4">
        <f t="shared" si="60"/>
        <v>0</v>
      </c>
      <c r="Y286" s="3" t="b">
        <f t="shared" si="63"/>
        <v>1</v>
      </c>
    </row>
    <row r="287" spans="1:25" s="3" customFormat="1" ht="13.5" customHeight="1" x14ac:dyDescent="0.2">
      <c r="A287" s="26">
        <f t="shared" si="61"/>
        <v>283</v>
      </c>
      <c r="B287" s="311" t="s">
        <v>950</v>
      </c>
      <c r="C287" s="132">
        <v>40850</v>
      </c>
      <c r="D287" s="245">
        <v>320000</v>
      </c>
      <c r="E287" s="304"/>
      <c r="F287" s="133">
        <f t="shared" si="51"/>
        <v>320000</v>
      </c>
      <c r="G287" s="219">
        <v>319000</v>
      </c>
      <c r="H287" s="219">
        <f t="shared" si="52"/>
        <v>1000</v>
      </c>
      <c r="I287" s="135">
        <v>5</v>
      </c>
      <c r="J287" s="135">
        <v>0.2</v>
      </c>
      <c r="K287" s="30">
        <v>0</v>
      </c>
      <c r="L287" s="72">
        <f t="shared" si="53"/>
        <v>0</v>
      </c>
      <c r="M287" s="133">
        <f t="shared" si="54"/>
        <v>319000</v>
      </c>
      <c r="N287" s="133">
        <f t="shared" si="55"/>
        <v>1000</v>
      </c>
      <c r="O287" s="312" t="s">
        <v>951</v>
      </c>
      <c r="P287" s="313">
        <v>1</v>
      </c>
      <c r="Q287" s="305" t="s">
        <v>952</v>
      </c>
      <c r="R287" s="6"/>
      <c r="S287" s="6">
        <f t="shared" si="56"/>
        <v>16000</v>
      </c>
      <c r="T287" s="6">
        <f t="shared" si="57"/>
        <v>-15000</v>
      </c>
      <c r="U287" s="6">
        <f t="shared" si="58"/>
        <v>0</v>
      </c>
      <c r="V287" s="4">
        <f t="shared" si="59"/>
        <v>64000</v>
      </c>
      <c r="W287" s="4">
        <f t="shared" si="62"/>
        <v>0</v>
      </c>
      <c r="X287" s="4">
        <f t="shared" si="60"/>
        <v>0</v>
      </c>
      <c r="Y287" s="3" t="b">
        <f t="shared" si="63"/>
        <v>1</v>
      </c>
    </row>
    <row r="288" spans="1:25" s="3" customFormat="1" ht="13.5" customHeight="1" x14ac:dyDescent="0.2">
      <c r="A288" s="26">
        <f t="shared" si="61"/>
        <v>284</v>
      </c>
      <c r="B288" s="311" t="s">
        <v>950</v>
      </c>
      <c r="C288" s="132">
        <v>40868</v>
      </c>
      <c r="D288" s="245">
        <v>280000</v>
      </c>
      <c r="E288" s="304"/>
      <c r="F288" s="133">
        <f t="shared" si="51"/>
        <v>280000</v>
      </c>
      <c r="G288" s="219">
        <v>279000</v>
      </c>
      <c r="H288" s="219">
        <f t="shared" si="52"/>
        <v>1000</v>
      </c>
      <c r="I288" s="135">
        <v>5</v>
      </c>
      <c r="J288" s="135">
        <v>0.2</v>
      </c>
      <c r="K288" s="30">
        <v>0</v>
      </c>
      <c r="L288" s="72">
        <f t="shared" si="53"/>
        <v>0</v>
      </c>
      <c r="M288" s="133">
        <f t="shared" si="54"/>
        <v>279000</v>
      </c>
      <c r="N288" s="133">
        <f t="shared" si="55"/>
        <v>1000</v>
      </c>
      <c r="O288" s="312" t="s">
        <v>953</v>
      </c>
      <c r="P288" s="313">
        <v>1</v>
      </c>
      <c r="Q288" s="305" t="s">
        <v>402</v>
      </c>
      <c r="R288" s="6"/>
      <c r="S288" s="6">
        <f t="shared" si="56"/>
        <v>14000</v>
      </c>
      <c r="T288" s="6">
        <f t="shared" si="57"/>
        <v>-13000</v>
      </c>
      <c r="U288" s="6">
        <f t="shared" si="58"/>
        <v>0</v>
      </c>
      <c r="V288" s="4">
        <f t="shared" si="59"/>
        <v>56000</v>
      </c>
      <c r="W288" s="4">
        <f t="shared" si="62"/>
        <v>0</v>
      </c>
      <c r="X288" s="4">
        <f t="shared" si="60"/>
        <v>0</v>
      </c>
      <c r="Y288" s="3" t="b">
        <f t="shared" si="63"/>
        <v>1</v>
      </c>
    </row>
    <row r="289" spans="1:25" s="3" customFormat="1" ht="13.5" customHeight="1" x14ac:dyDescent="0.2">
      <c r="A289" s="26">
        <f t="shared" si="61"/>
        <v>285</v>
      </c>
      <c r="B289" s="311" t="s">
        <v>954</v>
      </c>
      <c r="C289" s="132">
        <v>40902</v>
      </c>
      <c r="D289" s="245">
        <v>10000000</v>
      </c>
      <c r="E289" s="304"/>
      <c r="F289" s="133">
        <f t="shared" si="51"/>
        <v>10000000</v>
      </c>
      <c r="G289" s="219">
        <v>9999000</v>
      </c>
      <c r="H289" s="219">
        <f t="shared" si="52"/>
        <v>1000</v>
      </c>
      <c r="I289" s="135">
        <v>5</v>
      </c>
      <c r="J289" s="135">
        <v>0.2</v>
      </c>
      <c r="K289" s="30">
        <v>0</v>
      </c>
      <c r="L289" s="72">
        <f t="shared" si="53"/>
        <v>0</v>
      </c>
      <c r="M289" s="133">
        <f t="shared" si="54"/>
        <v>9999000</v>
      </c>
      <c r="N289" s="133">
        <f t="shared" si="55"/>
        <v>1000</v>
      </c>
      <c r="O289" s="312" t="s">
        <v>955</v>
      </c>
      <c r="P289" s="313">
        <v>1</v>
      </c>
      <c r="Q289" s="305"/>
      <c r="R289" s="6"/>
      <c r="S289" s="6">
        <f t="shared" si="56"/>
        <v>500000</v>
      </c>
      <c r="T289" s="6">
        <f t="shared" si="57"/>
        <v>-499000</v>
      </c>
      <c r="U289" s="6">
        <f t="shared" si="58"/>
        <v>0</v>
      </c>
      <c r="V289" s="4">
        <f t="shared" si="59"/>
        <v>2000000</v>
      </c>
      <c r="W289" s="4">
        <f t="shared" si="62"/>
        <v>0</v>
      </c>
      <c r="X289" s="4">
        <f t="shared" si="60"/>
        <v>0</v>
      </c>
      <c r="Y289" s="3" t="b">
        <f t="shared" si="63"/>
        <v>1</v>
      </c>
    </row>
    <row r="290" spans="1:25" s="3" customFormat="1" ht="13.5" customHeight="1" x14ac:dyDescent="0.2">
      <c r="A290" s="26">
        <f t="shared" si="61"/>
        <v>286</v>
      </c>
      <c r="B290" s="311" t="s">
        <v>956</v>
      </c>
      <c r="C290" s="132">
        <v>40926</v>
      </c>
      <c r="D290" s="245">
        <v>11600000</v>
      </c>
      <c r="E290" s="304"/>
      <c r="F290" s="133">
        <f t="shared" si="51"/>
        <v>11600000</v>
      </c>
      <c r="G290" s="219">
        <v>11599000</v>
      </c>
      <c r="H290" s="219">
        <f t="shared" si="52"/>
        <v>1000</v>
      </c>
      <c r="I290" s="135">
        <v>5</v>
      </c>
      <c r="J290" s="135">
        <v>0.2</v>
      </c>
      <c r="K290" s="30">
        <v>0</v>
      </c>
      <c r="L290" s="72">
        <f t="shared" si="53"/>
        <v>0</v>
      </c>
      <c r="M290" s="133">
        <f t="shared" si="54"/>
        <v>11599000</v>
      </c>
      <c r="N290" s="133">
        <f t="shared" si="55"/>
        <v>1000</v>
      </c>
      <c r="O290" s="312" t="s">
        <v>702</v>
      </c>
      <c r="P290" s="313">
        <v>1</v>
      </c>
      <c r="Q290" s="305"/>
      <c r="R290" s="6"/>
      <c r="S290" s="6">
        <f t="shared" ref="S290:S353" si="64">F290*0.05</f>
        <v>580000</v>
      </c>
      <c r="T290" s="6">
        <f t="shared" si="57"/>
        <v>-579000</v>
      </c>
      <c r="U290" s="6">
        <f t="shared" si="58"/>
        <v>0</v>
      </c>
      <c r="V290" s="4">
        <f t="shared" si="59"/>
        <v>2320000</v>
      </c>
      <c r="W290" s="4">
        <f t="shared" si="62"/>
        <v>0</v>
      </c>
      <c r="X290" s="4">
        <f t="shared" si="60"/>
        <v>0</v>
      </c>
      <c r="Y290" s="3" t="b">
        <f t="shared" si="63"/>
        <v>1</v>
      </c>
    </row>
    <row r="291" spans="1:25" s="3" customFormat="1" ht="13.5" customHeight="1" x14ac:dyDescent="0.2">
      <c r="A291" s="26">
        <f t="shared" si="61"/>
        <v>287</v>
      </c>
      <c r="B291" s="311" t="s">
        <v>947</v>
      </c>
      <c r="C291" s="132">
        <v>40947</v>
      </c>
      <c r="D291" s="245">
        <v>3620000</v>
      </c>
      <c r="E291" s="304"/>
      <c r="F291" s="133">
        <f t="shared" si="51"/>
        <v>3620000</v>
      </c>
      <c r="G291" s="219">
        <v>3619000</v>
      </c>
      <c r="H291" s="219">
        <f t="shared" si="52"/>
        <v>1000</v>
      </c>
      <c r="I291" s="135">
        <v>5</v>
      </c>
      <c r="J291" s="135">
        <v>0.2</v>
      </c>
      <c r="K291" s="30">
        <v>0</v>
      </c>
      <c r="L291" s="72">
        <f t="shared" si="53"/>
        <v>0</v>
      </c>
      <c r="M291" s="133">
        <f t="shared" si="54"/>
        <v>3619000</v>
      </c>
      <c r="N291" s="133">
        <f t="shared" si="55"/>
        <v>1000</v>
      </c>
      <c r="O291" s="312" t="s">
        <v>513</v>
      </c>
      <c r="P291" s="313">
        <v>3</v>
      </c>
      <c r="Q291" s="305"/>
      <c r="R291" s="6"/>
      <c r="S291" s="6">
        <f t="shared" si="64"/>
        <v>181000</v>
      </c>
      <c r="T291" s="6">
        <f t="shared" si="57"/>
        <v>-180000</v>
      </c>
      <c r="U291" s="6">
        <f t="shared" si="58"/>
        <v>0</v>
      </c>
      <c r="V291" s="4">
        <f t="shared" si="59"/>
        <v>724000</v>
      </c>
      <c r="W291" s="4">
        <f t="shared" si="62"/>
        <v>0</v>
      </c>
      <c r="X291" s="4">
        <f t="shared" si="60"/>
        <v>0</v>
      </c>
      <c r="Y291" s="3" t="b">
        <f t="shared" si="63"/>
        <v>1</v>
      </c>
    </row>
    <row r="292" spans="1:25" s="3" customFormat="1" ht="13.5" customHeight="1" x14ac:dyDescent="0.2">
      <c r="A292" s="26">
        <f t="shared" si="61"/>
        <v>288</v>
      </c>
      <c r="B292" s="311" t="s">
        <v>957</v>
      </c>
      <c r="C292" s="132">
        <v>40956</v>
      </c>
      <c r="D292" s="245">
        <v>780000</v>
      </c>
      <c r="E292" s="304"/>
      <c r="F292" s="133">
        <f t="shared" si="51"/>
        <v>780000</v>
      </c>
      <c r="G292" s="219">
        <v>779000</v>
      </c>
      <c r="H292" s="219">
        <f t="shared" si="52"/>
        <v>1000</v>
      </c>
      <c r="I292" s="135">
        <v>5</v>
      </c>
      <c r="J292" s="135">
        <v>0.2</v>
      </c>
      <c r="K292" s="30">
        <v>0</v>
      </c>
      <c r="L292" s="72">
        <f t="shared" si="53"/>
        <v>0</v>
      </c>
      <c r="M292" s="133">
        <f t="shared" si="54"/>
        <v>779000</v>
      </c>
      <c r="N292" s="133">
        <f t="shared" si="55"/>
        <v>1000</v>
      </c>
      <c r="O292" s="312" t="s">
        <v>958</v>
      </c>
      <c r="P292" s="313">
        <v>1</v>
      </c>
      <c r="Q292" s="305" t="s">
        <v>959</v>
      </c>
      <c r="R292" s="6"/>
      <c r="S292" s="6">
        <f t="shared" si="64"/>
        <v>39000</v>
      </c>
      <c r="T292" s="6">
        <f t="shared" si="57"/>
        <v>-38000</v>
      </c>
      <c r="U292" s="6">
        <f t="shared" si="58"/>
        <v>0</v>
      </c>
      <c r="V292" s="4">
        <f t="shared" si="59"/>
        <v>156000</v>
      </c>
      <c r="W292" s="4">
        <f t="shared" si="62"/>
        <v>0</v>
      </c>
      <c r="X292" s="4">
        <f t="shared" si="60"/>
        <v>0</v>
      </c>
      <c r="Y292" s="3" t="b">
        <f t="shared" si="63"/>
        <v>1</v>
      </c>
    </row>
    <row r="293" spans="1:25" s="3" customFormat="1" ht="13.5" customHeight="1" x14ac:dyDescent="0.2">
      <c r="A293" s="26">
        <f t="shared" si="61"/>
        <v>289</v>
      </c>
      <c r="B293" s="311" t="s">
        <v>960</v>
      </c>
      <c r="C293" s="132">
        <v>40967</v>
      </c>
      <c r="D293" s="245">
        <v>9500000</v>
      </c>
      <c r="E293" s="304"/>
      <c r="F293" s="133">
        <f t="shared" si="51"/>
        <v>9500000</v>
      </c>
      <c r="G293" s="219">
        <v>9499000</v>
      </c>
      <c r="H293" s="219">
        <f t="shared" si="52"/>
        <v>1000</v>
      </c>
      <c r="I293" s="135">
        <v>5</v>
      </c>
      <c r="J293" s="135">
        <v>0.2</v>
      </c>
      <c r="K293" s="30">
        <v>0</v>
      </c>
      <c r="L293" s="72">
        <f t="shared" si="53"/>
        <v>0</v>
      </c>
      <c r="M293" s="133">
        <f t="shared" si="54"/>
        <v>9499000</v>
      </c>
      <c r="N293" s="133">
        <f t="shared" si="55"/>
        <v>1000</v>
      </c>
      <c r="O293" s="312" t="s">
        <v>343</v>
      </c>
      <c r="P293" s="313">
        <v>1</v>
      </c>
      <c r="Q293" s="305"/>
      <c r="R293" s="6"/>
      <c r="S293" s="6">
        <f t="shared" si="64"/>
        <v>475000</v>
      </c>
      <c r="T293" s="6">
        <f t="shared" si="57"/>
        <v>-474000</v>
      </c>
      <c r="U293" s="6">
        <f t="shared" si="58"/>
        <v>0</v>
      </c>
      <c r="V293" s="4">
        <f t="shared" si="59"/>
        <v>1900000</v>
      </c>
      <c r="W293" s="4">
        <f t="shared" si="62"/>
        <v>0</v>
      </c>
      <c r="X293" s="4">
        <f t="shared" si="60"/>
        <v>0</v>
      </c>
      <c r="Y293" s="3" t="b">
        <f t="shared" si="63"/>
        <v>1</v>
      </c>
    </row>
    <row r="294" spans="1:25" s="3" customFormat="1" ht="13.5" customHeight="1" x14ac:dyDescent="0.2">
      <c r="A294" s="26">
        <f t="shared" si="61"/>
        <v>290</v>
      </c>
      <c r="B294" s="311" t="s">
        <v>961</v>
      </c>
      <c r="C294" s="132">
        <v>40968</v>
      </c>
      <c r="D294" s="245">
        <v>8000000</v>
      </c>
      <c r="E294" s="304"/>
      <c r="F294" s="133">
        <f t="shared" si="51"/>
        <v>8000000</v>
      </c>
      <c r="G294" s="219">
        <v>7999000</v>
      </c>
      <c r="H294" s="219">
        <f t="shared" si="52"/>
        <v>1000</v>
      </c>
      <c r="I294" s="135">
        <v>5</v>
      </c>
      <c r="J294" s="135">
        <v>0.2</v>
      </c>
      <c r="K294" s="30">
        <v>0</v>
      </c>
      <c r="L294" s="72">
        <f t="shared" si="53"/>
        <v>0</v>
      </c>
      <c r="M294" s="133">
        <f t="shared" si="54"/>
        <v>7999000</v>
      </c>
      <c r="N294" s="133">
        <f t="shared" si="55"/>
        <v>1000</v>
      </c>
      <c r="O294" s="312" t="s">
        <v>923</v>
      </c>
      <c r="P294" s="313">
        <v>1</v>
      </c>
      <c r="Q294" s="305"/>
      <c r="R294" s="6"/>
      <c r="S294" s="6">
        <f t="shared" si="64"/>
        <v>400000</v>
      </c>
      <c r="T294" s="6">
        <f t="shared" si="57"/>
        <v>-399000</v>
      </c>
      <c r="U294" s="6">
        <f t="shared" si="58"/>
        <v>0</v>
      </c>
      <c r="V294" s="4">
        <f t="shared" si="59"/>
        <v>1600000</v>
      </c>
      <c r="W294" s="4">
        <f t="shared" si="62"/>
        <v>0</v>
      </c>
      <c r="X294" s="4">
        <f t="shared" si="60"/>
        <v>0</v>
      </c>
      <c r="Y294" s="3" t="b">
        <f t="shared" si="63"/>
        <v>1</v>
      </c>
    </row>
    <row r="295" spans="1:25" s="3" customFormat="1" ht="13.5" customHeight="1" x14ac:dyDescent="0.2">
      <c r="A295" s="26">
        <f t="shared" si="61"/>
        <v>291</v>
      </c>
      <c r="B295" s="311" t="s">
        <v>962</v>
      </c>
      <c r="C295" s="132">
        <v>40968</v>
      </c>
      <c r="D295" s="245">
        <v>5000000</v>
      </c>
      <c r="E295" s="304"/>
      <c r="F295" s="133">
        <f t="shared" si="51"/>
        <v>5000000</v>
      </c>
      <c r="G295" s="219">
        <v>4999000</v>
      </c>
      <c r="H295" s="219">
        <f t="shared" si="52"/>
        <v>1000</v>
      </c>
      <c r="I295" s="135">
        <v>5</v>
      </c>
      <c r="J295" s="135">
        <v>0.2</v>
      </c>
      <c r="K295" s="30">
        <v>0</v>
      </c>
      <c r="L295" s="72">
        <f t="shared" si="53"/>
        <v>0</v>
      </c>
      <c r="M295" s="133">
        <f t="shared" si="54"/>
        <v>4999000</v>
      </c>
      <c r="N295" s="133">
        <f t="shared" si="55"/>
        <v>1000</v>
      </c>
      <c r="O295" s="312" t="s">
        <v>923</v>
      </c>
      <c r="P295" s="313">
        <v>2</v>
      </c>
      <c r="Q295" s="305"/>
      <c r="R295" s="6"/>
      <c r="S295" s="6">
        <f t="shared" si="64"/>
        <v>250000</v>
      </c>
      <c r="T295" s="6">
        <f t="shared" si="57"/>
        <v>-249000</v>
      </c>
      <c r="U295" s="6">
        <f t="shared" si="58"/>
        <v>0</v>
      </c>
      <c r="V295" s="4">
        <f t="shared" si="59"/>
        <v>1000000</v>
      </c>
      <c r="W295" s="4">
        <f t="shared" si="62"/>
        <v>0</v>
      </c>
      <c r="X295" s="4">
        <f t="shared" si="60"/>
        <v>0</v>
      </c>
      <c r="Y295" s="3" t="b">
        <f t="shared" si="63"/>
        <v>1</v>
      </c>
    </row>
    <row r="296" spans="1:25" s="3" customFormat="1" ht="13.5" customHeight="1" x14ac:dyDescent="0.2">
      <c r="A296" s="26">
        <f t="shared" si="61"/>
        <v>292</v>
      </c>
      <c r="B296" s="311" t="s">
        <v>963</v>
      </c>
      <c r="C296" s="132">
        <v>40968</v>
      </c>
      <c r="D296" s="245">
        <v>3800000</v>
      </c>
      <c r="E296" s="304"/>
      <c r="F296" s="133">
        <f t="shared" si="51"/>
        <v>3800000</v>
      </c>
      <c r="G296" s="219">
        <v>3799000</v>
      </c>
      <c r="H296" s="219">
        <f t="shared" si="52"/>
        <v>1000</v>
      </c>
      <c r="I296" s="135">
        <v>5</v>
      </c>
      <c r="J296" s="135">
        <v>0.2</v>
      </c>
      <c r="K296" s="30">
        <v>0</v>
      </c>
      <c r="L296" s="72">
        <f t="shared" si="53"/>
        <v>0</v>
      </c>
      <c r="M296" s="133">
        <f t="shared" si="54"/>
        <v>3799000</v>
      </c>
      <c r="N296" s="133">
        <f t="shared" si="55"/>
        <v>1000</v>
      </c>
      <c r="O296" s="312" t="s">
        <v>923</v>
      </c>
      <c r="P296" s="313">
        <v>3</v>
      </c>
      <c r="Q296" s="305"/>
      <c r="R296" s="6"/>
      <c r="S296" s="6">
        <f t="shared" si="64"/>
        <v>190000</v>
      </c>
      <c r="T296" s="6">
        <f t="shared" si="57"/>
        <v>-189000</v>
      </c>
      <c r="U296" s="6">
        <f t="shared" si="58"/>
        <v>0</v>
      </c>
      <c r="V296" s="4">
        <f t="shared" si="59"/>
        <v>760000</v>
      </c>
      <c r="W296" s="4">
        <f t="shared" si="62"/>
        <v>0</v>
      </c>
      <c r="X296" s="4">
        <f t="shared" si="60"/>
        <v>0</v>
      </c>
      <c r="Y296" s="3" t="b">
        <f t="shared" si="63"/>
        <v>1</v>
      </c>
    </row>
    <row r="297" spans="1:25" s="3" customFormat="1" ht="13.5" customHeight="1" x14ac:dyDescent="0.2">
      <c r="A297" s="26">
        <f t="shared" si="61"/>
        <v>293</v>
      </c>
      <c r="B297" s="311" t="s">
        <v>964</v>
      </c>
      <c r="C297" s="132">
        <v>41019</v>
      </c>
      <c r="D297" s="245">
        <v>16000000</v>
      </c>
      <c r="E297" s="304"/>
      <c r="F297" s="133">
        <f t="shared" si="51"/>
        <v>16000000</v>
      </c>
      <c r="G297" s="219">
        <v>15999000</v>
      </c>
      <c r="H297" s="219">
        <f t="shared" si="52"/>
        <v>1000</v>
      </c>
      <c r="I297" s="135">
        <v>5</v>
      </c>
      <c r="J297" s="135">
        <v>0.2</v>
      </c>
      <c r="K297" s="30">
        <v>0</v>
      </c>
      <c r="L297" s="72">
        <f t="shared" si="53"/>
        <v>0</v>
      </c>
      <c r="M297" s="133">
        <f t="shared" si="54"/>
        <v>15999000</v>
      </c>
      <c r="N297" s="133">
        <f t="shared" si="55"/>
        <v>1000</v>
      </c>
      <c r="O297" s="312" t="s">
        <v>923</v>
      </c>
      <c r="P297" s="179">
        <v>1</v>
      </c>
      <c r="Q297" s="264" t="s">
        <v>965</v>
      </c>
      <c r="R297" s="6"/>
      <c r="S297" s="6">
        <f t="shared" si="64"/>
        <v>800000</v>
      </c>
      <c r="T297" s="6">
        <f t="shared" si="57"/>
        <v>-799000</v>
      </c>
      <c r="U297" s="6">
        <f t="shared" si="58"/>
        <v>0</v>
      </c>
      <c r="V297" s="4">
        <f t="shared" si="59"/>
        <v>3200000</v>
      </c>
      <c r="W297" s="4">
        <f t="shared" si="62"/>
        <v>0</v>
      </c>
      <c r="X297" s="4">
        <f t="shared" si="60"/>
        <v>0</v>
      </c>
      <c r="Y297" s="3" t="b">
        <f t="shared" si="63"/>
        <v>1</v>
      </c>
    </row>
    <row r="298" spans="1:25" s="3" customFormat="1" ht="13.5" customHeight="1" x14ac:dyDescent="0.2">
      <c r="A298" s="26">
        <f t="shared" si="61"/>
        <v>294</v>
      </c>
      <c r="B298" s="311" t="s">
        <v>966</v>
      </c>
      <c r="C298" s="132">
        <v>41022</v>
      </c>
      <c r="D298" s="245">
        <v>1650000</v>
      </c>
      <c r="E298" s="304"/>
      <c r="F298" s="133">
        <f t="shared" si="51"/>
        <v>1650000</v>
      </c>
      <c r="G298" s="219">
        <v>1649000</v>
      </c>
      <c r="H298" s="219">
        <f t="shared" si="52"/>
        <v>1000</v>
      </c>
      <c r="I298" s="135">
        <v>5</v>
      </c>
      <c r="J298" s="135">
        <v>0.2</v>
      </c>
      <c r="K298" s="30">
        <v>0</v>
      </c>
      <c r="L298" s="72">
        <f t="shared" si="53"/>
        <v>0</v>
      </c>
      <c r="M298" s="133">
        <f t="shared" si="54"/>
        <v>1649000</v>
      </c>
      <c r="N298" s="133">
        <f t="shared" si="55"/>
        <v>1000</v>
      </c>
      <c r="O298" s="312" t="s">
        <v>137</v>
      </c>
      <c r="P298" s="179">
        <v>1</v>
      </c>
      <c r="Q298" s="264"/>
      <c r="R298" s="6"/>
      <c r="S298" s="6">
        <f t="shared" si="64"/>
        <v>82500</v>
      </c>
      <c r="T298" s="6">
        <f t="shared" si="57"/>
        <v>-81500</v>
      </c>
      <c r="U298" s="6">
        <f t="shared" si="58"/>
        <v>0</v>
      </c>
      <c r="V298" s="4">
        <f t="shared" si="59"/>
        <v>330000</v>
      </c>
      <c r="W298" s="4">
        <f t="shared" si="62"/>
        <v>0</v>
      </c>
      <c r="X298" s="4">
        <f t="shared" si="60"/>
        <v>0</v>
      </c>
      <c r="Y298" s="3" t="b">
        <f t="shared" si="63"/>
        <v>1</v>
      </c>
    </row>
    <row r="299" spans="1:25" s="3" customFormat="1" ht="13.5" customHeight="1" x14ac:dyDescent="0.2">
      <c r="A299" s="26">
        <f t="shared" si="61"/>
        <v>295</v>
      </c>
      <c r="B299" s="311" t="s">
        <v>967</v>
      </c>
      <c r="C299" s="132">
        <v>41023</v>
      </c>
      <c r="D299" s="245">
        <v>20000000</v>
      </c>
      <c r="E299" s="304"/>
      <c r="F299" s="133">
        <f t="shared" si="51"/>
        <v>20000000</v>
      </c>
      <c r="G299" s="219">
        <v>19999000</v>
      </c>
      <c r="H299" s="219">
        <f t="shared" si="52"/>
        <v>1000</v>
      </c>
      <c r="I299" s="135">
        <v>5</v>
      </c>
      <c r="J299" s="135">
        <v>0.2</v>
      </c>
      <c r="K299" s="30">
        <v>0</v>
      </c>
      <c r="L299" s="72">
        <f t="shared" si="53"/>
        <v>0</v>
      </c>
      <c r="M299" s="133">
        <f t="shared" si="54"/>
        <v>19999000</v>
      </c>
      <c r="N299" s="133">
        <f t="shared" si="55"/>
        <v>1000</v>
      </c>
      <c r="O299" s="312" t="s">
        <v>923</v>
      </c>
      <c r="P299" s="179">
        <v>1</v>
      </c>
      <c r="Q299" s="264" t="s">
        <v>965</v>
      </c>
      <c r="R299" s="6"/>
      <c r="S299" s="6">
        <f t="shared" si="64"/>
        <v>1000000</v>
      </c>
      <c r="T299" s="6">
        <f t="shared" si="57"/>
        <v>-999000</v>
      </c>
      <c r="U299" s="6">
        <f t="shared" si="58"/>
        <v>0</v>
      </c>
      <c r="V299" s="4">
        <f t="shared" si="59"/>
        <v>4000000</v>
      </c>
      <c r="W299" s="4">
        <f t="shared" si="62"/>
        <v>0</v>
      </c>
      <c r="X299" s="4">
        <f t="shared" si="60"/>
        <v>0</v>
      </c>
      <c r="Y299" s="3" t="b">
        <f t="shared" si="63"/>
        <v>1</v>
      </c>
    </row>
    <row r="300" spans="1:25" s="3" customFormat="1" ht="13.5" customHeight="1" x14ac:dyDescent="0.2">
      <c r="A300" s="26">
        <f t="shared" si="61"/>
        <v>296</v>
      </c>
      <c r="B300" s="311" t="s">
        <v>968</v>
      </c>
      <c r="C300" s="132">
        <v>41089</v>
      </c>
      <c r="D300" s="245">
        <v>1610000</v>
      </c>
      <c r="E300" s="304"/>
      <c r="F300" s="133">
        <f t="shared" si="51"/>
        <v>1610000</v>
      </c>
      <c r="G300" s="133">
        <v>1609000</v>
      </c>
      <c r="H300" s="133">
        <f t="shared" si="52"/>
        <v>1000</v>
      </c>
      <c r="I300" s="135">
        <v>5</v>
      </c>
      <c r="J300" s="135">
        <v>0.2</v>
      </c>
      <c r="K300" s="30">
        <v>0</v>
      </c>
      <c r="L300" s="72">
        <f t="shared" si="53"/>
        <v>0</v>
      </c>
      <c r="M300" s="133">
        <f t="shared" si="54"/>
        <v>1609000</v>
      </c>
      <c r="N300" s="133">
        <f t="shared" si="55"/>
        <v>1000</v>
      </c>
      <c r="O300" s="313" t="s">
        <v>969</v>
      </c>
      <c r="P300" s="179">
        <v>1</v>
      </c>
      <c r="Q300" s="264" t="s">
        <v>480</v>
      </c>
      <c r="R300" s="6"/>
      <c r="S300" s="6">
        <f t="shared" si="64"/>
        <v>80500</v>
      </c>
      <c r="T300" s="6">
        <f t="shared" si="57"/>
        <v>-79500</v>
      </c>
      <c r="U300" s="6">
        <f t="shared" si="58"/>
        <v>0</v>
      </c>
      <c r="V300" s="4">
        <f t="shared" si="59"/>
        <v>322000</v>
      </c>
      <c r="W300" s="4">
        <f t="shared" si="62"/>
        <v>0</v>
      </c>
      <c r="X300" s="4">
        <f t="shared" si="60"/>
        <v>0</v>
      </c>
      <c r="Y300" s="3" t="b">
        <f t="shared" si="63"/>
        <v>1</v>
      </c>
    </row>
    <row r="301" spans="1:25" s="3" customFormat="1" ht="13.5" customHeight="1" x14ac:dyDescent="0.2">
      <c r="A301" s="26">
        <f t="shared" si="61"/>
        <v>297</v>
      </c>
      <c r="B301" s="314" t="s">
        <v>970</v>
      </c>
      <c r="C301" s="112">
        <v>41180</v>
      </c>
      <c r="D301" s="124">
        <v>2960000</v>
      </c>
      <c r="E301" s="262"/>
      <c r="F301" s="29">
        <f t="shared" ref="F301:F364" si="65">+D301+E301</f>
        <v>2960000</v>
      </c>
      <c r="G301" s="133">
        <v>2959000</v>
      </c>
      <c r="H301" s="133">
        <f t="shared" si="52"/>
        <v>1000</v>
      </c>
      <c r="I301" s="135">
        <v>5</v>
      </c>
      <c r="J301" s="135">
        <v>0.2</v>
      </c>
      <c r="K301" s="30">
        <v>0</v>
      </c>
      <c r="L301" s="72">
        <f t="shared" si="53"/>
        <v>0</v>
      </c>
      <c r="M301" s="133">
        <f t="shared" si="54"/>
        <v>2959000</v>
      </c>
      <c r="N301" s="133">
        <f t="shared" si="55"/>
        <v>1000</v>
      </c>
      <c r="O301" s="313" t="s">
        <v>914</v>
      </c>
      <c r="P301" s="179">
        <v>1</v>
      </c>
      <c r="Q301" s="264"/>
      <c r="R301" s="6"/>
      <c r="S301" s="6">
        <f t="shared" si="64"/>
        <v>148000</v>
      </c>
      <c r="T301" s="6">
        <f t="shared" si="57"/>
        <v>-147000</v>
      </c>
      <c r="U301" s="6">
        <f t="shared" si="58"/>
        <v>0</v>
      </c>
      <c r="V301" s="4">
        <f t="shared" si="59"/>
        <v>592000</v>
      </c>
      <c r="W301" s="4">
        <f t="shared" si="62"/>
        <v>0</v>
      </c>
      <c r="X301" s="4">
        <f t="shared" si="60"/>
        <v>0</v>
      </c>
      <c r="Y301" s="3" t="b">
        <f t="shared" si="63"/>
        <v>1</v>
      </c>
    </row>
    <row r="302" spans="1:25" s="3" customFormat="1" ht="13.5" customHeight="1" x14ac:dyDescent="0.2">
      <c r="A302" s="26">
        <f t="shared" si="61"/>
        <v>298</v>
      </c>
      <c r="B302" s="315" t="s">
        <v>971</v>
      </c>
      <c r="C302" s="157">
        <v>41254</v>
      </c>
      <c r="D302" s="249">
        <v>1000000</v>
      </c>
      <c r="E302" s="308"/>
      <c r="F302" s="29">
        <f t="shared" si="65"/>
        <v>1000000</v>
      </c>
      <c r="G302" s="252">
        <v>999000</v>
      </c>
      <c r="H302" s="133">
        <f t="shared" si="52"/>
        <v>1000</v>
      </c>
      <c r="I302" s="135">
        <v>5</v>
      </c>
      <c r="J302" s="135">
        <v>0.2</v>
      </c>
      <c r="K302" s="30">
        <v>0</v>
      </c>
      <c r="L302" s="72">
        <f t="shared" si="53"/>
        <v>0</v>
      </c>
      <c r="M302" s="252">
        <f t="shared" si="54"/>
        <v>999000</v>
      </c>
      <c r="N302" s="252">
        <f t="shared" si="55"/>
        <v>1000</v>
      </c>
      <c r="O302" s="316" t="s">
        <v>972</v>
      </c>
      <c r="P302" s="317">
        <v>1</v>
      </c>
      <c r="Q302" s="318" t="s">
        <v>973</v>
      </c>
      <c r="R302" s="6"/>
      <c r="S302" s="6">
        <f t="shared" si="64"/>
        <v>50000</v>
      </c>
      <c r="T302" s="6">
        <f t="shared" si="57"/>
        <v>-49000</v>
      </c>
      <c r="U302" s="6">
        <f t="shared" si="58"/>
        <v>0</v>
      </c>
      <c r="V302" s="4">
        <f t="shared" si="59"/>
        <v>200000</v>
      </c>
      <c r="W302" s="4">
        <f>ROUND(IF(H302&lt;=1000,0,V302/12*3),0)</f>
        <v>0</v>
      </c>
      <c r="X302" s="4">
        <f t="shared" si="60"/>
        <v>0</v>
      </c>
      <c r="Y302" s="3" t="b">
        <f t="shared" si="63"/>
        <v>1</v>
      </c>
    </row>
    <row r="303" spans="1:25" s="3" customFormat="1" ht="13.5" customHeight="1" x14ac:dyDescent="0.2">
      <c r="A303" s="26">
        <f t="shared" si="61"/>
        <v>299</v>
      </c>
      <c r="B303" s="319" t="s">
        <v>974</v>
      </c>
      <c r="C303" s="246">
        <v>41254</v>
      </c>
      <c r="D303" s="124">
        <v>800000</v>
      </c>
      <c r="E303" s="262"/>
      <c r="F303" s="29">
        <f t="shared" si="65"/>
        <v>800000</v>
      </c>
      <c r="G303" s="133">
        <v>799000</v>
      </c>
      <c r="H303" s="133">
        <f t="shared" si="52"/>
        <v>1000</v>
      </c>
      <c r="I303" s="135">
        <v>5</v>
      </c>
      <c r="J303" s="135">
        <v>0.2</v>
      </c>
      <c r="K303" s="30">
        <v>0</v>
      </c>
      <c r="L303" s="72">
        <f t="shared" si="53"/>
        <v>0</v>
      </c>
      <c r="M303" s="133">
        <f t="shared" si="54"/>
        <v>799000</v>
      </c>
      <c r="N303" s="133">
        <f t="shared" si="55"/>
        <v>1000</v>
      </c>
      <c r="O303" s="313" t="s">
        <v>972</v>
      </c>
      <c r="P303" s="179">
        <v>1</v>
      </c>
      <c r="Q303" s="264" t="s">
        <v>973</v>
      </c>
      <c r="R303" s="6"/>
      <c r="S303" s="6">
        <f t="shared" si="64"/>
        <v>40000</v>
      </c>
      <c r="T303" s="6">
        <f t="shared" si="57"/>
        <v>-39000</v>
      </c>
      <c r="U303" s="6">
        <f t="shared" si="58"/>
        <v>0</v>
      </c>
      <c r="V303" s="4">
        <f t="shared" si="59"/>
        <v>160000</v>
      </c>
      <c r="W303" s="4">
        <f>ROUND(IF(H303&lt;=1000,0,V303/12*3),0)</f>
        <v>0</v>
      </c>
      <c r="X303" s="4">
        <f t="shared" si="60"/>
        <v>0</v>
      </c>
      <c r="Y303" s="3" t="b">
        <f t="shared" si="63"/>
        <v>1</v>
      </c>
    </row>
    <row r="304" spans="1:25" s="3" customFormat="1" ht="13.5" customHeight="1" x14ac:dyDescent="0.2">
      <c r="A304" s="26">
        <f t="shared" si="61"/>
        <v>300</v>
      </c>
      <c r="B304" s="319" t="s">
        <v>975</v>
      </c>
      <c r="C304" s="246">
        <v>41249</v>
      </c>
      <c r="D304" s="124">
        <v>12000000</v>
      </c>
      <c r="E304" s="262"/>
      <c r="F304" s="29">
        <f t="shared" si="65"/>
        <v>12000000</v>
      </c>
      <c r="G304" s="133">
        <v>11999000</v>
      </c>
      <c r="H304" s="133">
        <f t="shared" si="52"/>
        <v>1000</v>
      </c>
      <c r="I304" s="135">
        <v>5</v>
      </c>
      <c r="J304" s="135">
        <v>0.2</v>
      </c>
      <c r="K304" s="30">
        <v>0</v>
      </c>
      <c r="L304" s="72">
        <f t="shared" si="53"/>
        <v>0</v>
      </c>
      <c r="M304" s="133">
        <f t="shared" si="54"/>
        <v>11999000</v>
      </c>
      <c r="N304" s="133">
        <f t="shared" si="55"/>
        <v>1000</v>
      </c>
      <c r="O304" s="313" t="s">
        <v>976</v>
      </c>
      <c r="P304" s="179">
        <v>2</v>
      </c>
      <c r="Q304" s="264"/>
      <c r="R304" s="6"/>
      <c r="S304" s="6">
        <f t="shared" si="64"/>
        <v>600000</v>
      </c>
      <c r="T304" s="6">
        <f t="shared" si="57"/>
        <v>-599000</v>
      </c>
      <c r="U304" s="6">
        <f t="shared" si="58"/>
        <v>0</v>
      </c>
      <c r="V304" s="4">
        <f t="shared" si="59"/>
        <v>2400000</v>
      </c>
      <c r="W304" s="4">
        <f>ROUND(IF(H304&lt;=1000,0,V304/12*3),0)</f>
        <v>0</v>
      </c>
      <c r="X304" s="4">
        <f t="shared" si="60"/>
        <v>0</v>
      </c>
      <c r="Y304" s="3" t="b">
        <f t="shared" si="63"/>
        <v>1</v>
      </c>
    </row>
    <row r="305" spans="1:25" s="3" customFormat="1" ht="13.5" customHeight="1" x14ac:dyDescent="0.2">
      <c r="A305" s="26">
        <f t="shared" si="61"/>
        <v>301</v>
      </c>
      <c r="B305" s="320" t="s">
        <v>977</v>
      </c>
      <c r="C305" s="321">
        <v>41419</v>
      </c>
      <c r="D305" s="262">
        <v>5000000</v>
      </c>
      <c r="E305" s="262"/>
      <c r="F305" s="29">
        <f t="shared" si="65"/>
        <v>5000000</v>
      </c>
      <c r="G305" s="133">
        <v>4999000</v>
      </c>
      <c r="H305" s="133">
        <f t="shared" ref="H305:H368" si="66">+F305-G305</f>
        <v>1000</v>
      </c>
      <c r="I305" s="135">
        <v>5</v>
      </c>
      <c r="J305" s="135">
        <v>0.2</v>
      </c>
      <c r="K305" s="30">
        <v>0</v>
      </c>
      <c r="L305" s="72">
        <f t="shared" ref="L305:L314" si="67">ROUND(IF(F305*J305*K305/12&gt;=H305,H305-1000,F305*J305*K305/12),0)</f>
        <v>0</v>
      </c>
      <c r="M305" s="133">
        <f t="shared" ref="M305:M323" si="68">+G305+L305</f>
        <v>4999000</v>
      </c>
      <c r="N305" s="133">
        <f t="shared" si="55"/>
        <v>1000</v>
      </c>
      <c r="O305" s="313" t="s">
        <v>923</v>
      </c>
      <c r="P305" s="179">
        <v>1</v>
      </c>
      <c r="Q305" s="264"/>
      <c r="R305" s="6"/>
      <c r="S305" s="6">
        <f t="shared" si="64"/>
        <v>250000</v>
      </c>
      <c r="T305" s="6">
        <f t="shared" si="57"/>
        <v>-249000</v>
      </c>
      <c r="U305" s="6">
        <f t="shared" si="58"/>
        <v>0</v>
      </c>
      <c r="V305" s="4">
        <f t="shared" si="59"/>
        <v>1000000</v>
      </c>
      <c r="W305" s="4">
        <f>ROUND(IF(H305&lt;=1000,0,V305/12*K305),0)-1000</f>
        <v>-1000</v>
      </c>
      <c r="X305" s="4">
        <f t="shared" si="60"/>
        <v>1000</v>
      </c>
      <c r="Y305" s="3" t="b">
        <f t="shared" si="63"/>
        <v>0</v>
      </c>
    </row>
    <row r="306" spans="1:25" s="3" customFormat="1" ht="13.5" customHeight="1" x14ac:dyDescent="0.2">
      <c r="A306" s="26">
        <f t="shared" si="61"/>
        <v>302</v>
      </c>
      <c r="B306" s="320" t="s">
        <v>978</v>
      </c>
      <c r="C306" s="321">
        <v>41423</v>
      </c>
      <c r="D306" s="262">
        <v>17900000</v>
      </c>
      <c r="E306" s="262"/>
      <c r="F306" s="29">
        <f t="shared" si="65"/>
        <v>17900000</v>
      </c>
      <c r="G306" s="133">
        <v>17899000</v>
      </c>
      <c r="H306" s="133">
        <f t="shared" si="66"/>
        <v>1000</v>
      </c>
      <c r="I306" s="135">
        <v>5</v>
      </c>
      <c r="J306" s="135">
        <v>0.2</v>
      </c>
      <c r="K306" s="30">
        <v>0</v>
      </c>
      <c r="L306" s="72">
        <f t="shared" si="67"/>
        <v>0</v>
      </c>
      <c r="M306" s="133">
        <f t="shared" si="68"/>
        <v>17899000</v>
      </c>
      <c r="N306" s="133">
        <f t="shared" si="55"/>
        <v>1000</v>
      </c>
      <c r="O306" s="313" t="s">
        <v>979</v>
      </c>
      <c r="P306" s="179">
        <v>1</v>
      </c>
      <c r="Q306" s="264"/>
      <c r="R306" s="6"/>
      <c r="S306" s="6">
        <f t="shared" si="64"/>
        <v>895000</v>
      </c>
      <c r="T306" s="6">
        <f t="shared" si="57"/>
        <v>-894000</v>
      </c>
      <c r="U306" s="6">
        <f t="shared" si="58"/>
        <v>0</v>
      </c>
      <c r="V306" s="4">
        <f t="shared" si="59"/>
        <v>3580000</v>
      </c>
      <c r="W306" s="4">
        <f>ROUND(IF(H306&lt;=1000,0,V306/12*K306),0)-1000</f>
        <v>-1000</v>
      </c>
      <c r="X306" s="4">
        <f t="shared" si="60"/>
        <v>1000</v>
      </c>
      <c r="Y306" s="3" t="b">
        <f t="shared" si="63"/>
        <v>0</v>
      </c>
    </row>
    <row r="307" spans="1:25" s="3" customFormat="1" ht="13.5" customHeight="1" x14ac:dyDescent="0.2">
      <c r="A307" s="26">
        <f t="shared" si="61"/>
        <v>303</v>
      </c>
      <c r="B307" s="320" t="s">
        <v>980</v>
      </c>
      <c r="C307" s="321">
        <v>41438</v>
      </c>
      <c r="D307" s="262">
        <v>4600000</v>
      </c>
      <c r="E307" s="262"/>
      <c r="F307" s="29">
        <f t="shared" si="65"/>
        <v>4600000</v>
      </c>
      <c r="G307" s="133">
        <v>4599000</v>
      </c>
      <c r="H307" s="133">
        <f t="shared" si="66"/>
        <v>1000</v>
      </c>
      <c r="I307" s="135">
        <v>5</v>
      </c>
      <c r="J307" s="135">
        <v>0.2</v>
      </c>
      <c r="K307" s="30">
        <v>0</v>
      </c>
      <c r="L307" s="72">
        <f t="shared" si="67"/>
        <v>0</v>
      </c>
      <c r="M307" s="133">
        <f t="shared" si="68"/>
        <v>4599000</v>
      </c>
      <c r="N307" s="133">
        <f t="shared" si="55"/>
        <v>1000</v>
      </c>
      <c r="O307" s="313" t="s">
        <v>981</v>
      </c>
      <c r="P307" s="179">
        <v>1</v>
      </c>
      <c r="Q307" s="264"/>
      <c r="R307" s="6"/>
      <c r="S307" s="6">
        <f t="shared" si="64"/>
        <v>230000</v>
      </c>
      <c r="T307" s="6">
        <f t="shared" si="57"/>
        <v>-229000</v>
      </c>
      <c r="U307" s="6">
        <f t="shared" si="58"/>
        <v>0</v>
      </c>
      <c r="V307" s="4">
        <f t="shared" si="59"/>
        <v>920000</v>
      </c>
      <c r="W307" s="4">
        <f>ROUND(IF(H307&lt;=1000,0,V307/12*K307),0)-1000</f>
        <v>-1000</v>
      </c>
      <c r="X307" s="4">
        <f t="shared" si="60"/>
        <v>1000</v>
      </c>
      <c r="Y307" s="3" t="b">
        <f t="shared" si="63"/>
        <v>0</v>
      </c>
    </row>
    <row r="308" spans="1:25" s="3" customFormat="1" ht="13.5" customHeight="1" x14ac:dyDescent="0.2">
      <c r="A308" s="26">
        <f t="shared" si="61"/>
        <v>304</v>
      </c>
      <c r="B308" s="320" t="s">
        <v>982</v>
      </c>
      <c r="C308" s="321">
        <v>41507</v>
      </c>
      <c r="D308" s="262">
        <v>3000000</v>
      </c>
      <c r="E308" s="262"/>
      <c r="F308" s="29">
        <f t="shared" si="65"/>
        <v>3000000</v>
      </c>
      <c r="G308" s="133">
        <v>2999000</v>
      </c>
      <c r="H308" s="133">
        <f t="shared" si="66"/>
        <v>1000</v>
      </c>
      <c r="I308" s="135">
        <v>5</v>
      </c>
      <c r="J308" s="135">
        <v>0.2</v>
      </c>
      <c r="K308" s="30">
        <v>0</v>
      </c>
      <c r="L308" s="72">
        <f t="shared" si="67"/>
        <v>0</v>
      </c>
      <c r="M308" s="133">
        <f t="shared" si="68"/>
        <v>2999000</v>
      </c>
      <c r="N308" s="133">
        <f t="shared" si="55"/>
        <v>1000</v>
      </c>
      <c r="O308" s="313" t="s">
        <v>683</v>
      </c>
      <c r="P308" s="179">
        <v>1</v>
      </c>
      <c r="Q308" s="264"/>
      <c r="R308" s="6"/>
      <c r="S308" s="6">
        <f t="shared" si="64"/>
        <v>150000</v>
      </c>
      <c r="T308" s="6">
        <f t="shared" si="57"/>
        <v>-149000</v>
      </c>
      <c r="U308" s="6">
        <f t="shared" si="58"/>
        <v>0</v>
      </c>
      <c r="V308" s="4">
        <f t="shared" si="59"/>
        <v>600000</v>
      </c>
      <c r="W308" s="4">
        <f t="shared" ref="W308:W331" si="69">ROUND(IF(H308&lt;=1000,0,V308/12*K308),0)-1000</f>
        <v>-1000</v>
      </c>
      <c r="X308" s="4">
        <f t="shared" si="60"/>
        <v>1000</v>
      </c>
      <c r="Y308" s="3" t="b">
        <f t="shared" si="63"/>
        <v>0</v>
      </c>
    </row>
    <row r="309" spans="1:25" s="3" customFormat="1" ht="13.5" customHeight="1" x14ac:dyDescent="0.2">
      <c r="A309" s="26">
        <f t="shared" si="61"/>
        <v>305</v>
      </c>
      <c r="B309" s="320" t="s">
        <v>983</v>
      </c>
      <c r="C309" s="321">
        <v>41519</v>
      </c>
      <c r="D309" s="262">
        <v>700000</v>
      </c>
      <c r="E309" s="262"/>
      <c r="F309" s="29">
        <f t="shared" si="65"/>
        <v>700000</v>
      </c>
      <c r="G309" s="133">
        <v>699000</v>
      </c>
      <c r="H309" s="133">
        <f t="shared" si="66"/>
        <v>1000</v>
      </c>
      <c r="I309" s="135">
        <v>5</v>
      </c>
      <c r="J309" s="135">
        <v>0.2</v>
      </c>
      <c r="K309" s="30">
        <v>0</v>
      </c>
      <c r="L309" s="72">
        <f t="shared" si="67"/>
        <v>0</v>
      </c>
      <c r="M309" s="133">
        <f t="shared" si="68"/>
        <v>699000</v>
      </c>
      <c r="N309" s="133">
        <f t="shared" si="55"/>
        <v>1000</v>
      </c>
      <c r="O309" s="313" t="s">
        <v>984</v>
      </c>
      <c r="P309" s="179">
        <v>1</v>
      </c>
      <c r="Q309" s="264"/>
      <c r="R309" s="6"/>
      <c r="S309" s="6">
        <f t="shared" si="64"/>
        <v>35000</v>
      </c>
      <c r="T309" s="6">
        <f t="shared" si="57"/>
        <v>-34000</v>
      </c>
      <c r="U309" s="6">
        <f t="shared" si="58"/>
        <v>0</v>
      </c>
      <c r="V309" s="4">
        <f t="shared" si="59"/>
        <v>140000</v>
      </c>
      <c r="W309" s="4">
        <f t="shared" si="69"/>
        <v>-1000</v>
      </c>
      <c r="X309" s="4">
        <f t="shared" si="60"/>
        <v>1000</v>
      </c>
      <c r="Y309" s="3" t="b">
        <f t="shared" si="63"/>
        <v>0</v>
      </c>
    </row>
    <row r="310" spans="1:25" s="3" customFormat="1" ht="13.5" customHeight="1" x14ac:dyDescent="0.2">
      <c r="A310" s="26">
        <f t="shared" si="61"/>
        <v>306</v>
      </c>
      <c r="B310" s="320" t="s">
        <v>985</v>
      </c>
      <c r="C310" s="321">
        <v>41519</v>
      </c>
      <c r="D310" s="262">
        <v>700000</v>
      </c>
      <c r="E310" s="262"/>
      <c r="F310" s="29">
        <f t="shared" si="65"/>
        <v>700000</v>
      </c>
      <c r="G310" s="133">
        <v>699000</v>
      </c>
      <c r="H310" s="133">
        <f t="shared" si="66"/>
        <v>1000</v>
      </c>
      <c r="I310" s="135">
        <v>5</v>
      </c>
      <c r="J310" s="135">
        <v>0.2</v>
      </c>
      <c r="K310" s="30">
        <v>0</v>
      </c>
      <c r="L310" s="72">
        <f t="shared" si="67"/>
        <v>0</v>
      </c>
      <c r="M310" s="133">
        <f t="shared" si="68"/>
        <v>699000</v>
      </c>
      <c r="N310" s="133">
        <f t="shared" si="55"/>
        <v>1000</v>
      </c>
      <c r="O310" s="313" t="s">
        <v>984</v>
      </c>
      <c r="P310" s="179">
        <v>1</v>
      </c>
      <c r="Q310" s="264"/>
      <c r="R310" s="6"/>
      <c r="S310" s="6">
        <f t="shared" si="64"/>
        <v>35000</v>
      </c>
      <c r="T310" s="6">
        <f t="shared" si="57"/>
        <v>-34000</v>
      </c>
      <c r="U310" s="6">
        <f t="shared" si="58"/>
        <v>0</v>
      </c>
      <c r="V310" s="4">
        <f t="shared" si="59"/>
        <v>140000</v>
      </c>
      <c r="W310" s="4">
        <f t="shared" si="69"/>
        <v>-1000</v>
      </c>
      <c r="X310" s="4">
        <f t="shared" si="60"/>
        <v>1000</v>
      </c>
      <c r="Y310" s="3" t="b">
        <f t="shared" si="63"/>
        <v>0</v>
      </c>
    </row>
    <row r="311" spans="1:25" s="3" customFormat="1" ht="13.5" customHeight="1" x14ac:dyDescent="0.2">
      <c r="A311" s="26">
        <f t="shared" si="61"/>
        <v>307</v>
      </c>
      <c r="B311" s="320" t="s">
        <v>986</v>
      </c>
      <c r="C311" s="321">
        <v>41527</v>
      </c>
      <c r="D311" s="262">
        <v>90000000</v>
      </c>
      <c r="E311" s="262"/>
      <c r="F311" s="29">
        <f t="shared" si="65"/>
        <v>90000000</v>
      </c>
      <c r="G311" s="133">
        <v>89999000</v>
      </c>
      <c r="H311" s="133">
        <f t="shared" si="66"/>
        <v>1000</v>
      </c>
      <c r="I311" s="135">
        <v>5</v>
      </c>
      <c r="J311" s="135">
        <v>0.2</v>
      </c>
      <c r="K311" s="30">
        <v>0</v>
      </c>
      <c r="L311" s="72">
        <f t="shared" si="67"/>
        <v>0</v>
      </c>
      <c r="M311" s="133">
        <f t="shared" si="68"/>
        <v>89999000</v>
      </c>
      <c r="N311" s="133">
        <f t="shared" si="55"/>
        <v>1000</v>
      </c>
      <c r="O311" s="313" t="s">
        <v>702</v>
      </c>
      <c r="P311" s="179">
        <v>1</v>
      </c>
      <c r="Q311" s="264"/>
      <c r="R311" s="6"/>
      <c r="S311" s="6">
        <f t="shared" si="64"/>
        <v>4500000</v>
      </c>
      <c r="T311" s="6">
        <f t="shared" si="57"/>
        <v>-4499000</v>
      </c>
      <c r="U311" s="6">
        <f t="shared" si="58"/>
        <v>0</v>
      </c>
      <c r="V311" s="4">
        <f t="shared" si="59"/>
        <v>18000000</v>
      </c>
      <c r="W311" s="4">
        <f t="shared" si="69"/>
        <v>-1000</v>
      </c>
      <c r="X311" s="4">
        <f t="shared" si="60"/>
        <v>1000</v>
      </c>
      <c r="Y311" s="3" t="b">
        <f t="shared" si="63"/>
        <v>0</v>
      </c>
    </row>
    <row r="312" spans="1:25" s="3" customFormat="1" ht="13.5" customHeight="1" x14ac:dyDescent="0.2">
      <c r="A312" s="26">
        <f t="shared" si="61"/>
        <v>308</v>
      </c>
      <c r="B312" s="320" t="s">
        <v>987</v>
      </c>
      <c r="C312" s="321">
        <v>41527</v>
      </c>
      <c r="D312" s="262">
        <v>90000000</v>
      </c>
      <c r="E312" s="262"/>
      <c r="F312" s="29">
        <f t="shared" si="65"/>
        <v>90000000</v>
      </c>
      <c r="G312" s="133">
        <v>89999000</v>
      </c>
      <c r="H312" s="133">
        <f t="shared" si="66"/>
        <v>1000</v>
      </c>
      <c r="I312" s="135">
        <v>5</v>
      </c>
      <c r="J312" s="135">
        <v>0.2</v>
      </c>
      <c r="K312" s="30">
        <v>0</v>
      </c>
      <c r="L312" s="72">
        <f t="shared" si="67"/>
        <v>0</v>
      </c>
      <c r="M312" s="133">
        <f t="shared" si="68"/>
        <v>89999000</v>
      </c>
      <c r="N312" s="133">
        <f t="shared" si="55"/>
        <v>1000</v>
      </c>
      <c r="O312" s="313" t="s">
        <v>702</v>
      </c>
      <c r="P312" s="179">
        <v>1</v>
      </c>
      <c r="Q312" s="264"/>
      <c r="R312" s="6"/>
      <c r="S312" s="6">
        <f t="shared" si="64"/>
        <v>4500000</v>
      </c>
      <c r="T312" s="6">
        <f t="shared" si="57"/>
        <v>-4499000</v>
      </c>
      <c r="U312" s="6">
        <f t="shared" si="58"/>
        <v>0</v>
      </c>
      <c r="V312" s="4">
        <f t="shared" si="59"/>
        <v>18000000</v>
      </c>
      <c r="W312" s="4">
        <f t="shared" si="69"/>
        <v>-1000</v>
      </c>
      <c r="X312" s="4">
        <f t="shared" si="60"/>
        <v>1000</v>
      </c>
      <c r="Y312" s="3" t="b">
        <f t="shared" si="63"/>
        <v>0</v>
      </c>
    </row>
    <row r="313" spans="1:25" s="3" customFormat="1" ht="13.5" customHeight="1" x14ac:dyDescent="0.2">
      <c r="A313" s="26">
        <f t="shared" si="61"/>
        <v>309</v>
      </c>
      <c r="B313" s="320" t="s">
        <v>988</v>
      </c>
      <c r="C313" s="321">
        <v>41530</v>
      </c>
      <c r="D313" s="262">
        <v>5500000</v>
      </c>
      <c r="E313" s="262"/>
      <c r="F313" s="29">
        <f t="shared" si="65"/>
        <v>5500000</v>
      </c>
      <c r="G313" s="133">
        <v>5499000</v>
      </c>
      <c r="H313" s="133">
        <f t="shared" si="66"/>
        <v>1000</v>
      </c>
      <c r="I313" s="135">
        <v>5</v>
      </c>
      <c r="J313" s="135">
        <v>0.2</v>
      </c>
      <c r="K313" s="30">
        <v>0</v>
      </c>
      <c r="L313" s="72">
        <f t="shared" si="67"/>
        <v>0</v>
      </c>
      <c r="M313" s="133">
        <f t="shared" si="68"/>
        <v>5499000</v>
      </c>
      <c r="N313" s="133">
        <f t="shared" si="55"/>
        <v>1000</v>
      </c>
      <c r="O313" s="313" t="s">
        <v>923</v>
      </c>
      <c r="P313" s="179">
        <v>1</v>
      </c>
      <c r="Q313" s="264"/>
      <c r="R313" s="6"/>
      <c r="S313" s="6">
        <f t="shared" si="64"/>
        <v>275000</v>
      </c>
      <c r="T313" s="6">
        <f t="shared" si="57"/>
        <v>-274000</v>
      </c>
      <c r="U313" s="6">
        <f t="shared" si="58"/>
        <v>0</v>
      </c>
      <c r="V313" s="4">
        <f t="shared" si="59"/>
        <v>1100000</v>
      </c>
      <c r="W313" s="4">
        <f t="shared" si="69"/>
        <v>-1000</v>
      </c>
      <c r="X313" s="4">
        <f t="shared" si="60"/>
        <v>1000</v>
      </c>
      <c r="Y313" s="3" t="b">
        <f t="shared" si="63"/>
        <v>0</v>
      </c>
    </row>
    <row r="314" spans="1:25" s="3" customFormat="1" ht="13.5" customHeight="1" x14ac:dyDescent="0.2">
      <c r="A314" s="26">
        <f t="shared" si="61"/>
        <v>310</v>
      </c>
      <c r="B314" s="320" t="s">
        <v>989</v>
      </c>
      <c r="C314" s="321">
        <v>41530</v>
      </c>
      <c r="D314" s="262">
        <v>5500000</v>
      </c>
      <c r="E314" s="262"/>
      <c r="F314" s="29">
        <f t="shared" si="65"/>
        <v>5500000</v>
      </c>
      <c r="G314" s="133">
        <v>5499000</v>
      </c>
      <c r="H314" s="133">
        <f t="shared" si="66"/>
        <v>1000</v>
      </c>
      <c r="I314" s="135">
        <v>5</v>
      </c>
      <c r="J314" s="135">
        <v>0.2</v>
      </c>
      <c r="K314" s="30">
        <v>0</v>
      </c>
      <c r="L314" s="72">
        <f t="shared" si="67"/>
        <v>0</v>
      </c>
      <c r="M314" s="133">
        <f t="shared" si="68"/>
        <v>5499000</v>
      </c>
      <c r="N314" s="133">
        <f t="shared" si="55"/>
        <v>1000</v>
      </c>
      <c r="O314" s="313" t="s">
        <v>923</v>
      </c>
      <c r="P314" s="179">
        <v>1</v>
      </c>
      <c r="Q314" s="264"/>
      <c r="R314" s="6"/>
      <c r="S314" s="6">
        <f t="shared" si="64"/>
        <v>275000</v>
      </c>
      <c r="T314" s="6">
        <f t="shared" si="57"/>
        <v>-274000</v>
      </c>
      <c r="U314" s="6">
        <f t="shared" si="58"/>
        <v>0</v>
      </c>
      <c r="V314" s="4">
        <f t="shared" si="59"/>
        <v>1100000</v>
      </c>
      <c r="W314" s="4">
        <f t="shared" si="69"/>
        <v>-1000</v>
      </c>
      <c r="X314" s="4">
        <f t="shared" si="60"/>
        <v>1000</v>
      </c>
      <c r="Y314" s="3" t="b">
        <f t="shared" si="63"/>
        <v>0</v>
      </c>
    </row>
    <row r="315" spans="1:25" s="3" customFormat="1" ht="13.5" customHeight="1" x14ac:dyDescent="0.2">
      <c r="A315" s="26">
        <f t="shared" si="61"/>
        <v>311</v>
      </c>
      <c r="B315" s="320" t="s">
        <v>990</v>
      </c>
      <c r="C315" s="321">
        <v>41530</v>
      </c>
      <c r="D315" s="262">
        <v>3800000</v>
      </c>
      <c r="E315" s="262"/>
      <c r="F315" s="29">
        <f t="shared" si="65"/>
        <v>3800000</v>
      </c>
      <c r="G315" s="133">
        <v>3799000</v>
      </c>
      <c r="H315" s="133">
        <f t="shared" si="66"/>
        <v>1000</v>
      </c>
      <c r="I315" s="135">
        <v>5</v>
      </c>
      <c r="J315" s="135">
        <v>0.2</v>
      </c>
      <c r="K315" s="30">
        <v>0</v>
      </c>
      <c r="L315" s="72">
        <f>ROUND(IF(F315*J315*K315/12&gt;=H315,H315-1000,F315*J315*K315/12),0)</f>
        <v>0</v>
      </c>
      <c r="M315" s="133">
        <f t="shared" si="68"/>
        <v>3799000</v>
      </c>
      <c r="N315" s="133">
        <f t="shared" si="55"/>
        <v>1000</v>
      </c>
      <c r="O315" s="313" t="s">
        <v>923</v>
      </c>
      <c r="P315" s="179">
        <v>1</v>
      </c>
      <c r="Q315" s="264"/>
      <c r="R315" s="6"/>
      <c r="S315" s="6">
        <f t="shared" si="64"/>
        <v>190000</v>
      </c>
      <c r="T315" s="6">
        <f t="shared" si="57"/>
        <v>-189000</v>
      </c>
      <c r="U315" s="6">
        <f t="shared" si="58"/>
        <v>0</v>
      </c>
      <c r="V315" s="4">
        <f t="shared" si="59"/>
        <v>760000</v>
      </c>
      <c r="W315" s="4">
        <f t="shared" si="69"/>
        <v>-1000</v>
      </c>
      <c r="X315" s="4">
        <f t="shared" si="60"/>
        <v>1000</v>
      </c>
      <c r="Y315" s="3" t="b">
        <f t="shared" si="63"/>
        <v>0</v>
      </c>
    </row>
    <row r="316" spans="1:25" s="3" customFormat="1" ht="13.5" customHeight="1" x14ac:dyDescent="0.2">
      <c r="A316" s="26">
        <f t="shared" si="61"/>
        <v>312</v>
      </c>
      <c r="B316" s="320" t="s">
        <v>991</v>
      </c>
      <c r="C316" s="321">
        <v>41547</v>
      </c>
      <c r="D316" s="262">
        <v>17000000</v>
      </c>
      <c r="E316" s="262"/>
      <c r="F316" s="29">
        <f t="shared" si="65"/>
        <v>17000000</v>
      </c>
      <c r="G316" s="133">
        <v>16999000</v>
      </c>
      <c r="H316" s="133">
        <f t="shared" si="66"/>
        <v>1000</v>
      </c>
      <c r="I316" s="135">
        <v>5</v>
      </c>
      <c r="J316" s="135">
        <v>0.2</v>
      </c>
      <c r="K316" s="30">
        <v>0</v>
      </c>
      <c r="L316" s="72">
        <f>ROUND(IF(F316*J316*K316/12&gt;=H316,H316-1000,F316*J316*K316/12),0)</f>
        <v>0</v>
      </c>
      <c r="M316" s="133">
        <f t="shared" si="68"/>
        <v>16999000</v>
      </c>
      <c r="N316" s="133">
        <f t="shared" si="55"/>
        <v>1000</v>
      </c>
      <c r="O316" s="313" t="s">
        <v>321</v>
      </c>
      <c r="P316" s="179">
        <v>1</v>
      </c>
      <c r="Q316" s="264"/>
      <c r="R316" s="6"/>
      <c r="S316" s="6">
        <f t="shared" si="64"/>
        <v>850000</v>
      </c>
      <c r="T316" s="6">
        <f t="shared" si="57"/>
        <v>-849000</v>
      </c>
      <c r="U316" s="6">
        <f t="shared" si="58"/>
        <v>0</v>
      </c>
      <c r="V316" s="4">
        <f t="shared" si="59"/>
        <v>3400000</v>
      </c>
      <c r="W316" s="4">
        <f t="shared" si="69"/>
        <v>-1000</v>
      </c>
      <c r="X316" s="4">
        <f t="shared" si="60"/>
        <v>1000</v>
      </c>
      <c r="Y316" s="3" t="b">
        <f t="shared" si="63"/>
        <v>0</v>
      </c>
    </row>
    <row r="317" spans="1:25" s="3" customFormat="1" ht="13.5" customHeight="1" x14ac:dyDescent="0.2">
      <c r="A317" s="26">
        <f t="shared" si="61"/>
        <v>313</v>
      </c>
      <c r="B317" s="322" t="s">
        <v>992</v>
      </c>
      <c r="C317" s="323">
        <v>41548</v>
      </c>
      <c r="D317" s="284">
        <v>9000000</v>
      </c>
      <c r="E317" s="284"/>
      <c r="F317" s="29">
        <f t="shared" si="65"/>
        <v>9000000</v>
      </c>
      <c r="G317" s="219">
        <v>8999000</v>
      </c>
      <c r="H317" s="133">
        <f t="shared" si="66"/>
        <v>1000</v>
      </c>
      <c r="I317" s="135">
        <v>5</v>
      </c>
      <c r="J317" s="135">
        <v>0.2</v>
      </c>
      <c r="K317" s="30">
        <v>0</v>
      </c>
      <c r="L317" s="72">
        <f t="shared" ref="L317:L322" si="70">ROUND(IF(F317*J317*K317/12&gt;=H317,H317-1000,F317*J317*K317/12),0)</f>
        <v>0</v>
      </c>
      <c r="M317" s="219">
        <f t="shared" si="68"/>
        <v>8999000</v>
      </c>
      <c r="N317" s="133">
        <f t="shared" si="55"/>
        <v>1000</v>
      </c>
      <c r="O317" s="312" t="s">
        <v>923</v>
      </c>
      <c r="P317" s="179">
        <v>1</v>
      </c>
      <c r="Q317" s="287"/>
      <c r="R317" s="6"/>
      <c r="S317" s="6">
        <f t="shared" si="64"/>
        <v>450000</v>
      </c>
      <c r="T317" s="6">
        <f t="shared" si="57"/>
        <v>-449000</v>
      </c>
      <c r="U317" s="6">
        <f t="shared" si="58"/>
        <v>0</v>
      </c>
      <c r="V317" s="4">
        <f t="shared" si="59"/>
        <v>1800000</v>
      </c>
      <c r="W317" s="4">
        <f t="shared" si="69"/>
        <v>-1000</v>
      </c>
      <c r="X317" s="4">
        <f t="shared" si="60"/>
        <v>1000</v>
      </c>
      <c r="Y317" s="3" t="b">
        <f t="shared" si="63"/>
        <v>0</v>
      </c>
    </row>
    <row r="318" spans="1:25" s="3" customFormat="1" ht="13.5" customHeight="1" x14ac:dyDescent="0.2">
      <c r="A318" s="26">
        <f t="shared" si="61"/>
        <v>314</v>
      </c>
      <c r="B318" s="322" t="s">
        <v>993</v>
      </c>
      <c r="C318" s="323">
        <v>41548</v>
      </c>
      <c r="D318" s="284">
        <v>10000000</v>
      </c>
      <c r="E318" s="284"/>
      <c r="F318" s="29">
        <f t="shared" si="65"/>
        <v>10000000</v>
      </c>
      <c r="G318" s="219">
        <v>9999000</v>
      </c>
      <c r="H318" s="133">
        <f t="shared" si="66"/>
        <v>1000</v>
      </c>
      <c r="I318" s="135">
        <v>5</v>
      </c>
      <c r="J318" s="135">
        <v>0.2</v>
      </c>
      <c r="K318" s="30">
        <v>0</v>
      </c>
      <c r="L318" s="72">
        <f t="shared" si="70"/>
        <v>0</v>
      </c>
      <c r="M318" s="219">
        <f t="shared" si="68"/>
        <v>9999000</v>
      </c>
      <c r="N318" s="133">
        <f t="shared" si="55"/>
        <v>1000</v>
      </c>
      <c r="O318" s="312" t="s">
        <v>923</v>
      </c>
      <c r="P318" s="179">
        <v>1</v>
      </c>
      <c r="Q318" s="287"/>
      <c r="R318" s="6"/>
      <c r="S318" s="6">
        <f t="shared" si="64"/>
        <v>500000</v>
      </c>
      <c r="T318" s="6">
        <f t="shared" si="57"/>
        <v>-499000</v>
      </c>
      <c r="U318" s="6">
        <f t="shared" si="58"/>
        <v>0</v>
      </c>
      <c r="V318" s="4">
        <f t="shared" si="59"/>
        <v>2000000</v>
      </c>
      <c r="W318" s="4">
        <f t="shared" si="69"/>
        <v>-1000</v>
      </c>
      <c r="X318" s="4">
        <f t="shared" si="60"/>
        <v>1000</v>
      </c>
      <c r="Y318" s="3" t="b">
        <f t="shared" si="63"/>
        <v>0</v>
      </c>
    </row>
    <row r="319" spans="1:25" s="3" customFormat="1" ht="13.5" customHeight="1" x14ac:dyDescent="0.2">
      <c r="A319" s="26">
        <f t="shared" si="61"/>
        <v>315</v>
      </c>
      <c r="B319" s="322" t="s">
        <v>994</v>
      </c>
      <c r="C319" s="323">
        <v>41548</v>
      </c>
      <c r="D319" s="284">
        <v>10000000</v>
      </c>
      <c r="E319" s="284"/>
      <c r="F319" s="29">
        <f t="shared" si="65"/>
        <v>10000000</v>
      </c>
      <c r="G319" s="219">
        <v>9999000</v>
      </c>
      <c r="H319" s="133">
        <f t="shared" si="66"/>
        <v>1000</v>
      </c>
      <c r="I319" s="135">
        <v>5</v>
      </c>
      <c r="J319" s="135">
        <v>0.2</v>
      </c>
      <c r="K319" s="30">
        <v>0</v>
      </c>
      <c r="L319" s="72">
        <f t="shared" si="70"/>
        <v>0</v>
      </c>
      <c r="M319" s="219">
        <f t="shared" si="68"/>
        <v>9999000</v>
      </c>
      <c r="N319" s="133">
        <f t="shared" si="55"/>
        <v>1000</v>
      </c>
      <c r="O319" s="312" t="s">
        <v>923</v>
      </c>
      <c r="P319" s="179">
        <v>1</v>
      </c>
      <c r="Q319" s="287"/>
      <c r="R319" s="6"/>
      <c r="S319" s="6">
        <f t="shared" si="64"/>
        <v>500000</v>
      </c>
      <c r="T319" s="6">
        <f t="shared" si="57"/>
        <v>-499000</v>
      </c>
      <c r="U319" s="6">
        <f t="shared" si="58"/>
        <v>0</v>
      </c>
      <c r="V319" s="4">
        <f t="shared" si="59"/>
        <v>2000000</v>
      </c>
      <c r="W319" s="4">
        <f t="shared" si="69"/>
        <v>-1000</v>
      </c>
      <c r="X319" s="4">
        <f t="shared" si="60"/>
        <v>1000</v>
      </c>
      <c r="Y319" s="3" t="b">
        <f t="shared" si="63"/>
        <v>0</v>
      </c>
    </row>
    <row r="320" spans="1:25" s="3" customFormat="1" ht="13.5" customHeight="1" x14ac:dyDescent="0.2">
      <c r="A320" s="26">
        <f t="shared" si="61"/>
        <v>316</v>
      </c>
      <c r="B320" s="324" t="s">
        <v>995</v>
      </c>
      <c r="C320" s="323">
        <v>41548</v>
      </c>
      <c r="D320" s="284">
        <v>9000000</v>
      </c>
      <c r="E320" s="284"/>
      <c r="F320" s="29">
        <f t="shared" si="65"/>
        <v>9000000</v>
      </c>
      <c r="G320" s="219">
        <v>8999000</v>
      </c>
      <c r="H320" s="133">
        <f t="shared" si="66"/>
        <v>1000</v>
      </c>
      <c r="I320" s="135">
        <v>5</v>
      </c>
      <c r="J320" s="135">
        <v>0.2</v>
      </c>
      <c r="K320" s="30">
        <v>0</v>
      </c>
      <c r="L320" s="72">
        <f t="shared" si="70"/>
        <v>0</v>
      </c>
      <c r="M320" s="219">
        <f t="shared" si="68"/>
        <v>8999000</v>
      </c>
      <c r="N320" s="133">
        <f t="shared" si="55"/>
        <v>1000</v>
      </c>
      <c r="O320" s="312" t="s">
        <v>923</v>
      </c>
      <c r="P320" s="179">
        <v>1</v>
      </c>
      <c r="Q320" s="287"/>
      <c r="R320" s="6"/>
      <c r="S320" s="6">
        <f t="shared" si="64"/>
        <v>450000</v>
      </c>
      <c r="T320" s="6">
        <f t="shared" si="57"/>
        <v>-449000</v>
      </c>
      <c r="U320" s="6">
        <f t="shared" si="58"/>
        <v>0</v>
      </c>
      <c r="V320" s="4">
        <f t="shared" si="59"/>
        <v>1800000</v>
      </c>
      <c r="W320" s="4">
        <f t="shared" si="69"/>
        <v>-1000</v>
      </c>
      <c r="X320" s="4">
        <f t="shared" si="60"/>
        <v>1000</v>
      </c>
      <c r="Y320" s="3" t="b">
        <f t="shared" si="63"/>
        <v>0</v>
      </c>
    </row>
    <row r="321" spans="1:27" s="3" customFormat="1" ht="13.5" customHeight="1" x14ac:dyDescent="0.2">
      <c r="A321" s="26">
        <f t="shared" si="61"/>
        <v>317</v>
      </c>
      <c r="B321" s="324" t="s">
        <v>996</v>
      </c>
      <c r="C321" s="323">
        <v>41548</v>
      </c>
      <c r="D321" s="284">
        <v>7000000</v>
      </c>
      <c r="E321" s="284"/>
      <c r="F321" s="29">
        <f t="shared" si="65"/>
        <v>7000000</v>
      </c>
      <c r="G321" s="219">
        <v>6999000</v>
      </c>
      <c r="H321" s="133">
        <f t="shared" si="66"/>
        <v>1000</v>
      </c>
      <c r="I321" s="135">
        <v>5</v>
      </c>
      <c r="J321" s="135">
        <v>0.2</v>
      </c>
      <c r="K321" s="30">
        <v>0</v>
      </c>
      <c r="L321" s="72">
        <f t="shared" si="70"/>
        <v>0</v>
      </c>
      <c r="M321" s="219">
        <f t="shared" si="68"/>
        <v>6999000</v>
      </c>
      <c r="N321" s="133">
        <f t="shared" si="55"/>
        <v>1000</v>
      </c>
      <c r="O321" s="312" t="s">
        <v>923</v>
      </c>
      <c r="P321" s="179">
        <v>1</v>
      </c>
      <c r="Q321" s="287"/>
      <c r="R321" s="6"/>
      <c r="S321" s="6">
        <f t="shared" si="64"/>
        <v>350000</v>
      </c>
      <c r="T321" s="6">
        <f t="shared" si="57"/>
        <v>-349000</v>
      </c>
      <c r="U321" s="6">
        <f t="shared" si="58"/>
        <v>0</v>
      </c>
      <c r="V321" s="4">
        <f t="shared" si="59"/>
        <v>1400000</v>
      </c>
      <c r="W321" s="4">
        <f t="shared" si="69"/>
        <v>-1000</v>
      </c>
      <c r="X321" s="4">
        <f t="shared" si="60"/>
        <v>1000</v>
      </c>
      <c r="Y321" s="3" t="b">
        <f t="shared" si="63"/>
        <v>0</v>
      </c>
    </row>
    <row r="322" spans="1:27" s="3" customFormat="1" ht="13.5" customHeight="1" x14ac:dyDescent="0.2">
      <c r="A322" s="26">
        <f t="shared" si="61"/>
        <v>318</v>
      </c>
      <c r="B322" s="324" t="s">
        <v>997</v>
      </c>
      <c r="C322" s="323">
        <v>41572</v>
      </c>
      <c r="D322" s="284">
        <v>5750000</v>
      </c>
      <c r="E322" s="284"/>
      <c r="F322" s="29">
        <f t="shared" si="65"/>
        <v>5750000</v>
      </c>
      <c r="G322" s="219">
        <v>5749000</v>
      </c>
      <c r="H322" s="133">
        <f t="shared" si="66"/>
        <v>1000</v>
      </c>
      <c r="I322" s="135">
        <v>5</v>
      </c>
      <c r="J322" s="135">
        <v>0.2</v>
      </c>
      <c r="K322" s="30">
        <v>0</v>
      </c>
      <c r="L322" s="72">
        <f t="shared" si="70"/>
        <v>0</v>
      </c>
      <c r="M322" s="219">
        <f t="shared" si="68"/>
        <v>5749000</v>
      </c>
      <c r="N322" s="133">
        <f t="shared" si="55"/>
        <v>1000</v>
      </c>
      <c r="O322" s="312" t="s">
        <v>998</v>
      </c>
      <c r="P322" s="179">
        <v>1</v>
      </c>
      <c r="Q322" s="287"/>
      <c r="R322" s="6"/>
      <c r="S322" s="6">
        <f t="shared" si="64"/>
        <v>287500</v>
      </c>
      <c r="T322" s="6">
        <f t="shared" si="57"/>
        <v>-286500</v>
      </c>
      <c r="U322" s="6">
        <f t="shared" si="58"/>
        <v>0</v>
      </c>
      <c r="V322" s="4">
        <f t="shared" si="59"/>
        <v>1150000</v>
      </c>
      <c r="W322" s="4">
        <f t="shared" si="69"/>
        <v>-1000</v>
      </c>
      <c r="X322" s="4">
        <f t="shared" si="60"/>
        <v>1000</v>
      </c>
      <c r="Y322" s="3" t="b">
        <f t="shared" si="63"/>
        <v>0</v>
      </c>
    </row>
    <row r="323" spans="1:27" s="3" customFormat="1" ht="13.5" customHeight="1" x14ac:dyDescent="0.2">
      <c r="A323" s="220">
        <f t="shared" si="61"/>
        <v>319</v>
      </c>
      <c r="B323" s="325" t="s">
        <v>999</v>
      </c>
      <c r="C323" s="326">
        <v>41603</v>
      </c>
      <c r="D323" s="284">
        <v>3100000</v>
      </c>
      <c r="E323" s="284"/>
      <c r="F323" s="29">
        <f t="shared" si="65"/>
        <v>3100000</v>
      </c>
      <c r="G323" s="219">
        <v>3099000</v>
      </c>
      <c r="H323" s="133">
        <f t="shared" si="66"/>
        <v>1000</v>
      </c>
      <c r="I323" s="135">
        <v>5</v>
      </c>
      <c r="J323" s="135">
        <v>0.2</v>
      </c>
      <c r="K323" s="30">
        <v>0</v>
      </c>
      <c r="L323" s="72">
        <f>ROUND(IF(F323*J323*K323/12&gt;=H323,H323-1000,F323*J323*K323/12),0)</f>
        <v>0</v>
      </c>
      <c r="M323" s="219">
        <f t="shared" si="68"/>
        <v>3099000</v>
      </c>
      <c r="N323" s="133">
        <f t="shared" si="55"/>
        <v>1000</v>
      </c>
      <c r="O323" s="312" t="s">
        <v>683</v>
      </c>
      <c r="P323" s="179">
        <v>1</v>
      </c>
      <c r="Q323" s="287"/>
      <c r="R323" s="6"/>
      <c r="S323" s="6">
        <f t="shared" si="64"/>
        <v>155000</v>
      </c>
      <c r="T323" s="6">
        <f t="shared" si="57"/>
        <v>-154000</v>
      </c>
      <c r="U323" s="6">
        <f t="shared" si="58"/>
        <v>0</v>
      </c>
      <c r="V323" s="4">
        <f t="shared" si="59"/>
        <v>620000</v>
      </c>
      <c r="W323" s="4">
        <f t="shared" si="69"/>
        <v>-1000</v>
      </c>
      <c r="X323" s="4">
        <f t="shared" si="60"/>
        <v>1000</v>
      </c>
      <c r="Y323" s="3" t="b">
        <f t="shared" si="63"/>
        <v>0</v>
      </c>
    </row>
    <row r="324" spans="1:27" s="3" customFormat="1" ht="13.5" customHeight="1" x14ac:dyDescent="0.2">
      <c r="A324" s="235">
        <f t="shared" si="61"/>
        <v>320</v>
      </c>
      <c r="B324" s="327" t="s">
        <v>1000</v>
      </c>
      <c r="C324" s="328">
        <v>41639</v>
      </c>
      <c r="D324" s="329">
        <v>0</v>
      </c>
      <c r="E324" s="329"/>
      <c r="F324" s="236">
        <f t="shared" si="65"/>
        <v>0</v>
      </c>
      <c r="G324" s="330">
        <v>0</v>
      </c>
      <c r="H324" s="236">
        <f t="shared" si="66"/>
        <v>0</v>
      </c>
      <c r="I324" s="238">
        <v>5</v>
      </c>
      <c r="J324" s="238">
        <v>0.2</v>
      </c>
      <c r="K324" s="238">
        <v>0</v>
      </c>
      <c r="L324" s="237">
        <v>0</v>
      </c>
      <c r="M324" s="330">
        <v>0</v>
      </c>
      <c r="N324" s="236">
        <v>0</v>
      </c>
      <c r="O324" s="331" t="s">
        <v>923</v>
      </c>
      <c r="P324" s="332">
        <v>1</v>
      </c>
      <c r="Q324" s="333" t="s">
        <v>1001</v>
      </c>
      <c r="R324" s="239"/>
      <c r="S324" s="239">
        <f t="shared" si="64"/>
        <v>0</v>
      </c>
      <c r="T324" s="239">
        <f t="shared" si="57"/>
        <v>0</v>
      </c>
      <c r="U324" s="239">
        <v>0</v>
      </c>
      <c r="V324" s="240">
        <f t="shared" si="59"/>
        <v>0</v>
      </c>
      <c r="W324" s="4">
        <f t="shared" ref="W324:W386" si="71">ROUND(IF(H324&lt;=1000,0,V324/12*K324),0)</f>
        <v>0</v>
      </c>
      <c r="X324" s="240">
        <f t="shared" si="60"/>
        <v>0</v>
      </c>
      <c r="Y324" s="334" t="b">
        <f t="shared" si="63"/>
        <v>1</v>
      </c>
      <c r="Z324" s="334"/>
      <c r="AA324" s="334"/>
    </row>
    <row r="325" spans="1:27" s="3" customFormat="1" ht="13.5" customHeight="1" x14ac:dyDescent="0.2">
      <c r="A325" s="220">
        <v>321</v>
      </c>
      <c r="B325" s="325" t="s">
        <v>1002</v>
      </c>
      <c r="C325" s="326">
        <v>41689</v>
      </c>
      <c r="D325" s="247">
        <v>3210000</v>
      </c>
      <c r="E325" s="284"/>
      <c r="F325" s="29">
        <f t="shared" si="65"/>
        <v>3210000</v>
      </c>
      <c r="G325" s="219">
        <v>3209000</v>
      </c>
      <c r="H325" s="133">
        <f t="shared" si="66"/>
        <v>1000</v>
      </c>
      <c r="I325" s="135">
        <v>5</v>
      </c>
      <c r="J325" s="135">
        <v>0.2</v>
      </c>
      <c r="K325" s="30">
        <v>0</v>
      </c>
      <c r="L325" s="72">
        <f t="shared" ref="L325:L386" si="72">ROUND(IF(F325*J325*K325/12&gt;=H325,H325-1000,F325*J325*K325/12),0)</f>
        <v>0</v>
      </c>
      <c r="M325" s="219">
        <f t="shared" ref="M325:M386" si="73">+G325+L325</f>
        <v>3209000</v>
      </c>
      <c r="N325" s="133">
        <f t="shared" ref="N325:N386" si="74">+F325-M325</f>
        <v>1000</v>
      </c>
      <c r="O325" s="312" t="s">
        <v>914</v>
      </c>
      <c r="P325" s="182">
        <v>1</v>
      </c>
      <c r="Q325" s="287"/>
      <c r="R325" s="6"/>
      <c r="S325" s="6">
        <f t="shared" si="64"/>
        <v>160500</v>
      </c>
      <c r="T325" s="6">
        <f t="shared" ref="T325:T386" si="75">N325-S325</f>
        <v>-159500</v>
      </c>
      <c r="U325" s="6">
        <f t="shared" ref="U325:U386" si="76">N325-1000</f>
        <v>0</v>
      </c>
      <c r="V325" s="4">
        <f t="shared" ref="V325:V386" si="77">F325/I325</f>
        <v>642000</v>
      </c>
      <c r="W325" s="4">
        <f t="shared" si="69"/>
        <v>-1000</v>
      </c>
      <c r="X325" s="4">
        <f t="shared" ref="X325:X386" si="78">L325-W325</f>
        <v>1000</v>
      </c>
      <c r="Y325" s="3" t="b">
        <f t="shared" si="63"/>
        <v>0</v>
      </c>
    </row>
    <row r="326" spans="1:27" s="3" customFormat="1" ht="13.5" customHeight="1" x14ac:dyDescent="0.2">
      <c r="A326" s="220">
        <f t="shared" ref="A326:A389" si="79">+A325+1</f>
        <v>322</v>
      </c>
      <c r="B326" s="324" t="s">
        <v>1003</v>
      </c>
      <c r="C326" s="323">
        <v>41696</v>
      </c>
      <c r="D326" s="247">
        <v>64000000</v>
      </c>
      <c r="E326" s="284"/>
      <c r="F326" s="29">
        <f t="shared" si="65"/>
        <v>64000000</v>
      </c>
      <c r="G326" s="219">
        <v>63999000</v>
      </c>
      <c r="H326" s="133">
        <f t="shared" si="66"/>
        <v>1000</v>
      </c>
      <c r="I326" s="135">
        <v>5</v>
      </c>
      <c r="J326" s="135">
        <v>0.2</v>
      </c>
      <c r="K326" s="30">
        <v>0</v>
      </c>
      <c r="L326" s="72">
        <f t="shared" si="72"/>
        <v>0</v>
      </c>
      <c r="M326" s="219">
        <f t="shared" si="73"/>
        <v>63999000</v>
      </c>
      <c r="N326" s="133">
        <f t="shared" si="74"/>
        <v>1000</v>
      </c>
      <c r="O326" s="312" t="s">
        <v>702</v>
      </c>
      <c r="P326" s="182">
        <v>1</v>
      </c>
      <c r="Q326" s="287"/>
      <c r="R326" s="6"/>
      <c r="S326" s="6">
        <f t="shared" si="64"/>
        <v>3200000</v>
      </c>
      <c r="T326" s="6">
        <f t="shared" si="75"/>
        <v>-3199000</v>
      </c>
      <c r="U326" s="6">
        <f t="shared" si="76"/>
        <v>0</v>
      </c>
      <c r="V326" s="4">
        <f t="shared" si="77"/>
        <v>12800000</v>
      </c>
      <c r="W326" s="4">
        <f t="shared" si="69"/>
        <v>-1000</v>
      </c>
      <c r="X326" s="4">
        <f t="shared" si="78"/>
        <v>1000</v>
      </c>
      <c r="Y326" s="3" t="b">
        <f t="shared" si="63"/>
        <v>0</v>
      </c>
    </row>
    <row r="327" spans="1:27" s="3" customFormat="1" ht="13.5" customHeight="1" x14ac:dyDescent="0.2">
      <c r="A327" s="220">
        <f t="shared" si="79"/>
        <v>323</v>
      </c>
      <c r="B327" s="324" t="s">
        <v>1004</v>
      </c>
      <c r="C327" s="323">
        <v>41696</v>
      </c>
      <c r="D327" s="247">
        <v>24000000</v>
      </c>
      <c r="E327" s="284"/>
      <c r="F327" s="29">
        <f t="shared" si="65"/>
        <v>24000000</v>
      </c>
      <c r="G327" s="219">
        <v>23999000</v>
      </c>
      <c r="H327" s="133">
        <f t="shared" si="66"/>
        <v>1000</v>
      </c>
      <c r="I327" s="135">
        <v>5</v>
      </c>
      <c r="J327" s="135">
        <v>0.2</v>
      </c>
      <c r="K327" s="30">
        <v>0</v>
      </c>
      <c r="L327" s="72">
        <f t="shared" si="72"/>
        <v>0</v>
      </c>
      <c r="M327" s="219">
        <f t="shared" si="73"/>
        <v>23999000</v>
      </c>
      <c r="N327" s="133">
        <f t="shared" si="74"/>
        <v>1000</v>
      </c>
      <c r="O327" s="312" t="s">
        <v>734</v>
      </c>
      <c r="P327" s="182">
        <v>1</v>
      </c>
      <c r="Q327" s="287"/>
      <c r="R327" s="6"/>
      <c r="S327" s="6">
        <f t="shared" si="64"/>
        <v>1200000</v>
      </c>
      <c r="T327" s="6">
        <f t="shared" si="75"/>
        <v>-1199000</v>
      </c>
      <c r="U327" s="6">
        <f t="shared" si="76"/>
        <v>0</v>
      </c>
      <c r="V327" s="4">
        <f t="shared" si="77"/>
        <v>4800000</v>
      </c>
      <c r="W327" s="4">
        <f t="shared" si="69"/>
        <v>-1000</v>
      </c>
      <c r="X327" s="4">
        <f t="shared" si="78"/>
        <v>1000</v>
      </c>
      <c r="Y327" s="3" t="b">
        <f t="shared" si="63"/>
        <v>0</v>
      </c>
    </row>
    <row r="328" spans="1:27" s="3" customFormat="1" ht="13.5" customHeight="1" x14ac:dyDescent="0.2">
      <c r="A328" s="220">
        <f t="shared" si="79"/>
        <v>324</v>
      </c>
      <c r="B328" s="324" t="s">
        <v>1005</v>
      </c>
      <c r="C328" s="323">
        <v>41716</v>
      </c>
      <c r="D328" s="247">
        <v>38500000</v>
      </c>
      <c r="E328" s="284"/>
      <c r="F328" s="29">
        <f t="shared" si="65"/>
        <v>38500000</v>
      </c>
      <c r="G328" s="219">
        <v>38499000</v>
      </c>
      <c r="H328" s="133">
        <f t="shared" si="66"/>
        <v>1000</v>
      </c>
      <c r="I328" s="135">
        <v>5</v>
      </c>
      <c r="J328" s="135">
        <v>0.2</v>
      </c>
      <c r="K328" s="30">
        <v>0</v>
      </c>
      <c r="L328" s="72">
        <f t="shared" si="72"/>
        <v>0</v>
      </c>
      <c r="M328" s="219">
        <f t="shared" si="73"/>
        <v>38499000</v>
      </c>
      <c r="N328" s="133">
        <f t="shared" si="74"/>
        <v>1000</v>
      </c>
      <c r="O328" s="312" t="s">
        <v>1006</v>
      </c>
      <c r="P328" s="182">
        <v>1</v>
      </c>
      <c r="Q328" s="287"/>
      <c r="R328" s="6"/>
      <c r="S328" s="6">
        <f t="shared" si="64"/>
        <v>1925000</v>
      </c>
      <c r="T328" s="6">
        <f t="shared" si="75"/>
        <v>-1924000</v>
      </c>
      <c r="U328" s="6">
        <f t="shared" si="76"/>
        <v>0</v>
      </c>
      <c r="V328" s="4">
        <f t="shared" si="77"/>
        <v>7700000</v>
      </c>
      <c r="W328" s="4">
        <f t="shared" si="69"/>
        <v>-1000</v>
      </c>
      <c r="X328" s="4">
        <f t="shared" si="78"/>
        <v>1000</v>
      </c>
      <c r="Y328" s="3" t="b">
        <f t="shared" si="63"/>
        <v>0</v>
      </c>
    </row>
    <row r="329" spans="1:27" s="3" customFormat="1" ht="13.5" customHeight="1" x14ac:dyDescent="0.2">
      <c r="A329" s="220">
        <f t="shared" si="79"/>
        <v>325</v>
      </c>
      <c r="B329" s="324" t="s">
        <v>220</v>
      </c>
      <c r="C329" s="323">
        <v>41744</v>
      </c>
      <c r="D329" s="247">
        <v>1850000</v>
      </c>
      <c r="E329" s="284"/>
      <c r="F329" s="29">
        <f t="shared" si="65"/>
        <v>1850000</v>
      </c>
      <c r="G329" s="219">
        <v>1849000</v>
      </c>
      <c r="H329" s="133">
        <f t="shared" si="66"/>
        <v>1000</v>
      </c>
      <c r="I329" s="135">
        <v>5</v>
      </c>
      <c r="J329" s="135">
        <v>0.2</v>
      </c>
      <c r="K329" s="30">
        <v>0</v>
      </c>
      <c r="L329" s="72">
        <f t="shared" si="72"/>
        <v>0</v>
      </c>
      <c r="M329" s="219">
        <f t="shared" si="73"/>
        <v>1849000</v>
      </c>
      <c r="N329" s="133">
        <f t="shared" si="74"/>
        <v>1000</v>
      </c>
      <c r="O329" s="312" t="s">
        <v>137</v>
      </c>
      <c r="P329" s="182">
        <v>1</v>
      </c>
      <c r="Q329" s="287"/>
      <c r="R329" s="6"/>
      <c r="S329" s="6">
        <f t="shared" si="64"/>
        <v>92500</v>
      </c>
      <c r="T329" s="6">
        <f t="shared" si="75"/>
        <v>-91500</v>
      </c>
      <c r="U329" s="6">
        <f t="shared" si="76"/>
        <v>0</v>
      </c>
      <c r="V329" s="4">
        <f t="shared" si="77"/>
        <v>370000</v>
      </c>
      <c r="W329" s="4">
        <f t="shared" si="69"/>
        <v>-1000</v>
      </c>
      <c r="X329" s="4">
        <f t="shared" si="78"/>
        <v>1000</v>
      </c>
      <c r="Y329" s="3" t="b">
        <f t="shared" si="63"/>
        <v>0</v>
      </c>
    </row>
    <row r="330" spans="1:27" s="3" customFormat="1" ht="13.5" customHeight="1" x14ac:dyDescent="0.2">
      <c r="A330" s="220">
        <f t="shared" si="79"/>
        <v>326</v>
      </c>
      <c r="B330" s="324" t="s">
        <v>1007</v>
      </c>
      <c r="C330" s="323">
        <v>41758</v>
      </c>
      <c r="D330" s="247">
        <v>2500000</v>
      </c>
      <c r="E330" s="284"/>
      <c r="F330" s="29">
        <f t="shared" si="65"/>
        <v>2500000</v>
      </c>
      <c r="G330" s="219">
        <v>2499000</v>
      </c>
      <c r="H330" s="133">
        <f t="shared" si="66"/>
        <v>1000</v>
      </c>
      <c r="I330" s="135">
        <v>5</v>
      </c>
      <c r="J330" s="135">
        <v>0.2</v>
      </c>
      <c r="K330" s="30">
        <v>0</v>
      </c>
      <c r="L330" s="72">
        <f t="shared" si="72"/>
        <v>0</v>
      </c>
      <c r="M330" s="219">
        <f t="shared" si="73"/>
        <v>2499000</v>
      </c>
      <c r="N330" s="133">
        <f t="shared" si="74"/>
        <v>1000</v>
      </c>
      <c r="O330" s="312" t="s">
        <v>1008</v>
      </c>
      <c r="P330" s="182">
        <v>1</v>
      </c>
      <c r="Q330" s="287"/>
      <c r="R330" s="6"/>
      <c r="S330" s="6">
        <f t="shared" si="64"/>
        <v>125000</v>
      </c>
      <c r="T330" s="6">
        <f t="shared" si="75"/>
        <v>-124000</v>
      </c>
      <c r="U330" s="6">
        <f t="shared" si="76"/>
        <v>0</v>
      </c>
      <c r="V330" s="4">
        <f t="shared" si="77"/>
        <v>500000</v>
      </c>
      <c r="W330" s="4">
        <f t="shared" si="69"/>
        <v>-1000</v>
      </c>
      <c r="X330" s="4">
        <f t="shared" si="78"/>
        <v>1000</v>
      </c>
      <c r="Y330" s="3" t="b">
        <f t="shared" si="63"/>
        <v>0</v>
      </c>
    </row>
    <row r="331" spans="1:27" s="3" customFormat="1" ht="13.5" customHeight="1" x14ac:dyDescent="0.2">
      <c r="A331" s="220">
        <f t="shared" si="79"/>
        <v>327</v>
      </c>
      <c r="B331" s="324" t="s">
        <v>1009</v>
      </c>
      <c r="C331" s="323">
        <v>41759</v>
      </c>
      <c r="D331" s="247">
        <v>3700000</v>
      </c>
      <c r="E331" s="284"/>
      <c r="F331" s="29">
        <f t="shared" si="65"/>
        <v>3700000</v>
      </c>
      <c r="G331" s="219">
        <v>3699000</v>
      </c>
      <c r="H331" s="133">
        <f t="shared" si="66"/>
        <v>1000</v>
      </c>
      <c r="I331" s="135">
        <v>5</v>
      </c>
      <c r="J331" s="135">
        <v>0.2</v>
      </c>
      <c r="K331" s="30">
        <v>0</v>
      </c>
      <c r="L331" s="72">
        <f t="shared" si="72"/>
        <v>0</v>
      </c>
      <c r="M331" s="219">
        <f t="shared" si="73"/>
        <v>3699000</v>
      </c>
      <c r="N331" s="133">
        <f t="shared" si="74"/>
        <v>1000</v>
      </c>
      <c r="O331" s="312" t="s">
        <v>1010</v>
      </c>
      <c r="P331" s="182">
        <v>1</v>
      </c>
      <c r="Q331" s="287"/>
      <c r="R331" s="6"/>
      <c r="S331" s="6">
        <f t="shared" si="64"/>
        <v>185000</v>
      </c>
      <c r="T331" s="6">
        <f t="shared" si="75"/>
        <v>-184000</v>
      </c>
      <c r="U331" s="6">
        <f t="shared" si="76"/>
        <v>0</v>
      </c>
      <c r="V331" s="4">
        <f t="shared" si="77"/>
        <v>740000</v>
      </c>
      <c r="W331" s="4">
        <f t="shared" si="69"/>
        <v>-1000</v>
      </c>
      <c r="X331" s="4">
        <f t="shared" si="78"/>
        <v>1000</v>
      </c>
      <c r="Y331" s="3" t="b">
        <f t="shared" si="63"/>
        <v>0</v>
      </c>
    </row>
    <row r="332" spans="1:27" s="3" customFormat="1" ht="13.5" customHeight="1" x14ac:dyDescent="0.2">
      <c r="A332" s="220">
        <f t="shared" si="79"/>
        <v>328</v>
      </c>
      <c r="B332" s="324" t="s">
        <v>1011</v>
      </c>
      <c r="C332" s="323">
        <v>41774</v>
      </c>
      <c r="D332" s="247">
        <v>3210000</v>
      </c>
      <c r="E332" s="284"/>
      <c r="F332" s="29">
        <f t="shared" si="65"/>
        <v>3210000</v>
      </c>
      <c r="G332" s="219">
        <v>3209000</v>
      </c>
      <c r="H332" s="133">
        <f t="shared" si="66"/>
        <v>1000</v>
      </c>
      <c r="I332" s="135">
        <v>5</v>
      </c>
      <c r="J332" s="135">
        <v>0.2</v>
      </c>
      <c r="K332" s="30">
        <v>0</v>
      </c>
      <c r="L332" s="72">
        <f t="shared" si="72"/>
        <v>0</v>
      </c>
      <c r="M332" s="219">
        <f t="shared" si="73"/>
        <v>3209000</v>
      </c>
      <c r="N332" s="133">
        <f t="shared" si="74"/>
        <v>1000</v>
      </c>
      <c r="O332" s="312" t="s">
        <v>683</v>
      </c>
      <c r="P332" s="182">
        <v>1</v>
      </c>
      <c r="Q332" s="287"/>
      <c r="R332" s="6"/>
      <c r="S332" s="6">
        <f t="shared" si="64"/>
        <v>160500</v>
      </c>
      <c r="T332" s="6">
        <f t="shared" si="75"/>
        <v>-159500</v>
      </c>
      <c r="U332" s="6">
        <f t="shared" si="76"/>
        <v>0</v>
      </c>
      <c r="V332" s="4">
        <f t="shared" si="77"/>
        <v>642000</v>
      </c>
      <c r="W332" s="4">
        <f t="shared" si="71"/>
        <v>0</v>
      </c>
      <c r="X332" s="4">
        <f t="shared" si="78"/>
        <v>0</v>
      </c>
      <c r="Y332" s="3" t="b">
        <f t="shared" si="63"/>
        <v>1</v>
      </c>
    </row>
    <row r="333" spans="1:27" s="3" customFormat="1" ht="13.5" customHeight="1" x14ac:dyDescent="0.2">
      <c r="A333" s="220">
        <f t="shared" si="79"/>
        <v>329</v>
      </c>
      <c r="B333" s="324" t="s">
        <v>1012</v>
      </c>
      <c r="C333" s="323">
        <v>41816</v>
      </c>
      <c r="D333" s="247">
        <v>6110000</v>
      </c>
      <c r="E333" s="284"/>
      <c r="F333" s="29">
        <f t="shared" si="65"/>
        <v>6110000</v>
      </c>
      <c r="G333" s="219">
        <v>6109000</v>
      </c>
      <c r="H333" s="133">
        <f t="shared" si="66"/>
        <v>1000</v>
      </c>
      <c r="I333" s="135">
        <v>5</v>
      </c>
      <c r="J333" s="135">
        <v>0.2</v>
      </c>
      <c r="K333" s="30">
        <v>0</v>
      </c>
      <c r="L333" s="72">
        <f t="shared" si="72"/>
        <v>0</v>
      </c>
      <c r="M333" s="219">
        <f t="shared" si="73"/>
        <v>6109000</v>
      </c>
      <c r="N333" s="133">
        <f t="shared" si="74"/>
        <v>1000</v>
      </c>
      <c r="O333" s="312" t="s">
        <v>1013</v>
      </c>
      <c r="P333" s="182">
        <v>1</v>
      </c>
      <c r="Q333" s="287"/>
      <c r="R333" s="6"/>
      <c r="S333" s="6">
        <f t="shared" si="64"/>
        <v>305500</v>
      </c>
      <c r="T333" s="6">
        <f t="shared" si="75"/>
        <v>-304500</v>
      </c>
      <c r="U333" s="6">
        <f t="shared" si="76"/>
        <v>0</v>
      </c>
      <c r="V333" s="4">
        <f t="shared" si="77"/>
        <v>1222000</v>
      </c>
      <c r="W333" s="4">
        <f t="shared" si="71"/>
        <v>0</v>
      </c>
      <c r="X333" s="4">
        <f t="shared" si="78"/>
        <v>0</v>
      </c>
      <c r="Y333" s="3" t="b">
        <f t="shared" si="63"/>
        <v>1</v>
      </c>
    </row>
    <row r="334" spans="1:27" s="3" customFormat="1" ht="13.5" customHeight="1" x14ac:dyDescent="0.2">
      <c r="A334" s="220">
        <f t="shared" si="79"/>
        <v>330</v>
      </c>
      <c r="B334" s="324" t="s">
        <v>1014</v>
      </c>
      <c r="C334" s="323">
        <v>41912</v>
      </c>
      <c r="D334" s="247">
        <v>780000</v>
      </c>
      <c r="E334" s="284"/>
      <c r="F334" s="29">
        <f t="shared" si="65"/>
        <v>780000</v>
      </c>
      <c r="G334" s="219">
        <v>779000</v>
      </c>
      <c r="H334" s="133">
        <f t="shared" si="66"/>
        <v>1000</v>
      </c>
      <c r="I334" s="135">
        <v>5</v>
      </c>
      <c r="J334" s="135">
        <v>0.2</v>
      </c>
      <c r="K334" s="30">
        <v>0</v>
      </c>
      <c r="L334" s="72">
        <f t="shared" si="72"/>
        <v>0</v>
      </c>
      <c r="M334" s="219">
        <f t="shared" si="73"/>
        <v>779000</v>
      </c>
      <c r="N334" s="133">
        <f t="shared" si="74"/>
        <v>1000</v>
      </c>
      <c r="O334" s="312" t="s">
        <v>513</v>
      </c>
      <c r="P334" s="182">
        <v>1</v>
      </c>
      <c r="Q334" s="287"/>
      <c r="R334" s="6"/>
      <c r="S334" s="6">
        <f t="shared" si="64"/>
        <v>39000</v>
      </c>
      <c r="T334" s="6">
        <f t="shared" si="75"/>
        <v>-38000</v>
      </c>
      <c r="U334" s="6">
        <f t="shared" si="76"/>
        <v>0</v>
      </c>
      <c r="V334" s="4">
        <f t="shared" si="77"/>
        <v>156000</v>
      </c>
      <c r="W334" s="4">
        <f t="shared" si="71"/>
        <v>0</v>
      </c>
      <c r="X334" s="4">
        <f t="shared" si="78"/>
        <v>0</v>
      </c>
      <c r="Y334" s="3" t="b">
        <f t="shared" si="63"/>
        <v>1</v>
      </c>
    </row>
    <row r="335" spans="1:27" s="3" customFormat="1" ht="13.5" customHeight="1" x14ac:dyDescent="0.2">
      <c r="A335" s="220">
        <f t="shared" si="79"/>
        <v>331</v>
      </c>
      <c r="B335" s="324" t="s">
        <v>1015</v>
      </c>
      <c r="C335" s="323">
        <v>41950</v>
      </c>
      <c r="D335" s="247">
        <v>59000000</v>
      </c>
      <c r="E335" s="284"/>
      <c r="F335" s="29">
        <f t="shared" si="65"/>
        <v>59000000</v>
      </c>
      <c r="G335" s="219">
        <v>58999000</v>
      </c>
      <c r="H335" s="133">
        <f t="shared" si="66"/>
        <v>1000</v>
      </c>
      <c r="I335" s="135">
        <v>5</v>
      </c>
      <c r="J335" s="135">
        <v>0.2</v>
      </c>
      <c r="K335" s="30">
        <v>0</v>
      </c>
      <c r="L335" s="72">
        <f t="shared" si="72"/>
        <v>0</v>
      </c>
      <c r="M335" s="219">
        <f t="shared" si="73"/>
        <v>58999000</v>
      </c>
      <c r="N335" s="133">
        <f t="shared" si="74"/>
        <v>1000</v>
      </c>
      <c r="O335" s="312" t="s">
        <v>702</v>
      </c>
      <c r="P335" s="182">
        <v>1</v>
      </c>
      <c r="Q335" s="287"/>
      <c r="R335" s="6"/>
      <c r="S335" s="6">
        <f t="shared" si="64"/>
        <v>2950000</v>
      </c>
      <c r="T335" s="6">
        <f t="shared" si="75"/>
        <v>-2949000</v>
      </c>
      <c r="U335" s="6">
        <f t="shared" si="76"/>
        <v>0</v>
      </c>
      <c r="V335" s="4">
        <f t="shared" si="77"/>
        <v>11800000</v>
      </c>
      <c r="W335" s="4">
        <f t="shared" si="71"/>
        <v>0</v>
      </c>
      <c r="X335" s="4">
        <f t="shared" si="78"/>
        <v>0</v>
      </c>
      <c r="Y335" s="3" t="b">
        <f t="shared" si="63"/>
        <v>1</v>
      </c>
    </row>
    <row r="336" spans="1:27" s="3" customFormat="1" ht="13.5" customHeight="1" x14ac:dyDescent="0.2">
      <c r="A336" s="220">
        <f t="shared" si="79"/>
        <v>332</v>
      </c>
      <c r="B336" s="324" t="s">
        <v>1016</v>
      </c>
      <c r="C336" s="323">
        <v>41955</v>
      </c>
      <c r="D336" s="247">
        <v>17500000</v>
      </c>
      <c r="E336" s="284"/>
      <c r="F336" s="29">
        <f t="shared" si="65"/>
        <v>17500000</v>
      </c>
      <c r="G336" s="219">
        <v>17499000</v>
      </c>
      <c r="H336" s="133">
        <f t="shared" si="66"/>
        <v>1000</v>
      </c>
      <c r="I336" s="135">
        <v>5</v>
      </c>
      <c r="J336" s="135">
        <v>0.2</v>
      </c>
      <c r="K336" s="30">
        <v>0</v>
      </c>
      <c r="L336" s="72">
        <f t="shared" si="72"/>
        <v>0</v>
      </c>
      <c r="M336" s="219">
        <f t="shared" si="73"/>
        <v>17499000</v>
      </c>
      <c r="N336" s="133">
        <f t="shared" si="74"/>
        <v>1000</v>
      </c>
      <c r="O336" s="312" t="s">
        <v>955</v>
      </c>
      <c r="P336" s="182">
        <v>1</v>
      </c>
      <c r="Q336" s="287"/>
      <c r="R336" s="6"/>
      <c r="S336" s="6">
        <f t="shared" si="64"/>
        <v>875000</v>
      </c>
      <c r="T336" s="6">
        <f t="shared" si="75"/>
        <v>-874000</v>
      </c>
      <c r="U336" s="6">
        <f t="shared" si="76"/>
        <v>0</v>
      </c>
      <c r="V336" s="4">
        <f t="shared" si="77"/>
        <v>3500000</v>
      </c>
      <c r="W336" s="4">
        <f t="shared" si="71"/>
        <v>0</v>
      </c>
      <c r="X336" s="4">
        <f t="shared" si="78"/>
        <v>0</v>
      </c>
      <c r="Y336" s="3" t="b">
        <f t="shared" si="63"/>
        <v>1</v>
      </c>
    </row>
    <row r="337" spans="1:25" s="3" customFormat="1" ht="13.5" customHeight="1" x14ac:dyDescent="0.2">
      <c r="A337" s="220">
        <f t="shared" si="79"/>
        <v>333</v>
      </c>
      <c r="B337" s="324" t="s">
        <v>1017</v>
      </c>
      <c r="C337" s="323">
        <v>41974</v>
      </c>
      <c r="D337" s="247">
        <v>780000</v>
      </c>
      <c r="E337" s="284"/>
      <c r="F337" s="29">
        <f t="shared" si="65"/>
        <v>780000</v>
      </c>
      <c r="G337" s="219">
        <v>779000</v>
      </c>
      <c r="H337" s="133">
        <f t="shared" si="66"/>
        <v>1000</v>
      </c>
      <c r="I337" s="135">
        <v>5</v>
      </c>
      <c r="J337" s="135">
        <v>0.2</v>
      </c>
      <c r="K337" s="30">
        <v>0</v>
      </c>
      <c r="L337" s="72">
        <f t="shared" si="72"/>
        <v>0</v>
      </c>
      <c r="M337" s="219">
        <f t="shared" si="73"/>
        <v>779000</v>
      </c>
      <c r="N337" s="133">
        <f t="shared" si="74"/>
        <v>1000</v>
      </c>
      <c r="O337" s="312" t="s">
        <v>513</v>
      </c>
      <c r="P337" s="182">
        <v>1</v>
      </c>
      <c r="Q337" s="287"/>
      <c r="R337" s="6"/>
      <c r="S337" s="6">
        <f t="shared" si="64"/>
        <v>39000</v>
      </c>
      <c r="T337" s="6">
        <f t="shared" si="75"/>
        <v>-38000</v>
      </c>
      <c r="U337" s="6">
        <f t="shared" si="76"/>
        <v>0</v>
      </c>
      <c r="V337" s="4">
        <f t="shared" si="77"/>
        <v>156000</v>
      </c>
      <c r="W337" s="4">
        <f t="shared" si="71"/>
        <v>0</v>
      </c>
      <c r="X337" s="4">
        <f t="shared" si="78"/>
        <v>0</v>
      </c>
      <c r="Y337" s="3" t="b">
        <f t="shared" si="63"/>
        <v>1</v>
      </c>
    </row>
    <row r="338" spans="1:25" s="3" customFormat="1" ht="13.5" customHeight="1" x14ac:dyDescent="0.2">
      <c r="A338" s="220">
        <f t="shared" si="79"/>
        <v>334</v>
      </c>
      <c r="B338" s="324" t="s">
        <v>1018</v>
      </c>
      <c r="C338" s="323">
        <v>41995</v>
      </c>
      <c r="D338" s="247">
        <v>1820000</v>
      </c>
      <c r="E338" s="284"/>
      <c r="F338" s="29">
        <f t="shared" si="65"/>
        <v>1820000</v>
      </c>
      <c r="G338" s="219">
        <v>1819000</v>
      </c>
      <c r="H338" s="133">
        <f t="shared" si="66"/>
        <v>1000</v>
      </c>
      <c r="I338" s="135">
        <v>5</v>
      </c>
      <c r="J338" s="135">
        <v>0.2</v>
      </c>
      <c r="K338" s="30">
        <v>0</v>
      </c>
      <c r="L338" s="72">
        <f t="shared" si="72"/>
        <v>0</v>
      </c>
      <c r="M338" s="219">
        <f t="shared" si="73"/>
        <v>1819000</v>
      </c>
      <c r="N338" s="133">
        <f t="shared" si="74"/>
        <v>1000</v>
      </c>
      <c r="O338" s="312" t="s">
        <v>914</v>
      </c>
      <c r="P338" s="182">
        <v>1</v>
      </c>
      <c r="Q338" s="287"/>
      <c r="R338" s="6"/>
      <c r="S338" s="6">
        <f t="shared" si="64"/>
        <v>91000</v>
      </c>
      <c r="T338" s="6">
        <f t="shared" si="75"/>
        <v>-90000</v>
      </c>
      <c r="U338" s="6">
        <f t="shared" si="76"/>
        <v>0</v>
      </c>
      <c r="V338" s="4">
        <f t="shared" si="77"/>
        <v>364000</v>
      </c>
      <c r="W338" s="4">
        <f t="shared" si="71"/>
        <v>0</v>
      </c>
      <c r="X338" s="4">
        <f t="shared" si="78"/>
        <v>0</v>
      </c>
      <c r="Y338" s="3" t="b">
        <f t="shared" si="63"/>
        <v>1</v>
      </c>
    </row>
    <row r="339" spans="1:25" s="3" customFormat="1" ht="13.5" customHeight="1" x14ac:dyDescent="0.2">
      <c r="A339" s="220">
        <f t="shared" si="79"/>
        <v>335</v>
      </c>
      <c r="B339" s="324" t="s">
        <v>1019</v>
      </c>
      <c r="C339" s="323">
        <v>42040</v>
      </c>
      <c r="D339" s="284">
        <v>6000000</v>
      </c>
      <c r="E339" s="284"/>
      <c r="F339" s="29">
        <f t="shared" si="65"/>
        <v>6000000</v>
      </c>
      <c r="G339" s="219">
        <v>5999000</v>
      </c>
      <c r="H339" s="133">
        <f t="shared" si="66"/>
        <v>1000</v>
      </c>
      <c r="I339" s="135">
        <v>5</v>
      </c>
      <c r="J339" s="135">
        <v>0.2</v>
      </c>
      <c r="K339" s="30">
        <v>0</v>
      </c>
      <c r="L339" s="101">
        <f t="shared" si="72"/>
        <v>0</v>
      </c>
      <c r="M339" s="219">
        <f t="shared" si="73"/>
        <v>5999000</v>
      </c>
      <c r="N339" s="133">
        <f t="shared" si="74"/>
        <v>1000</v>
      </c>
      <c r="O339" s="312" t="s">
        <v>1020</v>
      </c>
      <c r="P339" s="182">
        <v>1</v>
      </c>
      <c r="Q339" s="287"/>
      <c r="R339" s="6"/>
      <c r="S339" s="6">
        <f t="shared" si="64"/>
        <v>300000</v>
      </c>
      <c r="T339" s="6">
        <f t="shared" si="75"/>
        <v>-299000</v>
      </c>
      <c r="U339" s="6">
        <f t="shared" si="76"/>
        <v>0</v>
      </c>
      <c r="V339" s="4">
        <f t="shared" si="77"/>
        <v>1200000</v>
      </c>
      <c r="W339" s="4">
        <f t="shared" si="71"/>
        <v>0</v>
      </c>
      <c r="X339" s="4">
        <f t="shared" si="78"/>
        <v>0</v>
      </c>
      <c r="Y339" s="3" t="b">
        <f t="shared" si="63"/>
        <v>1</v>
      </c>
    </row>
    <row r="340" spans="1:25" s="139" customFormat="1" ht="13.5" customHeight="1" x14ac:dyDescent="0.2">
      <c r="A340" s="220">
        <f t="shared" si="79"/>
        <v>336</v>
      </c>
      <c r="B340" s="325" t="s">
        <v>886</v>
      </c>
      <c r="C340" s="326">
        <v>42069</v>
      </c>
      <c r="D340" s="335">
        <v>4941000</v>
      </c>
      <c r="E340" s="335"/>
      <c r="F340" s="133">
        <f t="shared" si="65"/>
        <v>4941000</v>
      </c>
      <c r="G340" s="219">
        <v>4940000</v>
      </c>
      <c r="H340" s="133">
        <f t="shared" si="66"/>
        <v>1000</v>
      </c>
      <c r="I340" s="135">
        <v>5</v>
      </c>
      <c r="J340" s="135">
        <v>0.2</v>
      </c>
      <c r="K340" s="30">
        <v>0</v>
      </c>
      <c r="L340" s="253">
        <f t="shared" si="72"/>
        <v>0</v>
      </c>
      <c r="M340" s="219">
        <f t="shared" si="73"/>
        <v>4940000</v>
      </c>
      <c r="N340" s="133">
        <f t="shared" si="74"/>
        <v>1000</v>
      </c>
      <c r="O340" s="312" t="s">
        <v>1021</v>
      </c>
      <c r="P340" s="312">
        <v>1</v>
      </c>
      <c r="Q340" s="336"/>
      <c r="R340" s="138"/>
      <c r="S340" s="138">
        <f t="shared" si="64"/>
        <v>247050</v>
      </c>
      <c r="T340" s="138">
        <f t="shared" si="75"/>
        <v>-246050</v>
      </c>
      <c r="U340" s="138">
        <f t="shared" si="76"/>
        <v>0</v>
      </c>
      <c r="V340" s="227">
        <f t="shared" si="77"/>
        <v>988200</v>
      </c>
      <c r="W340" s="4">
        <f t="shared" si="71"/>
        <v>0</v>
      </c>
      <c r="X340" s="227">
        <f t="shared" si="78"/>
        <v>0</v>
      </c>
      <c r="Y340" s="139" t="b">
        <f t="shared" si="63"/>
        <v>1</v>
      </c>
    </row>
    <row r="341" spans="1:25" s="3" customFormat="1" ht="13.5" customHeight="1" x14ac:dyDescent="0.2">
      <c r="A341" s="220">
        <f t="shared" si="79"/>
        <v>337</v>
      </c>
      <c r="B341" s="324" t="s">
        <v>1022</v>
      </c>
      <c r="C341" s="323">
        <v>42088</v>
      </c>
      <c r="D341" s="284">
        <v>38150000</v>
      </c>
      <c r="E341" s="284"/>
      <c r="F341" s="29">
        <f t="shared" si="65"/>
        <v>38150000</v>
      </c>
      <c r="G341" s="219">
        <v>38149000</v>
      </c>
      <c r="H341" s="133">
        <f t="shared" si="66"/>
        <v>1000</v>
      </c>
      <c r="I341" s="135">
        <v>5</v>
      </c>
      <c r="J341" s="135">
        <v>0.2</v>
      </c>
      <c r="K341" s="30">
        <v>0</v>
      </c>
      <c r="L341" s="253">
        <f>ROUND(IF(F341*J341*K341/12&gt;=H341,H341-1000,F341*J341*K341/12),0)</f>
        <v>0</v>
      </c>
      <c r="M341" s="219">
        <f t="shared" si="73"/>
        <v>38149000</v>
      </c>
      <c r="N341" s="133">
        <f t="shared" si="74"/>
        <v>1000</v>
      </c>
      <c r="O341" s="312" t="s">
        <v>734</v>
      </c>
      <c r="P341" s="182">
        <v>1</v>
      </c>
      <c r="Q341" s="287"/>
      <c r="R341" s="6"/>
      <c r="S341" s="6">
        <f t="shared" si="64"/>
        <v>1907500</v>
      </c>
      <c r="T341" s="6">
        <f t="shared" si="75"/>
        <v>-1906500</v>
      </c>
      <c r="U341" s="6">
        <f t="shared" si="76"/>
        <v>0</v>
      </c>
      <c r="V341" s="4">
        <f t="shared" si="77"/>
        <v>7630000</v>
      </c>
      <c r="W341" s="4">
        <f t="shared" si="71"/>
        <v>0</v>
      </c>
      <c r="X341" s="4">
        <f t="shared" si="78"/>
        <v>0</v>
      </c>
      <c r="Y341" s="3" t="b">
        <f t="shared" si="63"/>
        <v>1</v>
      </c>
    </row>
    <row r="342" spans="1:25" s="3" customFormat="1" ht="13.5" customHeight="1" x14ac:dyDescent="0.2">
      <c r="A342" s="220">
        <f t="shared" si="79"/>
        <v>338</v>
      </c>
      <c r="B342" s="324" t="s">
        <v>1023</v>
      </c>
      <c r="C342" s="323">
        <v>42139</v>
      </c>
      <c r="D342" s="284">
        <v>6500000</v>
      </c>
      <c r="E342" s="284"/>
      <c r="F342" s="29">
        <f t="shared" si="65"/>
        <v>6500000</v>
      </c>
      <c r="G342" s="219">
        <v>6499000</v>
      </c>
      <c r="H342" s="133">
        <f t="shared" si="66"/>
        <v>1000</v>
      </c>
      <c r="I342" s="135">
        <v>5</v>
      </c>
      <c r="J342" s="135">
        <v>0.2</v>
      </c>
      <c r="K342" s="30">
        <v>0</v>
      </c>
      <c r="L342" s="253">
        <f t="shared" si="72"/>
        <v>0</v>
      </c>
      <c r="M342" s="219">
        <f t="shared" si="73"/>
        <v>6499000</v>
      </c>
      <c r="N342" s="133">
        <f t="shared" si="74"/>
        <v>1000</v>
      </c>
      <c r="O342" s="312" t="s">
        <v>683</v>
      </c>
      <c r="P342" s="182">
        <v>1</v>
      </c>
      <c r="Q342" s="287"/>
      <c r="R342" s="6"/>
      <c r="S342" s="6">
        <f t="shared" si="64"/>
        <v>325000</v>
      </c>
      <c r="T342" s="6">
        <f t="shared" si="75"/>
        <v>-324000</v>
      </c>
      <c r="U342" s="6">
        <f t="shared" si="76"/>
        <v>0</v>
      </c>
      <c r="V342" s="4">
        <f t="shared" si="77"/>
        <v>1300000</v>
      </c>
      <c r="W342" s="4">
        <f t="shared" si="71"/>
        <v>0</v>
      </c>
      <c r="X342" s="4">
        <f t="shared" si="78"/>
        <v>0</v>
      </c>
      <c r="Y342" s="3" t="b">
        <f t="shared" si="63"/>
        <v>1</v>
      </c>
    </row>
    <row r="343" spans="1:25" s="3" customFormat="1" ht="13.5" customHeight="1" x14ac:dyDescent="0.2">
      <c r="A343" s="220">
        <f t="shared" si="79"/>
        <v>339</v>
      </c>
      <c r="B343" s="324" t="s">
        <v>1014</v>
      </c>
      <c r="C343" s="323">
        <v>42193</v>
      </c>
      <c r="D343" s="284">
        <v>780000</v>
      </c>
      <c r="E343" s="284"/>
      <c r="F343" s="29">
        <f t="shared" si="65"/>
        <v>780000</v>
      </c>
      <c r="G343" s="219">
        <v>779000</v>
      </c>
      <c r="H343" s="133">
        <f t="shared" si="66"/>
        <v>1000</v>
      </c>
      <c r="I343" s="135">
        <v>5</v>
      </c>
      <c r="J343" s="135">
        <v>0.2</v>
      </c>
      <c r="K343" s="30">
        <v>0</v>
      </c>
      <c r="L343" s="253">
        <f t="shared" si="72"/>
        <v>0</v>
      </c>
      <c r="M343" s="219">
        <f t="shared" si="73"/>
        <v>779000</v>
      </c>
      <c r="N343" s="133">
        <f t="shared" si="74"/>
        <v>1000</v>
      </c>
      <c r="O343" s="312" t="s">
        <v>958</v>
      </c>
      <c r="P343" s="182">
        <v>1</v>
      </c>
      <c r="Q343" s="287"/>
      <c r="R343" s="6"/>
      <c r="S343" s="6">
        <f t="shared" si="64"/>
        <v>39000</v>
      </c>
      <c r="T343" s="6">
        <f t="shared" si="75"/>
        <v>-38000</v>
      </c>
      <c r="U343" s="6">
        <f t="shared" si="76"/>
        <v>0</v>
      </c>
      <c r="V343" s="4">
        <f t="shared" si="77"/>
        <v>156000</v>
      </c>
      <c r="W343" s="4">
        <f t="shared" si="71"/>
        <v>0</v>
      </c>
      <c r="X343" s="4">
        <f t="shared" si="78"/>
        <v>0</v>
      </c>
      <c r="Y343" s="3" t="b">
        <f t="shared" si="63"/>
        <v>1</v>
      </c>
    </row>
    <row r="344" spans="1:25" s="3" customFormat="1" ht="13.5" customHeight="1" x14ac:dyDescent="0.2">
      <c r="A344" s="220">
        <f t="shared" si="79"/>
        <v>340</v>
      </c>
      <c r="B344" s="324" t="s">
        <v>1024</v>
      </c>
      <c r="C344" s="323">
        <v>42262</v>
      </c>
      <c r="D344" s="284">
        <v>3500000</v>
      </c>
      <c r="E344" s="284"/>
      <c r="F344" s="29">
        <f t="shared" si="65"/>
        <v>3500000</v>
      </c>
      <c r="G344" s="219">
        <v>3499000</v>
      </c>
      <c r="H344" s="133">
        <f t="shared" si="66"/>
        <v>1000</v>
      </c>
      <c r="I344" s="135">
        <v>5</v>
      </c>
      <c r="J344" s="135">
        <v>0.2</v>
      </c>
      <c r="K344" s="30">
        <v>0</v>
      </c>
      <c r="L344" s="253">
        <f>ROUND(IF(F344*J344*K344/12&gt;=H344,H344-1000,F344*J344*K344/12),0)</f>
        <v>0</v>
      </c>
      <c r="M344" s="219">
        <f t="shared" si="73"/>
        <v>3499000</v>
      </c>
      <c r="N344" s="133">
        <f t="shared" si="74"/>
        <v>1000</v>
      </c>
      <c r="O344" s="312" t="s">
        <v>923</v>
      </c>
      <c r="P344" s="182">
        <v>1</v>
      </c>
      <c r="Q344" s="287"/>
      <c r="R344" s="6"/>
      <c r="S344" s="6">
        <f t="shared" si="64"/>
        <v>175000</v>
      </c>
      <c r="T344" s="6">
        <f t="shared" si="75"/>
        <v>-174000</v>
      </c>
      <c r="U344" s="6">
        <f t="shared" si="76"/>
        <v>0</v>
      </c>
      <c r="V344" s="4">
        <f t="shared" si="77"/>
        <v>700000</v>
      </c>
      <c r="W344" s="4">
        <f t="shared" si="71"/>
        <v>0</v>
      </c>
      <c r="X344" s="4">
        <f t="shared" si="78"/>
        <v>0</v>
      </c>
      <c r="Y344" s="3" t="b">
        <f t="shared" si="63"/>
        <v>1</v>
      </c>
    </row>
    <row r="345" spans="1:25" s="3" customFormat="1" ht="13.5" customHeight="1" x14ac:dyDescent="0.2">
      <c r="A345" s="220">
        <f t="shared" si="79"/>
        <v>341</v>
      </c>
      <c r="B345" s="324" t="s">
        <v>1025</v>
      </c>
      <c r="C345" s="323">
        <v>42266</v>
      </c>
      <c r="D345" s="284">
        <v>65000000</v>
      </c>
      <c r="E345" s="284"/>
      <c r="F345" s="29">
        <f t="shared" si="65"/>
        <v>65000000</v>
      </c>
      <c r="G345" s="219">
        <v>64999000</v>
      </c>
      <c r="H345" s="133">
        <f t="shared" si="66"/>
        <v>1000</v>
      </c>
      <c r="I345" s="135">
        <v>5</v>
      </c>
      <c r="J345" s="135">
        <v>0.2</v>
      </c>
      <c r="K345" s="30">
        <v>0</v>
      </c>
      <c r="L345" s="253">
        <f>ROUND(IF(F345*J345*K345/12&gt;=H345,H345-1000,F345*J345*K345/12),0)</f>
        <v>0</v>
      </c>
      <c r="M345" s="219">
        <f t="shared" si="73"/>
        <v>64999000</v>
      </c>
      <c r="N345" s="133">
        <f t="shared" si="74"/>
        <v>1000</v>
      </c>
      <c r="O345" s="312" t="s">
        <v>734</v>
      </c>
      <c r="P345" s="182">
        <v>1</v>
      </c>
      <c r="Q345" s="287"/>
      <c r="R345" s="6"/>
      <c r="S345" s="6">
        <f t="shared" si="64"/>
        <v>3250000</v>
      </c>
      <c r="T345" s="6">
        <f t="shared" si="75"/>
        <v>-3249000</v>
      </c>
      <c r="U345" s="6">
        <f t="shared" si="76"/>
        <v>0</v>
      </c>
      <c r="V345" s="4">
        <f t="shared" si="77"/>
        <v>13000000</v>
      </c>
      <c r="W345" s="4">
        <f t="shared" si="71"/>
        <v>0</v>
      </c>
      <c r="X345" s="4">
        <f t="shared" si="78"/>
        <v>0</v>
      </c>
      <c r="Y345" s="3" t="b">
        <f t="shared" si="63"/>
        <v>1</v>
      </c>
    </row>
    <row r="346" spans="1:25" s="3" customFormat="1" ht="13.5" customHeight="1" x14ac:dyDescent="0.2">
      <c r="A346" s="220">
        <f t="shared" si="79"/>
        <v>342</v>
      </c>
      <c r="B346" s="324" t="s">
        <v>1026</v>
      </c>
      <c r="C346" s="323">
        <v>42272</v>
      </c>
      <c r="D346" s="284">
        <v>35000000</v>
      </c>
      <c r="E346" s="284"/>
      <c r="F346" s="29">
        <f t="shared" si="65"/>
        <v>35000000</v>
      </c>
      <c r="G346" s="219">
        <v>34999000</v>
      </c>
      <c r="H346" s="133">
        <f t="shared" si="66"/>
        <v>1000</v>
      </c>
      <c r="I346" s="135">
        <v>5</v>
      </c>
      <c r="J346" s="135">
        <v>0.2</v>
      </c>
      <c r="K346" s="30">
        <v>0</v>
      </c>
      <c r="L346" s="253">
        <f>ROUND(IF(F346*J346*K346/12&gt;=H346,H346-1000,F346*J346*K346/12),0)</f>
        <v>0</v>
      </c>
      <c r="M346" s="219">
        <f t="shared" si="73"/>
        <v>34999000</v>
      </c>
      <c r="N346" s="133">
        <f t="shared" si="74"/>
        <v>1000</v>
      </c>
      <c r="O346" s="312" t="s">
        <v>1006</v>
      </c>
      <c r="P346" s="182">
        <v>1</v>
      </c>
      <c r="Q346" s="287"/>
      <c r="R346" s="6"/>
      <c r="S346" s="6">
        <f t="shared" si="64"/>
        <v>1750000</v>
      </c>
      <c r="T346" s="6">
        <f t="shared" si="75"/>
        <v>-1749000</v>
      </c>
      <c r="U346" s="6">
        <f t="shared" si="76"/>
        <v>0</v>
      </c>
      <c r="V346" s="4">
        <f t="shared" si="77"/>
        <v>7000000</v>
      </c>
      <c r="W346" s="4">
        <f t="shared" si="71"/>
        <v>0</v>
      </c>
      <c r="X346" s="4">
        <f t="shared" si="78"/>
        <v>0</v>
      </c>
      <c r="Y346" s="3" t="b">
        <f t="shared" ref="Y346:Y386" si="80">W346=L346</f>
        <v>1</v>
      </c>
    </row>
    <row r="347" spans="1:25" s="3" customFormat="1" ht="13.5" customHeight="1" x14ac:dyDescent="0.2">
      <c r="A347" s="220">
        <f t="shared" si="79"/>
        <v>343</v>
      </c>
      <c r="B347" s="324" t="s">
        <v>1027</v>
      </c>
      <c r="C347" s="323">
        <v>42303</v>
      </c>
      <c r="D347" s="284">
        <v>2550000</v>
      </c>
      <c r="E347" s="284"/>
      <c r="F347" s="29">
        <f t="shared" si="65"/>
        <v>2550000</v>
      </c>
      <c r="G347" s="219">
        <v>2549000</v>
      </c>
      <c r="H347" s="133">
        <f t="shared" si="66"/>
        <v>1000</v>
      </c>
      <c r="I347" s="135">
        <v>5</v>
      </c>
      <c r="J347" s="135">
        <v>0.2</v>
      </c>
      <c r="K347" s="30">
        <v>0</v>
      </c>
      <c r="L347" s="253">
        <f t="shared" si="72"/>
        <v>0</v>
      </c>
      <c r="M347" s="219">
        <f t="shared" si="73"/>
        <v>2549000</v>
      </c>
      <c r="N347" s="133">
        <f t="shared" si="74"/>
        <v>1000</v>
      </c>
      <c r="O347" s="312" t="s">
        <v>1013</v>
      </c>
      <c r="P347" s="182">
        <v>1</v>
      </c>
      <c r="Q347" s="287"/>
      <c r="R347" s="6"/>
      <c r="S347" s="6">
        <f t="shared" si="64"/>
        <v>127500</v>
      </c>
      <c r="T347" s="6">
        <f t="shared" si="75"/>
        <v>-126500</v>
      </c>
      <c r="U347" s="6">
        <f t="shared" si="76"/>
        <v>0</v>
      </c>
      <c r="V347" s="4">
        <f t="shared" si="77"/>
        <v>510000</v>
      </c>
      <c r="W347" s="4">
        <f t="shared" si="71"/>
        <v>0</v>
      </c>
      <c r="X347" s="4">
        <f t="shared" si="78"/>
        <v>0</v>
      </c>
      <c r="Y347" s="3" t="b">
        <f t="shared" si="80"/>
        <v>1</v>
      </c>
    </row>
    <row r="348" spans="1:25" s="3" customFormat="1" ht="13.5" customHeight="1" x14ac:dyDescent="0.2">
      <c r="A348" s="220">
        <f t="shared" si="79"/>
        <v>344</v>
      </c>
      <c r="B348" s="324" t="s">
        <v>1028</v>
      </c>
      <c r="C348" s="323">
        <v>42303</v>
      </c>
      <c r="D348" s="284">
        <v>2550000</v>
      </c>
      <c r="E348" s="284"/>
      <c r="F348" s="29">
        <f t="shared" si="65"/>
        <v>2550000</v>
      </c>
      <c r="G348" s="219">
        <v>2549000</v>
      </c>
      <c r="H348" s="133">
        <f t="shared" si="66"/>
        <v>1000</v>
      </c>
      <c r="I348" s="135">
        <v>5</v>
      </c>
      <c r="J348" s="135">
        <v>0.2</v>
      </c>
      <c r="K348" s="30">
        <v>0</v>
      </c>
      <c r="L348" s="253">
        <f t="shared" si="72"/>
        <v>0</v>
      </c>
      <c r="M348" s="219">
        <f t="shared" si="73"/>
        <v>2549000</v>
      </c>
      <c r="N348" s="133">
        <f t="shared" si="74"/>
        <v>1000</v>
      </c>
      <c r="O348" s="312" t="s">
        <v>683</v>
      </c>
      <c r="P348" s="182">
        <v>1</v>
      </c>
      <c r="Q348" s="287"/>
      <c r="R348" s="6"/>
      <c r="S348" s="6">
        <f t="shared" si="64"/>
        <v>127500</v>
      </c>
      <c r="T348" s="6">
        <f t="shared" si="75"/>
        <v>-126500</v>
      </c>
      <c r="U348" s="6">
        <f t="shared" si="76"/>
        <v>0</v>
      </c>
      <c r="V348" s="4">
        <f t="shared" si="77"/>
        <v>510000</v>
      </c>
      <c r="W348" s="4">
        <f t="shared" si="71"/>
        <v>0</v>
      </c>
      <c r="X348" s="4">
        <f t="shared" si="78"/>
        <v>0</v>
      </c>
      <c r="Y348" s="3" t="b">
        <f t="shared" si="80"/>
        <v>1</v>
      </c>
    </row>
    <row r="349" spans="1:25" s="3" customFormat="1" ht="13.5" customHeight="1" x14ac:dyDescent="0.2">
      <c r="A349" s="220">
        <f t="shared" si="79"/>
        <v>345</v>
      </c>
      <c r="B349" s="324" t="s">
        <v>1029</v>
      </c>
      <c r="C349" s="323">
        <v>42395</v>
      </c>
      <c r="D349" s="284">
        <v>11000000</v>
      </c>
      <c r="E349" s="284"/>
      <c r="F349" s="29">
        <f t="shared" si="65"/>
        <v>11000000</v>
      </c>
      <c r="G349" s="219">
        <v>10999000</v>
      </c>
      <c r="H349" s="133">
        <f t="shared" si="66"/>
        <v>1000</v>
      </c>
      <c r="I349" s="135">
        <v>5</v>
      </c>
      <c r="J349" s="135">
        <v>0.2</v>
      </c>
      <c r="K349" s="30">
        <v>0</v>
      </c>
      <c r="L349" s="253">
        <f t="shared" si="72"/>
        <v>0</v>
      </c>
      <c r="M349" s="219">
        <f t="shared" si="73"/>
        <v>10999000</v>
      </c>
      <c r="N349" s="133">
        <f t="shared" si="74"/>
        <v>1000</v>
      </c>
      <c r="O349" s="312" t="s">
        <v>1030</v>
      </c>
      <c r="P349" s="182">
        <v>1</v>
      </c>
      <c r="Q349" s="287"/>
      <c r="R349" s="6"/>
      <c r="S349" s="6">
        <f t="shared" si="64"/>
        <v>550000</v>
      </c>
      <c r="T349" s="6">
        <f t="shared" si="75"/>
        <v>-549000</v>
      </c>
      <c r="U349" s="6">
        <f t="shared" si="76"/>
        <v>0</v>
      </c>
      <c r="V349" s="4">
        <f t="shared" si="77"/>
        <v>2200000</v>
      </c>
      <c r="W349" s="4">
        <f t="shared" si="71"/>
        <v>0</v>
      </c>
      <c r="X349" s="4">
        <f t="shared" si="78"/>
        <v>0</v>
      </c>
      <c r="Y349" s="3" t="b">
        <f t="shared" si="80"/>
        <v>1</v>
      </c>
    </row>
    <row r="350" spans="1:25" s="3" customFormat="1" ht="13.5" customHeight="1" x14ac:dyDescent="0.2">
      <c r="A350" s="220">
        <f t="shared" si="79"/>
        <v>346</v>
      </c>
      <c r="B350" s="324" t="s">
        <v>1031</v>
      </c>
      <c r="C350" s="323">
        <v>42425</v>
      </c>
      <c r="D350" s="284">
        <v>4013625</v>
      </c>
      <c r="E350" s="284"/>
      <c r="F350" s="29">
        <f t="shared" si="65"/>
        <v>4013625</v>
      </c>
      <c r="G350" s="219">
        <v>4012625</v>
      </c>
      <c r="H350" s="133">
        <f t="shared" si="66"/>
        <v>1000</v>
      </c>
      <c r="I350" s="135">
        <v>5</v>
      </c>
      <c r="J350" s="135">
        <v>0.2</v>
      </c>
      <c r="K350" s="30">
        <v>0</v>
      </c>
      <c r="L350" s="253">
        <f>ROUND(IF(F350*J350*K350/12&gt;=H350,H350-1000,F350*J350*K350/12),0)</f>
        <v>0</v>
      </c>
      <c r="M350" s="219">
        <f t="shared" si="73"/>
        <v>4012625</v>
      </c>
      <c r="N350" s="133">
        <f t="shared" si="74"/>
        <v>1000</v>
      </c>
      <c r="O350" s="312" t="s">
        <v>1032</v>
      </c>
      <c r="P350" s="182">
        <v>1</v>
      </c>
      <c r="Q350" s="287"/>
      <c r="R350" s="6"/>
      <c r="S350" s="6">
        <f t="shared" si="64"/>
        <v>200681.25</v>
      </c>
      <c r="T350" s="6">
        <f t="shared" si="75"/>
        <v>-199681.25</v>
      </c>
      <c r="U350" s="6">
        <f t="shared" si="76"/>
        <v>0</v>
      </c>
      <c r="V350" s="4">
        <f t="shared" si="77"/>
        <v>802725</v>
      </c>
      <c r="W350" s="4">
        <f t="shared" si="71"/>
        <v>0</v>
      </c>
      <c r="X350" s="4">
        <f t="shared" si="78"/>
        <v>0</v>
      </c>
      <c r="Y350" s="3" t="b">
        <f t="shared" si="80"/>
        <v>1</v>
      </c>
    </row>
    <row r="351" spans="1:25" s="3" customFormat="1" ht="13.5" customHeight="1" x14ac:dyDescent="0.2">
      <c r="A351" s="220">
        <f t="shared" si="79"/>
        <v>347</v>
      </c>
      <c r="B351" s="324" t="s">
        <v>1033</v>
      </c>
      <c r="C351" s="323">
        <v>42425</v>
      </c>
      <c r="D351" s="284">
        <v>4013625</v>
      </c>
      <c r="E351" s="284"/>
      <c r="F351" s="29">
        <f t="shared" si="65"/>
        <v>4013625</v>
      </c>
      <c r="G351" s="219">
        <v>4012625</v>
      </c>
      <c r="H351" s="133">
        <f t="shared" si="66"/>
        <v>1000</v>
      </c>
      <c r="I351" s="135">
        <v>5</v>
      </c>
      <c r="J351" s="135">
        <v>0.2</v>
      </c>
      <c r="K351" s="30">
        <v>0</v>
      </c>
      <c r="L351" s="253">
        <f>ROUND(IF(F351*J351*K351/12&gt;=H351,H351-1000,F351*J351*K351/12),0)</f>
        <v>0</v>
      </c>
      <c r="M351" s="219">
        <f t="shared" si="73"/>
        <v>4012625</v>
      </c>
      <c r="N351" s="133">
        <f t="shared" si="74"/>
        <v>1000</v>
      </c>
      <c r="O351" s="312" t="s">
        <v>1034</v>
      </c>
      <c r="P351" s="182">
        <v>1</v>
      </c>
      <c r="Q351" s="287"/>
      <c r="R351" s="6"/>
      <c r="S351" s="6">
        <f t="shared" si="64"/>
        <v>200681.25</v>
      </c>
      <c r="T351" s="6">
        <f t="shared" si="75"/>
        <v>-199681.25</v>
      </c>
      <c r="U351" s="6">
        <f t="shared" si="76"/>
        <v>0</v>
      </c>
      <c r="V351" s="4">
        <f t="shared" si="77"/>
        <v>802725</v>
      </c>
      <c r="W351" s="4">
        <f t="shared" si="71"/>
        <v>0</v>
      </c>
      <c r="X351" s="4">
        <f t="shared" si="78"/>
        <v>0</v>
      </c>
      <c r="Y351" s="3" t="b">
        <f t="shared" si="80"/>
        <v>1</v>
      </c>
    </row>
    <row r="352" spans="1:25" s="3" customFormat="1" ht="13.5" customHeight="1" x14ac:dyDescent="0.2">
      <c r="A352" s="220">
        <f t="shared" si="79"/>
        <v>348</v>
      </c>
      <c r="B352" s="324" t="s">
        <v>1035</v>
      </c>
      <c r="C352" s="323">
        <v>42485</v>
      </c>
      <c r="D352" s="284">
        <v>17000000</v>
      </c>
      <c r="E352" s="284"/>
      <c r="F352" s="29">
        <f t="shared" si="65"/>
        <v>17000000</v>
      </c>
      <c r="G352" s="219">
        <v>16999000</v>
      </c>
      <c r="H352" s="133">
        <f t="shared" si="66"/>
        <v>1000</v>
      </c>
      <c r="I352" s="135">
        <v>5</v>
      </c>
      <c r="J352" s="135">
        <v>0.2</v>
      </c>
      <c r="K352" s="30">
        <v>0</v>
      </c>
      <c r="L352" s="253">
        <f t="shared" si="72"/>
        <v>0</v>
      </c>
      <c r="M352" s="219">
        <f t="shared" si="73"/>
        <v>16999000</v>
      </c>
      <c r="N352" s="133">
        <f t="shared" si="74"/>
        <v>1000</v>
      </c>
      <c r="O352" s="312" t="s">
        <v>702</v>
      </c>
      <c r="P352" s="182">
        <v>1</v>
      </c>
      <c r="Q352" s="287"/>
      <c r="R352" s="6"/>
      <c r="S352" s="6">
        <f t="shared" si="64"/>
        <v>850000</v>
      </c>
      <c r="T352" s="6">
        <f t="shared" si="75"/>
        <v>-849000</v>
      </c>
      <c r="U352" s="6">
        <f t="shared" si="76"/>
        <v>0</v>
      </c>
      <c r="V352" s="4">
        <f t="shared" si="77"/>
        <v>3400000</v>
      </c>
      <c r="W352" s="4">
        <f t="shared" si="71"/>
        <v>0</v>
      </c>
      <c r="X352" s="4">
        <f t="shared" si="78"/>
        <v>0</v>
      </c>
      <c r="Y352" s="3" t="b">
        <f t="shared" si="80"/>
        <v>1</v>
      </c>
    </row>
    <row r="353" spans="1:25" s="3" customFormat="1" ht="13.5" customHeight="1" x14ac:dyDescent="0.2">
      <c r="A353" s="220">
        <f t="shared" si="79"/>
        <v>349</v>
      </c>
      <c r="B353" s="324" t="s">
        <v>1036</v>
      </c>
      <c r="C353" s="323">
        <v>42506</v>
      </c>
      <c r="D353" s="284">
        <v>7000000</v>
      </c>
      <c r="E353" s="284"/>
      <c r="F353" s="29">
        <f t="shared" si="65"/>
        <v>7000000</v>
      </c>
      <c r="G353" s="219">
        <v>6999000</v>
      </c>
      <c r="H353" s="133">
        <f t="shared" si="66"/>
        <v>1000</v>
      </c>
      <c r="I353" s="135">
        <v>5</v>
      </c>
      <c r="J353" s="135">
        <v>0.2</v>
      </c>
      <c r="K353" s="30">
        <v>0</v>
      </c>
      <c r="L353" s="253">
        <f t="shared" si="72"/>
        <v>0</v>
      </c>
      <c r="M353" s="219">
        <f t="shared" si="73"/>
        <v>6999000</v>
      </c>
      <c r="N353" s="133">
        <f t="shared" si="74"/>
        <v>1000</v>
      </c>
      <c r="O353" s="312" t="s">
        <v>1037</v>
      </c>
      <c r="P353" s="182">
        <v>1</v>
      </c>
      <c r="Q353" s="287" t="s">
        <v>1038</v>
      </c>
      <c r="R353" s="6"/>
      <c r="S353" s="6">
        <f t="shared" si="64"/>
        <v>350000</v>
      </c>
      <c r="T353" s="6">
        <f t="shared" si="75"/>
        <v>-349000</v>
      </c>
      <c r="U353" s="6">
        <f t="shared" si="76"/>
        <v>0</v>
      </c>
      <c r="V353" s="4">
        <f t="shared" si="77"/>
        <v>1400000</v>
      </c>
      <c r="W353" s="4">
        <f t="shared" si="71"/>
        <v>0</v>
      </c>
      <c r="X353" s="4">
        <f t="shared" si="78"/>
        <v>0</v>
      </c>
      <c r="Y353" s="3" t="b">
        <f t="shared" si="80"/>
        <v>1</v>
      </c>
    </row>
    <row r="354" spans="1:25" s="3" customFormat="1" ht="13.5" customHeight="1" x14ac:dyDescent="0.2">
      <c r="A354" s="220">
        <f t="shared" si="79"/>
        <v>350</v>
      </c>
      <c r="B354" s="324" t="s">
        <v>1039</v>
      </c>
      <c r="C354" s="323">
        <v>42506</v>
      </c>
      <c r="D354" s="284">
        <v>7800000</v>
      </c>
      <c r="E354" s="284"/>
      <c r="F354" s="29">
        <f t="shared" si="65"/>
        <v>7800000</v>
      </c>
      <c r="G354" s="219">
        <v>7799000</v>
      </c>
      <c r="H354" s="133">
        <f t="shared" si="66"/>
        <v>1000</v>
      </c>
      <c r="I354" s="135">
        <v>5</v>
      </c>
      <c r="J354" s="135">
        <v>0.2</v>
      </c>
      <c r="K354" s="30">
        <v>0</v>
      </c>
      <c r="L354" s="253">
        <f t="shared" si="72"/>
        <v>0</v>
      </c>
      <c r="M354" s="219">
        <f t="shared" si="73"/>
        <v>7799000</v>
      </c>
      <c r="N354" s="133">
        <f t="shared" si="74"/>
        <v>1000</v>
      </c>
      <c r="O354" s="312" t="s">
        <v>1040</v>
      </c>
      <c r="P354" s="182">
        <v>1</v>
      </c>
      <c r="Q354" s="287" t="s">
        <v>1038</v>
      </c>
      <c r="R354" s="6"/>
      <c r="S354" s="6">
        <f t="shared" ref="S354:S386" si="81">F354*0.05</f>
        <v>390000</v>
      </c>
      <c r="T354" s="6">
        <f t="shared" si="75"/>
        <v>-389000</v>
      </c>
      <c r="U354" s="6">
        <f t="shared" si="76"/>
        <v>0</v>
      </c>
      <c r="V354" s="4">
        <f t="shared" si="77"/>
        <v>1560000</v>
      </c>
      <c r="W354" s="4">
        <f t="shared" si="71"/>
        <v>0</v>
      </c>
      <c r="X354" s="4">
        <f t="shared" si="78"/>
        <v>0</v>
      </c>
      <c r="Y354" s="3" t="b">
        <f t="shared" si="80"/>
        <v>1</v>
      </c>
    </row>
    <row r="355" spans="1:25" s="3" customFormat="1" ht="13.5" customHeight="1" x14ac:dyDescent="0.2">
      <c r="A355" s="220">
        <f t="shared" si="79"/>
        <v>351</v>
      </c>
      <c r="B355" s="324" t="s">
        <v>1041</v>
      </c>
      <c r="C355" s="323">
        <v>42506</v>
      </c>
      <c r="D355" s="284">
        <v>11000000</v>
      </c>
      <c r="E355" s="284"/>
      <c r="F355" s="29">
        <f t="shared" si="65"/>
        <v>11000000</v>
      </c>
      <c r="G355" s="219">
        <v>10999000</v>
      </c>
      <c r="H355" s="133">
        <f t="shared" si="66"/>
        <v>1000</v>
      </c>
      <c r="I355" s="135">
        <v>5</v>
      </c>
      <c r="J355" s="135">
        <v>0.2</v>
      </c>
      <c r="K355" s="30">
        <v>0</v>
      </c>
      <c r="L355" s="253">
        <f t="shared" si="72"/>
        <v>0</v>
      </c>
      <c r="M355" s="219">
        <f t="shared" si="73"/>
        <v>10999000</v>
      </c>
      <c r="N355" s="133">
        <f t="shared" si="74"/>
        <v>1000</v>
      </c>
      <c r="O355" s="312" t="s">
        <v>1037</v>
      </c>
      <c r="P355" s="182">
        <v>1</v>
      </c>
      <c r="Q355" s="287" t="s">
        <v>1038</v>
      </c>
      <c r="R355" s="6"/>
      <c r="S355" s="6">
        <f t="shared" si="81"/>
        <v>550000</v>
      </c>
      <c r="T355" s="6">
        <f t="shared" si="75"/>
        <v>-549000</v>
      </c>
      <c r="U355" s="6">
        <f t="shared" si="76"/>
        <v>0</v>
      </c>
      <c r="V355" s="4">
        <f t="shared" si="77"/>
        <v>2200000</v>
      </c>
      <c r="W355" s="4">
        <f t="shared" si="71"/>
        <v>0</v>
      </c>
      <c r="X355" s="4">
        <f t="shared" si="78"/>
        <v>0</v>
      </c>
      <c r="Y355" s="3" t="b">
        <f t="shared" si="80"/>
        <v>1</v>
      </c>
    </row>
    <row r="356" spans="1:25" s="3" customFormat="1" ht="13.5" customHeight="1" x14ac:dyDescent="0.2">
      <c r="A356" s="220">
        <f t="shared" si="79"/>
        <v>352</v>
      </c>
      <c r="B356" s="324" t="s">
        <v>1042</v>
      </c>
      <c r="C356" s="323">
        <v>42507</v>
      </c>
      <c r="D356" s="284">
        <v>1730000</v>
      </c>
      <c r="E356" s="284"/>
      <c r="F356" s="29">
        <f t="shared" si="65"/>
        <v>1730000</v>
      </c>
      <c r="G356" s="219">
        <v>1729000</v>
      </c>
      <c r="H356" s="133">
        <f t="shared" si="66"/>
        <v>1000</v>
      </c>
      <c r="I356" s="135">
        <v>5</v>
      </c>
      <c r="J356" s="135">
        <v>0.2</v>
      </c>
      <c r="K356" s="30">
        <v>0</v>
      </c>
      <c r="L356" s="253">
        <f t="shared" si="72"/>
        <v>0</v>
      </c>
      <c r="M356" s="219">
        <f t="shared" si="73"/>
        <v>1729000</v>
      </c>
      <c r="N356" s="133">
        <f t="shared" si="74"/>
        <v>1000</v>
      </c>
      <c r="O356" s="312" t="s">
        <v>343</v>
      </c>
      <c r="P356" s="182">
        <v>1</v>
      </c>
      <c r="Q356" s="287" t="s">
        <v>1038</v>
      </c>
      <c r="R356" s="6"/>
      <c r="S356" s="6">
        <f t="shared" si="81"/>
        <v>86500</v>
      </c>
      <c r="T356" s="6">
        <f t="shared" si="75"/>
        <v>-85500</v>
      </c>
      <c r="U356" s="6">
        <f t="shared" si="76"/>
        <v>0</v>
      </c>
      <c r="V356" s="4">
        <f t="shared" si="77"/>
        <v>346000</v>
      </c>
      <c r="W356" s="4">
        <f t="shared" si="71"/>
        <v>0</v>
      </c>
      <c r="X356" s="4">
        <f t="shared" si="78"/>
        <v>0</v>
      </c>
      <c r="Y356" s="3" t="b">
        <f t="shared" si="80"/>
        <v>1</v>
      </c>
    </row>
    <row r="357" spans="1:25" s="3" customFormat="1" ht="13.5" customHeight="1" x14ac:dyDescent="0.2">
      <c r="A357" s="220">
        <f t="shared" si="79"/>
        <v>353</v>
      </c>
      <c r="B357" s="324" t="s">
        <v>1043</v>
      </c>
      <c r="C357" s="323">
        <v>42571</v>
      </c>
      <c r="D357" s="284">
        <v>3300000</v>
      </c>
      <c r="E357" s="284"/>
      <c r="F357" s="29">
        <f t="shared" si="65"/>
        <v>3300000</v>
      </c>
      <c r="G357" s="219">
        <v>3299000</v>
      </c>
      <c r="H357" s="133">
        <f t="shared" si="66"/>
        <v>1000</v>
      </c>
      <c r="I357" s="135">
        <v>5</v>
      </c>
      <c r="J357" s="135">
        <v>0.2</v>
      </c>
      <c r="K357" s="30">
        <v>0</v>
      </c>
      <c r="L357" s="253">
        <f t="shared" si="72"/>
        <v>0</v>
      </c>
      <c r="M357" s="219">
        <f t="shared" si="73"/>
        <v>3299000</v>
      </c>
      <c r="N357" s="133">
        <f t="shared" si="74"/>
        <v>1000</v>
      </c>
      <c r="O357" s="312" t="s">
        <v>1044</v>
      </c>
      <c r="P357" s="182">
        <v>1</v>
      </c>
      <c r="Q357" s="287" t="s">
        <v>1038</v>
      </c>
      <c r="R357" s="6"/>
      <c r="S357" s="6">
        <f t="shared" si="81"/>
        <v>165000</v>
      </c>
      <c r="T357" s="6">
        <f t="shared" si="75"/>
        <v>-164000</v>
      </c>
      <c r="U357" s="6">
        <f t="shared" si="76"/>
        <v>0</v>
      </c>
      <c r="V357" s="4">
        <f t="shared" si="77"/>
        <v>660000</v>
      </c>
      <c r="W357" s="4">
        <f t="shared" si="71"/>
        <v>0</v>
      </c>
      <c r="X357" s="4">
        <f t="shared" si="78"/>
        <v>0</v>
      </c>
      <c r="Y357" s="3" t="b">
        <f t="shared" si="80"/>
        <v>1</v>
      </c>
    </row>
    <row r="358" spans="1:25" s="3" customFormat="1" ht="13.5" customHeight="1" x14ac:dyDescent="0.2">
      <c r="A358" s="220">
        <f t="shared" si="79"/>
        <v>354</v>
      </c>
      <c r="B358" s="324" t="s">
        <v>1045</v>
      </c>
      <c r="C358" s="323">
        <v>42605</v>
      </c>
      <c r="D358" s="284">
        <v>11500000</v>
      </c>
      <c r="E358" s="284"/>
      <c r="F358" s="29">
        <f t="shared" si="65"/>
        <v>11500000</v>
      </c>
      <c r="G358" s="219">
        <v>11499000</v>
      </c>
      <c r="H358" s="133">
        <f t="shared" si="66"/>
        <v>1000</v>
      </c>
      <c r="I358" s="135">
        <v>5</v>
      </c>
      <c r="J358" s="135">
        <v>0.2</v>
      </c>
      <c r="K358" s="30">
        <v>0</v>
      </c>
      <c r="L358" s="253">
        <f t="shared" si="72"/>
        <v>0</v>
      </c>
      <c r="M358" s="219">
        <f t="shared" si="73"/>
        <v>11499000</v>
      </c>
      <c r="N358" s="133">
        <f t="shared" si="74"/>
        <v>1000</v>
      </c>
      <c r="O358" s="312" t="s">
        <v>1040</v>
      </c>
      <c r="P358" s="182">
        <v>1</v>
      </c>
      <c r="Q358" s="287"/>
      <c r="R358" s="6"/>
      <c r="S358" s="6">
        <f t="shared" si="81"/>
        <v>575000</v>
      </c>
      <c r="T358" s="6">
        <f t="shared" si="75"/>
        <v>-574000</v>
      </c>
      <c r="U358" s="6">
        <f t="shared" si="76"/>
        <v>0</v>
      </c>
      <c r="V358" s="4">
        <f t="shared" si="77"/>
        <v>2300000</v>
      </c>
      <c r="W358" s="4">
        <f t="shared" si="71"/>
        <v>0</v>
      </c>
      <c r="X358" s="4">
        <f t="shared" si="78"/>
        <v>0</v>
      </c>
      <c r="Y358" s="3" t="b">
        <f t="shared" si="80"/>
        <v>1</v>
      </c>
    </row>
    <row r="359" spans="1:25" s="3" customFormat="1" ht="13.5" customHeight="1" x14ac:dyDescent="0.2">
      <c r="A359" s="220">
        <f t="shared" si="79"/>
        <v>355</v>
      </c>
      <c r="B359" s="324" t="s">
        <v>1046</v>
      </c>
      <c r="C359" s="323">
        <v>42605</v>
      </c>
      <c r="D359" s="284">
        <v>8500000</v>
      </c>
      <c r="E359" s="284"/>
      <c r="F359" s="29">
        <f t="shared" si="65"/>
        <v>8500000</v>
      </c>
      <c r="G359" s="219">
        <v>8499000</v>
      </c>
      <c r="H359" s="133">
        <f t="shared" si="66"/>
        <v>1000</v>
      </c>
      <c r="I359" s="135">
        <v>5</v>
      </c>
      <c r="J359" s="135">
        <v>0.2</v>
      </c>
      <c r="K359" s="30">
        <v>0</v>
      </c>
      <c r="L359" s="253">
        <f t="shared" si="72"/>
        <v>0</v>
      </c>
      <c r="M359" s="219">
        <f t="shared" si="73"/>
        <v>8499000</v>
      </c>
      <c r="N359" s="133">
        <f t="shared" si="74"/>
        <v>1000</v>
      </c>
      <c r="O359" s="312" t="s">
        <v>1037</v>
      </c>
      <c r="P359" s="182">
        <v>1</v>
      </c>
      <c r="Q359" s="287"/>
      <c r="R359" s="6"/>
      <c r="S359" s="6">
        <f t="shared" si="81"/>
        <v>425000</v>
      </c>
      <c r="T359" s="6">
        <f t="shared" si="75"/>
        <v>-424000</v>
      </c>
      <c r="U359" s="6">
        <f t="shared" si="76"/>
        <v>0</v>
      </c>
      <c r="V359" s="4">
        <f t="shared" si="77"/>
        <v>1700000</v>
      </c>
      <c r="W359" s="4">
        <f t="shared" si="71"/>
        <v>0</v>
      </c>
      <c r="X359" s="4">
        <f t="shared" si="78"/>
        <v>0</v>
      </c>
      <c r="Y359" s="3" t="b">
        <f t="shared" si="80"/>
        <v>1</v>
      </c>
    </row>
    <row r="360" spans="1:25" s="3" customFormat="1" ht="13.5" customHeight="1" x14ac:dyDescent="0.2">
      <c r="A360" s="220">
        <f t="shared" si="79"/>
        <v>356</v>
      </c>
      <c r="B360" s="324" t="s">
        <v>1047</v>
      </c>
      <c r="C360" s="323">
        <v>42681</v>
      </c>
      <c r="D360" s="284">
        <v>12309091</v>
      </c>
      <c r="E360" s="284"/>
      <c r="F360" s="29">
        <f t="shared" si="65"/>
        <v>12309091</v>
      </c>
      <c r="G360" s="219">
        <v>12308091</v>
      </c>
      <c r="H360" s="133">
        <f t="shared" si="66"/>
        <v>1000</v>
      </c>
      <c r="I360" s="135">
        <v>5</v>
      </c>
      <c r="J360" s="135">
        <v>0.2</v>
      </c>
      <c r="K360" s="30">
        <v>0</v>
      </c>
      <c r="L360" s="253">
        <f t="shared" si="72"/>
        <v>0</v>
      </c>
      <c r="M360" s="219">
        <f t="shared" si="73"/>
        <v>12308091</v>
      </c>
      <c r="N360" s="133">
        <f t="shared" si="74"/>
        <v>1000</v>
      </c>
      <c r="O360" s="312" t="s">
        <v>1048</v>
      </c>
      <c r="P360" s="182">
        <v>1</v>
      </c>
      <c r="Q360" s="287" t="s">
        <v>952</v>
      </c>
      <c r="R360" s="6"/>
      <c r="S360" s="6">
        <f t="shared" si="81"/>
        <v>615454.55000000005</v>
      </c>
      <c r="T360" s="6">
        <f t="shared" si="75"/>
        <v>-614454.55000000005</v>
      </c>
      <c r="U360" s="6">
        <f t="shared" si="76"/>
        <v>0</v>
      </c>
      <c r="V360" s="4">
        <f t="shared" si="77"/>
        <v>2461818.2000000002</v>
      </c>
      <c r="W360" s="4">
        <f t="shared" si="71"/>
        <v>0</v>
      </c>
      <c r="X360" s="4">
        <f t="shared" si="78"/>
        <v>0</v>
      </c>
      <c r="Y360" s="3" t="b">
        <f t="shared" si="80"/>
        <v>1</v>
      </c>
    </row>
    <row r="361" spans="1:25" s="3" customFormat="1" ht="13.5" customHeight="1" x14ac:dyDescent="0.2">
      <c r="A361" s="220">
        <f t="shared" si="79"/>
        <v>357</v>
      </c>
      <c r="B361" s="324" t="s">
        <v>1049</v>
      </c>
      <c r="C361" s="323">
        <v>42699</v>
      </c>
      <c r="D361" s="284">
        <v>3500000</v>
      </c>
      <c r="E361" s="284"/>
      <c r="F361" s="29">
        <f t="shared" si="65"/>
        <v>3500000</v>
      </c>
      <c r="G361" s="219">
        <v>3499000</v>
      </c>
      <c r="H361" s="133">
        <f t="shared" si="66"/>
        <v>1000</v>
      </c>
      <c r="I361" s="135">
        <v>5</v>
      </c>
      <c r="J361" s="135">
        <v>0.2</v>
      </c>
      <c r="K361" s="30">
        <v>0</v>
      </c>
      <c r="L361" s="253">
        <f t="shared" si="72"/>
        <v>0</v>
      </c>
      <c r="M361" s="219">
        <f t="shared" si="73"/>
        <v>3499000</v>
      </c>
      <c r="N361" s="133">
        <f t="shared" si="74"/>
        <v>1000</v>
      </c>
      <c r="O361" s="312" t="s">
        <v>1037</v>
      </c>
      <c r="P361" s="182">
        <v>1</v>
      </c>
      <c r="Q361" s="287"/>
      <c r="R361" s="6"/>
      <c r="S361" s="6">
        <f t="shared" si="81"/>
        <v>175000</v>
      </c>
      <c r="T361" s="6">
        <f t="shared" si="75"/>
        <v>-174000</v>
      </c>
      <c r="U361" s="6">
        <f t="shared" si="76"/>
        <v>0</v>
      </c>
      <c r="V361" s="4">
        <f t="shared" si="77"/>
        <v>700000</v>
      </c>
      <c r="W361" s="4">
        <f t="shared" si="71"/>
        <v>0</v>
      </c>
      <c r="X361" s="4">
        <f t="shared" si="78"/>
        <v>0</v>
      </c>
      <c r="Y361" s="3" t="b">
        <f t="shared" si="80"/>
        <v>1</v>
      </c>
    </row>
    <row r="362" spans="1:25" s="3" customFormat="1" ht="13.5" customHeight="1" x14ac:dyDescent="0.2">
      <c r="A362" s="220">
        <f t="shared" si="79"/>
        <v>358</v>
      </c>
      <c r="B362" s="324" t="s">
        <v>1050</v>
      </c>
      <c r="C362" s="323">
        <v>42689</v>
      </c>
      <c r="D362" s="284">
        <v>6200000</v>
      </c>
      <c r="E362" s="284"/>
      <c r="F362" s="29">
        <f t="shared" si="65"/>
        <v>6200000</v>
      </c>
      <c r="G362" s="219">
        <v>6199000</v>
      </c>
      <c r="H362" s="133">
        <f t="shared" si="66"/>
        <v>1000</v>
      </c>
      <c r="I362" s="135">
        <v>5</v>
      </c>
      <c r="J362" s="135">
        <v>0.2</v>
      </c>
      <c r="K362" s="30">
        <v>0</v>
      </c>
      <c r="L362" s="253">
        <f t="shared" si="72"/>
        <v>0</v>
      </c>
      <c r="M362" s="219">
        <f t="shared" si="73"/>
        <v>6199000</v>
      </c>
      <c r="N362" s="133">
        <f t="shared" si="74"/>
        <v>1000</v>
      </c>
      <c r="O362" s="312" t="s">
        <v>1051</v>
      </c>
      <c r="P362" s="182">
        <v>1</v>
      </c>
      <c r="Q362" s="287" t="s">
        <v>1052</v>
      </c>
      <c r="R362" s="6"/>
      <c r="S362" s="6">
        <f t="shared" si="81"/>
        <v>310000</v>
      </c>
      <c r="T362" s="6">
        <f t="shared" si="75"/>
        <v>-309000</v>
      </c>
      <c r="U362" s="6">
        <f t="shared" si="76"/>
        <v>0</v>
      </c>
      <c r="V362" s="4">
        <f t="shared" si="77"/>
        <v>1240000</v>
      </c>
      <c r="W362" s="4">
        <f t="shared" si="71"/>
        <v>0</v>
      </c>
      <c r="X362" s="4">
        <f t="shared" si="78"/>
        <v>0</v>
      </c>
      <c r="Y362" s="3" t="b">
        <f t="shared" si="80"/>
        <v>1</v>
      </c>
    </row>
    <row r="363" spans="1:25" s="3" customFormat="1" ht="13.5" customHeight="1" x14ac:dyDescent="0.2">
      <c r="A363" s="220">
        <f t="shared" si="79"/>
        <v>359</v>
      </c>
      <c r="B363" s="324" t="s">
        <v>1053</v>
      </c>
      <c r="C363" s="323">
        <v>42704</v>
      </c>
      <c r="D363" s="284">
        <v>12300000</v>
      </c>
      <c r="E363" s="284"/>
      <c r="F363" s="29">
        <f t="shared" si="65"/>
        <v>12300000</v>
      </c>
      <c r="G363" s="219">
        <v>12299000</v>
      </c>
      <c r="H363" s="133">
        <f t="shared" si="66"/>
        <v>1000</v>
      </c>
      <c r="I363" s="135">
        <v>5</v>
      </c>
      <c r="J363" s="135">
        <v>0.2</v>
      </c>
      <c r="K363" s="30">
        <v>0</v>
      </c>
      <c r="L363" s="253">
        <f t="shared" si="72"/>
        <v>0</v>
      </c>
      <c r="M363" s="219">
        <f t="shared" si="73"/>
        <v>12299000</v>
      </c>
      <c r="N363" s="133">
        <f t="shared" si="74"/>
        <v>1000</v>
      </c>
      <c r="O363" s="312" t="s">
        <v>1037</v>
      </c>
      <c r="P363" s="182">
        <v>2</v>
      </c>
      <c r="Q363" s="287" t="s">
        <v>1054</v>
      </c>
      <c r="R363" s="6"/>
      <c r="S363" s="6">
        <f t="shared" si="81"/>
        <v>615000</v>
      </c>
      <c r="T363" s="6">
        <f t="shared" si="75"/>
        <v>-614000</v>
      </c>
      <c r="U363" s="6">
        <f t="shared" si="76"/>
        <v>0</v>
      </c>
      <c r="V363" s="4">
        <f t="shared" si="77"/>
        <v>2460000</v>
      </c>
      <c r="W363" s="4">
        <f t="shared" si="71"/>
        <v>0</v>
      </c>
      <c r="X363" s="4">
        <f t="shared" si="78"/>
        <v>0</v>
      </c>
      <c r="Y363" s="3" t="b">
        <f t="shared" si="80"/>
        <v>1</v>
      </c>
    </row>
    <row r="364" spans="1:25" s="3" customFormat="1" ht="13.5" customHeight="1" x14ac:dyDescent="0.2">
      <c r="A364" s="220">
        <f t="shared" si="79"/>
        <v>360</v>
      </c>
      <c r="B364" s="324" t="s">
        <v>1055</v>
      </c>
      <c r="C364" s="323">
        <v>42705</v>
      </c>
      <c r="D364" s="284">
        <v>11000000</v>
      </c>
      <c r="E364" s="284"/>
      <c r="F364" s="29">
        <f t="shared" si="65"/>
        <v>11000000</v>
      </c>
      <c r="G364" s="219">
        <v>10999000</v>
      </c>
      <c r="H364" s="133">
        <f t="shared" si="66"/>
        <v>1000</v>
      </c>
      <c r="I364" s="135">
        <v>5</v>
      </c>
      <c r="J364" s="135">
        <v>0.2</v>
      </c>
      <c r="K364" s="30">
        <v>0</v>
      </c>
      <c r="L364" s="253">
        <f t="shared" si="72"/>
        <v>0</v>
      </c>
      <c r="M364" s="219">
        <f t="shared" si="73"/>
        <v>10999000</v>
      </c>
      <c r="N364" s="133">
        <f t="shared" si="74"/>
        <v>1000</v>
      </c>
      <c r="O364" s="312" t="s">
        <v>734</v>
      </c>
      <c r="P364" s="182">
        <v>1</v>
      </c>
      <c r="Q364" s="287" t="s">
        <v>1056</v>
      </c>
      <c r="R364" s="6"/>
      <c r="S364" s="6">
        <f t="shared" si="81"/>
        <v>550000</v>
      </c>
      <c r="T364" s="6">
        <f t="shared" si="75"/>
        <v>-549000</v>
      </c>
      <c r="U364" s="6">
        <f t="shared" si="76"/>
        <v>0</v>
      </c>
      <c r="V364" s="4">
        <f t="shared" si="77"/>
        <v>2200000</v>
      </c>
      <c r="W364" s="4">
        <f t="shared" si="71"/>
        <v>0</v>
      </c>
      <c r="X364" s="4">
        <f t="shared" si="78"/>
        <v>0</v>
      </c>
      <c r="Y364" s="3" t="b">
        <f t="shared" si="80"/>
        <v>1</v>
      </c>
    </row>
    <row r="365" spans="1:25" s="3" customFormat="1" ht="13.5" customHeight="1" x14ac:dyDescent="0.2">
      <c r="A365" s="220">
        <f t="shared" si="79"/>
        <v>361</v>
      </c>
      <c r="B365" s="324" t="s">
        <v>1057</v>
      </c>
      <c r="C365" s="323">
        <v>42746</v>
      </c>
      <c r="D365" s="284">
        <v>11400000</v>
      </c>
      <c r="E365" s="284"/>
      <c r="F365" s="29">
        <f t="shared" ref="F365:F386" si="82">+D365+E365</f>
        <v>11400000</v>
      </c>
      <c r="G365" s="219">
        <v>11399000</v>
      </c>
      <c r="H365" s="133">
        <f t="shared" si="66"/>
        <v>1000</v>
      </c>
      <c r="I365" s="135">
        <v>5</v>
      </c>
      <c r="J365" s="135">
        <v>0.2</v>
      </c>
      <c r="K365" s="30">
        <v>0</v>
      </c>
      <c r="L365" s="253">
        <f t="shared" si="72"/>
        <v>0</v>
      </c>
      <c r="M365" s="219">
        <f t="shared" si="73"/>
        <v>11399000</v>
      </c>
      <c r="N365" s="133">
        <f t="shared" si="74"/>
        <v>1000</v>
      </c>
      <c r="O365" s="312" t="s">
        <v>1040</v>
      </c>
      <c r="P365" s="182">
        <v>1</v>
      </c>
      <c r="Q365" s="287"/>
      <c r="R365" s="6"/>
      <c r="S365" s="6">
        <f t="shared" si="81"/>
        <v>570000</v>
      </c>
      <c r="T365" s="6">
        <f t="shared" si="75"/>
        <v>-569000</v>
      </c>
      <c r="U365" s="6">
        <f t="shared" si="76"/>
        <v>0</v>
      </c>
      <c r="V365" s="4">
        <f t="shared" si="77"/>
        <v>2280000</v>
      </c>
      <c r="W365" s="4">
        <f t="shared" si="71"/>
        <v>0</v>
      </c>
      <c r="X365" s="4">
        <f t="shared" si="78"/>
        <v>0</v>
      </c>
      <c r="Y365" s="3" t="b">
        <f t="shared" si="80"/>
        <v>1</v>
      </c>
    </row>
    <row r="366" spans="1:25" s="3" customFormat="1" ht="13.5" customHeight="1" x14ac:dyDescent="0.2">
      <c r="A366" s="220">
        <f t="shared" si="79"/>
        <v>362</v>
      </c>
      <c r="B366" s="324" t="s">
        <v>1058</v>
      </c>
      <c r="C366" s="323">
        <v>42821</v>
      </c>
      <c r="D366" s="284">
        <v>3850000</v>
      </c>
      <c r="E366" s="284"/>
      <c r="F366" s="29">
        <f t="shared" si="82"/>
        <v>3850000</v>
      </c>
      <c r="G366" s="219">
        <v>3849000</v>
      </c>
      <c r="H366" s="133">
        <f t="shared" si="66"/>
        <v>1000</v>
      </c>
      <c r="I366" s="135">
        <v>5</v>
      </c>
      <c r="J366" s="135">
        <v>0.2</v>
      </c>
      <c r="K366" s="30">
        <v>0</v>
      </c>
      <c r="L366" s="253">
        <f t="shared" si="72"/>
        <v>0</v>
      </c>
      <c r="M366" s="219">
        <f t="shared" si="73"/>
        <v>3849000</v>
      </c>
      <c r="N366" s="133">
        <f t="shared" si="74"/>
        <v>1000</v>
      </c>
      <c r="O366" s="312" t="s">
        <v>1032</v>
      </c>
      <c r="P366" s="182">
        <v>1</v>
      </c>
      <c r="Q366" s="287"/>
      <c r="R366" s="6"/>
      <c r="S366" s="6">
        <f t="shared" si="81"/>
        <v>192500</v>
      </c>
      <c r="T366" s="6">
        <f t="shared" si="75"/>
        <v>-191500</v>
      </c>
      <c r="U366" s="6">
        <f t="shared" si="76"/>
        <v>0</v>
      </c>
      <c r="V366" s="4">
        <f t="shared" si="77"/>
        <v>770000</v>
      </c>
      <c r="W366" s="4">
        <f t="shared" si="71"/>
        <v>0</v>
      </c>
      <c r="X366" s="4">
        <f t="shared" si="78"/>
        <v>0</v>
      </c>
      <c r="Y366" s="3" t="b">
        <f t="shared" si="80"/>
        <v>1</v>
      </c>
    </row>
    <row r="367" spans="1:25" s="3" customFormat="1" ht="13.5" customHeight="1" x14ac:dyDescent="0.2">
      <c r="A367" s="220">
        <f t="shared" si="79"/>
        <v>363</v>
      </c>
      <c r="B367" s="324" t="s">
        <v>1059</v>
      </c>
      <c r="C367" s="323">
        <v>42921</v>
      </c>
      <c r="D367" s="284">
        <v>9500000</v>
      </c>
      <c r="E367" s="284"/>
      <c r="F367" s="29">
        <f t="shared" si="82"/>
        <v>9500000</v>
      </c>
      <c r="G367" s="219">
        <v>9499000</v>
      </c>
      <c r="H367" s="133">
        <f t="shared" si="66"/>
        <v>1000</v>
      </c>
      <c r="I367" s="135">
        <v>5</v>
      </c>
      <c r="J367" s="135">
        <v>0.2</v>
      </c>
      <c r="K367" s="30">
        <v>0</v>
      </c>
      <c r="L367" s="253">
        <f t="shared" si="72"/>
        <v>0</v>
      </c>
      <c r="M367" s="219">
        <f t="shared" si="73"/>
        <v>9499000</v>
      </c>
      <c r="N367" s="133">
        <f t="shared" si="74"/>
        <v>1000</v>
      </c>
      <c r="O367" s="312" t="s">
        <v>1040</v>
      </c>
      <c r="P367" s="182">
        <v>1</v>
      </c>
      <c r="Q367" s="287" t="s">
        <v>1054</v>
      </c>
      <c r="R367" s="6"/>
      <c r="S367" s="6">
        <f t="shared" si="81"/>
        <v>475000</v>
      </c>
      <c r="T367" s="6">
        <f t="shared" si="75"/>
        <v>-474000</v>
      </c>
      <c r="U367" s="6">
        <f t="shared" si="76"/>
        <v>0</v>
      </c>
      <c r="V367" s="4">
        <f t="shared" si="77"/>
        <v>1900000</v>
      </c>
      <c r="W367" s="4">
        <f t="shared" si="71"/>
        <v>0</v>
      </c>
      <c r="X367" s="4">
        <f t="shared" si="78"/>
        <v>0</v>
      </c>
      <c r="Y367" s="3" t="b">
        <f t="shared" si="80"/>
        <v>1</v>
      </c>
    </row>
    <row r="368" spans="1:25" s="3" customFormat="1" ht="13.5" customHeight="1" x14ac:dyDescent="0.2">
      <c r="A368" s="220">
        <f t="shared" si="79"/>
        <v>364</v>
      </c>
      <c r="B368" s="324" t="s">
        <v>1060</v>
      </c>
      <c r="C368" s="323">
        <v>43020</v>
      </c>
      <c r="D368" s="284">
        <v>15000000</v>
      </c>
      <c r="E368" s="284"/>
      <c r="F368" s="29">
        <f t="shared" si="82"/>
        <v>15000000</v>
      </c>
      <c r="G368" s="219">
        <v>14999000</v>
      </c>
      <c r="H368" s="133">
        <f t="shared" si="66"/>
        <v>1000</v>
      </c>
      <c r="I368" s="135">
        <v>5</v>
      </c>
      <c r="J368" s="135">
        <v>0.2</v>
      </c>
      <c r="K368" s="30">
        <v>0</v>
      </c>
      <c r="L368" s="253">
        <f t="shared" si="72"/>
        <v>0</v>
      </c>
      <c r="M368" s="219">
        <f t="shared" si="73"/>
        <v>14999000</v>
      </c>
      <c r="N368" s="133">
        <f t="shared" si="74"/>
        <v>1000</v>
      </c>
      <c r="O368" s="312" t="s">
        <v>1061</v>
      </c>
      <c r="P368" s="182">
        <v>1</v>
      </c>
      <c r="Q368" s="287"/>
      <c r="R368" s="6"/>
      <c r="S368" s="6">
        <f t="shared" si="81"/>
        <v>750000</v>
      </c>
      <c r="T368" s="6">
        <f t="shared" si="75"/>
        <v>-749000</v>
      </c>
      <c r="U368" s="6">
        <f t="shared" si="76"/>
        <v>0</v>
      </c>
      <c r="V368" s="4">
        <f t="shared" si="77"/>
        <v>3000000</v>
      </c>
      <c r="W368" s="4">
        <f t="shared" si="71"/>
        <v>0</v>
      </c>
      <c r="X368" s="4">
        <f t="shared" si="78"/>
        <v>0</v>
      </c>
      <c r="Y368" s="3" t="b">
        <f t="shared" si="80"/>
        <v>1</v>
      </c>
    </row>
    <row r="369" spans="1:25" s="3" customFormat="1" ht="13.5" customHeight="1" x14ac:dyDescent="0.2">
      <c r="A369" s="220">
        <f t="shared" si="79"/>
        <v>365</v>
      </c>
      <c r="B369" s="324" t="s">
        <v>1062</v>
      </c>
      <c r="C369" s="323">
        <v>43276</v>
      </c>
      <c r="D369" s="284">
        <v>12000000</v>
      </c>
      <c r="E369" s="284"/>
      <c r="F369" s="29">
        <f t="shared" si="82"/>
        <v>12000000</v>
      </c>
      <c r="G369" s="219">
        <v>11000000</v>
      </c>
      <c r="H369" s="133">
        <f t="shared" ref="H369:H386" si="83">+F369-G369</f>
        <v>1000000</v>
      </c>
      <c r="I369" s="135">
        <v>5</v>
      </c>
      <c r="J369" s="135">
        <v>0.2</v>
      </c>
      <c r="K369" s="30">
        <v>6</v>
      </c>
      <c r="L369" s="253">
        <f t="shared" si="72"/>
        <v>999000</v>
      </c>
      <c r="M369" s="219">
        <f t="shared" si="73"/>
        <v>11999000</v>
      </c>
      <c r="N369" s="133">
        <f t="shared" si="74"/>
        <v>1000</v>
      </c>
      <c r="O369" s="312" t="s">
        <v>1037</v>
      </c>
      <c r="P369" s="182">
        <v>1</v>
      </c>
      <c r="Q369" s="287"/>
      <c r="R369" s="6"/>
      <c r="S369" s="6">
        <f t="shared" si="81"/>
        <v>600000</v>
      </c>
      <c r="T369" s="6">
        <f t="shared" si="75"/>
        <v>-599000</v>
      </c>
      <c r="U369" s="6">
        <f t="shared" si="76"/>
        <v>0</v>
      </c>
      <c r="V369" s="4">
        <f t="shared" si="77"/>
        <v>2400000</v>
      </c>
      <c r="W369" s="4">
        <f t="shared" si="71"/>
        <v>1200000</v>
      </c>
      <c r="X369" s="4">
        <f t="shared" si="78"/>
        <v>-201000</v>
      </c>
      <c r="Y369" s="3" t="b">
        <f t="shared" si="80"/>
        <v>0</v>
      </c>
    </row>
    <row r="370" spans="1:25" s="3" customFormat="1" ht="13.5" customHeight="1" x14ac:dyDescent="0.2">
      <c r="A370" s="220">
        <f t="shared" si="79"/>
        <v>366</v>
      </c>
      <c r="B370" s="324" t="s">
        <v>1063</v>
      </c>
      <c r="C370" s="323">
        <v>43325</v>
      </c>
      <c r="D370" s="284">
        <v>2500000</v>
      </c>
      <c r="E370" s="284"/>
      <c r="F370" s="29">
        <f t="shared" si="82"/>
        <v>2500000</v>
      </c>
      <c r="G370" s="219">
        <v>2208333</v>
      </c>
      <c r="H370" s="133">
        <f t="shared" si="83"/>
        <v>291667</v>
      </c>
      <c r="I370" s="135">
        <v>5</v>
      </c>
      <c r="J370" s="135">
        <v>0.2</v>
      </c>
      <c r="K370" s="30">
        <v>8</v>
      </c>
      <c r="L370" s="253">
        <f t="shared" si="72"/>
        <v>290667</v>
      </c>
      <c r="M370" s="219">
        <f t="shared" si="73"/>
        <v>2499000</v>
      </c>
      <c r="N370" s="133">
        <f t="shared" si="74"/>
        <v>1000</v>
      </c>
      <c r="O370" s="312" t="s">
        <v>1064</v>
      </c>
      <c r="P370" s="182">
        <v>1</v>
      </c>
      <c r="Q370" s="287"/>
      <c r="R370" s="6"/>
      <c r="S370" s="6">
        <f t="shared" si="81"/>
        <v>125000</v>
      </c>
      <c r="T370" s="6">
        <f t="shared" si="75"/>
        <v>-124000</v>
      </c>
      <c r="U370" s="6">
        <f t="shared" si="76"/>
        <v>0</v>
      </c>
      <c r="V370" s="4">
        <f t="shared" si="77"/>
        <v>500000</v>
      </c>
      <c r="W370" s="4">
        <f t="shared" si="71"/>
        <v>333333</v>
      </c>
      <c r="X370" s="4">
        <f t="shared" si="78"/>
        <v>-42666</v>
      </c>
      <c r="Y370" s="3" t="b">
        <f t="shared" si="80"/>
        <v>0</v>
      </c>
    </row>
    <row r="371" spans="1:25" s="3" customFormat="1" ht="13.5" customHeight="1" x14ac:dyDescent="0.2">
      <c r="A371" s="220">
        <f t="shared" si="79"/>
        <v>367</v>
      </c>
      <c r="B371" s="324" t="s">
        <v>1065</v>
      </c>
      <c r="C371" s="323">
        <v>43343</v>
      </c>
      <c r="D371" s="284">
        <v>60000000</v>
      </c>
      <c r="E371" s="284"/>
      <c r="F371" s="29">
        <f t="shared" si="82"/>
        <v>60000000</v>
      </c>
      <c r="G371" s="219">
        <v>53000000</v>
      </c>
      <c r="H371" s="133">
        <f t="shared" si="83"/>
        <v>7000000</v>
      </c>
      <c r="I371" s="135">
        <v>5</v>
      </c>
      <c r="J371" s="135">
        <v>0.2</v>
      </c>
      <c r="K371" s="30">
        <v>8</v>
      </c>
      <c r="L371" s="253">
        <f t="shared" si="72"/>
        <v>6999000</v>
      </c>
      <c r="M371" s="219">
        <f t="shared" si="73"/>
        <v>59999000</v>
      </c>
      <c r="N371" s="133">
        <f t="shared" si="74"/>
        <v>1000</v>
      </c>
      <c r="O371" s="312" t="s">
        <v>702</v>
      </c>
      <c r="P371" s="182">
        <v>1</v>
      </c>
      <c r="Q371" s="287"/>
      <c r="R371" s="6"/>
      <c r="S371" s="6">
        <f t="shared" si="81"/>
        <v>3000000</v>
      </c>
      <c r="T371" s="6">
        <f t="shared" si="75"/>
        <v>-2999000</v>
      </c>
      <c r="U371" s="6">
        <f t="shared" si="76"/>
        <v>0</v>
      </c>
      <c r="V371" s="4">
        <f t="shared" si="77"/>
        <v>12000000</v>
      </c>
      <c r="W371" s="4">
        <f t="shared" si="71"/>
        <v>8000000</v>
      </c>
      <c r="X371" s="4">
        <f t="shared" si="78"/>
        <v>-1001000</v>
      </c>
      <c r="Y371" s="3" t="b">
        <f t="shared" si="80"/>
        <v>0</v>
      </c>
    </row>
    <row r="372" spans="1:25" s="3" customFormat="1" ht="13.5" customHeight="1" x14ac:dyDescent="0.2">
      <c r="A372" s="220">
        <f t="shared" si="79"/>
        <v>368</v>
      </c>
      <c r="B372" s="324" t="s">
        <v>1066</v>
      </c>
      <c r="C372" s="323">
        <v>43403</v>
      </c>
      <c r="D372" s="284">
        <v>2500000</v>
      </c>
      <c r="E372" s="284"/>
      <c r="F372" s="29">
        <f t="shared" si="82"/>
        <v>2500000</v>
      </c>
      <c r="G372" s="219">
        <v>2125000</v>
      </c>
      <c r="H372" s="133">
        <f t="shared" si="83"/>
        <v>375000</v>
      </c>
      <c r="I372" s="135">
        <v>5</v>
      </c>
      <c r="J372" s="135">
        <v>0.2</v>
      </c>
      <c r="K372" s="30">
        <v>9</v>
      </c>
      <c r="L372" s="253">
        <f t="shared" si="72"/>
        <v>374000</v>
      </c>
      <c r="M372" s="219">
        <f t="shared" si="73"/>
        <v>2499000</v>
      </c>
      <c r="N372" s="133">
        <f t="shared" si="74"/>
        <v>1000</v>
      </c>
      <c r="O372" s="312" t="s">
        <v>1067</v>
      </c>
      <c r="P372" s="182">
        <v>1</v>
      </c>
      <c r="Q372" s="287" t="s">
        <v>1068</v>
      </c>
      <c r="R372" s="6"/>
      <c r="S372" s="6">
        <f t="shared" si="81"/>
        <v>125000</v>
      </c>
      <c r="T372" s="6">
        <f t="shared" si="75"/>
        <v>-124000</v>
      </c>
      <c r="U372" s="6">
        <f t="shared" si="76"/>
        <v>0</v>
      </c>
      <c r="V372" s="4">
        <f t="shared" si="77"/>
        <v>500000</v>
      </c>
      <c r="W372" s="4">
        <f t="shared" si="71"/>
        <v>375000</v>
      </c>
      <c r="X372" s="4">
        <f t="shared" si="78"/>
        <v>-1000</v>
      </c>
      <c r="Y372" s="3" t="b">
        <f t="shared" si="80"/>
        <v>0</v>
      </c>
    </row>
    <row r="373" spans="1:25" s="3" customFormat="1" ht="13.5" customHeight="1" x14ac:dyDescent="0.2">
      <c r="A373" s="220">
        <f t="shared" si="79"/>
        <v>369</v>
      </c>
      <c r="B373" s="324" t="s">
        <v>1069</v>
      </c>
      <c r="C373" s="323">
        <v>43403</v>
      </c>
      <c r="D373" s="284">
        <v>2800000</v>
      </c>
      <c r="E373" s="284"/>
      <c r="F373" s="29">
        <f t="shared" si="82"/>
        <v>2800000</v>
      </c>
      <c r="G373" s="219">
        <v>2380000</v>
      </c>
      <c r="H373" s="133">
        <f t="shared" si="83"/>
        <v>420000</v>
      </c>
      <c r="I373" s="135">
        <v>5</v>
      </c>
      <c r="J373" s="135">
        <v>0.2</v>
      </c>
      <c r="K373" s="30">
        <v>9</v>
      </c>
      <c r="L373" s="253">
        <f t="shared" si="72"/>
        <v>419000</v>
      </c>
      <c r="M373" s="219">
        <f t="shared" si="73"/>
        <v>2799000</v>
      </c>
      <c r="N373" s="133">
        <f t="shared" si="74"/>
        <v>1000</v>
      </c>
      <c r="O373" s="312" t="s">
        <v>1070</v>
      </c>
      <c r="P373" s="182">
        <v>1</v>
      </c>
      <c r="Q373" s="287" t="s">
        <v>1068</v>
      </c>
      <c r="R373" s="6"/>
      <c r="S373" s="6">
        <f t="shared" si="81"/>
        <v>140000</v>
      </c>
      <c r="T373" s="6">
        <f t="shared" si="75"/>
        <v>-139000</v>
      </c>
      <c r="U373" s="6">
        <f t="shared" si="76"/>
        <v>0</v>
      </c>
      <c r="V373" s="4">
        <f t="shared" si="77"/>
        <v>560000</v>
      </c>
      <c r="W373" s="4">
        <f t="shared" si="71"/>
        <v>420000</v>
      </c>
      <c r="X373" s="4">
        <f t="shared" si="78"/>
        <v>-1000</v>
      </c>
      <c r="Y373" s="3" t="b">
        <f t="shared" si="80"/>
        <v>0</v>
      </c>
    </row>
    <row r="374" spans="1:25" s="3" customFormat="1" ht="13.5" customHeight="1" x14ac:dyDescent="0.2">
      <c r="A374" s="220">
        <f t="shared" si="79"/>
        <v>370</v>
      </c>
      <c r="B374" s="324" t="s">
        <v>1071</v>
      </c>
      <c r="C374" s="323">
        <v>43404</v>
      </c>
      <c r="D374" s="284">
        <v>19000000</v>
      </c>
      <c r="E374" s="284"/>
      <c r="F374" s="29">
        <f t="shared" si="82"/>
        <v>19000000</v>
      </c>
      <c r="G374" s="219">
        <v>16150000</v>
      </c>
      <c r="H374" s="133">
        <f t="shared" si="83"/>
        <v>2850000</v>
      </c>
      <c r="I374" s="135">
        <v>5</v>
      </c>
      <c r="J374" s="135">
        <v>0.2</v>
      </c>
      <c r="K374" s="30">
        <v>9</v>
      </c>
      <c r="L374" s="253">
        <f t="shared" si="72"/>
        <v>2849000</v>
      </c>
      <c r="M374" s="219">
        <f t="shared" si="73"/>
        <v>18999000</v>
      </c>
      <c r="N374" s="133">
        <f t="shared" si="74"/>
        <v>1000</v>
      </c>
      <c r="O374" s="312" t="s">
        <v>1072</v>
      </c>
      <c r="P374" s="182">
        <v>1</v>
      </c>
      <c r="Q374" s="287" t="s">
        <v>1068</v>
      </c>
      <c r="R374" s="6"/>
      <c r="S374" s="6">
        <f t="shared" si="81"/>
        <v>950000</v>
      </c>
      <c r="T374" s="6">
        <f t="shared" si="75"/>
        <v>-949000</v>
      </c>
      <c r="U374" s="6">
        <f t="shared" si="76"/>
        <v>0</v>
      </c>
      <c r="V374" s="4">
        <f t="shared" si="77"/>
        <v>3800000</v>
      </c>
      <c r="W374" s="4">
        <f t="shared" si="71"/>
        <v>2850000</v>
      </c>
      <c r="X374" s="4">
        <f t="shared" si="78"/>
        <v>-1000</v>
      </c>
      <c r="Y374" s="3" t="b">
        <f t="shared" si="80"/>
        <v>0</v>
      </c>
    </row>
    <row r="375" spans="1:25" s="3" customFormat="1" ht="13.5" customHeight="1" x14ac:dyDescent="0.2">
      <c r="A375" s="220">
        <f t="shared" si="79"/>
        <v>371</v>
      </c>
      <c r="B375" s="324" t="s">
        <v>1073</v>
      </c>
      <c r="C375" s="323">
        <v>43424</v>
      </c>
      <c r="D375" s="284">
        <v>16000000</v>
      </c>
      <c r="E375" s="284"/>
      <c r="F375" s="29">
        <f t="shared" si="82"/>
        <v>16000000</v>
      </c>
      <c r="G375" s="219">
        <v>13333333</v>
      </c>
      <c r="H375" s="133">
        <f t="shared" si="83"/>
        <v>2666667</v>
      </c>
      <c r="I375" s="135">
        <v>5</v>
      </c>
      <c r="J375" s="135">
        <v>0.2</v>
      </c>
      <c r="K375" s="30">
        <v>9</v>
      </c>
      <c r="L375" s="253">
        <f t="shared" si="72"/>
        <v>2400000</v>
      </c>
      <c r="M375" s="219">
        <f t="shared" si="73"/>
        <v>15733333</v>
      </c>
      <c r="N375" s="133">
        <f t="shared" si="74"/>
        <v>266667</v>
      </c>
      <c r="O375" s="312" t="s">
        <v>1072</v>
      </c>
      <c r="P375" s="182">
        <v>1</v>
      </c>
      <c r="Q375" s="287" t="s">
        <v>1068</v>
      </c>
      <c r="R375" s="6"/>
      <c r="S375" s="6">
        <f t="shared" si="81"/>
        <v>800000</v>
      </c>
      <c r="T375" s="6">
        <f t="shared" si="75"/>
        <v>-533333</v>
      </c>
      <c r="U375" s="6">
        <f t="shared" si="76"/>
        <v>265667</v>
      </c>
      <c r="V375" s="4">
        <f t="shared" si="77"/>
        <v>3200000</v>
      </c>
      <c r="W375" s="4">
        <f t="shared" si="71"/>
        <v>2400000</v>
      </c>
      <c r="X375" s="4">
        <f t="shared" si="78"/>
        <v>0</v>
      </c>
      <c r="Y375" s="3" t="b">
        <f t="shared" si="80"/>
        <v>1</v>
      </c>
    </row>
    <row r="376" spans="1:25" s="3" customFormat="1" ht="13.5" customHeight="1" x14ac:dyDescent="0.2">
      <c r="A376" s="220">
        <f t="shared" si="79"/>
        <v>372</v>
      </c>
      <c r="B376" s="324" t="s">
        <v>1074</v>
      </c>
      <c r="C376" s="323">
        <v>43425</v>
      </c>
      <c r="D376" s="284">
        <v>9315000</v>
      </c>
      <c r="E376" s="284"/>
      <c r="F376" s="29">
        <f t="shared" si="82"/>
        <v>9315000</v>
      </c>
      <c r="G376" s="219">
        <v>7762500</v>
      </c>
      <c r="H376" s="133">
        <f t="shared" si="83"/>
        <v>1552500</v>
      </c>
      <c r="I376" s="135">
        <v>5</v>
      </c>
      <c r="J376" s="135">
        <v>0.2</v>
      </c>
      <c r="K376" s="30">
        <v>9</v>
      </c>
      <c r="L376" s="253">
        <f t="shared" si="72"/>
        <v>1397250</v>
      </c>
      <c r="M376" s="219">
        <f t="shared" si="73"/>
        <v>9159750</v>
      </c>
      <c r="N376" s="133">
        <f t="shared" si="74"/>
        <v>155250</v>
      </c>
      <c r="O376" s="312" t="s">
        <v>1075</v>
      </c>
      <c r="P376" s="182">
        <v>1</v>
      </c>
      <c r="Q376" s="287" t="s">
        <v>1068</v>
      </c>
      <c r="R376" s="6"/>
      <c r="S376" s="6">
        <f t="shared" si="81"/>
        <v>465750</v>
      </c>
      <c r="T376" s="6">
        <f t="shared" si="75"/>
        <v>-310500</v>
      </c>
      <c r="U376" s="6">
        <f t="shared" si="76"/>
        <v>154250</v>
      </c>
      <c r="V376" s="4">
        <f t="shared" si="77"/>
        <v>1863000</v>
      </c>
      <c r="W376" s="4">
        <f t="shared" si="71"/>
        <v>1397250</v>
      </c>
      <c r="X376" s="4">
        <f t="shared" si="78"/>
        <v>0</v>
      </c>
      <c r="Y376" s="3" t="b">
        <f t="shared" si="80"/>
        <v>1</v>
      </c>
    </row>
    <row r="377" spans="1:25" s="3" customFormat="1" ht="13.5" customHeight="1" x14ac:dyDescent="0.2">
      <c r="A377" s="220">
        <f t="shared" si="79"/>
        <v>373</v>
      </c>
      <c r="B377" s="324" t="s">
        <v>1076</v>
      </c>
      <c r="C377" s="323">
        <v>43434</v>
      </c>
      <c r="D377" s="284">
        <v>3840000</v>
      </c>
      <c r="E377" s="284"/>
      <c r="F377" s="29">
        <f t="shared" si="82"/>
        <v>3840000</v>
      </c>
      <c r="G377" s="219">
        <v>3200000</v>
      </c>
      <c r="H377" s="133">
        <f t="shared" si="83"/>
        <v>640000</v>
      </c>
      <c r="I377" s="135">
        <v>5</v>
      </c>
      <c r="J377" s="135">
        <v>0.2</v>
      </c>
      <c r="K377" s="30">
        <v>9</v>
      </c>
      <c r="L377" s="253">
        <f t="shared" si="72"/>
        <v>576000</v>
      </c>
      <c r="M377" s="219">
        <f t="shared" si="73"/>
        <v>3776000</v>
      </c>
      <c r="N377" s="133">
        <f t="shared" si="74"/>
        <v>64000</v>
      </c>
      <c r="O377" s="312" t="s">
        <v>1077</v>
      </c>
      <c r="P377" s="182">
        <v>1</v>
      </c>
      <c r="Q377" s="287" t="s">
        <v>1068</v>
      </c>
      <c r="R377" s="6"/>
      <c r="S377" s="6">
        <f t="shared" si="81"/>
        <v>192000</v>
      </c>
      <c r="T377" s="6">
        <f t="shared" si="75"/>
        <v>-128000</v>
      </c>
      <c r="U377" s="6">
        <f t="shared" si="76"/>
        <v>63000</v>
      </c>
      <c r="V377" s="4">
        <f t="shared" si="77"/>
        <v>768000</v>
      </c>
      <c r="W377" s="4">
        <f t="shared" si="71"/>
        <v>576000</v>
      </c>
      <c r="X377" s="4">
        <f t="shared" si="78"/>
        <v>0</v>
      </c>
      <c r="Y377" s="3" t="b">
        <f t="shared" si="80"/>
        <v>1</v>
      </c>
    </row>
    <row r="378" spans="1:25" s="3" customFormat="1" ht="13.5" customHeight="1" x14ac:dyDescent="0.2">
      <c r="A378" s="220">
        <f t="shared" si="79"/>
        <v>374</v>
      </c>
      <c r="B378" s="324" t="s">
        <v>1078</v>
      </c>
      <c r="C378" s="323">
        <v>43434</v>
      </c>
      <c r="D378" s="284">
        <v>4320000</v>
      </c>
      <c r="E378" s="284"/>
      <c r="F378" s="29">
        <f t="shared" si="82"/>
        <v>4320000</v>
      </c>
      <c r="G378" s="219">
        <v>3600000</v>
      </c>
      <c r="H378" s="133">
        <f t="shared" si="83"/>
        <v>720000</v>
      </c>
      <c r="I378" s="135">
        <v>5</v>
      </c>
      <c r="J378" s="135">
        <v>0.2</v>
      </c>
      <c r="K378" s="30">
        <v>9</v>
      </c>
      <c r="L378" s="253">
        <f t="shared" si="72"/>
        <v>648000</v>
      </c>
      <c r="M378" s="219">
        <f t="shared" si="73"/>
        <v>4248000</v>
      </c>
      <c r="N378" s="133">
        <f t="shared" si="74"/>
        <v>72000</v>
      </c>
      <c r="O378" s="312" t="s">
        <v>1077</v>
      </c>
      <c r="P378" s="182">
        <v>1</v>
      </c>
      <c r="Q378" s="287" t="s">
        <v>1068</v>
      </c>
      <c r="R378" s="6"/>
      <c r="S378" s="6">
        <f t="shared" si="81"/>
        <v>216000</v>
      </c>
      <c r="T378" s="6">
        <f t="shared" si="75"/>
        <v>-144000</v>
      </c>
      <c r="U378" s="6">
        <f t="shared" si="76"/>
        <v>71000</v>
      </c>
      <c r="V378" s="4">
        <f t="shared" si="77"/>
        <v>864000</v>
      </c>
      <c r="W378" s="4">
        <f t="shared" si="71"/>
        <v>648000</v>
      </c>
      <c r="X378" s="4">
        <f t="shared" si="78"/>
        <v>0</v>
      </c>
      <c r="Y378" s="3" t="b">
        <f t="shared" si="80"/>
        <v>1</v>
      </c>
    </row>
    <row r="379" spans="1:25" s="3" customFormat="1" ht="13.5" customHeight="1" x14ac:dyDescent="0.2">
      <c r="A379" s="220">
        <f t="shared" si="79"/>
        <v>375</v>
      </c>
      <c r="B379" s="324" t="s">
        <v>1079</v>
      </c>
      <c r="C379" s="323">
        <v>43434</v>
      </c>
      <c r="D379" s="284">
        <v>12000000</v>
      </c>
      <c r="E379" s="284"/>
      <c r="F379" s="29">
        <f t="shared" si="82"/>
        <v>12000000</v>
      </c>
      <c r="G379" s="219">
        <v>10000000</v>
      </c>
      <c r="H379" s="133">
        <f t="shared" si="83"/>
        <v>2000000</v>
      </c>
      <c r="I379" s="135">
        <v>5</v>
      </c>
      <c r="J379" s="135">
        <v>0.2</v>
      </c>
      <c r="K379" s="30">
        <v>9</v>
      </c>
      <c r="L379" s="253">
        <f t="shared" si="72"/>
        <v>1800000</v>
      </c>
      <c r="M379" s="219">
        <f t="shared" si="73"/>
        <v>11800000</v>
      </c>
      <c r="N379" s="133">
        <f t="shared" si="74"/>
        <v>200000</v>
      </c>
      <c r="O379" s="312" t="s">
        <v>1072</v>
      </c>
      <c r="P379" s="182">
        <v>1</v>
      </c>
      <c r="Q379" s="287" t="s">
        <v>1068</v>
      </c>
      <c r="R379" s="6"/>
      <c r="S379" s="6">
        <f t="shared" si="81"/>
        <v>600000</v>
      </c>
      <c r="T379" s="6">
        <f t="shared" si="75"/>
        <v>-400000</v>
      </c>
      <c r="U379" s="6">
        <f t="shared" si="76"/>
        <v>199000</v>
      </c>
      <c r="V379" s="4">
        <f t="shared" si="77"/>
        <v>2400000</v>
      </c>
      <c r="W379" s="4">
        <f t="shared" si="71"/>
        <v>1800000</v>
      </c>
      <c r="X379" s="4">
        <f t="shared" si="78"/>
        <v>0</v>
      </c>
      <c r="Y379" s="3" t="b">
        <f t="shared" si="80"/>
        <v>1</v>
      </c>
    </row>
    <row r="380" spans="1:25" s="3" customFormat="1" ht="13.5" customHeight="1" x14ac:dyDescent="0.2">
      <c r="A380" s="220">
        <f t="shared" si="79"/>
        <v>376</v>
      </c>
      <c r="B380" s="324" t="s">
        <v>1080</v>
      </c>
      <c r="C380" s="323">
        <v>43437</v>
      </c>
      <c r="D380" s="284">
        <v>8350000</v>
      </c>
      <c r="E380" s="284"/>
      <c r="F380" s="29">
        <f t="shared" si="82"/>
        <v>8350000</v>
      </c>
      <c r="G380" s="219">
        <v>6819167</v>
      </c>
      <c r="H380" s="133">
        <f t="shared" si="83"/>
        <v>1530833</v>
      </c>
      <c r="I380" s="135">
        <v>5</v>
      </c>
      <c r="J380" s="135">
        <v>0.2</v>
      </c>
      <c r="K380" s="30">
        <v>9</v>
      </c>
      <c r="L380" s="253">
        <f t="shared" si="72"/>
        <v>1252500</v>
      </c>
      <c r="M380" s="219">
        <f t="shared" si="73"/>
        <v>8071667</v>
      </c>
      <c r="N380" s="133">
        <f t="shared" si="74"/>
        <v>278333</v>
      </c>
      <c r="O380" s="312" t="s">
        <v>1081</v>
      </c>
      <c r="P380" s="182">
        <v>1</v>
      </c>
      <c r="Q380" s="287" t="s">
        <v>1068</v>
      </c>
      <c r="R380" s="6"/>
      <c r="S380" s="6">
        <f t="shared" si="81"/>
        <v>417500</v>
      </c>
      <c r="T380" s="6">
        <f t="shared" si="75"/>
        <v>-139167</v>
      </c>
      <c r="U380" s="6">
        <f t="shared" si="76"/>
        <v>277333</v>
      </c>
      <c r="V380" s="4">
        <f t="shared" si="77"/>
        <v>1670000</v>
      </c>
      <c r="W380" s="4">
        <f t="shared" si="71"/>
        <v>1252500</v>
      </c>
      <c r="X380" s="4">
        <f t="shared" si="78"/>
        <v>0</v>
      </c>
      <c r="Y380" s="3" t="b">
        <f t="shared" si="80"/>
        <v>1</v>
      </c>
    </row>
    <row r="381" spans="1:25" s="3" customFormat="1" ht="13.5" customHeight="1" x14ac:dyDescent="0.2">
      <c r="A381" s="220">
        <f t="shared" si="79"/>
        <v>377</v>
      </c>
      <c r="B381" s="324" t="s">
        <v>1082</v>
      </c>
      <c r="C381" s="323">
        <v>43438</v>
      </c>
      <c r="D381" s="284">
        <v>3700000</v>
      </c>
      <c r="E381" s="284"/>
      <c r="F381" s="29">
        <f t="shared" si="82"/>
        <v>3700000</v>
      </c>
      <c r="G381" s="219">
        <v>3021667</v>
      </c>
      <c r="H381" s="133">
        <f t="shared" si="83"/>
        <v>678333</v>
      </c>
      <c r="I381" s="135">
        <v>5</v>
      </c>
      <c r="J381" s="135">
        <v>0.2</v>
      </c>
      <c r="K381" s="30">
        <v>9</v>
      </c>
      <c r="L381" s="253">
        <f t="shared" si="72"/>
        <v>555000</v>
      </c>
      <c r="M381" s="219">
        <f t="shared" si="73"/>
        <v>3576667</v>
      </c>
      <c r="N381" s="133">
        <f t="shared" si="74"/>
        <v>123333</v>
      </c>
      <c r="O381" s="312" t="s">
        <v>1083</v>
      </c>
      <c r="P381" s="182">
        <v>1</v>
      </c>
      <c r="Q381" s="287" t="s">
        <v>1068</v>
      </c>
      <c r="R381" s="6"/>
      <c r="S381" s="6">
        <f t="shared" si="81"/>
        <v>185000</v>
      </c>
      <c r="T381" s="6">
        <f t="shared" si="75"/>
        <v>-61667</v>
      </c>
      <c r="U381" s="6">
        <f t="shared" si="76"/>
        <v>122333</v>
      </c>
      <c r="V381" s="4">
        <f t="shared" si="77"/>
        <v>740000</v>
      </c>
      <c r="W381" s="4">
        <f t="shared" si="71"/>
        <v>555000</v>
      </c>
      <c r="X381" s="4">
        <f t="shared" si="78"/>
        <v>0</v>
      </c>
      <c r="Y381" s="3" t="b">
        <f t="shared" si="80"/>
        <v>1</v>
      </c>
    </row>
    <row r="382" spans="1:25" s="3" customFormat="1" ht="13.5" customHeight="1" x14ac:dyDescent="0.2">
      <c r="A382" s="220">
        <f t="shared" si="79"/>
        <v>378</v>
      </c>
      <c r="B382" s="324" t="s">
        <v>1084</v>
      </c>
      <c r="C382" s="323">
        <v>43441</v>
      </c>
      <c r="D382" s="284">
        <v>6808500</v>
      </c>
      <c r="E382" s="284"/>
      <c r="F382" s="29">
        <f t="shared" si="82"/>
        <v>6808500</v>
      </c>
      <c r="G382" s="219">
        <v>5560275</v>
      </c>
      <c r="H382" s="133">
        <f t="shared" si="83"/>
        <v>1248225</v>
      </c>
      <c r="I382" s="135">
        <v>5</v>
      </c>
      <c r="J382" s="135">
        <v>0.2</v>
      </c>
      <c r="K382" s="30">
        <v>9</v>
      </c>
      <c r="L382" s="253">
        <f t="shared" si="72"/>
        <v>1021275</v>
      </c>
      <c r="M382" s="219">
        <f t="shared" si="73"/>
        <v>6581550</v>
      </c>
      <c r="N382" s="133">
        <f t="shared" si="74"/>
        <v>226950</v>
      </c>
      <c r="O382" s="312" t="s">
        <v>1085</v>
      </c>
      <c r="P382" s="182">
        <v>1</v>
      </c>
      <c r="Q382" s="287" t="s">
        <v>1068</v>
      </c>
      <c r="R382" s="6"/>
      <c r="S382" s="6">
        <f t="shared" si="81"/>
        <v>340425</v>
      </c>
      <c r="T382" s="6">
        <f t="shared" si="75"/>
        <v>-113475</v>
      </c>
      <c r="U382" s="6">
        <f t="shared" si="76"/>
        <v>225950</v>
      </c>
      <c r="V382" s="4">
        <f t="shared" si="77"/>
        <v>1361700</v>
      </c>
      <c r="W382" s="4">
        <f t="shared" si="71"/>
        <v>1021275</v>
      </c>
      <c r="X382" s="4">
        <f t="shared" si="78"/>
        <v>0</v>
      </c>
      <c r="Y382" s="3" t="b">
        <f t="shared" si="80"/>
        <v>1</v>
      </c>
    </row>
    <row r="383" spans="1:25" s="3" customFormat="1" ht="13.5" customHeight="1" x14ac:dyDescent="0.2">
      <c r="A383" s="220">
        <f t="shared" si="79"/>
        <v>379</v>
      </c>
      <c r="B383" s="324" t="s">
        <v>1086</v>
      </c>
      <c r="C383" s="323">
        <v>43446</v>
      </c>
      <c r="D383" s="284">
        <v>2800000</v>
      </c>
      <c r="E383" s="284"/>
      <c r="F383" s="29">
        <f t="shared" si="82"/>
        <v>2800000</v>
      </c>
      <c r="G383" s="219">
        <v>2286667</v>
      </c>
      <c r="H383" s="133">
        <f t="shared" si="83"/>
        <v>513333</v>
      </c>
      <c r="I383" s="135">
        <v>5</v>
      </c>
      <c r="J383" s="135">
        <v>0.2</v>
      </c>
      <c r="K383" s="30">
        <v>9</v>
      </c>
      <c r="L383" s="253">
        <f>ROUND(IF(F383*J383*K383/12&gt;=H383,H383-1000,F383*J383*K383/12),0)</f>
        <v>420000</v>
      </c>
      <c r="M383" s="219">
        <f t="shared" si="73"/>
        <v>2706667</v>
      </c>
      <c r="N383" s="133">
        <f t="shared" si="74"/>
        <v>93333</v>
      </c>
      <c r="O383" s="312" t="s">
        <v>1087</v>
      </c>
      <c r="P383" s="182">
        <v>1</v>
      </c>
      <c r="Q383" s="287" t="s">
        <v>1068</v>
      </c>
      <c r="R383" s="6"/>
      <c r="S383" s="6">
        <f t="shared" si="81"/>
        <v>140000</v>
      </c>
      <c r="T383" s="6">
        <f t="shared" si="75"/>
        <v>-46667</v>
      </c>
      <c r="U383" s="6">
        <f t="shared" si="76"/>
        <v>92333</v>
      </c>
      <c r="V383" s="4">
        <f t="shared" si="77"/>
        <v>560000</v>
      </c>
      <c r="W383" s="4">
        <f t="shared" si="71"/>
        <v>420000</v>
      </c>
      <c r="X383" s="4">
        <f t="shared" si="78"/>
        <v>0</v>
      </c>
      <c r="Y383" s="3" t="b">
        <f t="shared" si="80"/>
        <v>1</v>
      </c>
    </row>
    <row r="384" spans="1:25" s="3" customFormat="1" ht="13.5" customHeight="1" x14ac:dyDescent="0.2">
      <c r="A384" s="220">
        <f t="shared" si="79"/>
        <v>380</v>
      </c>
      <c r="B384" s="324" t="s">
        <v>1088</v>
      </c>
      <c r="C384" s="323">
        <v>43446</v>
      </c>
      <c r="D384" s="284">
        <v>2500000</v>
      </c>
      <c r="E384" s="284"/>
      <c r="F384" s="29">
        <f t="shared" si="82"/>
        <v>2500000</v>
      </c>
      <c r="G384" s="219">
        <v>2041667</v>
      </c>
      <c r="H384" s="133">
        <f t="shared" si="83"/>
        <v>458333</v>
      </c>
      <c r="I384" s="135">
        <v>5</v>
      </c>
      <c r="J384" s="135">
        <v>0.2</v>
      </c>
      <c r="K384" s="30">
        <v>9</v>
      </c>
      <c r="L384" s="253">
        <f>ROUND(IF(F384*J384*K384/12&gt;=H384,H384-1000,F384*J384*K384/12),0)</f>
        <v>375000</v>
      </c>
      <c r="M384" s="219">
        <f>+G384+L384</f>
        <v>2416667</v>
      </c>
      <c r="N384" s="133">
        <f>+F384-M384</f>
        <v>83333</v>
      </c>
      <c r="O384" s="312" t="s">
        <v>1087</v>
      </c>
      <c r="P384" s="182">
        <v>1</v>
      </c>
      <c r="Q384" s="287" t="s">
        <v>1068</v>
      </c>
      <c r="R384" s="6"/>
      <c r="S384" s="6">
        <f t="shared" si="81"/>
        <v>125000</v>
      </c>
      <c r="T384" s="6">
        <f t="shared" si="75"/>
        <v>-41667</v>
      </c>
      <c r="U384" s="6">
        <f t="shared" si="76"/>
        <v>82333</v>
      </c>
      <c r="V384" s="4">
        <f t="shared" si="77"/>
        <v>500000</v>
      </c>
      <c r="W384" s="4">
        <f t="shared" si="71"/>
        <v>375000</v>
      </c>
      <c r="X384" s="4">
        <f t="shared" si="78"/>
        <v>0</v>
      </c>
      <c r="Y384" s="3" t="b">
        <f t="shared" si="80"/>
        <v>1</v>
      </c>
    </row>
    <row r="385" spans="1:25" s="3" customFormat="1" ht="13.5" customHeight="1" x14ac:dyDescent="0.2">
      <c r="A385" s="220">
        <f t="shared" si="79"/>
        <v>381</v>
      </c>
      <c r="B385" s="324" t="s">
        <v>1089</v>
      </c>
      <c r="C385" s="323">
        <v>43446</v>
      </c>
      <c r="D385" s="284">
        <v>2800000</v>
      </c>
      <c r="E385" s="284"/>
      <c r="F385" s="29">
        <f t="shared" si="82"/>
        <v>2800000</v>
      </c>
      <c r="G385" s="219">
        <v>2286667</v>
      </c>
      <c r="H385" s="133">
        <f t="shared" si="83"/>
        <v>513333</v>
      </c>
      <c r="I385" s="135">
        <v>5</v>
      </c>
      <c r="J385" s="135">
        <v>0.2</v>
      </c>
      <c r="K385" s="30">
        <v>9</v>
      </c>
      <c r="L385" s="253">
        <f>ROUND(IF(F385*J385*K385/12&gt;=H385,H385-1000,F385*J385*K385/12),0)</f>
        <v>420000</v>
      </c>
      <c r="M385" s="219">
        <f>+G385+L385</f>
        <v>2706667</v>
      </c>
      <c r="N385" s="133">
        <f>+F385-M385</f>
        <v>93333</v>
      </c>
      <c r="O385" s="312" t="s">
        <v>1087</v>
      </c>
      <c r="P385" s="182">
        <v>1</v>
      </c>
      <c r="Q385" s="287" t="s">
        <v>1068</v>
      </c>
      <c r="R385" s="6"/>
      <c r="S385" s="6">
        <f t="shared" si="81"/>
        <v>140000</v>
      </c>
      <c r="T385" s="6">
        <f t="shared" si="75"/>
        <v>-46667</v>
      </c>
      <c r="U385" s="6">
        <f t="shared" si="76"/>
        <v>92333</v>
      </c>
      <c r="V385" s="4">
        <f t="shared" si="77"/>
        <v>560000</v>
      </c>
      <c r="W385" s="4">
        <f t="shared" si="71"/>
        <v>420000</v>
      </c>
      <c r="X385" s="4">
        <f t="shared" si="78"/>
        <v>0</v>
      </c>
      <c r="Y385" s="3" t="b">
        <f t="shared" si="80"/>
        <v>1</v>
      </c>
    </row>
    <row r="386" spans="1:25" s="3" customFormat="1" ht="13.5" customHeight="1" x14ac:dyDescent="0.2">
      <c r="A386" s="220">
        <f t="shared" si="79"/>
        <v>382</v>
      </c>
      <c r="B386" s="324" t="s">
        <v>1090</v>
      </c>
      <c r="C386" s="323">
        <v>43451</v>
      </c>
      <c r="D386" s="284">
        <v>8200000</v>
      </c>
      <c r="E386" s="284"/>
      <c r="F386" s="29">
        <f t="shared" si="82"/>
        <v>8200000</v>
      </c>
      <c r="G386" s="219">
        <v>6696667</v>
      </c>
      <c r="H386" s="133">
        <f t="shared" si="83"/>
        <v>1503333</v>
      </c>
      <c r="I386" s="135">
        <v>5</v>
      </c>
      <c r="J386" s="135">
        <v>0.2</v>
      </c>
      <c r="K386" s="30">
        <v>9</v>
      </c>
      <c r="L386" s="253">
        <f t="shared" si="72"/>
        <v>1230000</v>
      </c>
      <c r="M386" s="219">
        <f t="shared" si="73"/>
        <v>7926667</v>
      </c>
      <c r="N386" s="133">
        <f t="shared" si="74"/>
        <v>273333</v>
      </c>
      <c r="O386" s="312" t="s">
        <v>1087</v>
      </c>
      <c r="P386" s="182">
        <v>1</v>
      </c>
      <c r="Q386" s="287" t="s">
        <v>1068</v>
      </c>
      <c r="R386" s="6"/>
      <c r="S386" s="6">
        <f t="shared" si="81"/>
        <v>410000</v>
      </c>
      <c r="T386" s="6">
        <f t="shared" si="75"/>
        <v>-136667</v>
      </c>
      <c r="U386" s="6">
        <f t="shared" si="76"/>
        <v>272333</v>
      </c>
      <c r="V386" s="4">
        <f t="shared" si="77"/>
        <v>1640000</v>
      </c>
      <c r="W386" s="4">
        <f t="shared" si="71"/>
        <v>1230000</v>
      </c>
      <c r="X386" s="4">
        <f t="shared" si="78"/>
        <v>0</v>
      </c>
      <c r="Y386" s="3" t="b">
        <f t="shared" si="80"/>
        <v>1</v>
      </c>
    </row>
    <row r="387" spans="1:25" s="3" customFormat="1" ht="13.5" customHeight="1" x14ac:dyDescent="0.2">
      <c r="A387" s="220">
        <f t="shared" si="79"/>
        <v>383</v>
      </c>
      <c r="B387" s="324" t="s">
        <v>1647</v>
      </c>
      <c r="C387" s="323">
        <v>43507</v>
      </c>
      <c r="D387" s="284">
        <v>13700000</v>
      </c>
      <c r="E387" s="284"/>
      <c r="F387" s="29">
        <f>+D387+E387</f>
        <v>13700000</v>
      </c>
      <c r="G387" s="219">
        <v>10731667</v>
      </c>
      <c r="H387" s="133">
        <f>+F387-G387</f>
        <v>2968333</v>
      </c>
      <c r="I387" s="135">
        <v>5</v>
      </c>
      <c r="J387" s="135">
        <v>0.2</v>
      </c>
      <c r="K387" s="30">
        <v>9</v>
      </c>
      <c r="L387" s="253">
        <f>ROUND(IF(F387*J387*K387/12&gt;=H387,H387-1000,F387*J387*K387/12),0)</f>
        <v>2055000</v>
      </c>
      <c r="M387" s="219">
        <f>+G387+L387</f>
        <v>12786667</v>
      </c>
      <c r="N387" s="133">
        <f>+F387-M387</f>
        <v>913333</v>
      </c>
      <c r="O387" s="312" t="s">
        <v>1648</v>
      </c>
      <c r="P387" s="182">
        <v>1</v>
      </c>
      <c r="Q387" s="287"/>
      <c r="R387" s="6"/>
      <c r="S387" s="6"/>
      <c r="T387" s="6"/>
      <c r="U387" s="6"/>
      <c r="V387" s="4"/>
      <c r="W387" s="4"/>
      <c r="X387" s="4"/>
    </row>
    <row r="388" spans="1:25" s="3" customFormat="1" ht="13.5" customHeight="1" x14ac:dyDescent="0.2">
      <c r="A388" s="220">
        <f t="shared" si="79"/>
        <v>384</v>
      </c>
      <c r="B388" s="324" t="s">
        <v>1653</v>
      </c>
      <c r="C388" s="323">
        <v>43560</v>
      </c>
      <c r="D388" s="284">
        <v>8000000</v>
      </c>
      <c r="E388" s="284"/>
      <c r="F388" s="29">
        <f t="shared" ref="F388:F398" si="84">+D388+E388</f>
        <v>8000000</v>
      </c>
      <c r="G388" s="219">
        <v>6000000</v>
      </c>
      <c r="H388" s="133">
        <f t="shared" ref="H388:H398" si="85">+F388-G388</f>
        <v>2000000</v>
      </c>
      <c r="I388" s="135">
        <v>5</v>
      </c>
      <c r="J388" s="135">
        <v>0.2</v>
      </c>
      <c r="K388" s="30">
        <v>9</v>
      </c>
      <c r="L388" s="253">
        <f t="shared" ref="L388:L398" si="86">ROUND(IF(F388*J388*K388/12&gt;=H388,H388-1000,F388*J388*K388/12),0)</f>
        <v>1200000</v>
      </c>
      <c r="M388" s="219">
        <f t="shared" ref="M388:M398" si="87">+G388+L388</f>
        <v>7200000</v>
      </c>
      <c r="N388" s="133">
        <f t="shared" ref="N388:N398" si="88">+F388-M388</f>
        <v>800000</v>
      </c>
      <c r="O388" s="312" t="s">
        <v>1067</v>
      </c>
      <c r="P388" s="182">
        <v>1</v>
      </c>
      <c r="Q388" s="287" t="s">
        <v>1068</v>
      </c>
      <c r="R388" s="6"/>
      <c r="S388" s="6"/>
      <c r="T388" s="6"/>
      <c r="U388" s="6"/>
      <c r="V388" s="4"/>
      <c r="W388" s="4"/>
      <c r="X388" s="4"/>
    </row>
    <row r="389" spans="1:25" s="3" customFormat="1" ht="13.5" customHeight="1" x14ac:dyDescent="0.2">
      <c r="A389" s="220">
        <f t="shared" si="79"/>
        <v>385</v>
      </c>
      <c r="B389" s="324" t="s">
        <v>1654</v>
      </c>
      <c r="C389" s="323">
        <v>43580</v>
      </c>
      <c r="D389" s="284">
        <v>12000000</v>
      </c>
      <c r="E389" s="284"/>
      <c r="F389" s="29">
        <f t="shared" si="84"/>
        <v>12000000</v>
      </c>
      <c r="G389" s="219">
        <v>9000000</v>
      </c>
      <c r="H389" s="133">
        <f t="shared" si="85"/>
        <v>3000000</v>
      </c>
      <c r="I389" s="135">
        <v>5</v>
      </c>
      <c r="J389" s="135">
        <v>0.2</v>
      </c>
      <c r="K389" s="30">
        <v>9</v>
      </c>
      <c r="L389" s="253">
        <f t="shared" si="86"/>
        <v>1800000</v>
      </c>
      <c r="M389" s="219">
        <f t="shared" si="87"/>
        <v>10800000</v>
      </c>
      <c r="N389" s="133">
        <f t="shared" si="88"/>
        <v>1200000</v>
      </c>
      <c r="O389" s="312" t="s">
        <v>1087</v>
      </c>
      <c r="P389" s="182">
        <v>1</v>
      </c>
      <c r="Q389" s="287" t="s">
        <v>1068</v>
      </c>
      <c r="R389" s="6"/>
      <c r="S389" s="6"/>
      <c r="T389" s="6"/>
      <c r="U389" s="6"/>
      <c r="V389" s="4"/>
      <c r="W389" s="4"/>
      <c r="X389" s="4"/>
    </row>
    <row r="390" spans="1:25" s="3" customFormat="1" ht="13.5" customHeight="1" x14ac:dyDescent="0.2">
      <c r="A390" s="220">
        <f t="shared" ref="A390:A428" si="89">+A389+1</f>
        <v>386</v>
      </c>
      <c r="B390" s="324" t="s">
        <v>1655</v>
      </c>
      <c r="C390" s="323">
        <v>43581</v>
      </c>
      <c r="D390" s="284">
        <v>5600000</v>
      </c>
      <c r="E390" s="284"/>
      <c r="F390" s="29">
        <f t="shared" si="84"/>
        <v>5600000</v>
      </c>
      <c r="G390" s="219">
        <v>4200000</v>
      </c>
      <c r="H390" s="133">
        <f t="shared" si="85"/>
        <v>1400000</v>
      </c>
      <c r="I390" s="135">
        <v>5</v>
      </c>
      <c r="J390" s="135">
        <v>0.2</v>
      </c>
      <c r="K390" s="30">
        <v>9</v>
      </c>
      <c r="L390" s="253">
        <f t="shared" si="86"/>
        <v>840000</v>
      </c>
      <c r="M390" s="219">
        <f t="shared" si="87"/>
        <v>5040000</v>
      </c>
      <c r="N390" s="133">
        <f t="shared" si="88"/>
        <v>560000</v>
      </c>
      <c r="O390" s="312" t="s">
        <v>1664</v>
      </c>
      <c r="P390" s="182">
        <v>1</v>
      </c>
      <c r="Q390" s="287" t="s">
        <v>1068</v>
      </c>
      <c r="R390" s="6"/>
      <c r="S390" s="6"/>
      <c r="T390" s="6"/>
      <c r="U390" s="6"/>
      <c r="V390" s="4"/>
      <c r="W390" s="4"/>
      <c r="X390" s="4"/>
    </row>
    <row r="391" spans="1:25" s="3" customFormat="1" ht="13.5" customHeight="1" x14ac:dyDescent="0.2">
      <c r="A391" s="220">
        <f t="shared" si="89"/>
        <v>387</v>
      </c>
      <c r="B391" s="324" t="s">
        <v>1656</v>
      </c>
      <c r="C391" s="323">
        <v>43599</v>
      </c>
      <c r="D391" s="284">
        <v>12600000</v>
      </c>
      <c r="E391" s="284"/>
      <c r="F391" s="29">
        <f t="shared" si="84"/>
        <v>12600000</v>
      </c>
      <c r="G391" s="219">
        <v>9240000</v>
      </c>
      <c r="H391" s="133">
        <f t="shared" si="85"/>
        <v>3360000</v>
      </c>
      <c r="I391" s="135">
        <v>5</v>
      </c>
      <c r="J391" s="135">
        <v>0.2</v>
      </c>
      <c r="K391" s="30">
        <v>9</v>
      </c>
      <c r="L391" s="253">
        <f t="shared" si="86"/>
        <v>1890000</v>
      </c>
      <c r="M391" s="219">
        <f t="shared" si="87"/>
        <v>11130000</v>
      </c>
      <c r="N391" s="133">
        <f t="shared" si="88"/>
        <v>1470000</v>
      </c>
      <c r="O391" s="312" t="s">
        <v>1072</v>
      </c>
      <c r="P391" s="182">
        <v>1</v>
      </c>
      <c r="Q391" s="287" t="s">
        <v>1068</v>
      </c>
      <c r="R391" s="6"/>
      <c r="S391" s="6"/>
      <c r="T391" s="6"/>
      <c r="U391" s="6"/>
      <c r="V391" s="4"/>
      <c r="W391" s="4"/>
      <c r="X391" s="4"/>
    </row>
    <row r="392" spans="1:25" s="3" customFormat="1" ht="13.5" customHeight="1" x14ac:dyDescent="0.2">
      <c r="A392" s="220">
        <f t="shared" si="89"/>
        <v>388</v>
      </c>
      <c r="B392" s="324" t="s">
        <v>1657</v>
      </c>
      <c r="C392" s="323">
        <v>43600</v>
      </c>
      <c r="D392" s="284">
        <v>4350000</v>
      </c>
      <c r="E392" s="284"/>
      <c r="F392" s="29">
        <f t="shared" si="84"/>
        <v>4350000</v>
      </c>
      <c r="G392" s="219">
        <v>3190000</v>
      </c>
      <c r="H392" s="133">
        <f t="shared" si="85"/>
        <v>1160000</v>
      </c>
      <c r="I392" s="135">
        <v>5</v>
      </c>
      <c r="J392" s="135">
        <v>0.2</v>
      </c>
      <c r="K392" s="30">
        <v>9</v>
      </c>
      <c r="L392" s="253">
        <f t="shared" si="86"/>
        <v>652500</v>
      </c>
      <c r="M392" s="219">
        <f t="shared" si="87"/>
        <v>3842500</v>
      </c>
      <c r="N392" s="133">
        <f t="shared" si="88"/>
        <v>507500</v>
      </c>
      <c r="O392" s="312" t="s">
        <v>1083</v>
      </c>
      <c r="P392" s="182">
        <v>1</v>
      </c>
      <c r="Q392" s="287" t="s">
        <v>1068</v>
      </c>
      <c r="R392" s="6"/>
      <c r="S392" s="6"/>
      <c r="T392" s="6"/>
      <c r="U392" s="6"/>
      <c r="V392" s="4"/>
      <c r="W392" s="4"/>
      <c r="X392" s="4"/>
    </row>
    <row r="393" spans="1:25" s="3" customFormat="1" ht="13.5" customHeight="1" x14ac:dyDescent="0.2">
      <c r="A393" s="220">
        <f t="shared" si="89"/>
        <v>389</v>
      </c>
      <c r="B393" s="324" t="s">
        <v>1658</v>
      </c>
      <c r="C393" s="323">
        <v>43619</v>
      </c>
      <c r="D393" s="284">
        <v>2750000</v>
      </c>
      <c r="E393" s="284"/>
      <c r="F393" s="29">
        <f t="shared" si="84"/>
        <v>2750000</v>
      </c>
      <c r="G393" s="219">
        <v>1970833</v>
      </c>
      <c r="H393" s="133">
        <f t="shared" si="85"/>
        <v>779167</v>
      </c>
      <c r="I393" s="135">
        <v>5</v>
      </c>
      <c r="J393" s="135">
        <v>0.2</v>
      </c>
      <c r="K393" s="30">
        <v>9</v>
      </c>
      <c r="L393" s="253">
        <f t="shared" si="86"/>
        <v>412500</v>
      </c>
      <c r="M393" s="219">
        <f t="shared" si="87"/>
        <v>2383333</v>
      </c>
      <c r="N393" s="133">
        <f t="shared" si="88"/>
        <v>366667</v>
      </c>
      <c r="O393" s="312" t="s">
        <v>1083</v>
      </c>
      <c r="P393" s="182">
        <v>1</v>
      </c>
      <c r="Q393" s="287" t="s">
        <v>1068</v>
      </c>
      <c r="R393" s="6"/>
      <c r="S393" s="6"/>
      <c r="T393" s="6"/>
      <c r="U393" s="6"/>
      <c r="V393" s="4"/>
      <c r="W393" s="4"/>
      <c r="X393" s="4"/>
    </row>
    <row r="394" spans="1:25" s="3" customFormat="1" ht="13.5" customHeight="1" x14ac:dyDescent="0.2">
      <c r="A394" s="220">
        <f t="shared" si="89"/>
        <v>390</v>
      </c>
      <c r="B394" s="324" t="s">
        <v>1659</v>
      </c>
      <c r="C394" s="323">
        <v>43633</v>
      </c>
      <c r="D394" s="284">
        <v>43808000</v>
      </c>
      <c r="E394" s="284"/>
      <c r="F394" s="29">
        <f t="shared" si="84"/>
        <v>43808000</v>
      </c>
      <c r="G394" s="219">
        <v>31395733</v>
      </c>
      <c r="H394" s="133">
        <f t="shared" si="85"/>
        <v>12412267</v>
      </c>
      <c r="I394" s="135">
        <v>5</v>
      </c>
      <c r="J394" s="135">
        <v>0.2</v>
      </c>
      <c r="K394" s="30">
        <v>9</v>
      </c>
      <c r="L394" s="253">
        <f t="shared" si="86"/>
        <v>6571200</v>
      </c>
      <c r="M394" s="219">
        <f t="shared" si="87"/>
        <v>37966933</v>
      </c>
      <c r="N394" s="133">
        <f t="shared" si="88"/>
        <v>5841067</v>
      </c>
      <c r="O394" s="312" t="s">
        <v>1665</v>
      </c>
      <c r="P394" s="182">
        <v>1</v>
      </c>
      <c r="Q394" s="287"/>
      <c r="R394" s="6"/>
      <c r="S394" s="6"/>
      <c r="T394" s="6"/>
      <c r="U394" s="6"/>
      <c r="V394" s="4"/>
      <c r="W394" s="4"/>
      <c r="X394" s="4"/>
    </row>
    <row r="395" spans="1:25" s="3" customFormat="1" ht="13.5" customHeight="1" x14ac:dyDescent="0.2">
      <c r="A395" s="220">
        <f t="shared" si="89"/>
        <v>391</v>
      </c>
      <c r="B395" s="324" t="s">
        <v>1660</v>
      </c>
      <c r="C395" s="323">
        <v>43641</v>
      </c>
      <c r="D395" s="284">
        <v>2500000</v>
      </c>
      <c r="E395" s="284"/>
      <c r="F395" s="29">
        <f t="shared" si="84"/>
        <v>2500000</v>
      </c>
      <c r="G395" s="219">
        <v>1791667</v>
      </c>
      <c r="H395" s="133">
        <f t="shared" si="85"/>
        <v>708333</v>
      </c>
      <c r="I395" s="135">
        <v>5</v>
      </c>
      <c r="J395" s="135">
        <v>0.2</v>
      </c>
      <c r="K395" s="30">
        <v>9</v>
      </c>
      <c r="L395" s="253">
        <f t="shared" si="86"/>
        <v>375000</v>
      </c>
      <c r="M395" s="219">
        <f t="shared" si="87"/>
        <v>2166667</v>
      </c>
      <c r="N395" s="133">
        <f t="shared" si="88"/>
        <v>333333</v>
      </c>
      <c r="O395" s="312" t="s">
        <v>1067</v>
      </c>
      <c r="P395" s="182">
        <v>1</v>
      </c>
      <c r="Q395" s="287" t="s">
        <v>1667</v>
      </c>
      <c r="R395" s="6"/>
      <c r="S395" s="6"/>
      <c r="T395" s="6"/>
      <c r="U395" s="6"/>
      <c r="V395" s="4"/>
      <c r="W395" s="4"/>
      <c r="X395" s="4"/>
    </row>
    <row r="396" spans="1:25" s="3" customFormat="1" ht="13.5" customHeight="1" x14ac:dyDescent="0.2">
      <c r="A396" s="220">
        <f t="shared" si="89"/>
        <v>392</v>
      </c>
      <c r="B396" s="324" t="s">
        <v>1661</v>
      </c>
      <c r="C396" s="323">
        <v>43641</v>
      </c>
      <c r="D396" s="284">
        <v>6750000</v>
      </c>
      <c r="E396" s="284"/>
      <c r="F396" s="29">
        <f t="shared" si="84"/>
        <v>6750000</v>
      </c>
      <c r="G396" s="219">
        <v>4837500</v>
      </c>
      <c r="H396" s="133">
        <f t="shared" si="85"/>
        <v>1912500</v>
      </c>
      <c r="I396" s="135">
        <v>5</v>
      </c>
      <c r="J396" s="135">
        <v>0.2</v>
      </c>
      <c r="K396" s="30">
        <v>9</v>
      </c>
      <c r="L396" s="253">
        <f t="shared" si="86"/>
        <v>1012500</v>
      </c>
      <c r="M396" s="219">
        <f t="shared" si="87"/>
        <v>5850000</v>
      </c>
      <c r="N396" s="133">
        <f t="shared" si="88"/>
        <v>900000</v>
      </c>
      <c r="O396" s="312" t="s">
        <v>1077</v>
      </c>
      <c r="P396" s="182">
        <v>1</v>
      </c>
      <c r="Q396" s="287" t="s">
        <v>1068</v>
      </c>
      <c r="R396" s="6"/>
      <c r="S396" s="6"/>
      <c r="T396" s="6"/>
      <c r="U396" s="6"/>
      <c r="V396" s="4"/>
      <c r="W396" s="4"/>
      <c r="X396" s="4"/>
    </row>
    <row r="397" spans="1:25" s="3" customFormat="1" ht="13.5" customHeight="1" x14ac:dyDescent="0.2">
      <c r="A397" s="220">
        <f t="shared" si="89"/>
        <v>393</v>
      </c>
      <c r="B397" s="324" t="s">
        <v>1662</v>
      </c>
      <c r="C397" s="323">
        <v>43644</v>
      </c>
      <c r="D397" s="284">
        <v>24687050</v>
      </c>
      <c r="E397" s="284"/>
      <c r="F397" s="29">
        <f t="shared" si="84"/>
        <v>24687050</v>
      </c>
      <c r="G397" s="219">
        <v>17692386</v>
      </c>
      <c r="H397" s="133">
        <f t="shared" si="85"/>
        <v>6994664</v>
      </c>
      <c r="I397" s="135">
        <v>5</v>
      </c>
      <c r="J397" s="135">
        <v>0.2</v>
      </c>
      <c r="K397" s="30">
        <v>9</v>
      </c>
      <c r="L397" s="253">
        <f t="shared" si="86"/>
        <v>3703058</v>
      </c>
      <c r="M397" s="219">
        <f t="shared" si="87"/>
        <v>21395444</v>
      </c>
      <c r="N397" s="133">
        <f t="shared" si="88"/>
        <v>3291606</v>
      </c>
      <c r="O397" s="312" t="s">
        <v>1666</v>
      </c>
      <c r="P397" s="182">
        <v>1</v>
      </c>
      <c r="Q397" s="287" t="s">
        <v>1068</v>
      </c>
      <c r="R397" s="6"/>
      <c r="S397" s="6"/>
      <c r="T397" s="6"/>
      <c r="U397" s="6"/>
      <c r="V397" s="4"/>
      <c r="W397" s="4"/>
      <c r="X397" s="4"/>
    </row>
    <row r="398" spans="1:25" s="3" customFormat="1" ht="13.5" customHeight="1" x14ac:dyDescent="0.2">
      <c r="A398" s="220">
        <f t="shared" si="89"/>
        <v>394</v>
      </c>
      <c r="B398" s="324" t="s">
        <v>1663</v>
      </c>
      <c r="C398" s="323">
        <v>43644</v>
      </c>
      <c r="D398" s="284">
        <v>24687050</v>
      </c>
      <c r="E398" s="284"/>
      <c r="F398" s="29">
        <f t="shared" si="84"/>
        <v>24687050</v>
      </c>
      <c r="G398" s="219">
        <v>17692386</v>
      </c>
      <c r="H398" s="133">
        <f t="shared" si="85"/>
        <v>6994664</v>
      </c>
      <c r="I398" s="135">
        <v>5</v>
      </c>
      <c r="J398" s="135">
        <v>0.2</v>
      </c>
      <c r="K398" s="30">
        <v>9</v>
      </c>
      <c r="L398" s="253">
        <f t="shared" si="86"/>
        <v>3703058</v>
      </c>
      <c r="M398" s="219">
        <f t="shared" si="87"/>
        <v>21395444</v>
      </c>
      <c r="N398" s="133">
        <f t="shared" si="88"/>
        <v>3291606</v>
      </c>
      <c r="O398" s="312" t="s">
        <v>1666</v>
      </c>
      <c r="P398" s="182">
        <v>1</v>
      </c>
      <c r="Q398" s="287" t="s">
        <v>1068</v>
      </c>
      <c r="R398" s="6"/>
      <c r="S398" s="6"/>
      <c r="T398" s="6"/>
      <c r="U398" s="6"/>
      <c r="V398" s="4"/>
      <c r="W398" s="4"/>
      <c r="X398" s="4"/>
    </row>
    <row r="399" spans="1:25" s="3" customFormat="1" ht="13.5" customHeight="1" x14ac:dyDescent="0.2">
      <c r="A399" s="220">
        <f t="shared" si="89"/>
        <v>395</v>
      </c>
      <c r="B399" s="324" t="s">
        <v>1670</v>
      </c>
      <c r="C399" s="323">
        <v>43661</v>
      </c>
      <c r="D399" s="284">
        <v>1350000</v>
      </c>
      <c r="E399" s="284"/>
      <c r="F399" s="29">
        <f t="shared" ref="F399:F415" si="90">+D399+E399</f>
        <v>1350000</v>
      </c>
      <c r="G399" s="219">
        <v>945000</v>
      </c>
      <c r="H399" s="133">
        <f t="shared" ref="H399:H415" si="91">+F399-G399</f>
        <v>405000</v>
      </c>
      <c r="I399" s="135">
        <v>5</v>
      </c>
      <c r="J399" s="135">
        <v>0.2</v>
      </c>
      <c r="K399" s="30">
        <v>9</v>
      </c>
      <c r="L399" s="253">
        <f t="shared" ref="L399:L415" si="92">ROUND(IF(F399*J399*K399/12&gt;=H399,H399-1000,F399*J399*K399/12),0)</f>
        <v>202500</v>
      </c>
      <c r="M399" s="219">
        <f t="shared" ref="M399:M415" si="93">+G399+L399</f>
        <v>1147500</v>
      </c>
      <c r="N399" s="133">
        <f t="shared" ref="N399:N415" si="94">+F399-M399</f>
        <v>202500</v>
      </c>
      <c r="O399" s="312" t="s">
        <v>1067</v>
      </c>
      <c r="P399" s="182">
        <v>1</v>
      </c>
      <c r="Q399" s="287" t="s">
        <v>1068</v>
      </c>
      <c r="R399" s="6"/>
      <c r="S399" s="6"/>
      <c r="T399" s="6"/>
      <c r="U399" s="6"/>
      <c r="V399" s="4"/>
      <c r="W399" s="4"/>
      <c r="X399" s="4"/>
    </row>
    <row r="400" spans="1:25" s="3" customFormat="1" ht="13.5" customHeight="1" x14ac:dyDescent="0.2">
      <c r="A400" s="220">
        <f t="shared" si="89"/>
        <v>396</v>
      </c>
      <c r="B400" s="324" t="s">
        <v>1658</v>
      </c>
      <c r="C400" s="323">
        <v>43664</v>
      </c>
      <c r="D400" s="284">
        <v>1200000</v>
      </c>
      <c r="E400" s="284"/>
      <c r="F400" s="29">
        <f t="shared" si="90"/>
        <v>1200000</v>
      </c>
      <c r="G400" s="219">
        <v>840000</v>
      </c>
      <c r="H400" s="133">
        <f t="shared" si="91"/>
        <v>360000</v>
      </c>
      <c r="I400" s="135">
        <v>5</v>
      </c>
      <c r="J400" s="135">
        <v>0.2</v>
      </c>
      <c r="K400" s="30">
        <v>9</v>
      </c>
      <c r="L400" s="253">
        <f t="shared" si="92"/>
        <v>180000</v>
      </c>
      <c r="M400" s="219">
        <f t="shared" si="93"/>
        <v>1020000</v>
      </c>
      <c r="N400" s="133">
        <f t="shared" si="94"/>
        <v>180000</v>
      </c>
      <c r="O400" s="312" t="s">
        <v>1664</v>
      </c>
      <c r="P400" s="182">
        <v>1</v>
      </c>
      <c r="Q400" s="287" t="s">
        <v>1068</v>
      </c>
      <c r="R400" s="6"/>
      <c r="S400" s="6"/>
      <c r="T400" s="6"/>
      <c r="U400" s="6"/>
      <c r="V400" s="4"/>
      <c r="W400" s="4"/>
      <c r="X400" s="4"/>
    </row>
    <row r="401" spans="1:24" s="3" customFormat="1" ht="13.5" customHeight="1" x14ac:dyDescent="0.2">
      <c r="A401" s="220">
        <f t="shared" si="89"/>
        <v>397</v>
      </c>
      <c r="B401" s="324" t="s">
        <v>1671</v>
      </c>
      <c r="C401" s="323">
        <v>43664</v>
      </c>
      <c r="D401" s="284">
        <v>2900000</v>
      </c>
      <c r="E401" s="284"/>
      <c r="F401" s="29">
        <f t="shared" si="90"/>
        <v>2900000</v>
      </c>
      <c r="G401" s="219">
        <v>2030000</v>
      </c>
      <c r="H401" s="133">
        <f t="shared" si="91"/>
        <v>870000</v>
      </c>
      <c r="I401" s="135">
        <v>5</v>
      </c>
      <c r="J401" s="135">
        <v>0.2</v>
      </c>
      <c r="K401" s="30">
        <v>9</v>
      </c>
      <c r="L401" s="253">
        <f t="shared" si="92"/>
        <v>435000</v>
      </c>
      <c r="M401" s="219">
        <f t="shared" si="93"/>
        <v>2465000</v>
      </c>
      <c r="N401" s="133">
        <f t="shared" si="94"/>
        <v>435000</v>
      </c>
      <c r="O401" s="312" t="s">
        <v>1664</v>
      </c>
      <c r="P401" s="182">
        <v>1</v>
      </c>
      <c r="Q401" s="287" t="s">
        <v>1667</v>
      </c>
      <c r="R401" s="6"/>
      <c r="S401" s="6"/>
      <c r="T401" s="6"/>
      <c r="U401" s="6"/>
      <c r="V401" s="4"/>
      <c r="W401" s="4"/>
      <c r="X401" s="4"/>
    </row>
    <row r="402" spans="1:24" s="3" customFormat="1" ht="13.5" customHeight="1" x14ac:dyDescent="0.2">
      <c r="A402" s="220">
        <f t="shared" si="89"/>
        <v>398</v>
      </c>
      <c r="B402" s="324" t="s">
        <v>1672</v>
      </c>
      <c r="C402" s="323">
        <v>43698</v>
      </c>
      <c r="D402" s="284">
        <v>7500000</v>
      </c>
      <c r="E402" s="284"/>
      <c r="F402" s="29">
        <f t="shared" si="90"/>
        <v>7500000</v>
      </c>
      <c r="G402" s="219">
        <v>5125000</v>
      </c>
      <c r="H402" s="133">
        <f t="shared" si="91"/>
        <v>2375000</v>
      </c>
      <c r="I402" s="135">
        <v>5</v>
      </c>
      <c r="J402" s="135">
        <v>0.2</v>
      </c>
      <c r="K402" s="30">
        <v>9</v>
      </c>
      <c r="L402" s="253">
        <f t="shared" si="92"/>
        <v>1125000</v>
      </c>
      <c r="M402" s="219">
        <f t="shared" si="93"/>
        <v>6250000</v>
      </c>
      <c r="N402" s="133">
        <f t="shared" si="94"/>
        <v>1250000</v>
      </c>
      <c r="O402" s="312" t="s">
        <v>1067</v>
      </c>
      <c r="P402" s="182">
        <v>1</v>
      </c>
      <c r="Q402" s="287" t="s">
        <v>1667</v>
      </c>
      <c r="R402" s="6"/>
      <c r="S402" s="6"/>
      <c r="T402" s="6"/>
      <c r="U402" s="6"/>
      <c r="V402" s="4"/>
      <c r="W402" s="4"/>
      <c r="X402" s="4"/>
    </row>
    <row r="403" spans="1:24" s="3" customFormat="1" ht="13.5" customHeight="1" x14ac:dyDescent="0.2">
      <c r="A403" s="220">
        <f t="shared" si="89"/>
        <v>399</v>
      </c>
      <c r="B403" s="324" t="s">
        <v>1673</v>
      </c>
      <c r="C403" s="323">
        <v>43698</v>
      </c>
      <c r="D403" s="284">
        <v>7100000</v>
      </c>
      <c r="E403" s="284"/>
      <c r="F403" s="29">
        <f t="shared" si="90"/>
        <v>7100000</v>
      </c>
      <c r="G403" s="219">
        <v>4851667</v>
      </c>
      <c r="H403" s="133">
        <f t="shared" si="91"/>
        <v>2248333</v>
      </c>
      <c r="I403" s="135">
        <v>5</v>
      </c>
      <c r="J403" s="135">
        <v>0.2</v>
      </c>
      <c r="K403" s="30">
        <v>9</v>
      </c>
      <c r="L403" s="253">
        <f t="shared" si="92"/>
        <v>1065000</v>
      </c>
      <c r="M403" s="219">
        <f t="shared" si="93"/>
        <v>5916667</v>
      </c>
      <c r="N403" s="133">
        <f t="shared" si="94"/>
        <v>1183333</v>
      </c>
      <c r="O403" s="312" t="s">
        <v>1067</v>
      </c>
      <c r="P403" s="182">
        <v>1</v>
      </c>
      <c r="Q403" s="287" t="s">
        <v>1667</v>
      </c>
      <c r="R403" s="6"/>
      <c r="S403" s="6"/>
      <c r="T403" s="6"/>
      <c r="U403" s="6"/>
      <c r="V403" s="4"/>
      <c r="W403" s="4"/>
      <c r="X403" s="4"/>
    </row>
    <row r="404" spans="1:24" s="3" customFormat="1" ht="13.5" customHeight="1" x14ac:dyDescent="0.2">
      <c r="A404" s="220">
        <f t="shared" si="89"/>
        <v>400</v>
      </c>
      <c r="B404" s="324" t="s">
        <v>1674</v>
      </c>
      <c r="C404" s="323">
        <v>43703</v>
      </c>
      <c r="D404" s="284">
        <v>15000000</v>
      </c>
      <c r="E404" s="284"/>
      <c r="F404" s="29">
        <f t="shared" si="90"/>
        <v>15000000</v>
      </c>
      <c r="G404" s="219">
        <v>10250000</v>
      </c>
      <c r="H404" s="133">
        <f t="shared" si="91"/>
        <v>4750000</v>
      </c>
      <c r="I404" s="135">
        <v>5</v>
      </c>
      <c r="J404" s="135">
        <v>0.2</v>
      </c>
      <c r="K404" s="30">
        <v>9</v>
      </c>
      <c r="L404" s="253">
        <f t="shared" si="92"/>
        <v>2250000</v>
      </c>
      <c r="M404" s="219">
        <f t="shared" si="93"/>
        <v>12500000</v>
      </c>
      <c r="N404" s="133">
        <f t="shared" si="94"/>
        <v>2500000</v>
      </c>
      <c r="O404" s="312" t="s">
        <v>1067</v>
      </c>
      <c r="P404" s="182">
        <v>1</v>
      </c>
      <c r="Q404" s="287" t="s">
        <v>1068</v>
      </c>
      <c r="R404" s="6"/>
      <c r="S404" s="6"/>
      <c r="T404" s="6"/>
      <c r="U404" s="6"/>
      <c r="V404" s="4"/>
      <c r="W404" s="4"/>
      <c r="X404" s="4"/>
    </row>
    <row r="405" spans="1:24" s="3" customFormat="1" ht="13.5" customHeight="1" x14ac:dyDescent="0.2">
      <c r="A405" s="220">
        <f t="shared" si="89"/>
        <v>401</v>
      </c>
      <c r="B405" s="324" t="s">
        <v>1675</v>
      </c>
      <c r="C405" s="323">
        <v>43703</v>
      </c>
      <c r="D405" s="284">
        <v>9500000</v>
      </c>
      <c r="E405" s="284"/>
      <c r="F405" s="29">
        <f t="shared" si="90"/>
        <v>9500000</v>
      </c>
      <c r="G405" s="219">
        <v>6491667</v>
      </c>
      <c r="H405" s="133">
        <f t="shared" si="91"/>
        <v>3008333</v>
      </c>
      <c r="I405" s="135">
        <v>5</v>
      </c>
      <c r="J405" s="135">
        <v>0.2</v>
      </c>
      <c r="K405" s="30">
        <v>9</v>
      </c>
      <c r="L405" s="253">
        <f t="shared" si="92"/>
        <v>1425000</v>
      </c>
      <c r="M405" s="219">
        <f t="shared" si="93"/>
        <v>7916667</v>
      </c>
      <c r="N405" s="133">
        <f t="shared" si="94"/>
        <v>1583333</v>
      </c>
      <c r="O405" s="312" t="s">
        <v>1067</v>
      </c>
      <c r="P405" s="182">
        <v>1</v>
      </c>
      <c r="Q405" s="287" t="s">
        <v>1068</v>
      </c>
      <c r="R405" s="6"/>
      <c r="S405" s="6"/>
      <c r="T405" s="6"/>
      <c r="U405" s="6"/>
      <c r="V405" s="4"/>
      <c r="W405" s="4"/>
      <c r="X405" s="4"/>
    </row>
    <row r="406" spans="1:24" s="3" customFormat="1" ht="13.5" customHeight="1" x14ac:dyDescent="0.2">
      <c r="A406" s="220">
        <f t="shared" si="89"/>
        <v>402</v>
      </c>
      <c r="B406" s="324" t="s">
        <v>1676</v>
      </c>
      <c r="C406" s="323">
        <v>43703</v>
      </c>
      <c r="D406" s="284">
        <v>12000000</v>
      </c>
      <c r="E406" s="284"/>
      <c r="F406" s="29">
        <f t="shared" si="90"/>
        <v>12000000</v>
      </c>
      <c r="G406" s="219">
        <v>8200000</v>
      </c>
      <c r="H406" s="133">
        <f t="shared" si="91"/>
        <v>3800000</v>
      </c>
      <c r="I406" s="135">
        <v>5</v>
      </c>
      <c r="J406" s="135">
        <v>0.2</v>
      </c>
      <c r="K406" s="30">
        <v>9</v>
      </c>
      <c r="L406" s="253">
        <f t="shared" si="92"/>
        <v>1800000</v>
      </c>
      <c r="M406" s="219">
        <f t="shared" si="93"/>
        <v>10000000</v>
      </c>
      <c r="N406" s="133">
        <f t="shared" si="94"/>
        <v>2000000</v>
      </c>
      <c r="O406" s="312" t="s">
        <v>1067</v>
      </c>
      <c r="P406" s="182">
        <v>1</v>
      </c>
      <c r="Q406" s="287" t="s">
        <v>1068</v>
      </c>
      <c r="R406" s="6"/>
      <c r="S406" s="6"/>
      <c r="T406" s="6"/>
      <c r="U406" s="6"/>
      <c r="V406" s="4"/>
      <c r="W406" s="4"/>
      <c r="X406" s="4"/>
    </row>
    <row r="407" spans="1:24" s="3" customFormat="1" ht="13.5" customHeight="1" x14ac:dyDescent="0.2">
      <c r="A407" s="220">
        <f t="shared" si="89"/>
        <v>403</v>
      </c>
      <c r="B407" s="324" t="s">
        <v>1677</v>
      </c>
      <c r="C407" s="323">
        <v>43718</v>
      </c>
      <c r="D407" s="284">
        <v>7400000</v>
      </c>
      <c r="E407" s="284"/>
      <c r="F407" s="29">
        <f t="shared" si="90"/>
        <v>7400000</v>
      </c>
      <c r="G407" s="219">
        <v>4933333</v>
      </c>
      <c r="H407" s="133">
        <f t="shared" si="91"/>
        <v>2466667</v>
      </c>
      <c r="I407" s="135">
        <v>5</v>
      </c>
      <c r="J407" s="135">
        <v>0.2</v>
      </c>
      <c r="K407" s="30">
        <v>9</v>
      </c>
      <c r="L407" s="253">
        <f t="shared" si="92"/>
        <v>1110000</v>
      </c>
      <c r="M407" s="219">
        <f t="shared" si="93"/>
        <v>6043333</v>
      </c>
      <c r="N407" s="133">
        <f t="shared" si="94"/>
        <v>1356667</v>
      </c>
      <c r="O407" s="312" t="s">
        <v>1067</v>
      </c>
      <c r="P407" s="182">
        <v>1</v>
      </c>
      <c r="Q407" s="287" t="s">
        <v>1667</v>
      </c>
      <c r="R407" s="6"/>
      <c r="S407" s="6"/>
      <c r="T407" s="6"/>
      <c r="U407" s="6"/>
      <c r="V407" s="4"/>
      <c r="W407" s="4"/>
      <c r="X407" s="4"/>
    </row>
    <row r="408" spans="1:24" s="3" customFormat="1" ht="13.5" customHeight="1" x14ac:dyDescent="0.2">
      <c r="A408" s="220">
        <f t="shared" si="89"/>
        <v>404</v>
      </c>
      <c r="B408" s="324" t="s">
        <v>1678</v>
      </c>
      <c r="C408" s="323">
        <v>43718</v>
      </c>
      <c r="D408" s="284">
        <v>17000000</v>
      </c>
      <c r="E408" s="284"/>
      <c r="F408" s="29">
        <f t="shared" si="90"/>
        <v>17000000</v>
      </c>
      <c r="G408" s="219">
        <v>11333333</v>
      </c>
      <c r="H408" s="133">
        <f t="shared" si="91"/>
        <v>5666667</v>
      </c>
      <c r="I408" s="135">
        <v>5</v>
      </c>
      <c r="J408" s="135">
        <v>0.2</v>
      </c>
      <c r="K408" s="30">
        <v>9</v>
      </c>
      <c r="L408" s="253">
        <f t="shared" si="92"/>
        <v>2550000</v>
      </c>
      <c r="M408" s="219">
        <f t="shared" si="93"/>
        <v>13883333</v>
      </c>
      <c r="N408" s="133">
        <f t="shared" si="94"/>
        <v>3116667</v>
      </c>
      <c r="O408" s="312" t="s">
        <v>1067</v>
      </c>
      <c r="P408" s="182">
        <v>1</v>
      </c>
      <c r="Q408" s="287" t="s">
        <v>1068</v>
      </c>
      <c r="R408" s="6"/>
      <c r="S408" s="6"/>
      <c r="T408" s="6"/>
      <c r="U408" s="6"/>
      <c r="V408" s="4"/>
      <c r="W408" s="4"/>
      <c r="X408" s="4"/>
    </row>
    <row r="409" spans="1:24" s="3" customFormat="1" ht="13.5" customHeight="1" x14ac:dyDescent="0.2">
      <c r="A409" s="220">
        <f t="shared" si="89"/>
        <v>405</v>
      </c>
      <c r="B409" s="324" t="s">
        <v>1679</v>
      </c>
      <c r="C409" s="323">
        <v>43718</v>
      </c>
      <c r="D409" s="284">
        <v>18000000</v>
      </c>
      <c r="E409" s="284"/>
      <c r="F409" s="29">
        <f t="shared" si="90"/>
        <v>18000000</v>
      </c>
      <c r="G409" s="219">
        <v>12000000</v>
      </c>
      <c r="H409" s="133">
        <f t="shared" si="91"/>
        <v>6000000</v>
      </c>
      <c r="I409" s="135">
        <v>5</v>
      </c>
      <c r="J409" s="135">
        <v>0.2</v>
      </c>
      <c r="K409" s="30">
        <v>9</v>
      </c>
      <c r="L409" s="253">
        <f t="shared" si="92"/>
        <v>2700000</v>
      </c>
      <c r="M409" s="219">
        <f t="shared" si="93"/>
        <v>14700000</v>
      </c>
      <c r="N409" s="133">
        <f t="shared" si="94"/>
        <v>3300000</v>
      </c>
      <c r="O409" s="312" t="s">
        <v>1067</v>
      </c>
      <c r="P409" s="182">
        <v>1</v>
      </c>
      <c r="Q409" s="287" t="s">
        <v>1068</v>
      </c>
      <c r="R409" s="6"/>
      <c r="S409" s="6"/>
      <c r="T409" s="6"/>
      <c r="U409" s="6"/>
      <c r="V409" s="4"/>
      <c r="W409" s="4"/>
      <c r="X409" s="4"/>
    </row>
    <row r="410" spans="1:24" s="3" customFormat="1" ht="13.5" customHeight="1" x14ac:dyDescent="0.2">
      <c r="A410" s="220">
        <f t="shared" si="89"/>
        <v>406</v>
      </c>
      <c r="B410" s="324" t="s">
        <v>1680</v>
      </c>
      <c r="C410" s="323">
        <v>43718</v>
      </c>
      <c r="D410" s="284">
        <v>14000000</v>
      </c>
      <c r="E410" s="284"/>
      <c r="F410" s="29">
        <f t="shared" si="90"/>
        <v>14000000</v>
      </c>
      <c r="G410" s="219">
        <v>9333333</v>
      </c>
      <c r="H410" s="133">
        <f t="shared" si="91"/>
        <v>4666667</v>
      </c>
      <c r="I410" s="135">
        <v>5</v>
      </c>
      <c r="J410" s="135">
        <v>0.2</v>
      </c>
      <c r="K410" s="30">
        <v>9</v>
      </c>
      <c r="L410" s="253">
        <f t="shared" si="92"/>
        <v>2100000</v>
      </c>
      <c r="M410" s="219">
        <f t="shared" si="93"/>
        <v>11433333</v>
      </c>
      <c r="N410" s="133">
        <f t="shared" si="94"/>
        <v>2566667</v>
      </c>
      <c r="O410" s="312" t="s">
        <v>1067</v>
      </c>
      <c r="P410" s="182">
        <v>1</v>
      </c>
      <c r="Q410" s="287" t="s">
        <v>1068</v>
      </c>
      <c r="R410" s="6"/>
      <c r="S410" s="6"/>
      <c r="T410" s="6"/>
      <c r="U410" s="6"/>
      <c r="V410" s="4"/>
      <c r="W410" s="4"/>
      <c r="X410" s="4"/>
    </row>
    <row r="411" spans="1:24" s="3" customFormat="1" ht="13.5" customHeight="1" x14ac:dyDescent="0.2">
      <c r="A411" s="220">
        <f t="shared" si="89"/>
        <v>407</v>
      </c>
      <c r="B411" s="324" t="s">
        <v>1681</v>
      </c>
      <c r="C411" s="323">
        <v>43725</v>
      </c>
      <c r="D411" s="284">
        <v>28000000</v>
      </c>
      <c r="E411" s="284"/>
      <c r="F411" s="29">
        <f t="shared" si="90"/>
        <v>28000000</v>
      </c>
      <c r="G411" s="219">
        <v>18666667</v>
      </c>
      <c r="H411" s="133">
        <f t="shared" si="91"/>
        <v>9333333</v>
      </c>
      <c r="I411" s="135">
        <v>5</v>
      </c>
      <c r="J411" s="135">
        <v>0.2</v>
      </c>
      <c r="K411" s="30">
        <v>9</v>
      </c>
      <c r="L411" s="253">
        <f t="shared" si="92"/>
        <v>4200000</v>
      </c>
      <c r="M411" s="219">
        <f t="shared" si="93"/>
        <v>22866667</v>
      </c>
      <c r="N411" s="133">
        <f t="shared" si="94"/>
        <v>5133333</v>
      </c>
      <c r="O411" s="312" t="s">
        <v>1072</v>
      </c>
      <c r="P411" s="182">
        <v>1</v>
      </c>
      <c r="Q411" s="287" t="s">
        <v>1068</v>
      </c>
      <c r="R411" s="6"/>
      <c r="S411" s="6"/>
      <c r="T411" s="6"/>
      <c r="U411" s="6"/>
      <c r="V411" s="4"/>
      <c r="W411" s="4"/>
      <c r="X411" s="4"/>
    </row>
    <row r="412" spans="1:24" s="3" customFormat="1" ht="13.5" customHeight="1" x14ac:dyDescent="0.2">
      <c r="A412" s="220">
        <f t="shared" si="89"/>
        <v>408</v>
      </c>
      <c r="B412" s="324" t="s">
        <v>1682</v>
      </c>
      <c r="C412" s="323">
        <v>43725</v>
      </c>
      <c r="D412" s="284">
        <v>9000000</v>
      </c>
      <c r="E412" s="284"/>
      <c r="F412" s="29">
        <f t="shared" si="90"/>
        <v>9000000</v>
      </c>
      <c r="G412" s="219">
        <v>6000000</v>
      </c>
      <c r="H412" s="133">
        <f t="shared" si="91"/>
        <v>3000000</v>
      </c>
      <c r="I412" s="135">
        <v>5</v>
      </c>
      <c r="J412" s="135">
        <v>0.2</v>
      </c>
      <c r="K412" s="30">
        <v>9</v>
      </c>
      <c r="L412" s="253">
        <f t="shared" si="92"/>
        <v>1350000</v>
      </c>
      <c r="M412" s="219">
        <f t="shared" si="93"/>
        <v>7350000</v>
      </c>
      <c r="N412" s="133">
        <f t="shared" si="94"/>
        <v>1650000</v>
      </c>
      <c r="O412" s="312" t="s">
        <v>1067</v>
      </c>
      <c r="P412" s="182">
        <v>1</v>
      </c>
      <c r="Q412" s="287" t="s">
        <v>1068</v>
      </c>
      <c r="R412" s="6"/>
      <c r="S412" s="6"/>
      <c r="T412" s="6"/>
      <c r="U412" s="6"/>
      <c r="V412" s="4"/>
      <c r="W412" s="4"/>
      <c r="X412" s="4"/>
    </row>
    <row r="413" spans="1:24" s="3" customFormat="1" ht="13.5" customHeight="1" x14ac:dyDescent="0.2">
      <c r="A413" s="220">
        <f t="shared" si="89"/>
        <v>409</v>
      </c>
      <c r="B413" s="324" t="s">
        <v>1683</v>
      </c>
      <c r="C413" s="323">
        <v>43725</v>
      </c>
      <c r="D413" s="284">
        <v>16000000</v>
      </c>
      <c r="E413" s="284"/>
      <c r="F413" s="29">
        <f t="shared" si="90"/>
        <v>16000000</v>
      </c>
      <c r="G413" s="219">
        <v>10666667</v>
      </c>
      <c r="H413" s="133">
        <f t="shared" si="91"/>
        <v>5333333</v>
      </c>
      <c r="I413" s="135">
        <v>5</v>
      </c>
      <c r="J413" s="135">
        <v>0.2</v>
      </c>
      <c r="K413" s="30">
        <v>9</v>
      </c>
      <c r="L413" s="253">
        <f t="shared" si="92"/>
        <v>2400000</v>
      </c>
      <c r="M413" s="219">
        <f t="shared" si="93"/>
        <v>13066667</v>
      </c>
      <c r="N413" s="133">
        <f t="shared" si="94"/>
        <v>2933333</v>
      </c>
      <c r="O413" s="312" t="s">
        <v>1067</v>
      </c>
      <c r="P413" s="182">
        <v>1</v>
      </c>
      <c r="Q413" s="287" t="s">
        <v>1068</v>
      </c>
      <c r="R413" s="6"/>
      <c r="S413" s="6"/>
      <c r="T413" s="6"/>
      <c r="U413" s="6"/>
      <c r="V413" s="4"/>
      <c r="W413" s="4"/>
      <c r="X413" s="4"/>
    </row>
    <row r="414" spans="1:24" s="3" customFormat="1" ht="13.5" customHeight="1" x14ac:dyDescent="0.2">
      <c r="A414" s="220">
        <f t="shared" si="89"/>
        <v>410</v>
      </c>
      <c r="B414" s="324" t="s">
        <v>1684</v>
      </c>
      <c r="C414" s="323">
        <v>43725</v>
      </c>
      <c r="D414" s="284">
        <v>12500000</v>
      </c>
      <c r="E414" s="284"/>
      <c r="F414" s="29">
        <f t="shared" si="90"/>
        <v>12500000</v>
      </c>
      <c r="G414" s="219">
        <v>8333333</v>
      </c>
      <c r="H414" s="133">
        <f t="shared" si="91"/>
        <v>4166667</v>
      </c>
      <c r="I414" s="135">
        <v>5</v>
      </c>
      <c r="J414" s="135">
        <v>0.2</v>
      </c>
      <c r="K414" s="30">
        <v>9</v>
      </c>
      <c r="L414" s="253">
        <f t="shared" si="92"/>
        <v>1875000</v>
      </c>
      <c r="M414" s="219">
        <f t="shared" si="93"/>
        <v>10208333</v>
      </c>
      <c r="N414" s="133">
        <f t="shared" si="94"/>
        <v>2291667</v>
      </c>
      <c r="O414" s="312" t="s">
        <v>1067</v>
      </c>
      <c r="P414" s="182">
        <v>1</v>
      </c>
      <c r="Q414" s="287" t="s">
        <v>1068</v>
      </c>
      <c r="R414" s="6"/>
      <c r="S414" s="6"/>
      <c r="T414" s="6"/>
      <c r="U414" s="6"/>
      <c r="V414" s="4"/>
      <c r="W414" s="4"/>
      <c r="X414" s="4"/>
    </row>
    <row r="415" spans="1:24" s="3" customFormat="1" ht="13.5" customHeight="1" x14ac:dyDescent="0.2">
      <c r="A415" s="220">
        <f t="shared" si="89"/>
        <v>411</v>
      </c>
      <c r="B415" s="324" t="s">
        <v>1685</v>
      </c>
      <c r="C415" s="323">
        <v>43727</v>
      </c>
      <c r="D415" s="284">
        <v>22000000</v>
      </c>
      <c r="E415" s="284"/>
      <c r="F415" s="29">
        <f t="shared" si="90"/>
        <v>22000000</v>
      </c>
      <c r="G415" s="219">
        <v>14666667</v>
      </c>
      <c r="H415" s="133">
        <f t="shared" si="91"/>
        <v>7333333</v>
      </c>
      <c r="I415" s="135">
        <v>5</v>
      </c>
      <c r="J415" s="135">
        <v>0.2</v>
      </c>
      <c r="K415" s="30">
        <v>9</v>
      </c>
      <c r="L415" s="253">
        <f t="shared" si="92"/>
        <v>3300000</v>
      </c>
      <c r="M415" s="219">
        <f t="shared" si="93"/>
        <v>17966667</v>
      </c>
      <c r="N415" s="133">
        <f t="shared" si="94"/>
        <v>4033333</v>
      </c>
      <c r="O415" s="312" t="s">
        <v>1072</v>
      </c>
      <c r="P415" s="182">
        <v>1</v>
      </c>
      <c r="Q415" s="287" t="s">
        <v>1068</v>
      </c>
      <c r="R415" s="6"/>
      <c r="S415" s="6"/>
      <c r="T415" s="6"/>
      <c r="U415" s="6"/>
      <c r="V415" s="4"/>
      <c r="W415" s="4"/>
      <c r="X415" s="4"/>
    </row>
    <row r="416" spans="1:24" s="3" customFormat="1" ht="13.5" customHeight="1" x14ac:dyDescent="0.2">
      <c r="A416" s="220">
        <f t="shared" si="89"/>
        <v>412</v>
      </c>
      <c r="B416" s="324" t="s">
        <v>1705</v>
      </c>
      <c r="C416" s="323">
        <v>43759</v>
      </c>
      <c r="D416" s="284">
        <v>70000000</v>
      </c>
      <c r="E416" s="284"/>
      <c r="F416" s="29">
        <f t="shared" ref="F416:F423" si="95">+D416+E416</f>
        <v>70000000</v>
      </c>
      <c r="G416" s="219">
        <v>45500000</v>
      </c>
      <c r="H416" s="133">
        <f t="shared" ref="H416:H423" si="96">+F416-G416</f>
        <v>24500000</v>
      </c>
      <c r="I416" s="135">
        <v>5</v>
      </c>
      <c r="J416" s="135">
        <v>0.2</v>
      </c>
      <c r="K416" s="30">
        <v>9</v>
      </c>
      <c r="L416" s="253">
        <f t="shared" ref="L416:L423" si="97">ROUND(IF(F416*J416*K416/12&gt;=H416,H416-1000,F416*J416*K416/12),0)</f>
        <v>10500000</v>
      </c>
      <c r="M416" s="219">
        <f t="shared" ref="M416:M423" si="98">+G416+L416</f>
        <v>56000000</v>
      </c>
      <c r="N416" s="133">
        <f t="shared" ref="N416:N423" si="99">+F416-M416</f>
        <v>14000000</v>
      </c>
      <c r="O416" s="312" t="s">
        <v>1070</v>
      </c>
      <c r="P416" s="182">
        <v>1</v>
      </c>
      <c r="Q416" s="287"/>
      <c r="R416" s="6"/>
      <c r="S416" s="6"/>
      <c r="T416" s="6"/>
      <c r="U416" s="6"/>
      <c r="V416" s="4"/>
      <c r="W416" s="4"/>
      <c r="X416" s="4"/>
    </row>
    <row r="417" spans="1:24" s="3" customFormat="1" ht="13.5" customHeight="1" x14ac:dyDescent="0.2">
      <c r="A417" s="220">
        <f t="shared" si="89"/>
        <v>413</v>
      </c>
      <c r="B417" s="324" t="s">
        <v>1706</v>
      </c>
      <c r="C417" s="323">
        <v>43759</v>
      </c>
      <c r="D417" s="284">
        <v>4800000</v>
      </c>
      <c r="E417" s="284"/>
      <c r="F417" s="29">
        <f t="shared" si="95"/>
        <v>4800000</v>
      </c>
      <c r="G417" s="219">
        <v>3120000</v>
      </c>
      <c r="H417" s="133">
        <f t="shared" si="96"/>
        <v>1680000</v>
      </c>
      <c r="I417" s="135">
        <v>5</v>
      </c>
      <c r="J417" s="135">
        <v>0.2</v>
      </c>
      <c r="K417" s="30">
        <v>9</v>
      </c>
      <c r="L417" s="253">
        <f t="shared" si="97"/>
        <v>720000</v>
      </c>
      <c r="M417" s="219">
        <f t="shared" si="98"/>
        <v>3840000</v>
      </c>
      <c r="N417" s="133">
        <f t="shared" si="99"/>
        <v>960000</v>
      </c>
      <c r="O417" s="312" t="s">
        <v>1067</v>
      </c>
      <c r="P417" s="182">
        <v>1</v>
      </c>
      <c r="Q417" s="287" t="s">
        <v>1068</v>
      </c>
      <c r="R417" s="6"/>
      <c r="S417" s="6"/>
      <c r="T417" s="6"/>
      <c r="U417" s="6"/>
      <c r="V417" s="4"/>
      <c r="W417" s="4"/>
      <c r="X417" s="4"/>
    </row>
    <row r="418" spans="1:24" s="3" customFormat="1" ht="13.5" customHeight="1" x14ac:dyDescent="0.2">
      <c r="A418" s="220">
        <f t="shared" si="89"/>
        <v>414</v>
      </c>
      <c r="B418" s="324" t="s">
        <v>1707</v>
      </c>
      <c r="C418" s="323">
        <v>43766</v>
      </c>
      <c r="D418" s="284">
        <v>7120000</v>
      </c>
      <c r="E418" s="284"/>
      <c r="F418" s="29">
        <f t="shared" si="95"/>
        <v>7120000</v>
      </c>
      <c r="G418" s="219">
        <v>4628000</v>
      </c>
      <c r="H418" s="133">
        <f t="shared" si="96"/>
        <v>2492000</v>
      </c>
      <c r="I418" s="135">
        <v>5</v>
      </c>
      <c r="J418" s="135">
        <v>0.2</v>
      </c>
      <c r="K418" s="30">
        <v>9</v>
      </c>
      <c r="L418" s="253">
        <f t="shared" si="97"/>
        <v>1068000</v>
      </c>
      <c r="M418" s="219">
        <f t="shared" si="98"/>
        <v>5696000</v>
      </c>
      <c r="N418" s="133">
        <f t="shared" si="99"/>
        <v>1424000</v>
      </c>
      <c r="O418" s="312" t="s">
        <v>1083</v>
      </c>
      <c r="P418" s="182">
        <v>1</v>
      </c>
      <c r="Q418" s="287" t="s">
        <v>1068</v>
      </c>
      <c r="R418" s="6"/>
      <c r="S418" s="6"/>
      <c r="T418" s="6"/>
      <c r="U418" s="6"/>
      <c r="V418" s="4"/>
      <c r="W418" s="4"/>
      <c r="X418" s="4"/>
    </row>
    <row r="419" spans="1:24" s="3" customFormat="1" ht="13.5" customHeight="1" x14ac:dyDescent="0.2">
      <c r="A419" s="220">
        <f t="shared" si="89"/>
        <v>415</v>
      </c>
      <c r="B419" s="324" t="s">
        <v>1720</v>
      </c>
      <c r="C419" s="323">
        <v>43948</v>
      </c>
      <c r="D419" s="284">
        <v>16000000</v>
      </c>
      <c r="E419" s="284"/>
      <c r="F419" s="29">
        <f t="shared" si="95"/>
        <v>16000000</v>
      </c>
      <c r="G419" s="219">
        <v>8800000</v>
      </c>
      <c r="H419" s="133">
        <f t="shared" si="96"/>
        <v>7200000</v>
      </c>
      <c r="I419" s="135">
        <v>5</v>
      </c>
      <c r="J419" s="135">
        <v>0.2</v>
      </c>
      <c r="K419" s="30">
        <v>9</v>
      </c>
      <c r="L419" s="253">
        <f t="shared" si="97"/>
        <v>2400000</v>
      </c>
      <c r="M419" s="219">
        <f t="shared" si="98"/>
        <v>11200000</v>
      </c>
      <c r="N419" s="133">
        <f t="shared" si="99"/>
        <v>4800000</v>
      </c>
      <c r="O419" s="312" t="s">
        <v>1067</v>
      </c>
      <c r="P419" s="182">
        <v>1</v>
      </c>
      <c r="Q419" s="287"/>
      <c r="R419" s="6"/>
      <c r="S419" s="6"/>
      <c r="T419" s="6"/>
      <c r="U419" s="6"/>
      <c r="V419" s="4"/>
      <c r="W419" s="4"/>
      <c r="X419" s="4"/>
    </row>
    <row r="420" spans="1:24" s="3" customFormat="1" ht="13.5" customHeight="1" x14ac:dyDescent="0.2">
      <c r="A420" s="220">
        <f t="shared" si="89"/>
        <v>416</v>
      </c>
      <c r="B420" s="324" t="s">
        <v>1721</v>
      </c>
      <c r="C420" s="323">
        <v>43949</v>
      </c>
      <c r="D420" s="284">
        <v>4500000</v>
      </c>
      <c r="E420" s="284"/>
      <c r="F420" s="29">
        <f t="shared" si="95"/>
        <v>4500000</v>
      </c>
      <c r="G420" s="219">
        <v>2475000</v>
      </c>
      <c r="H420" s="133">
        <f t="shared" si="96"/>
        <v>2025000</v>
      </c>
      <c r="I420" s="135">
        <v>5</v>
      </c>
      <c r="J420" s="135">
        <v>0.2</v>
      </c>
      <c r="K420" s="30">
        <v>9</v>
      </c>
      <c r="L420" s="253">
        <f t="shared" si="97"/>
        <v>675000</v>
      </c>
      <c r="M420" s="219">
        <f t="shared" si="98"/>
        <v>3150000</v>
      </c>
      <c r="N420" s="133">
        <f t="shared" si="99"/>
        <v>1350000</v>
      </c>
      <c r="O420" s="312" t="s">
        <v>1087</v>
      </c>
      <c r="P420" s="182">
        <v>1</v>
      </c>
      <c r="Q420" s="287"/>
      <c r="R420" s="6"/>
      <c r="S420" s="6"/>
      <c r="T420" s="6"/>
      <c r="U420" s="6"/>
      <c r="V420" s="4"/>
      <c r="W420" s="4"/>
      <c r="X420" s="4"/>
    </row>
    <row r="421" spans="1:24" s="3" customFormat="1" ht="13.5" customHeight="1" x14ac:dyDescent="0.2">
      <c r="A421" s="220">
        <f t="shared" si="89"/>
        <v>417</v>
      </c>
      <c r="B421" s="324" t="s">
        <v>1722</v>
      </c>
      <c r="C421" s="323">
        <v>43976</v>
      </c>
      <c r="D421" s="284">
        <v>5980000</v>
      </c>
      <c r="E421" s="284"/>
      <c r="F421" s="29">
        <f t="shared" si="95"/>
        <v>5980000</v>
      </c>
      <c r="G421" s="219">
        <v>3189333</v>
      </c>
      <c r="H421" s="133">
        <f t="shared" si="96"/>
        <v>2790667</v>
      </c>
      <c r="I421" s="135">
        <v>5</v>
      </c>
      <c r="J421" s="135">
        <v>0.2</v>
      </c>
      <c r="K421" s="30">
        <v>9</v>
      </c>
      <c r="L421" s="253">
        <f t="shared" si="97"/>
        <v>897000</v>
      </c>
      <c r="M421" s="219">
        <f t="shared" si="98"/>
        <v>4086333</v>
      </c>
      <c r="N421" s="133">
        <f t="shared" si="99"/>
        <v>1893667</v>
      </c>
      <c r="O421" s="312" t="s">
        <v>1087</v>
      </c>
      <c r="P421" s="182">
        <v>1</v>
      </c>
      <c r="Q421" s="287"/>
      <c r="R421" s="6"/>
      <c r="S421" s="6"/>
      <c r="T421" s="6"/>
      <c r="U421" s="6"/>
      <c r="V421" s="4"/>
      <c r="W421" s="4"/>
      <c r="X421" s="4"/>
    </row>
    <row r="422" spans="1:24" s="3" customFormat="1" ht="13.5" customHeight="1" x14ac:dyDescent="0.2">
      <c r="A422" s="220">
        <f t="shared" si="89"/>
        <v>418</v>
      </c>
      <c r="B422" s="324" t="s">
        <v>1723</v>
      </c>
      <c r="C422" s="323">
        <v>44012</v>
      </c>
      <c r="D422" s="284">
        <v>11000000</v>
      </c>
      <c r="E422" s="284"/>
      <c r="F422" s="29">
        <f t="shared" si="95"/>
        <v>11000000</v>
      </c>
      <c r="G422" s="219">
        <v>5683333</v>
      </c>
      <c r="H422" s="133">
        <f t="shared" si="96"/>
        <v>5316667</v>
      </c>
      <c r="I422" s="135">
        <v>5</v>
      </c>
      <c r="J422" s="135">
        <v>0.2</v>
      </c>
      <c r="K422" s="30">
        <v>9</v>
      </c>
      <c r="L422" s="253">
        <f t="shared" si="97"/>
        <v>1650000</v>
      </c>
      <c r="M422" s="219">
        <f t="shared" si="98"/>
        <v>7333333</v>
      </c>
      <c r="N422" s="133">
        <f t="shared" si="99"/>
        <v>3666667</v>
      </c>
      <c r="O422" s="312" t="s">
        <v>1087</v>
      </c>
      <c r="P422" s="182">
        <v>1</v>
      </c>
      <c r="Q422" s="287"/>
      <c r="R422" s="6"/>
      <c r="S422" s="6"/>
      <c r="T422" s="6"/>
      <c r="U422" s="6"/>
      <c r="V422" s="4"/>
      <c r="W422" s="4"/>
      <c r="X422" s="4"/>
    </row>
    <row r="423" spans="1:24" s="3" customFormat="1" ht="13.5" customHeight="1" x14ac:dyDescent="0.2">
      <c r="A423" s="220">
        <f t="shared" si="89"/>
        <v>419</v>
      </c>
      <c r="B423" s="324" t="s">
        <v>1724</v>
      </c>
      <c r="C423" s="323">
        <v>44012</v>
      </c>
      <c r="D423" s="284">
        <v>5600000</v>
      </c>
      <c r="E423" s="284"/>
      <c r="F423" s="29">
        <f t="shared" si="95"/>
        <v>5600000</v>
      </c>
      <c r="G423" s="219">
        <v>2893333</v>
      </c>
      <c r="H423" s="133">
        <f t="shared" si="96"/>
        <v>2706667</v>
      </c>
      <c r="I423" s="135">
        <v>5</v>
      </c>
      <c r="J423" s="135">
        <v>0.2</v>
      </c>
      <c r="K423" s="30">
        <v>9</v>
      </c>
      <c r="L423" s="253">
        <f t="shared" si="97"/>
        <v>840000</v>
      </c>
      <c r="M423" s="219">
        <f t="shared" si="98"/>
        <v>3733333</v>
      </c>
      <c r="N423" s="133">
        <f t="shared" si="99"/>
        <v>1866667</v>
      </c>
      <c r="O423" s="312" t="s">
        <v>1087</v>
      </c>
      <c r="P423" s="182">
        <v>1</v>
      </c>
      <c r="Q423" s="287"/>
      <c r="R423" s="6"/>
      <c r="S423" s="6"/>
      <c r="T423" s="6"/>
      <c r="U423" s="6"/>
      <c r="V423" s="4"/>
      <c r="W423" s="4"/>
      <c r="X423" s="4"/>
    </row>
    <row r="424" spans="1:24" s="3" customFormat="1" ht="13.5" customHeight="1" x14ac:dyDescent="0.2">
      <c r="A424" s="220">
        <f t="shared" si="89"/>
        <v>420</v>
      </c>
      <c r="B424" s="324" t="s">
        <v>1741</v>
      </c>
      <c r="C424" s="323">
        <v>44032</v>
      </c>
      <c r="D424" s="284">
        <v>3200000</v>
      </c>
      <c r="E424" s="284"/>
      <c r="F424" s="29">
        <f t="shared" ref="F424:F433" si="100">+D424+E424</f>
        <v>3200000</v>
      </c>
      <c r="G424" s="219">
        <v>1600000</v>
      </c>
      <c r="H424" s="133">
        <f t="shared" ref="H424:H433" si="101">+F424-G424</f>
        <v>1600000</v>
      </c>
      <c r="I424" s="135">
        <v>5</v>
      </c>
      <c r="J424" s="135">
        <v>0.2</v>
      </c>
      <c r="K424" s="30">
        <v>9</v>
      </c>
      <c r="L424" s="253">
        <f t="shared" ref="L424:L445" si="102">ROUND(IF(F424*J424*K424/12&gt;=H424,H424-1000,F424*J424*K424/12),0)</f>
        <v>480000</v>
      </c>
      <c r="M424" s="219">
        <f t="shared" ref="M424:M445" si="103">+G424+L424</f>
        <v>2080000</v>
      </c>
      <c r="N424" s="133">
        <f t="shared" ref="N424:N445" si="104">+F424-M424</f>
        <v>1120000</v>
      </c>
      <c r="O424" s="312" t="s">
        <v>1746</v>
      </c>
      <c r="P424" s="182">
        <v>1</v>
      </c>
      <c r="Q424" s="287"/>
      <c r="R424" s="6"/>
      <c r="S424" s="6"/>
      <c r="T424" s="6"/>
      <c r="U424" s="6"/>
      <c r="V424" s="4"/>
      <c r="W424" s="4"/>
      <c r="X424" s="4"/>
    </row>
    <row r="425" spans="1:24" s="3" customFormat="1" ht="13.5" customHeight="1" x14ac:dyDescent="0.2">
      <c r="A425" s="220">
        <f t="shared" si="89"/>
        <v>421</v>
      </c>
      <c r="B425" s="324" t="s">
        <v>1742</v>
      </c>
      <c r="C425" s="323">
        <v>44092</v>
      </c>
      <c r="D425" s="284">
        <v>8500000</v>
      </c>
      <c r="E425" s="284"/>
      <c r="F425" s="29">
        <f t="shared" si="100"/>
        <v>8500000</v>
      </c>
      <c r="G425" s="219">
        <v>3966667</v>
      </c>
      <c r="H425" s="133">
        <f t="shared" si="101"/>
        <v>4533333</v>
      </c>
      <c r="I425" s="135">
        <v>5</v>
      </c>
      <c r="J425" s="135">
        <v>0.2</v>
      </c>
      <c r="K425" s="30">
        <v>9</v>
      </c>
      <c r="L425" s="253">
        <f t="shared" si="102"/>
        <v>1275000</v>
      </c>
      <c r="M425" s="219">
        <f t="shared" si="103"/>
        <v>5241667</v>
      </c>
      <c r="N425" s="133">
        <f t="shared" si="104"/>
        <v>3258333</v>
      </c>
      <c r="O425" s="312" t="s">
        <v>1067</v>
      </c>
      <c r="P425" s="182">
        <v>1</v>
      </c>
      <c r="Q425" s="287" t="s">
        <v>1747</v>
      </c>
      <c r="R425" s="6"/>
      <c r="S425" s="6"/>
      <c r="T425" s="6"/>
      <c r="U425" s="6"/>
      <c r="V425" s="4"/>
      <c r="W425" s="4"/>
      <c r="X425" s="4"/>
    </row>
    <row r="426" spans="1:24" s="3" customFormat="1" ht="13.5" customHeight="1" x14ac:dyDescent="0.2">
      <c r="A426" s="220">
        <f t="shared" si="89"/>
        <v>422</v>
      </c>
      <c r="B426" s="324" t="s">
        <v>1743</v>
      </c>
      <c r="C426" s="323">
        <v>44099</v>
      </c>
      <c r="D426" s="284">
        <v>3560000</v>
      </c>
      <c r="E426" s="284"/>
      <c r="F426" s="29">
        <f t="shared" si="100"/>
        <v>3560000</v>
      </c>
      <c r="G426" s="219">
        <v>1661333</v>
      </c>
      <c r="H426" s="133">
        <f t="shared" si="101"/>
        <v>1898667</v>
      </c>
      <c r="I426" s="135">
        <v>5</v>
      </c>
      <c r="J426" s="135">
        <v>0.2</v>
      </c>
      <c r="K426" s="30">
        <v>9</v>
      </c>
      <c r="L426" s="253">
        <f t="shared" si="102"/>
        <v>534000</v>
      </c>
      <c r="M426" s="219">
        <f t="shared" si="103"/>
        <v>2195333</v>
      </c>
      <c r="N426" s="133">
        <f t="shared" si="104"/>
        <v>1364667</v>
      </c>
      <c r="O426" s="312" t="s">
        <v>1083</v>
      </c>
      <c r="P426" s="182">
        <v>1</v>
      </c>
      <c r="Q426" s="287"/>
      <c r="R426" s="6"/>
      <c r="S426" s="6"/>
      <c r="T426" s="6"/>
      <c r="U426" s="6"/>
      <c r="V426" s="4"/>
      <c r="W426" s="4"/>
      <c r="X426" s="4"/>
    </row>
    <row r="427" spans="1:24" s="3" customFormat="1" ht="13.5" customHeight="1" x14ac:dyDescent="0.2">
      <c r="A427" s="220">
        <f t="shared" si="89"/>
        <v>423</v>
      </c>
      <c r="B427" s="324" t="s">
        <v>1744</v>
      </c>
      <c r="C427" s="323">
        <v>44099</v>
      </c>
      <c r="D427" s="284">
        <v>3560000</v>
      </c>
      <c r="E427" s="284"/>
      <c r="F427" s="29">
        <f t="shared" si="100"/>
        <v>3560000</v>
      </c>
      <c r="G427" s="219">
        <v>1661333</v>
      </c>
      <c r="H427" s="133">
        <f t="shared" si="101"/>
        <v>1898667</v>
      </c>
      <c r="I427" s="135">
        <v>5</v>
      </c>
      <c r="J427" s="135">
        <v>0.2</v>
      </c>
      <c r="K427" s="30">
        <v>9</v>
      </c>
      <c r="L427" s="253">
        <f t="shared" si="102"/>
        <v>534000</v>
      </c>
      <c r="M427" s="219">
        <f t="shared" si="103"/>
        <v>2195333</v>
      </c>
      <c r="N427" s="133">
        <f t="shared" si="104"/>
        <v>1364667</v>
      </c>
      <c r="O427" s="312" t="s">
        <v>1083</v>
      </c>
      <c r="P427" s="182">
        <v>1</v>
      </c>
      <c r="Q427" s="287"/>
      <c r="R427" s="6"/>
      <c r="S427" s="6"/>
      <c r="T427" s="6"/>
      <c r="U427" s="6"/>
      <c r="V427" s="4"/>
      <c r="W427" s="4"/>
      <c r="X427" s="4"/>
    </row>
    <row r="428" spans="1:24" s="3" customFormat="1" ht="13.5" customHeight="1" x14ac:dyDescent="0.2">
      <c r="A428" s="220">
        <f t="shared" si="89"/>
        <v>424</v>
      </c>
      <c r="B428" s="324" t="s">
        <v>1745</v>
      </c>
      <c r="C428" s="323">
        <v>44099</v>
      </c>
      <c r="D428" s="284">
        <v>3800000</v>
      </c>
      <c r="E428" s="284"/>
      <c r="F428" s="29">
        <f t="shared" si="100"/>
        <v>3800000</v>
      </c>
      <c r="G428" s="219">
        <v>1773333</v>
      </c>
      <c r="H428" s="133">
        <f t="shared" si="101"/>
        <v>2026667</v>
      </c>
      <c r="I428" s="135">
        <v>5</v>
      </c>
      <c r="J428" s="135">
        <v>0.2</v>
      </c>
      <c r="K428" s="30">
        <v>9</v>
      </c>
      <c r="L428" s="253">
        <f t="shared" si="102"/>
        <v>570000</v>
      </c>
      <c r="M428" s="219">
        <f t="shared" si="103"/>
        <v>2343333</v>
      </c>
      <c r="N428" s="133">
        <f t="shared" si="104"/>
        <v>1456667</v>
      </c>
      <c r="O428" s="312" t="s">
        <v>1083</v>
      </c>
      <c r="P428" s="182">
        <v>1</v>
      </c>
      <c r="Q428" s="287"/>
      <c r="R428" s="6"/>
      <c r="S428" s="6"/>
      <c r="T428" s="6"/>
      <c r="U428" s="6"/>
      <c r="V428" s="4"/>
      <c r="W428" s="4"/>
      <c r="X428" s="4"/>
    </row>
    <row r="429" spans="1:24" s="3" customFormat="1" ht="13.5" customHeight="1" x14ac:dyDescent="0.2">
      <c r="A429" s="221">
        <v>425</v>
      </c>
      <c r="B429" s="324" t="s">
        <v>1752</v>
      </c>
      <c r="C429" s="323" t="s">
        <v>1753</v>
      </c>
      <c r="D429" s="284">
        <v>900000</v>
      </c>
      <c r="E429" s="284"/>
      <c r="F429" s="29">
        <f t="shared" si="100"/>
        <v>900000</v>
      </c>
      <c r="G429" s="219">
        <v>360000</v>
      </c>
      <c r="H429" s="133">
        <f t="shared" si="101"/>
        <v>540000</v>
      </c>
      <c r="I429" s="254">
        <v>5</v>
      </c>
      <c r="J429" s="254">
        <v>0.2</v>
      </c>
      <c r="K429" s="30">
        <v>9</v>
      </c>
      <c r="L429" s="253">
        <f t="shared" si="102"/>
        <v>135000</v>
      </c>
      <c r="M429" s="219">
        <f t="shared" si="103"/>
        <v>495000</v>
      </c>
      <c r="N429" s="133">
        <f t="shared" si="104"/>
        <v>405000</v>
      </c>
      <c r="O429" s="312" t="s">
        <v>1757</v>
      </c>
      <c r="P429" s="182">
        <v>1</v>
      </c>
      <c r="Q429" s="287"/>
      <c r="R429" s="6"/>
      <c r="S429" s="6"/>
      <c r="T429" s="6"/>
      <c r="U429" s="6"/>
      <c r="V429" s="4"/>
      <c r="W429" s="4"/>
      <c r="X429" s="4"/>
    </row>
    <row r="430" spans="1:24" s="3" customFormat="1" ht="13.5" customHeight="1" x14ac:dyDescent="0.2">
      <c r="A430" s="221">
        <v>426</v>
      </c>
      <c r="B430" s="324" t="s">
        <v>1759</v>
      </c>
      <c r="C430" s="323" t="s">
        <v>1754</v>
      </c>
      <c r="D430" s="284">
        <v>12000000</v>
      </c>
      <c r="E430" s="284"/>
      <c r="F430" s="29">
        <f t="shared" si="100"/>
        <v>12000000</v>
      </c>
      <c r="G430" s="219">
        <v>4600000</v>
      </c>
      <c r="H430" s="133">
        <f t="shared" si="101"/>
        <v>7400000</v>
      </c>
      <c r="I430" s="254">
        <v>5</v>
      </c>
      <c r="J430" s="254">
        <v>0.2</v>
      </c>
      <c r="K430" s="30">
        <v>9</v>
      </c>
      <c r="L430" s="253">
        <f t="shared" si="102"/>
        <v>1800000</v>
      </c>
      <c r="M430" s="219">
        <f t="shared" si="103"/>
        <v>6400000</v>
      </c>
      <c r="N430" s="133">
        <f t="shared" si="104"/>
        <v>5600000</v>
      </c>
      <c r="O430" s="312" t="s">
        <v>1758</v>
      </c>
      <c r="P430" s="182">
        <v>1</v>
      </c>
      <c r="Q430" s="287"/>
      <c r="R430" s="6"/>
      <c r="S430" s="6"/>
      <c r="T430" s="6"/>
      <c r="U430" s="6"/>
      <c r="V430" s="4"/>
      <c r="W430" s="4"/>
      <c r="X430" s="4"/>
    </row>
    <row r="431" spans="1:24" s="3" customFormat="1" ht="13.5" customHeight="1" x14ac:dyDescent="0.2">
      <c r="A431" s="221">
        <v>427</v>
      </c>
      <c r="B431" s="324" t="s">
        <v>1764</v>
      </c>
      <c r="C431" s="323">
        <v>44312</v>
      </c>
      <c r="D431" s="284">
        <v>4500000</v>
      </c>
      <c r="E431" s="284"/>
      <c r="F431" s="29">
        <f t="shared" si="100"/>
        <v>4500000</v>
      </c>
      <c r="G431" s="219">
        <v>1575000</v>
      </c>
      <c r="H431" s="133">
        <f t="shared" si="101"/>
        <v>2925000</v>
      </c>
      <c r="I431" s="254">
        <v>5</v>
      </c>
      <c r="J431" s="254">
        <v>0.2</v>
      </c>
      <c r="K431" s="30">
        <v>9</v>
      </c>
      <c r="L431" s="253">
        <f t="shared" si="102"/>
        <v>675000</v>
      </c>
      <c r="M431" s="219">
        <f t="shared" si="103"/>
        <v>2250000</v>
      </c>
      <c r="N431" s="133">
        <f t="shared" si="104"/>
        <v>2250000</v>
      </c>
      <c r="O431" s="312" t="s">
        <v>1767</v>
      </c>
      <c r="P431" s="182">
        <v>1</v>
      </c>
      <c r="Q431" s="287"/>
      <c r="R431" s="6"/>
      <c r="S431" s="6"/>
      <c r="T431" s="6"/>
      <c r="U431" s="6"/>
      <c r="V431" s="4"/>
      <c r="W431" s="4"/>
      <c r="X431" s="4"/>
    </row>
    <row r="432" spans="1:24" s="3" customFormat="1" ht="13.5" customHeight="1" x14ac:dyDescent="0.2">
      <c r="A432" s="221">
        <v>428</v>
      </c>
      <c r="B432" s="324" t="s">
        <v>1765</v>
      </c>
      <c r="C432" s="323">
        <v>44341</v>
      </c>
      <c r="D432" s="284">
        <v>6000000</v>
      </c>
      <c r="E432" s="284"/>
      <c r="F432" s="29">
        <f t="shared" si="100"/>
        <v>6000000</v>
      </c>
      <c r="G432" s="219">
        <v>2000000</v>
      </c>
      <c r="H432" s="133">
        <f t="shared" si="101"/>
        <v>4000000</v>
      </c>
      <c r="I432" s="254">
        <v>5</v>
      </c>
      <c r="J432" s="254">
        <v>0.2</v>
      </c>
      <c r="K432" s="30">
        <v>9</v>
      </c>
      <c r="L432" s="253">
        <f t="shared" si="102"/>
        <v>900000</v>
      </c>
      <c r="M432" s="219">
        <f t="shared" si="103"/>
        <v>2900000</v>
      </c>
      <c r="N432" s="133">
        <f t="shared" si="104"/>
        <v>3100000</v>
      </c>
      <c r="O432" s="312" t="s">
        <v>1702</v>
      </c>
      <c r="P432" s="182">
        <v>1</v>
      </c>
      <c r="Q432" s="287"/>
      <c r="R432" s="6"/>
      <c r="S432" s="6"/>
      <c r="T432" s="6"/>
      <c r="U432" s="6"/>
      <c r="V432" s="4"/>
      <c r="W432" s="4"/>
      <c r="X432" s="4"/>
    </row>
    <row r="433" spans="1:24" s="3" customFormat="1" ht="13.5" customHeight="1" x14ac:dyDescent="0.2">
      <c r="A433" s="221">
        <v>429</v>
      </c>
      <c r="B433" s="324" t="s">
        <v>1766</v>
      </c>
      <c r="C433" s="323">
        <v>44368</v>
      </c>
      <c r="D433" s="284">
        <v>1590000</v>
      </c>
      <c r="E433" s="284"/>
      <c r="F433" s="29">
        <f t="shared" si="100"/>
        <v>1590000</v>
      </c>
      <c r="G433" s="219">
        <v>503500</v>
      </c>
      <c r="H433" s="133">
        <f t="shared" si="101"/>
        <v>1086500</v>
      </c>
      <c r="I433" s="254">
        <v>5</v>
      </c>
      <c r="J433" s="254">
        <v>0.2</v>
      </c>
      <c r="K433" s="30">
        <v>9</v>
      </c>
      <c r="L433" s="253">
        <f t="shared" si="102"/>
        <v>238500</v>
      </c>
      <c r="M433" s="219">
        <f t="shared" si="103"/>
        <v>742000</v>
      </c>
      <c r="N433" s="133">
        <f t="shared" si="104"/>
        <v>848000</v>
      </c>
      <c r="O433" s="312" t="s">
        <v>1768</v>
      </c>
      <c r="P433" s="182">
        <v>2</v>
      </c>
      <c r="Q433" s="287"/>
      <c r="R433" s="6"/>
      <c r="S433" s="6"/>
      <c r="T433" s="6"/>
      <c r="U433" s="6"/>
      <c r="V433" s="4"/>
      <c r="W433" s="4"/>
      <c r="X433" s="4"/>
    </row>
    <row r="434" spans="1:24" s="3" customFormat="1" ht="13.5" customHeight="1" x14ac:dyDescent="0.2">
      <c r="A434" s="221">
        <v>430</v>
      </c>
      <c r="B434" s="324" t="s">
        <v>1775</v>
      </c>
      <c r="C434" s="323">
        <v>44406</v>
      </c>
      <c r="D434" s="284">
        <v>7000000</v>
      </c>
      <c r="E434" s="284"/>
      <c r="F434" s="29">
        <f t="shared" ref="F434:F442" si="105">+D434+E434</f>
        <v>7000000</v>
      </c>
      <c r="G434" s="219">
        <v>2100000</v>
      </c>
      <c r="H434" s="133">
        <f t="shared" ref="H434:H442" si="106">+F434-G434</f>
        <v>4900000</v>
      </c>
      <c r="I434" s="254">
        <v>5</v>
      </c>
      <c r="J434" s="254">
        <v>0.2</v>
      </c>
      <c r="K434" s="30">
        <v>9</v>
      </c>
      <c r="L434" s="253">
        <f t="shared" si="102"/>
        <v>1050000</v>
      </c>
      <c r="M434" s="219">
        <f t="shared" si="103"/>
        <v>3150000</v>
      </c>
      <c r="N434" s="133">
        <f t="shared" si="104"/>
        <v>3850000</v>
      </c>
      <c r="O434" s="312" t="s">
        <v>1784</v>
      </c>
      <c r="P434" s="182">
        <v>1</v>
      </c>
      <c r="Q434" s="287" t="s">
        <v>1787</v>
      </c>
      <c r="R434" s="6"/>
      <c r="S434" s="6"/>
      <c r="T434" s="6"/>
      <c r="U434" s="6"/>
      <c r="V434" s="4"/>
      <c r="W434" s="4"/>
      <c r="X434" s="4"/>
    </row>
    <row r="435" spans="1:24" s="3" customFormat="1" ht="13.5" customHeight="1" x14ac:dyDescent="0.2">
      <c r="A435" s="221">
        <v>431</v>
      </c>
      <c r="B435" s="324" t="s">
        <v>1776</v>
      </c>
      <c r="C435" s="323">
        <v>44406</v>
      </c>
      <c r="D435" s="284">
        <v>6000000</v>
      </c>
      <c r="E435" s="284"/>
      <c r="F435" s="29">
        <f t="shared" si="105"/>
        <v>6000000</v>
      </c>
      <c r="G435" s="219">
        <v>1800000</v>
      </c>
      <c r="H435" s="133">
        <f t="shared" si="106"/>
        <v>4200000</v>
      </c>
      <c r="I435" s="254">
        <v>5</v>
      </c>
      <c r="J435" s="254">
        <v>0.2</v>
      </c>
      <c r="K435" s="30">
        <v>9</v>
      </c>
      <c r="L435" s="253">
        <f t="shared" si="102"/>
        <v>900000</v>
      </c>
      <c r="M435" s="219">
        <f t="shared" si="103"/>
        <v>2700000</v>
      </c>
      <c r="N435" s="133">
        <f t="shared" si="104"/>
        <v>3300000</v>
      </c>
      <c r="O435" s="312" t="s">
        <v>1784</v>
      </c>
      <c r="P435" s="182">
        <v>1</v>
      </c>
      <c r="Q435" s="287" t="s">
        <v>1787</v>
      </c>
      <c r="R435" s="6"/>
      <c r="S435" s="6"/>
      <c r="T435" s="6"/>
      <c r="U435" s="6"/>
      <c r="V435" s="4"/>
      <c r="W435" s="4"/>
      <c r="X435" s="4"/>
    </row>
    <row r="436" spans="1:24" s="3" customFormat="1" ht="13.5" customHeight="1" x14ac:dyDescent="0.2">
      <c r="A436" s="221">
        <v>432</v>
      </c>
      <c r="B436" s="324" t="s">
        <v>1777</v>
      </c>
      <c r="C436" s="323">
        <v>44406</v>
      </c>
      <c r="D436" s="284">
        <v>6000000</v>
      </c>
      <c r="E436" s="284"/>
      <c r="F436" s="29">
        <f t="shared" si="105"/>
        <v>6000000</v>
      </c>
      <c r="G436" s="219">
        <v>1800000</v>
      </c>
      <c r="H436" s="133">
        <f t="shared" si="106"/>
        <v>4200000</v>
      </c>
      <c r="I436" s="254">
        <v>5</v>
      </c>
      <c r="J436" s="254">
        <v>0.2</v>
      </c>
      <c r="K436" s="30">
        <v>9</v>
      </c>
      <c r="L436" s="253">
        <f t="shared" si="102"/>
        <v>900000</v>
      </c>
      <c r="M436" s="219">
        <f t="shared" si="103"/>
        <v>2700000</v>
      </c>
      <c r="N436" s="133">
        <f t="shared" si="104"/>
        <v>3300000</v>
      </c>
      <c r="O436" s="312" t="s">
        <v>1784</v>
      </c>
      <c r="P436" s="182">
        <v>1</v>
      </c>
      <c r="Q436" s="287" t="s">
        <v>1787</v>
      </c>
      <c r="R436" s="6"/>
      <c r="S436" s="6"/>
      <c r="T436" s="6"/>
      <c r="U436" s="6"/>
      <c r="V436" s="4"/>
      <c r="W436" s="4"/>
      <c r="X436" s="4"/>
    </row>
    <row r="437" spans="1:24" s="3" customFormat="1" ht="13.5" customHeight="1" x14ac:dyDescent="0.2">
      <c r="A437" s="221">
        <v>433</v>
      </c>
      <c r="B437" s="324" t="s">
        <v>1778</v>
      </c>
      <c r="C437" s="323">
        <v>44407</v>
      </c>
      <c r="D437" s="284">
        <v>2500000</v>
      </c>
      <c r="E437" s="284"/>
      <c r="F437" s="29">
        <f t="shared" si="105"/>
        <v>2500000</v>
      </c>
      <c r="G437" s="219">
        <v>750000</v>
      </c>
      <c r="H437" s="133">
        <f t="shared" si="106"/>
        <v>1750000</v>
      </c>
      <c r="I437" s="254">
        <v>5</v>
      </c>
      <c r="J437" s="254">
        <v>0.2</v>
      </c>
      <c r="K437" s="30">
        <v>9</v>
      </c>
      <c r="L437" s="253">
        <f t="shared" si="102"/>
        <v>375000</v>
      </c>
      <c r="M437" s="219">
        <f t="shared" si="103"/>
        <v>1125000</v>
      </c>
      <c r="N437" s="133">
        <f t="shared" si="104"/>
        <v>1375000</v>
      </c>
      <c r="O437" s="312" t="s">
        <v>1785</v>
      </c>
      <c r="P437" s="182">
        <v>1</v>
      </c>
      <c r="Q437" s="287" t="s">
        <v>1788</v>
      </c>
      <c r="R437" s="6"/>
      <c r="S437" s="6"/>
      <c r="T437" s="6"/>
      <c r="U437" s="6"/>
      <c r="V437" s="4"/>
      <c r="W437" s="4"/>
      <c r="X437" s="4"/>
    </row>
    <row r="438" spans="1:24" s="3" customFormat="1" ht="13.5" customHeight="1" x14ac:dyDescent="0.2">
      <c r="A438" s="221">
        <v>434</v>
      </c>
      <c r="B438" s="324" t="s">
        <v>1779</v>
      </c>
      <c r="C438" s="323">
        <v>44407</v>
      </c>
      <c r="D438" s="284">
        <v>11000000</v>
      </c>
      <c r="E438" s="284"/>
      <c r="F438" s="29">
        <f t="shared" si="105"/>
        <v>11000000</v>
      </c>
      <c r="G438" s="219">
        <v>3300000</v>
      </c>
      <c r="H438" s="133">
        <f t="shared" si="106"/>
        <v>7700000</v>
      </c>
      <c r="I438" s="254">
        <v>5</v>
      </c>
      <c r="J438" s="254">
        <v>0.2</v>
      </c>
      <c r="K438" s="30">
        <v>9</v>
      </c>
      <c r="L438" s="253">
        <f t="shared" si="102"/>
        <v>1650000</v>
      </c>
      <c r="M438" s="219">
        <f t="shared" si="103"/>
        <v>4950000</v>
      </c>
      <c r="N438" s="133">
        <f t="shared" si="104"/>
        <v>6050000</v>
      </c>
      <c r="O438" s="312" t="s">
        <v>1087</v>
      </c>
      <c r="P438" s="182">
        <v>1</v>
      </c>
      <c r="Q438" s="287" t="s">
        <v>1788</v>
      </c>
      <c r="R438" s="6"/>
      <c r="S438" s="6"/>
      <c r="T438" s="6"/>
      <c r="U438" s="6"/>
      <c r="V438" s="4"/>
      <c r="W438" s="4"/>
      <c r="X438" s="4"/>
    </row>
    <row r="439" spans="1:24" s="3" customFormat="1" ht="13.5" customHeight="1" x14ac:dyDescent="0.2">
      <c r="A439" s="221">
        <v>435</v>
      </c>
      <c r="B439" s="324" t="s">
        <v>1780</v>
      </c>
      <c r="C439" s="323">
        <v>44407</v>
      </c>
      <c r="D439" s="284">
        <v>12000000</v>
      </c>
      <c r="E439" s="284"/>
      <c r="F439" s="29">
        <f t="shared" si="105"/>
        <v>12000000</v>
      </c>
      <c r="G439" s="219">
        <v>3600000</v>
      </c>
      <c r="H439" s="133">
        <f t="shared" si="106"/>
        <v>8400000</v>
      </c>
      <c r="I439" s="254">
        <v>5</v>
      </c>
      <c r="J439" s="254">
        <v>0.2</v>
      </c>
      <c r="K439" s="30">
        <v>9</v>
      </c>
      <c r="L439" s="253">
        <f t="shared" si="102"/>
        <v>1800000</v>
      </c>
      <c r="M439" s="219">
        <f t="shared" si="103"/>
        <v>5400000</v>
      </c>
      <c r="N439" s="133">
        <f t="shared" si="104"/>
        <v>6600000</v>
      </c>
      <c r="O439" s="312" t="s">
        <v>1087</v>
      </c>
      <c r="P439" s="182">
        <v>1</v>
      </c>
      <c r="Q439" s="287" t="s">
        <v>1788</v>
      </c>
      <c r="R439" s="6"/>
      <c r="S439" s="6"/>
      <c r="T439" s="6"/>
      <c r="U439" s="6"/>
      <c r="V439" s="4"/>
      <c r="W439" s="4"/>
      <c r="X439" s="4"/>
    </row>
    <row r="440" spans="1:24" s="3" customFormat="1" ht="13.5" customHeight="1" x14ac:dyDescent="0.2">
      <c r="A440" s="221">
        <v>436</v>
      </c>
      <c r="B440" s="324" t="s">
        <v>1781</v>
      </c>
      <c r="C440" s="323">
        <v>44407</v>
      </c>
      <c r="D440" s="284">
        <v>12000000</v>
      </c>
      <c r="E440" s="284"/>
      <c r="F440" s="29">
        <f t="shared" si="105"/>
        <v>12000000</v>
      </c>
      <c r="G440" s="219">
        <v>3600000</v>
      </c>
      <c r="H440" s="133">
        <f t="shared" si="106"/>
        <v>8400000</v>
      </c>
      <c r="I440" s="254">
        <v>5</v>
      </c>
      <c r="J440" s="254">
        <v>0.2</v>
      </c>
      <c r="K440" s="30">
        <v>9</v>
      </c>
      <c r="L440" s="253">
        <f t="shared" si="102"/>
        <v>1800000</v>
      </c>
      <c r="M440" s="219">
        <f t="shared" si="103"/>
        <v>5400000</v>
      </c>
      <c r="N440" s="133">
        <f t="shared" si="104"/>
        <v>6600000</v>
      </c>
      <c r="O440" s="312" t="s">
        <v>1087</v>
      </c>
      <c r="P440" s="182">
        <v>1</v>
      </c>
      <c r="Q440" s="287"/>
      <c r="R440" s="6"/>
      <c r="S440" s="6"/>
      <c r="T440" s="6"/>
      <c r="U440" s="6"/>
      <c r="V440" s="4"/>
      <c r="W440" s="4"/>
      <c r="X440" s="4"/>
    </row>
    <row r="441" spans="1:24" s="3" customFormat="1" ht="13.5" customHeight="1" x14ac:dyDescent="0.2">
      <c r="A441" s="221">
        <v>437</v>
      </c>
      <c r="B441" s="324" t="s">
        <v>1782</v>
      </c>
      <c r="C441" s="323">
        <v>44432</v>
      </c>
      <c r="D441" s="284">
        <v>3181819</v>
      </c>
      <c r="E441" s="284"/>
      <c r="F441" s="29">
        <f t="shared" si="105"/>
        <v>3181819</v>
      </c>
      <c r="G441" s="219">
        <v>901516</v>
      </c>
      <c r="H441" s="133">
        <f t="shared" si="106"/>
        <v>2280303</v>
      </c>
      <c r="I441" s="254">
        <v>5</v>
      </c>
      <c r="J441" s="254">
        <v>0.2</v>
      </c>
      <c r="K441" s="30">
        <v>9</v>
      </c>
      <c r="L441" s="253">
        <f t="shared" si="102"/>
        <v>477273</v>
      </c>
      <c r="M441" s="219">
        <f t="shared" si="103"/>
        <v>1378789</v>
      </c>
      <c r="N441" s="133">
        <f t="shared" si="104"/>
        <v>1803030</v>
      </c>
      <c r="O441" s="312" t="s">
        <v>1786</v>
      </c>
      <c r="P441" s="182">
        <v>1</v>
      </c>
      <c r="Q441" s="287"/>
      <c r="R441" s="6"/>
      <c r="S441" s="6"/>
      <c r="T441" s="6"/>
      <c r="U441" s="6"/>
      <c r="V441" s="4"/>
      <c r="W441" s="4"/>
      <c r="X441" s="4"/>
    </row>
    <row r="442" spans="1:24" s="3" customFormat="1" ht="13.5" customHeight="1" x14ac:dyDescent="0.2">
      <c r="A442" s="221">
        <v>438</v>
      </c>
      <c r="B442" s="324" t="s">
        <v>1783</v>
      </c>
      <c r="C442" s="323">
        <v>44452</v>
      </c>
      <c r="D442" s="284">
        <v>1920000</v>
      </c>
      <c r="E442" s="284"/>
      <c r="F442" s="29">
        <f t="shared" si="105"/>
        <v>1920000</v>
      </c>
      <c r="G442" s="219">
        <v>512000</v>
      </c>
      <c r="H442" s="133">
        <f t="shared" si="106"/>
        <v>1408000</v>
      </c>
      <c r="I442" s="254">
        <v>5</v>
      </c>
      <c r="J442" s="254">
        <v>0.2</v>
      </c>
      <c r="K442" s="30">
        <v>9</v>
      </c>
      <c r="L442" s="253">
        <f t="shared" si="102"/>
        <v>288000</v>
      </c>
      <c r="M442" s="219">
        <f t="shared" si="103"/>
        <v>800000</v>
      </c>
      <c r="N442" s="133">
        <f t="shared" si="104"/>
        <v>1120000</v>
      </c>
      <c r="O442" s="312" t="s">
        <v>1773</v>
      </c>
      <c r="P442" s="182">
        <v>1</v>
      </c>
      <c r="Q442" s="287"/>
      <c r="R442" s="6"/>
      <c r="S442" s="6"/>
      <c r="T442" s="6"/>
      <c r="U442" s="6"/>
      <c r="V442" s="4"/>
      <c r="W442" s="4"/>
      <c r="X442" s="4"/>
    </row>
    <row r="443" spans="1:24" s="3" customFormat="1" ht="13.5" customHeight="1" x14ac:dyDescent="0.2">
      <c r="A443" s="221">
        <v>439</v>
      </c>
      <c r="B443" s="324" t="s">
        <v>1794</v>
      </c>
      <c r="C443" s="323">
        <v>44553</v>
      </c>
      <c r="D443" s="284">
        <v>5695000</v>
      </c>
      <c r="E443" s="284"/>
      <c r="F443" s="29">
        <f t="shared" ref="F443:F445" si="107">+D443+E443</f>
        <v>5695000</v>
      </c>
      <c r="G443" s="219">
        <v>1233917</v>
      </c>
      <c r="H443" s="133">
        <f t="shared" ref="H443:H445" si="108">+F443-G443</f>
        <v>4461083</v>
      </c>
      <c r="I443" s="254">
        <v>5</v>
      </c>
      <c r="J443" s="254">
        <v>0.2</v>
      </c>
      <c r="K443" s="30">
        <v>9</v>
      </c>
      <c r="L443" s="253">
        <f t="shared" si="102"/>
        <v>854250</v>
      </c>
      <c r="M443" s="219">
        <f t="shared" si="103"/>
        <v>2088167</v>
      </c>
      <c r="N443" s="133">
        <f t="shared" si="104"/>
        <v>3606833</v>
      </c>
      <c r="O443" s="312" t="s">
        <v>1763</v>
      </c>
      <c r="P443" s="182">
        <v>1</v>
      </c>
      <c r="Q443" s="287"/>
      <c r="R443" s="6"/>
      <c r="S443" s="6"/>
      <c r="T443" s="6"/>
      <c r="U443" s="6"/>
      <c r="V443" s="4"/>
      <c r="W443" s="4"/>
      <c r="X443" s="4"/>
    </row>
    <row r="444" spans="1:24" s="3" customFormat="1" ht="13.5" customHeight="1" x14ac:dyDescent="0.2">
      <c r="A444" s="221">
        <v>440</v>
      </c>
      <c r="B444" s="324" t="s">
        <v>1795</v>
      </c>
      <c r="C444" s="323">
        <v>44553</v>
      </c>
      <c r="D444" s="284">
        <v>14500000</v>
      </c>
      <c r="E444" s="284"/>
      <c r="F444" s="29">
        <f t="shared" si="107"/>
        <v>14500000</v>
      </c>
      <c r="G444" s="219">
        <v>3141667</v>
      </c>
      <c r="H444" s="133">
        <f t="shared" si="108"/>
        <v>11358333</v>
      </c>
      <c r="I444" s="254">
        <v>5</v>
      </c>
      <c r="J444" s="254">
        <v>0.2</v>
      </c>
      <c r="K444" s="30">
        <v>9</v>
      </c>
      <c r="L444" s="253">
        <f t="shared" si="102"/>
        <v>2175000</v>
      </c>
      <c r="M444" s="219">
        <f t="shared" si="103"/>
        <v>5316667</v>
      </c>
      <c r="N444" s="133">
        <f t="shared" si="104"/>
        <v>9183333</v>
      </c>
      <c r="O444" s="312" t="s">
        <v>1067</v>
      </c>
      <c r="P444" s="182">
        <v>1</v>
      </c>
      <c r="Q444" s="287"/>
      <c r="R444" s="6"/>
      <c r="S444" s="6"/>
      <c r="T444" s="6"/>
      <c r="U444" s="6"/>
      <c r="V444" s="4"/>
      <c r="W444" s="4"/>
      <c r="X444" s="4"/>
    </row>
    <row r="445" spans="1:24" s="3" customFormat="1" ht="13.5" customHeight="1" x14ac:dyDescent="0.2">
      <c r="A445" s="221">
        <v>441</v>
      </c>
      <c r="B445" s="324" t="s">
        <v>1796</v>
      </c>
      <c r="C445" s="323">
        <v>44553</v>
      </c>
      <c r="D445" s="284">
        <v>18500000</v>
      </c>
      <c r="E445" s="284"/>
      <c r="F445" s="29">
        <f t="shared" si="107"/>
        <v>18500000</v>
      </c>
      <c r="G445" s="219">
        <v>4008333</v>
      </c>
      <c r="H445" s="133">
        <f t="shared" si="108"/>
        <v>14491667</v>
      </c>
      <c r="I445" s="254">
        <v>5</v>
      </c>
      <c r="J445" s="254">
        <v>0.2</v>
      </c>
      <c r="K445" s="30">
        <v>9</v>
      </c>
      <c r="L445" s="253">
        <f t="shared" si="102"/>
        <v>2775000</v>
      </c>
      <c r="M445" s="219">
        <f t="shared" si="103"/>
        <v>6783333</v>
      </c>
      <c r="N445" s="133">
        <f t="shared" si="104"/>
        <v>11716667</v>
      </c>
      <c r="O445" s="312" t="s">
        <v>1067</v>
      </c>
      <c r="P445" s="182">
        <v>1</v>
      </c>
      <c r="Q445" s="287"/>
      <c r="R445" s="6"/>
      <c r="S445" s="6"/>
      <c r="T445" s="6"/>
      <c r="U445" s="6"/>
      <c r="V445" s="4"/>
      <c r="W445" s="4"/>
      <c r="X445" s="4"/>
    </row>
    <row r="446" spans="1:24" s="3" customFormat="1" ht="13.5" customHeight="1" x14ac:dyDescent="0.2">
      <c r="A446" s="221">
        <v>442</v>
      </c>
      <c r="B446" s="324" t="s">
        <v>1802</v>
      </c>
      <c r="C446" s="323">
        <v>44664</v>
      </c>
      <c r="D446" s="284">
        <v>2152000</v>
      </c>
      <c r="E446" s="284"/>
      <c r="F446" s="29">
        <f t="shared" ref="F446:F451" si="109">+D446+E446</f>
        <v>2152000</v>
      </c>
      <c r="G446" s="219">
        <v>322800</v>
      </c>
      <c r="H446" s="133">
        <f t="shared" ref="H446:H451" si="110">+F446-G446</f>
        <v>1829200</v>
      </c>
      <c r="I446" s="254">
        <v>5</v>
      </c>
      <c r="J446" s="254">
        <v>0.2</v>
      </c>
      <c r="K446" s="30">
        <v>9</v>
      </c>
      <c r="L446" s="253">
        <f t="shared" ref="L446:L451" si="111">ROUND(IF(F446*J446*K446/12&gt;=H446,H446-1000,F446*J446*K446/12),0)</f>
        <v>322800</v>
      </c>
      <c r="M446" s="219">
        <f t="shared" ref="M446:M451" si="112">+G446+L446</f>
        <v>645600</v>
      </c>
      <c r="N446" s="133">
        <f t="shared" ref="N446:N451" si="113">+F446-M446</f>
        <v>1506400</v>
      </c>
      <c r="O446" s="312" t="s">
        <v>1803</v>
      </c>
      <c r="P446" s="182">
        <v>1</v>
      </c>
      <c r="Q446" s="287"/>
      <c r="R446" s="6"/>
      <c r="S446" s="6"/>
      <c r="T446" s="6"/>
      <c r="U446" s="6"/>
      <c r="V446" s="4"/>
      <c r="W446" s="4"/>
      <c r="X446" s="4"/>
    </row>
    <row r="447" spans="1:24" s="3" customFormat="1" ht="13.5" customHeight="1" x14ac:dyDescent="0.2">
      <c r="A447" s="221">
        <v>443</v>
      </c>
      <c r="B447" s="324" t="s">
        <v>1810</v>
      </c>
      <c r="C447" s="323" t="s">
        <v>1811</v>
      </c>
      <c r="D447" s="284">
        <v>3936000</v>
      </c>
      <c r="E447" s="284"/>
      <c r="F447" s="29">
        <f t="shared" ref="F447" si="114">+D447+E447</f>
        <v>3936000</v>
      </c>
      <c r="G447" s="219">
        <v>524800</v>
      </c>
      <c r="H447" s="133">
        <f t="shared" ref="H447" si="115">+F447-G447</f>
        <v>3411200</v>
      </c>
      <c r="I447" s="254">
        <v>5</v>
      </c>
      <c r="J447" s="254">
        <v>0.2</v>
      </c>
      <c r="K447" s="30">
        <v>9</v>
      </c>
      <c r="L447" s="253">
        <f t="shared" ref="L447" si="116">ROUND(IF(F447*J447*K447/12&gt;=H447,H447-1000,F447*J447*K447/12),0)</f>
        <v>590400</v>
      </c>
      <c r="M447" s="219">
        <f t="shared" ref="M447" si="117">+G447+L447</f>
        <v>1115200</v>
      </c>
      <c r="N447" s="133">
        <f t="shared" ref="N447" si="118">+F447-M447</f>
        <v>2820800</v>
      </c>
      <c r="O447" s="312" t="s">
        <v>1812</v>
      </c>
      <c r="P447" s="182">
        <v>4</v>
      </c>
      <c r="Q447" s="287"/>
      <c r="R447" s="6"/>
      <c r="S447" s="6"/>
      <c r="T447" s="6"/>
      <c r="U447" s="6"/>
      <c r="V447" s="4"/>
      <c r="W447" s="4"/>
      <c r="X447" s="4"/>
    </row>
    <row r="448" spans="1:24" s="3" customFormat="1" ht="13.5" customHeight="1" x14ac:dyDescent="0.2">
      <c r="A448" s="221">
        <v>444</v>
      </c>
      <c r="B448" s="324" t="s">
        <v>1813</v>
      </c>
      <c r="C448" s="323" t="s">
        <v>1805</v>
      </c>
      <c r="D448" s="284">
        <v>13000000</v>
      </c>
      <c r="E448" s="284"/>
      <c r="F448" s="29">
        <f t="shared" si="109"/>
        <v>13000000</v>
      </c>
      <c r="G448" s="219">
        <v>1516667</v>
      </c>
      <c r="H448" s="133">
        <f t="shared" si="110"/>
        <v>11483333</v>
      </c>
      <c r="I448" s="254">
        <v>5</v>
      </c>
      <c r="J448" s="254">
        <v>0.2</v>
      </c>
      <c r="K448" s="30">
        <v>9</v>
      </c>
      <c r="L448" s="253">
        <f t="shared" si="111"/>
        <v>1950000</v>
      </c>
      <c r="M448" s="219">
        <f t="shared" si="112"/>
        <v>3466667</v>
      </c>
      <c r="N448" s="133">
        <f t="shared" si="113"/>
        <v>9533333</v>
      </c>
      <c r="O448" s="312" t="s">
        <v>1806</v>
      </c>
      <c r="P448" s="182">
        <v>1</v>
      </c>
      <c r="Q448" s="287"/>
      <c r="R448" s="6"/>
      <c r="S448" s="6"/>
      <c r="T448" s="6"/>
      <c r="U448" s="6"/>
      <c r="V448" s="4"/>
      <c r="W448" s="4"/>
      <c r="X448" s="4"/>
    </row>
    <row r="449" spans="1:24" s="3" customFormat="1" ht="13.5" customHeight="1" x14ac:dyDescent="0.2">
      <c r="A449" s="221">
        <v>445</v>
      </c>
      <c r="B449" s="324" t="s">
        <v>1814</v>
      </c>
      <c r="C449" s="323" t="s">
        <v>1805</v>
      </c>
      <c r="D449" s="284">
        <v>15000000</v>
      </c>
      <c r="E449" s="284"/>
      <c r="F449" s="29">
        <f t="shared" si="109"/>
        <v>15000000</v>
      </c>
      <c r="G449" s="219">
        <v>1750000</v>
      </c>
      <c r="H449" s="133">
        <f t="shared" si="110"/>
        <v>13250000</v>
      </c>
      <c r="I449" s="254">
        <v>5</v>
      </c>
      <c r="J449" s="254">
        <v>0.2</v>
      </c>
      <c r="K449" s="30">
        <v>9</v>
      </c>
      <c r="L449" s="253">
        <f t="shared" si="111"/>
        <v>2250000</v>
      </c>
      <c r="M449" s="219">
        <f t="shared" si="112"/>
        <v>4000000</v>
      </c>
      <c r="N449" s="133">
        <f t="shared" si="113"/>
        <v>11000000</v>
      </c>
      <c r="O449" s="312" t="s">
        <v>1807</v>
      </c>
      <c r="P449" s="182">
        <v>1</v>
      </c>
      <c r="Q449" s="287"/>
      <c r="R449" s="6"/>
      <c r="S449" s="6"/>
      <c r="T449" s="6"/>
      <c r="U449" s="6"/>
      <c r="V449" s="4"/>
      <c r="W449" s="4"/>
      <c r="X449" s="4"/>
    </row>
    <row r="450" spans="1:24" s="3" customFormat="1" ht="13.5" customHeight="1" x14ac:dyDescent="0.2">
      <c r="A450" s="221">
        <v>446</v>
      </c>
      <c r="B450" s="324" t="s">
        <v>1815</v>
      </c>
      <c r="C450" s="323" t="s">
        <v>1805</v>
      </c>
      <c r="D450" s="284">
        <v>10500000</v>
      </c>
      <c r="E450" s="284"/>
      <c r="F450" s="29">
        <f t="shared" si="109"/>
        <v>10500000</v>
      </c>
      <c r="G450" s="219">
        <v>1225000</v>
      </c>
      <c r="H450" s="133">
        <f t="shared" si="110"/>
        <v>9275000</v>
      </c>
      <c r="I450" s="254">
        <v>5</v>
      </c>
      <c r="J450" s="254">
        <v>0.2</v>
      </c>
      <c r="K450" s="30">
        <v>9</v>
      </c>
      <c r="L450" s="253">
        <f t="shared" si="111"/>
        <v>1575000</v>
      </c>
      <c r="M450" s="219">
        <f t="shared" si="112"/>
        <v>2800000</v>
      </c>
      <c r="N450" s="133">
        <f t="shared" si="113"/>
        <v>7700000</v>
      </c>
      <c r="O450" s="312" t="s">
        <v>1807</v>
      </c>
      <c r="P450" s="182">
        <v>1</v>
      </c>
      <c r="Q450" s="287"/>
      <c r="R450" s="6"/>
      <c r="S450" s="6"/>
      <c r="T450" s="6"/>
      <c r="U450" s="6"/>
      <c r="V450" s="4"/>
      <c r="W450" s="4"/>
      <c r="X450" s="4"/>
    </row>
    <row r="451" spans="1:24" s="3" customFormat="1" ht="13.5" customHeight="1" x14ac:dyDescent="0.2">
      <c r="A451" s="221">
        <v>447</v>
      </c>
      <c r="B451" s="324" t="s">
        <v>1816</v>
      </c>
      <c r="C451" s="323" t="s">
        <v>1805</v>
      </c>
      <c r="D451" s="284">
        <v>12000000</v>
      </c>
      <c r="E451" s="284"/>
      <c r="F451" s="29">
        <f t="shared" si="109"/>
        <v>12000000</v>
      </c>
      <c r="G451" s="219">
        <v>1400000</v>
      </c>
      <c r="H451" s="133">
        <f t="shared" si="110"/>
        <v>10600000</v>
      </c>
      <c r="I451" s="254">
        <v>5</v>
      </c>
      <c r="J451" s="254">
        <v>0.2</v>
      </c>
      <c r="K451" s="30">
        <v>9</v>
      </c>
      <c r="L451" s="253">
        <f t="shared" si="111"/>
        <v>1800000</v>
      </c>
      <c r="M451" s="219">
        <f t="shared" si="112"/>
        <v>3200000</v>
      </c>
      <c r="N451" s="133">
        <f t="shared" si="113"/>
        <v>8800000</v>
      </c>
      <c r="O451" s="312" t="s">
        <v>1807</v>
      </c>
      <c r="P451" s="182">
        <v>1</v>
      </c>
      <c r="Q451" s="287"/>
      <c r="R451" s="6"/>
      <c r="S451" s="6"/>
      <c r="T451" s="6"/>
      <c r="U451" s="6"/>
      <c r="V451" s="4"/>
      <c r="W451" s="4"/>
      <c r="X451" s="4"/>
    </row>
    <row r="452" spans="1:24" s="3" customFormat="1" ht="13.5" customHeight="1" x14ac:dyDescent="0.2">
      <c r="A452" s="221">
        <v>448</v>
      </c>
      <c r="B452" s="324" t="s">
        <v>1822</v>
      </c>
      <c r="C452" s="323">
        <v>44746</v>
      </c>
      <c r="D452" s="284">
        <v>4100000</v>
      </c>
      <c r="E452" s="284"/>
      <c r="F452" s="29">
        <f t="shared" ref="F452:F453" si="119">+D452+E452</f>
        <v>4100000</v>
      </c>
      <c r="G452" s="219">
        <v>410000</v>
      </c>
      <c r="H452" s="133">
        <f t="shared" ref="H452:H453" si="120">+F452-G452</f>
        <v>3690000</v>
      </c>
      <c r="I452" s="254">
        <v>5</v>
      </c>
      <c r="J452" s="254">
        <v>0.2</v>
      </c>
      <c r="K452" s="30">
        <v>9</v>
      </c>
      <c r="L452" s="253">
        <f t="shared" ref="L452:L453" si="121">ROUND(IF(F452*J452*K452/12&gt;=H452,H452-1000,F452*J452*K452/12),0)</f>
        <v>615000</v>
      </c>
      <c r="M452" s="219">
        <f t="shared" ref="M452:M453" si="122">+G452+L452</f>
        <v>1025000</v>
      </c>
      <c r="N452" s="133">
        <f t="shared" ref="N452:N453" si="123">+F452-M452</f>
        <v>3075000</v>
      </c>
      <c r="O452" s="312" t="s">
        <v>1824</v>
      </c>
      <c r="P452" s="182">
        <v>1</v>
      </c>
      <c r="Q452" s="287"/>
      <c r="R452" s="6"/>
      <c r="S452" s="6"/>
      <c r="T452" s="6"/>
      <c r="U452" s="6"/>
      <c r="V452" s="4"/>
      <c r="W452" s="4"/>
      <c r="X452" s="4"/>
    </row>
    <row r="453" spans="1:24" s="3" customFormat="1" ht="13.5" customHeight="1" x14ac:dyDescent="0.2">
      <c r="A453" s="221">
        <v>449</v>
      </c>
      <c r="B453" s="324" t="s">
        <v>1823</v>
      </c>
      <c r="C453" s="323">
        <v>44798</v>
      </c>
      <c r="D453" s="284">
        <v>5500000</v>
      </c>
      <c r="E453" s="284"/>
      <c r="F453" s="29">
        <f t="shared" si="119"/>
        <v>5500000</v>
      </c>
      <c r="G453" s="219">
        <v>458333</v>
      </c>
      <c r="H453" s="133">
        <f t="shared" si="120"/>
        <v>5041667</v>
      </c>
      <c r="I453" s="254">
        <v>5</v>
      </c>
      <c r="J453" s="254">
        <v>0.2</v>
      </c>
      <c r="K453" s="30">
        <v>9</v>
      </c>
      <c r="L453" s="253">
        <f t="shared" si="121"/>
        <v>825000</v>
      </c>
      <c r="M453" s="219">
        <f t="shared" si="122"/>
        <v>1283333</v>
      </c>
      <c r="N453" s="133">
        <f t="shared" si="123"/>
        <v>4216667</v>
      </c>
      <c r="O453" s="312" t="s">
        <v>1825</v>
      </c>
      <c r="P453" s="182">
        <v>1</v>
      </c>
      <c r="Q453" s="287"/>
      <c r="R453" s="6"/>
      <c r="S453" s="6"/>
      <c r="T453" s="6"/>
      <c r="U453" s="6"/>
      <c r="V453" s="4"/>
      <c r="W453" s="4"/>
      <c r="X453" s="4"/>
    </row>
    <row r="454" spans="1:24" s="3" customFormat="1" ht="13.5" customHeight="1" x14ac:dyDescent="0.2">
      <c r="A454" s="221">
        <v>450</v>
      </c>
      <c r="B454" s="324" t="s">
        <v>1844</v>
      </c>
      <c r="C454" s="323">
        <v>44859</v>
      </c>
      <c r="D454" s="284">
        <v>15000000</v>
      </c>
      <c r="E454" s="284"/>
      <c r="F454" s="29">
        <f>+D454+E454</f>
        <v>15000000</v>
      </c>
      <c r="G454" s="219">
        <v>750000</v>
      </c>
      <c r="H454" s="133">
        <f>+F454-G454</f>
        <v>14250000</v>
      </c>
      <c r="I454" s="254">
        <v>5</v>
      </c>
      <c r="J454" s="254">
        <v>0.2</v>
      </c>
      <c r="K454" s="30">
        <v>9</v>
      </c>
      <c r="L454" s="253">
        <f t="shared" ref="L454:L455" si="124">ROUND(IF(F454*J454*K454/12&gt;=H454,H454-1000,F454*J454*K454/12),0)</f>
        <v>2250000</v>
      </c>
      <c r="M454" s="219">
        <f t="shared" ref="M454:M455" si="125">+G454+L454</f>
        <v>3000000</v>
      </c>
      <c r="N454" s="133">
        <f t="shared" ref="N454:N455" si="126">+F454-M454</f>
        <v>12000000</v>
      </c>
      <c r="O454" s="312" t="s">
        <v>1807</v>
      </c>
      <c r="P454" s="182">
        <v>1</v>
      </c>
      <c r="Q454" s="287"/>
      <c r="R454" s="6"/>
      <c r="S454" s="6"/>
      <c r="T454" s="6"/>
      <c r="U454" s="6"/>
      <c r="V454" s="4"/>
      <c r="W454" s="4"/>
      <c r="X454" s="4"/>
    </row>
    <row r="455" spans="1:24" s="3" customFormat="1" ht="13.5" customHeight="1" x14ac:dyDescent="0.2">
      <c r="A455" s="221">
        <v>451</v>
      </c>
      <c r="B455" s="324" t="s">
        <v>1845</v>
      </c>
      <c r="C455" s="323">
        <v>44859</v>
      </c>
      <c r="D455" s="284">
        <v>13000000</v>
      </c>
      <c r="E455" s="284"/>
      <c r="F455" s="29">
        <f>+D455+E455</f>
        <v>13000000</v>
      </c>
      <c r="G455" s="219">
        <v>650000</v>
      </c>
      <c r="H455" s="133">
        <f>+F455-G455</f>
        <v>12350000</v>
      </c>
      <c r="I455" s="254">
        <v>5</v>
      </c>
      <c r="J455" s="254">
        <v>0.2</v>
      </c>
      <c r="K455" s="30">
        <v>9</v>
      </c>
      <c r="L455" s="253">
        <f t="shared" si="124"/>
        <v>1950000</v>
      </c>
      <c r="M455" s="219">
        <f t="shared" si="125"/>
        <v>2600000</v>
      </c>
      <c r="N455" s="133">
        <f t="shared" si="126"/>
        <v>10400000</v>
      </c>
      <c r="O455" s="312" t="s">
        <v>1807</v>
      </c>
      <c r="P455" s="182">
        <v>1</v>
      </c>
      <c r="Q455" s="287"/>
      <c r="R455" s="6"/>
      <c r="S455" s="6"/>
      <c r="T455" s="6"/>
      <c r="U455" s="6"/>
      <c r="V455" s="4"/>
      <c r="W455" s="4"/>
      <c r="X455" s="4"/>
    </row>
    <row r="456" spans="1:24" s="3" customFormat="1" ht="13.5" customHeight="1" x14ac:dyDescent="0.2">
      <c r="A456" s="221">
        <v>452</v>
      </c>
      <c r="B456" s="324" t="s">
        <v>1860</v>
      </c>
      <c r="C456" s="323">
        <v>45132</v>
      </c>
      <c r="D456" s="284"/>
      <c r="E456" s="284">
        <v>6000000</v>
      </c>
      <c r="F456" s="29">
        <f t="shared" ref="F456:F461" si="127">+D456+E456</f>
        <v>6000000</v>
      </c>
      <c r="G456" s="219"/>
      <c r="H456" s="133">
        <f t="shared" ref="H456:H461" si="128">+F456-G456</f>
        <v>6000000</v>
      </c>
      <c r="I456" s="254">
        <v>5</v>
      </c>
      <c r="J456" s="254">
        <v>0.2</v>
      </c>
      <c r="K456" s="30">
        <v>3</v>
      </c>
      <c r="L456" s="253">
        <f t="shared" ref="L456:L461" si="129">ROUND(IF(F456*J456*K456/12&gt;=H456,H456-1000,F456*J456*K456/12),0)</f>
        <v>300000</v>
      </c>
      <c r="M456" s="219">
        <f t="shared" ref="M456:M461" si="130">+G456+L456</f>
        <v>300000</v>
      </c>
      <c r="N456" s="133">
        <f t="shared" ref="N456:N461" si="131">+F456-M456</f>
        <v>5700000</v>
      </c>
      <c r="O456" s="312" t="s">
        <v>1067</v>
      </c>
      <c r="P456" s="182">
        <v>1</v>
      </c>
      <c r="Q456" s="287"/>
      <c r="R456" s="6"/>
      <c r="S456" s="6"/>
      <c r="T456" s="6"/>
      <c r="U456" s="6"/>
      <c r="V456" s="4"/>
      <c r="W456" s="4"/>
      <c r="X456" s="4"/>
    </row>
    <row r="457" spans="1:24" s="3" customFormat="1" ht="13.5" customHeight="1" x14ac:dyDescent="0.2">
      <c r="A457" s="221">
        <v>453</v>
      </c>
      <c r="B457" s="324" t="s">
        <v>1861</v>
      </c>
      <c r="C457" s="323">
        <v>45132</v>
      </c>
      <c r="D457" s="284"/>
      <c r="E457" s="284">
        <v>7800000</v>
      </c>
      <c r="F457" s="29">
        <f t="shared" si="127"/>
        <v>7800000</v>
      </c>
      <c r="G457" s="219"/>
      <c r="H457" s="133">
        <f t="shared" si="128"/>
        <v>7800000</v>
      </c>
      <c r="I457" s="254">
        <v>5</v>
      </c>
      <c r="J457" s="254">
        <v>0.2</v>
      </c>
      <c r="K457" s="30">
        <v>3</v>
      </c>
      <c r="L457" s="253">
        <f t="shared" si="129"/>
        <v>390000</v>
      </c>
      <c r="M457" s="219">
        <f t="shared" si="130"/>
        <v>390000</v>
      </c>
      <c r="N457" s="133">
        <f t="shared" si="131"/>
        <v>7410000</v>
      </c>
      <c r="O457" s="312" t="s">
        <v>1067</v>
      </c>
      <c r="P457" s="182">
        <v>1</v>
      </c>
      <c r="Q457" s="287"/>
      <c r="R457" s="6"/>
      <c r="S457" s="6"/>
      <c r="T457" s="6"/>
      <c r="U457" s="6"/>
      <c r="V457" s="4"/>
      <c r="W457" s="4"/>
      <c r="X457" s="4"/>
    </row>
    <row r="458" spans="1:24" s="3" customFormat="1" ht="13.5" customHeight="1" x14ac:dyDescent="0.2">
      <c r="A458" s="221">
        <v>454</v>
      </c>
      <c r="B458" s="324" t="s">
        <v>1862</v>
      </c>
      <c r="C458" s="323">
        <v>45166</v>
      </c>
      <c r="D458" s="284"/>
      <c r="E458" s="284">
        <v>7800300</v>
      </c>
      <c r="F458" s="29">
        <f t="shared" si="127"/>
        <v>7800300</v>
      </c>
      <c r="G458" s="219"/>
      <c r="H458" s="133">
        <f t="shared" si="128"/>
        <v>7800300</v>
      </c>
      <c r="I458" s="254">
        <v>5</v>
      </c>
      <c r="J458" s="254">
        <v>0.2</v>
      </c>
      <c r="K458" s="30">
        <v>2</v>
      </c>
      <c r="L458" s="253">
        <f t="shared" si="129"/>
        <v>260010</v>
      </c>
      <c r="M458" s="219">
        <f t="shared" si="130"/>
        <v>260010</v>
      </c>
      <c r="N458" s="133">
        <f t="shared" si="131"/>
        <v>7540290</v>
      </c>
      <c r="O458" s="312" t="s">
        <v>1866</v>
      </c>
      <c r="P458" s="182">
        <v>1</v>
      </c>
      <c r="Q458" s="287" t="s">
        <v>1868</v>
      </c>
      <c r="R458" s="6"/>
      <c r="S458" s="6"/>
      <c r="T458" s="6"/>
      <c r="U458" s="6"/>
      <c r="V458" s="4"/>
      <c r="W458" s="4"/>
      <c r="X458" s="4"/>
    </row>
    <row r="459" spans="1:24" s="3" customFormat="1" ht="13.5" customHeight="1" x14ac:dyDescent="0.2">
      <c r="A459" s="221">
        <v>455</v>
      </c>
      <c r="B459" s="324" t="s">
        <v>1863</v>
      </c>
      <c r="C459" s="323">
        <v>45177</v>
      </c>
      <c r="D459" s="284"/>
      <c r="E459" s="284">
        <v>12900000</v>
      </c>
      <c r="F459" s="29">
        <f t="shared" si="127"/>
        <v>12900000</v>
      </c>
      <c r="G459" s="219"/>
      <c r="H459" s="133">
        <f t="shared" si="128"/>
        <v>12900000</v>
      </c>
      <c r="I459" s="254">
        <v>5</v>
      </c>
      <c r="J459" s="254">
        <v>0.2</v>
      </c>
      <c r="K459" s="30">
        <v>1</v>
      </c>
      <c r="L459" s="253">
        <f t="shared" si="129"/>
        <v>215000</v>
      </c>
      <c r="M459" s="219">
        <f t="shared" si="130"/>
        <v>215000</v>
      </c>
      <c r="N459" s="133">
        <f t="shared" si="131"/>
        <v>12685000</v>
      </c>
      <c r="O459" s="312" t="s">
        <v>1867</v>
      </c>
      <c r="P459" s="182">
        <v>1</v>
      </c>
      <c r="Q459" s="287" t="s">
        <v>1869</v>
      </c>
      <c r="R459" s="6"/>
      <c r="S459" s="6"/>
      <c r="T459" s="6"/>
      <c r="U459" s="6"/>
      <c r="V459" s="4"/>
      <c r="W459" s="4"/>
      <c r="X459" s="4"/>
    </row>
    <row r="460" spans="1:24" s="3" customFormat="1" ht="13.5" customHeight="1" x14ac:dyDescent="0.2">
      <c r="A460" s="221">
        <v>456</v>
      </c>
      <c r="B460" s="324" t="s">
        <v>1864</v>
      </c>
      <c r="C460" s="323">
        <v>45177</v>
      </c>
      <c r="D460" s="284"/>
      <c r="E460" s="284">
        <v>2150000</v>
      </c>
      <c r="F460" s="29">
        <f t="shared" si="127"/>
        <v>2150000</v>
      </c>
      <c r="G460" s="219"/>
      <c r="H460" s="133">
        <f t="shared" si="128"/>
        <v>2150000</v>
      </c>
      <c r="I460" s="254">
        <v>5</v>
      </c>
      <c r="J460" s="254">
        <v>0.2</v>
      </c>
      <c r="K460" s="30">
        <v>1</v>
      </c>
      <c r="L460" s="253">
        <f t="shared" si="129"/>
        <v>35833</v>
      </c>
      <c r="M460" s="219">
        <f t="shared" si="130"/>
        <v>35833</v>
      </c>
      <c r="N460" s="133">
        <f t="shared" si="131"/>
        <v>2114167</v>
      </c>
      <c r="O460" s="312" t="s">
        <v>1867</v>
      </c>
      <c r="P460" s="182">
        <v>1</v>
      </c>
      <c r="Q460" s="287" t="s">
        <v>1869</v>
      </c>
      <c r="R460" s="6"/>
      <c r="S460" s="6"/>
      <c r="T460" s="6"/>
      <c r="U460" s="6"/>
      <c r="V460" s="4"/>
      <c r="W460" s="4"/>
      <c r="X460" s="4"/>
    </row>
    <row r="461" spans="1:24" s="3" customFormat="1" ht="13.5" customHeight="1" x14ac:dyDescent="0.2">
      <c r="A461" s="221">
        <v>457</v>
      </c>
      <c r="B461" s="324" t="s">
        <v>1865</v>
      </c>
      <c r="C461" s="323">
        <v>45180</v>
      </c>
      <c r="D461" s="284"/>
      <c r="E461" s="284">
        <v>4110000</v>
      </c>
      <c r="F461" s="29">
        <f t="shared" si="127"/>
        <v>4110000</v>
      </c>
      <c r="G461" s="219"/>
      <c r="H461" s="133">
        <f t="shared" si="128"/>
        <v>4110000</v>
      </c>
      <c r="I461" s="254">
        <v>5</v>
      </c>
      <c r="J461" s="254">
        <v>0.2</v>
      </c>
      <c r="K461" s="30">
        <v>1</v>
      </c>
      <c r="L461" s="253">
        <f t="shared" si="129"/>
        <v>68500</v>
      </c>
      <c r="M461" s="219">
        <f t="shared" si="130"/>
        <v>68500</v>
      </c>
      <c r="N461" s="133">
        <f t="shared" si="131"/>
        <v>4041500</v>
      </c>
      <c r="O461" s="312" t="s">
        <v>1083</v>
      </c>
      <c r="P461" s="182">
        <v>1</v>
      </c>
      <c r="Q461" s="287" t="s">
        <v>1870</v>
      </c>
      <c r="R461" s="6"/>
      <c r="S461" s="6"/>
      <c r="T461" s="6"/>
      <c r="U461" s="6"/>
      <c r="V461" s="4"/>
      <c r="W461" s="4"/>
      <c r="X461" s="4"/>
    </row>
    <row r="462" spans="1:24" s="3" customFormat="1" ht="13.5" customHeight="1" thickBot="1" x14ac:dyDescent="0.25">
      <c r="A462" s="221"/>
      <c r="B462" s="337"/>
      <c r="C462" s="338"/>
      <c r="D462" s="339"/>
      <c r="E462" s="340"/>
      <c r="F462" s="29"/>
      <c r="G462" s="91"/>
      <c r="H462" s="133"/>
      <c r="I462" s="108"/>
      <c r="J462" s="108"/>
      <c r="K462" s="108"/>
      <c r="L462" s="107"/>
      <c r="M462" s="91"/>
      <c r="N462" s="133"/>
      <c r="O462" s="341"/>
      <c r="P462" s="341"/>
      <c r="Q462" s="342"/>
      <c r="R462" s="6"/>
      <c r="S462" s="6"/>
      <c r="T462" s="6"/>
      <c r="U462" s="6"/>
      <c r="V462" s="4"/>
      <c r="W462" s="140"/>
      <c r="X462" s="4"/>
    </row>
    <row r="463" spans="1:24" s="3" customFormat="1" ht="13.5" thickTop="1" thickBot="1" x14ac:dyDescent="0.25">
      <c r="A463" s="57"/>
      <c r="B463" s="226" t="s">
        <v>1091</v>
      </c>
      <c r="C463" s="343"/>
      <c r="D463" s="255">
        <f>ROUND(SUM(D5:D462),0)</f>
        <v>3492241591</v>
      </c>
      <c r="E463" s="256">
        <f>ROUND(SUM(E5:E462),0)</f>
        <v>40760300</v>
      </c>
      <c r="F463" s="255">
        <f>ROUND(SUM(F5:F462),0)</f>
        <v>3533001891</v>
      </c>
      <c r="G463" s="255">
        <f>ROUND(SUM(G5:G462),0)</f>
        <v>3121102152</v>
      </c>
      <c r="H463" s="255">
        <f>ROUND(SUM(H5:H462),0)</f>
        <v>411899739</v>
      </c>
      <c r="I463" s="255"/>
      <c r="J463" s="255"/>
      <c r="K463" s="255"/>
      <c r="L463" s="257">
        <f>ROUND(SUM(L5:L462),0)</f>
        <v>134641574</v>
      </c>
      <c r="M463" s="255">
        <f>ROUND(SUM(M5:M462),0)</f>
        <v>3255743726</v>
      </c>
      <c r="N463" s="255">
        <f>ROUND(SUM(N5:N462),0)</f>
        <v>277258165</v>
      </c>
      <c r="O463" s="344"/>
      <c r="P463" s="344"/>
      <c r="Q463" s="289"/>
      <c r="R463" s="6">
        <f>SUM(R5:R185)</f>
        <v>30200</v>
      </c>
      <c r="S463" s="6"/>
      <c r="T463" s="6"/>
      <c r="U463" s="6"/>
      <c r="W463" s="4">
        <f>SUM(W5:W462)</f>
        <v>25247358</v>
      </c>
    </row>
  </sheetData>
  <autoFilter ref="A4:AA463" xr:uid="{00000000-0009-0000-0000-00000B000000}"/>
  <mergeCells count="2">
    <mergeCell ref="B1:Q1"/>
    <mergeCell ref="S3:T3"/>
  </mergeCells>
  <phoneticPr fontId="3" type="noConversion"/>
  <pageMargins left="0.41" right="0.23999999999999996" top="0.36" bottom="0.41" header="0.23999999999999996" footer="0.28999999999999998"/>
  <pageSetup paperSize="9" scale="65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546"/>
  <sheetViews>
    <sheetView zoomScaleNormal="100" workbookViewId="0">
      <pane xSplit="3" ySplit="4" topLeftCell="D522" activePane="bottomRight" state="frozenSplit"/>
      <selection activeCell="B1" sqref="B1:Q1"/>
      <selection pane="topRight" activeCell="B1" sqref="B1:Q1"/>
      <selection pane="bottomLeft" activeCell="B1" sqref="B1:Q1"/>
      <selection pane="bottomRight" activeCell="K540" sqref="K540"/>
    </sheetView>
  </sheetViews>
  <sheetFormatPr defaultRowHeight="16.5" x14ac:dyDescent="0.3"/>
  <cols>
    <col min="1" max="1" width="6.140625" style="10" customWidth="1"/>
    <col min="2" max="2" width="29.28515625" style="109" customWidth="1"/>
    <col min="3" max="3" width="12.5703125" style="7" customWidth="1"/>
    <col min="4" max="4" width="15.140625" style="7" customWidth="1"/>
    <col min="5" max="5" width="12.5703125" style="7" customWidth="1"/>
    <col min="6" max="6" width="13.85546875" style="7" customWidth="1"/>
    <col min="7" max="7" width="16.42578125" style="7" customWidth="1"/>
    <col min="8" max="8" width="15.140625" style="7" customWidth="1"/>
    <col min="9" max="9" width="5.7109375" style="7" customWidth="1"/>
    <col min="10" max="10" width="7.42578125" style="7" customWidth="1"/>
    <col min="11" max="11" width="5.5703125" style="7" customWidth="1"/>
    <col min="12" max="12" width="13.7109375" style="103" customWidth="1"/>
    <col min="13" max="13" width="16.42578125" style="7" customWidth="1"/>
    <col min="14" max="14" width="16.42578125" style="103" customWidth="1"/>
    <col min="15" max="15" width="16" style="3" customWidth="1"/>
    <col min="16" max="16" width="5.28515625" style="3" customWidth="1"/>
    <col min="17" max="17" width="13" style="7" customWidth="1"/>
    <col min="18" max="18" width="10.28515625" style="7" hidden="1" customWidth="1"/>
    <col min="19" max="20" width="11" style="103" hidden="1" customWidth="1"/>
    <col min="21" max="21" width="12.42578125" style="103" hidden="1" customWidth="1"/>
    <col min="22" max="24" width="11.42578125" style="103" hidden="1" customWidth="1"/>
    <col min="25" max="25" width="11.42578125" style="7" customWidth="1"/>
    <col min="26" max="16384" width="9.140625" style="7"/>
  </cols>
  <sheetData>
    <row r="1" spans="1:24" ht="31.5" x14ac:dyDescent="0.55000000000000004">
      <c r="B1" s="542" t="s">
        <v>1872</v>
      </c>
      <c r="C1" s="542"/>
      <c r="D1" s="542"/>
      <c r="E1" s="542"/>
      <c r="F1" s="542"/>
      <c r="G1" s="542"/>
      <c r="H1" s="542"/>
      <c r="I1" s="542"/>
      <c r="J1" s="542"/>
      <c r="K1" s="542"/>
      <c r="L1" s="542"/>
      <c r="M1" s="542"/>
      <c r="N1" s="542"/>
      <c r="O1" s="542"/>
      <c r="P1" s="542"/>
      <c r="Q1" s="542"/>
    </row>
    <row r="3" spans="1:24" s="3" customFormat="1" ht="13.5" customHeight="1" thickBot="1" x14ac:dyDescent="0.25">
      <c r="A3" s="3" t="s">
        <v>41</v>
      </c>
      <c r="B3" s="110"/>
      <c r="C3" s="8"/>
      <c r="D3" s="8"/>
      <c r="E3" s="8"/>
      <c r="F3" s="8"/>
      <c r="G3" s="8"/>
      <c r="H3" s="8"/>
      <c r="I3" s="8"/>
      <c r="J3" s="8"/>
      <c r="K3" s="8"/>
      <c r="L3" s="87"/>
      <c r="M3" s="8"/>
      <c r="N3" s="87"/>
      <c r="O3" s="8"/>
      <c r="P3" s="8"/>
      <c r="Q3" s="11" t="s">
        <v>42</v>
      </c>
      <c r="S3" s="544"/>
      <c r="T3" s="544"/>
      <c r="U3" s="4"/>
      <c r="V3" s="4"/>
      <c r="W3" s="4"/>
      <c r="X3" s="4"/>
    </row>
    <row r="4" spans="1:24" s="3" customFormat="1" ht="13.5" customHeight="1" thickBot="1" x14ac:dyDescent="0.25">
      <c r="A4" s="349" t="s">
        <v>4</v>
      </c>
      <c r="B4" s="13" t="s">
        <v>43</v>
      </c>
      <c r="C4" s="14" t="s">
        <v>44</v>
      </c>
      <c r="D4" s="15" t="s">
        <v>45</v>
      </c>
      <c r="E4" s="15" t="s">
        <v>46</v>
      </c>
      <c r="F4" s="15" t="s">
        <v>47</v>
      </c>
      <c r="G4" s="15" t="s">
        <v>1</v>
      </c>
      <c r="H4" s="15" t="s">
        <v>1092</v>
      </c>
      <c r="I4" s="15" t="s">
        <v>11</v>
      </c>
      <c r="J4" s="15" t="s">
        <v>49</v>
      </c>
      <c r="K4" s="15" t="s">
        <v>1096</v>
      </c>
      <c r="L4" s="96" t="s">
        <v>1093</v>
      </c>
      <c r="M4" s="15" t="s">
        <v>52</v>
      </c>
      <c r="N4" s="96" t="s">
        <v>53</v>
      </c>
      <c r="O4" s="16" t="s">
        <v>54</v>
      </c>
      <c r="P4" s="16" t="s">
        <v>1097</v>
      </c>
      <c r="Q4" s="17" t="s">
        <v>522</v>
      </c>
      <c r="R4" s="3" t="s">
        <v>56</v>
      </c>
      <c r="S4" s="87" t="s">
        <v>115</v>
      </c>
      <c r="T4" s="87" t="s">
        <v>116</v>
      </c>
      <c r="U4" s="4" t="s">
        <v>59</v>
      </c>
      <c r="V4" s="4" t="s">
        <v>60</v>
      </c>
      <c r="W4" s="4" t="s">
        <v>108</v>
      </c>
      <c r="X4" s="4" t="s">
        <v>1098</v>
      </c>
    </row>
    <row r="5" spans="1:24" s="3" customFormat="1" ht="13.5" customHeight="1" thickTop="1" x14ac:dyDescent="0.2">
      <c r="A5" s="350" t="s">
        <v>20</v>
      </c>
      <c r="B5" s="351" t="s">
        <v>1099</v>
      </c>
      <c r="C5" s="352">
        <v>35833</v>
      </c>
      <c r="D5" s="250">
        <v>4126000</v>
      </c>
      <c r="E5" s="250"/>
      <c r="F5" s="21">
        <f t="shared" ref="F5:F40" si="0">+D5+E5</f>
        <v>4126000</v>
      </c>
      <c r="G5" s="21">
        <v>4125000</v>
      </c>
      <c r="H5" s="21">
        <f>+F5-G5</f>
        <v>1000</v>
      </c>
      <c r="I5" s="22">
        <v>5</v>
      </c>
      <c r="J5" s="22">
        <v>0.2</v>
      </c>
      <c r="K5" s="30">
        <v>0</v>
      </c>
      <c r="L5" s="72"/>
      <c r="M5" s="21">
        <f>+G5+L5</f>
        <v>4125000</v>
      </c>
      <c r="N5" s="97">
        <f>+F5-M5</f>
        <v>1000</v>
      </c>
      <c r="O5" s="31"/>
      <c r="P5" s="345"/>
      <c r="Q5" s="99"/>
      <c r="R5" s="6"/>
      <c r="S5" s="4">
        <f t="shared" ref="S5:S68" si="1">D5*0.05</f>
        <v>206300</v>
      </c>
      <c r="T5" s="4">
        <f t="shared" ref="T5:T68" si="2">N5-S5</f>
        <v>-205300</v>
      </c>
      <c r="U5" s="4">
        <f>N5-1000</f>
        <v>0</v>
      </c>
      <c r="V5" s="4">
        <f t="shared" ref="V5:V68" si="3">F5/I5</f>
        <v>825200</v>
      </c>
      <c r="W5" s="4">
        <f t="shared" ref="W5:W68" si="4">ROUND(IF(H5&lt;=1000,0,V5/12*0),0)</f>
        <v>0</v>
      </c>
      <c r="X5" s="4">
        <f t="shared" ref="X5:X68" si="5">L5-W5</f>
        <v>0</v>
      </c>
    </row>
    <row r="6" spans="1:24" s="3" customFormat="1" ht="13.5" customHeight="1" x14ac:dyDescent="0.2">
      <c r="A6" s="353">
        <f t="shared" ref="A6:A69" si="6">A5+1</f>
        <v>2</v>
      </c>
      <c r="B6" s="27" t="s">
        <v>1100</v>
      </c>
      <c r="C6" s="112">
        <v>35864</v>
      </c>
      <c r="D6" s="124">
        <v>270000</v>
      </c>
      <c r="E6" s="124"/>
      <c r="F6" s="29">
        <f t="shared" si="0"/>
        <v>270000</v>
      </c>
      <c r="G6" s="29">
        <v>269000</v>
      </c>
      <c r="H6" s="29">
        <f>+F6-G6</f>
        <v>1000</v>
      </c>
      <c r="I6" s="30">
        <v>5</v>
      </c>
      <c r="J6" s="30">
        <v>0.2</v>
      </c>
      <c r="K6" s="30">
        <v>0</v>
      </c>
      <c r="L6" s="72"/>
      <c r="M6" s="29">
        <f>+G6+L6</f>
        <v>269000</v>
      </c>
      <c r="N6" s="72">
        <f>+F6-M6</f>
        <v>1000</v>
      </c>
      <c r="O6" s="31"/>
      <c r="P6" s="31"/>
      <c r="Q6" s="264"/>
      <c r="R6" s="6"/>
      <c r="S6" s="4">
        <f t="shared" si="1"/>
        <v>13500</v>
      </c>
      <c r="T6" s="4">
        <f t="shared" si="2"/>
        <v>-12500</v>
      </c>
      <c r="U6" s="4">
        <f>N6-1000</f>
        <v>0</v>
      </c>
      <c r="V6" s="4">
        <f t="shared" si="3"/>
        <v>54000</v>
      </c>
      <c r="W6" s="4">
        <f t="shared" si="4"/>
        <v>0</v>
      </c>
      <c r="X6" s="4">
        <f t="shared" si="5"/>
        <v>0</v>
      </c>
    </row>
    <row r="7" spans="1:24" s="139" customFormat="1" ht="13.5" customHeight="1" x14ac:dyDescent="0.2">
      <c r="A7" s="354">
        <f t="shared" si="6"/>
        <v>3</v>
      </c>
      <c r="B7" s="355" t="s">
        <v>1101</v>
      </c>
      <c r="C7" s="143">
        <v>35865</v>
      </c>
      <c r="D7" s="356">
        <v>0</v>
      </c>
      <c r="E7" s="356"/>
      <c r="F7" s="144">
        <f t="shared" si="0"/>
        <v>0</v>
      </c>
      <c r="G7" s="144">
        <v>0</v>
      </c>
      <c r="H7" s="144">
        <v>0</v>
      </c>
      <c r="I7" s="146">
        <v>5</v>
      </c>
      <c r="J7" s="146">
        <v>0.2</v>
      </c>
      <c r="K7" s="146">
        <v>0</v>
      </c>
      <c r="L7" s="145"/>
      <c r="M7" s="144">
        <v>0</v>
      </c>
      <c r="N7" s="145">
        <v>0</v>
      </c>
      <c r="O7" s="357"/>
      <c r="P7" s="357"/>
      <c r="Q7" s="358"/>
      <c r="R7" s="149"/>
      <c r="S7" s="150">
        <f t="shared" si="1"/>
        <v>0</v>
      </c>
      <c r="T7" s="150">
        <f t="shared" si="2"/>
        <v>0</v>
      </c>
      <c r="U7" s="150">
        <v>0</v>
      </c>
      <c r="V7" s="150">
        <f t="shared" si="3"/>
        <v>0</v>
      </c>
      <c r="W7" s="150">
        <f t="shared" si="4"/>
        <v>0</v>
      </c>
      <c r="X7" s="150">
        <f t="shared" si="5"/>
        <v>0</v>
      </c>
    </row>
    <row r="8" spans="1:24" s="3" customFormat="1" ht="13.5" customHeight="1" x14ac:dyDescent="0.2">
      <c r="A8" s="353">
        <f t="shared" si="6"/>
        <v>4</v>
      </c>
      <c r="B8" s="27" t="s">
        <v>1102</v>
      </c>
      <c r="C8" s="112">
        <v>35866</v>
      </c>
      <c r="D8" s="124">
        <v>125000</v>
      </c>
      <c r="E8" s="124"/>
      <c r="F8" s="29">
        <f t="shared" si="0"/>
        <v>125000</v>
      </c>
      <c r="G8" s="29">
        <v>124000</v>
      </c>
      <c r="H8" s="29">
        <f t="shared" ref="H8:H19" si="7">+F8-G8</f>
        <v>1000</v>
      </c>
      <c r="I8" s="30">
        <v>5</v>
      </c>
      <c r="J8" s="30">
        <v>0.2</v>
      </c>
      <c r="K8" s="30">
        <v>0</v>
      </c>
      <c r="L8" s="72"/>
      <c r="M8" s="29">
        <f t="shared" ref="M8:M19" si="8">+G8+L8</f>
        <v>124000</v>
      </c>
      <c r="N8" s="72">
        <f t="shared" ref="N8:N19" si="9">+F8-M8</f>
        <v>1000</v>
      </c>
      <c r="O8" s="31"/>
      <c r="P8" s="31"/>
      <c r="Q8" s="264"/>
      <c r="R8" s="6"/>
      <c r="S8" s="4">
        <f t="shared" si="1"/>
        <v>6250</v>
      </c>
      <c r="T8" s="4">
        <f t="shared" si="2"/>
        <v>-5250</v>
      </c>
      <c r="U8" s="4">
        <f t="shared" ref="U8:U13" si="10">N8-1000</f>
        <v>0</v>
      </c>
      <c r="V8" s="4">
        <f t="shared" si="3"/>
        <v>25000</v>
      </c>
      <c r="W8" s="4">
        <f t="shared" si="4"/>
        <v>0</v>
      </c>
      <c r="X8" s="4">
        <f t="shared" si="5"/>
        <v>0</v>
      </c>
    </row>
    <row r="9" spans="1:24" s="3" customFormat="1" ht="13.5" customHeight="1" x14ac:dyDescent="0.2">
      <c r="A9" s="353">
        <f t="shared" si="6"/>
        <v>5</v>
      </c>
      <c r="B9" s="27" t="s">
        <v>1103</v>
      </c>
      <c r="C9" s="112">
        <v>35900</v>
      </c>
      <c r="D9" s="124">
        <v>40000</v>
      </c>
      <c r="E9" s="124"/>
      <c r="F9" s="29">
        <f t="shared" si="0"/>
        <v>40000</v>
      </c>
      <c r="G9" s="29">
        <v>39000</v>
      </c>
      <c r="H9" s="29">
        <f t="shared" si="7"/>
        <v>1000</v>
      </c>
      <c r="I9" s="30">
        <v>5</v>
      </c>
      <c r="J9" s="30">
        <v>0.2</v>
      </c>
      <c r="K9" s="30">
        <v>0</v>
      </c>
      <c r="L9" s="72"/>
      <c r="M9" s="29">
        <f t="shared" si="8"/>
        <v>39000</v>
      </c>
      <c r="N9" s="72">
        <f t="shared" si="9"/>
        <v>1000</v>
      </c>
      <c r="O9" s="31"/>
      <c r="P9" s="31"/>
      <c r="Q9" s="264"/>
      <c r="R9" s="6"/>
      <c r="S9" s="4">
        <f t="shared" si="1"/>
        <v>2000</v>
      </c>
      <c r="T9" s="4">
        <f t="shared" si="2"/>
        <v>-1000</v>
      </c>
      <c r="U9" s="4">
        <f t="shared" si="10"/>
        <v>0</v>
      </c>
      <c r="V9" s="4">
        <f t="shared" si="3"/>
        <v>8000</v>
      </c>
      <c r="W9" s="4">
        <f t="shared" si="4"/>
        <v>0</v>
      </c>
      <c r="X9" s="4">
        <f t="shared" si="5"/>
        <v>0</v>
      </c>
    </row>
    <row r="10" spans="1:24" s="3" customFormat="1" ht="13.5" customHeight="1" x14ac:dyDescent="0.2">
      <c r="A10" s="353">
        <f t="shared" si="6"/>
        <v>6</v>
      </c>
      <c r="B10" s="27" t="s">
        <v>1104</v>
      </c>
      <c r="C10" s="112">
        <v>35900</v>
      </c>
      <c r="D10" s="124">
        <v>1500000</v>
      </c>
      <c r="E10" s="124"/>
      <c r="F10" s="29">
        <f t="shared" si="0"/>
        <v>1500000</v>
      </c>
      <c r="G10" s="29">
        <v>1499000</v>
      </c>
      <c r="H10" s="29">
        <f t="shared" si="7"/>
        <v>1000</v>
      </c>
      <c r="I10" s="30">
        <v>5</v>
      </c>
      <c r="J10" s="30">
        <v>0.2</v>
      </c>
      <c r="K10" s="30">
        <v>0</v>
      </c>
      <c r="L10" s="72"/>
      <c r="M10" s="29">
        <f t="shared" si="8"/>
        <v>1499000</v>
      </c>
      <c r="N10" s="72">
        <f t="shared" si="9"/>
        <v>1000</v>
      </c>
      <c r="O10" s="31"/>
      <c r="P10" s="31"/>
      <c r="Q10" s="264"/>
      <c r="R10" s="6"/>
      <c r="S10" s="4">
        <f t="shared" si="1"/>
        <v>75000</v>
      </c>
      <c r="T10" s="4">
        <f t="shared" si="2"/>
        <v>-74000</v>
      </c>
      <c r="U10" s="4">
        <f t="shared" si="10"/>
        <v>0</v>
      </c>
      <c r="V10" s="4">
        <f t="shared" si="3"/>
        <v>300000</v>
      </c>
      <c r="W10" s="4">
        <f t="shared" si="4"/>
        <v>0</v>
      </c>
      <c r="X10" s="4">
        <f t="shared" si="5"/>
        <v>0</v>
      </c>
    </row>
    <row r="11" spans="1:24" s="3" customFormat="1" ht="13.5" customHeight="1" x14ac:dyDescent="0.2">
      <c r="A11" s="353">
        <f t="shared" si="6"/>
        <v>7</v>
      </c>
      <c r="B11" s="27" t="s">
        <v>1105</v>
      </c>
      <c r="C11" s="112">
        <v>36080</v>
      </c>
      <c r="D11" s="124">
        <v>300000</v>
      </c>
      <c r="E11" s="124"/>
      <c r="F11" s="29">
        <f t="shared" si="0"/>
        <v>300000</v>
      </c>
      <c r="G11" s="29">
        <v>299000</v>
      </c>
      <c r="H11" s="29">
        <f t="shared" si="7"/>
        <v>1000</v>
      </c>
      <c r="I11" s="30">
        <v>5</v>
      </c>
      <c r="J11" s="30">
        <v>0.2</v>
      </c>
      <c r="K11" s="30">
        <v>0</v>
      </c>
      <c r="L11" s="72"/>
      <c r="M11" s="29">
        <f t="shared" si="8"/>
        <v>299000</v>
      </c>
      <c r="N11" s="72">
        <f t="shared" si="9"/>
        <v>1000</v>
      </c>
      <c r="O11" s="31"/>
      <c r="P11" s="31"/>
      <c r="Q11" s="264"/>
      <c r="R11" s="6"/>
      <c r="S11" s="4">
        <f t="shared" si="1"/>
        <v>15000</v>
      </c>
      <c r="T11" s="4">
        <f t="shared" si="2"/>
        <v>-14000</v>
      </c>
      <c r="U11" s="4">
        <f t="shared" si="10"/>
        <v>0</v>
      </c>
      <c r="V11" s="4">
        <f t="shared" si="3"/>
        <v>60000</v>
      </c>
      <c r="W11" s="4">
        <f t="shared" si="4"/>
        <v>0</v>
      </c>
      <c r="X11" s="4">
        <f t="shared" si="5"/>
        <v>0</v>
      </c>
    </row>
    <row r="12" spans="1:24" s="3" customFormat="1" ht="13.5" customHeight="1" x14ac:dyDescent="0.2">
      <c r="A12" s="353">
        <f t="shared" si="6"/>
        <v>8</v>
      </c>
      <c r="B12" s="27" t="s">
        <v>1106</v>
      </c>
      <c r="C12" s="112">
        <v>36108</v>
      </c>
      <c r="D12" s="124">
        <v>150000</v>
      </c>
      <c r="E12" s="124"/>
      <c r="F12" s="29">
        <f t="shared" si="0"/>
        <v>150000</v>
      </c>
      <c r="G12" s="29">
        <v>149000</v>
      </c>
      <c r="H12" s="29">
        <f t="shared" si="7"/>
        <v>1000</v>
      </c>
      <c r="I12" s="30">
        <v>5</v>
      </c>
      <c r="J12" s="30">
        <v>0.2</v>
      </c>
      <c r="K12" s="30">
        <v>0</v>
      </c>
      <c r="L12" s="72"/>
      <c r="M12" s="29">
        <f t="shared" si="8"/>
        <v>149000</v>
      </c>
      <c r="N12" s="72">
        <f t="shared" si="9"/>
        <v>1000</v>
      </c>
      <c r="O12" s="31"/>
      <c r="P12" s="31"/>
      <c r="Q12" s="264"/>
      <c r="R12" s="6"/>
      <c r="S12" s="4">
        <f t="shared" si="1"/>
        <v>7500</v>
      </c>
      <c r="T12" s="4">
        <f t="shared" si="2"/>
        <v>-6500</v>
      </c>
      <c r="U12" s="4">
        <f t="shared" si="10"/>
        <v>0</v>
      </c>
      <c r="V12" s="4">
        <f t="shared" si="3"/>
        <v>30000</v>
      </c>
      <c r="W12" s="4">
        <f t="shared" si="4"/>
        <v>0</v>
      </c>
      <c r="X12" s="4">
        <f t="shared" si="5"/>
        <v>0</v>
      </c>
    </row>
    <row r="13" spans="1:24" s="3" customFormat="1" ht="13.5" customHeight="1" x14ac:dyDescent="0.2">
      <c r="A13" s="353">
        <f t="shared" si="6"/>
        <v>9</v>
      </c>
      <c r="B13" s="27" t="s">
        <v>1107</v>
      </c>
      <c r="C13" s="112">
        <v>36151</v>
      </c>
      <c r="D13" s="124">
        <v>2800000</v>
      </c>
      <c r="E13" s="124"/>
      <c r="F13" s="29">
        <f t="shared" si="0"/>
        <v>2800000</v>
      </c>
      <c r="G13" s="29">
        <v>2799000</v>
      </c>
      <c r="H13" s="29">
        <f t="shared" si="7"/>
        <v>1000</v>
      </c>
      <c r="I13" s="30">
        <v>5</v>
      </c>
      <c r="J13" s="30">
        <v>0.2</v>
      </c>
      <c r="K13" s="30">
        <v>0</v>
      </c>
      <c r="L13" s="72"/>
      <c r="M13" s="29">
        <f t="shared" si="8"/>
        <v>2799000</v>
      </c>
      <c r="N13" s="72">
        <f t="shared" si="9"/>
        <v>1000</v>
      </c>
      <c r="O13" s="31"/>
      <c r="P13" s="31"/>
      <c r="Q13" s="264"/>
      <c r="R13" s="6"/>
      <c r="S13" s="4">
        <f t="shared" si="1"/>
        <v>140000</v>
      </c>
      <c r="T13" s="4">
        <f t="shared" si="2"/>
        <v>-139000</v>
      </c>
      <c r="U13" s="4">
        <f t="shared" si="10"/>
        <v>0</v>
      </c>
      <c r="V13" s="4">
        <f t="shared" si="3"/>
        <v>560000</v>
      </c>
      <c r="W13" s="4">
        <f t="shared" si="4"/>
        <v>0</v>
      </c>
      <c r="X13" s="4">
        <f t="shared" si="5"/>
        <v>0</v>
      </c>
    </row>
    <row r="14" spans="1:24" s="365" customFormat="1" ht="13.5" customHeight="1" x14ac:dyDescent="0.2">
      <c r="A14" s="359">
        <f t="shared" si="6"/>
        <v>10</v>
      </c>
      <c r="B14" s="360" t="s">
        <v>1108</v>
      </c>
      <c r="C14" s="361">
        <v>36158</v>
      </c>
      <c r="D14" s="362">
        <v>0</v>
      </c>
      <c r="E14" s="362"/>
      <c r="F14" s="44">
        <f t="shared" si="0"/>
        <v>0</v>
      </c>
      <c r="G14" s="44">
        <v>0</v>
      </c>
      <c r="H14" s="44">
        <f t="shared" si="7"/>
        <v>0</v>
      </c>
      <c r="I14" s="48">
        <v>5</v>
      </c>
      <c r="J14" s="48">
        <v>0.2</v>
      </c>
      <c r="K14" s="48">
        <v>0</v>
      </c>
      <c r="L14" s="74"/>
      <c r="M14" s="44">
        <f t="shared" si="8"/>
        <v>0</v>
      </c>
      <c r="N14" s="74">
        <f t="shared" si="9"/>
        <v>0</v>
      </c>
      <c r="O14" s="49"/>
      <c r="P14" s="76" t="s">
        <v>1109</v>
      </c>
      <c r="Q14" s="363"/>
      <c r="R14" s="364"/>
      <c r="S14" s="4">
        <f t="shared" si="1"/>
        <v>0</v>
      </c>
      <c r="T14" s="4">
        <f t="shared" si="2"/>
        <v>0</v>
      </c>
      <c r="U14" s="4"/>
      <c r="V14" s="4">
        <f t="shared" si="3"/>
        <v>0</v>
      </c>
      <c r="W14" s="4">
        <f t="shared" si="4"/>
        <v>0</v>
      </c>
      <c r="X14" s="4">
        <f t="shared" si="5"/>
        <v>0</v>
      </c>
    </row>
    <row r="15" spans="1:24" s="3" customFormat="1" ht="13.5" customHeight="1" x14ac:dyDescent="0.2">
      <c r="A15" s="353">
        <f t="shared" si="6"/>
        <v>11</v>
      </c>
      <c r="B15" s="27" t="s">
        <v>1110</v>
      </c>
      <c r="C15" s="112">
        <v>36187</v>
      </c>
      <c r="D15" s="124">
        <v>240000</v>
      </c>
      <c r="E15" s="124"/>
      <c r="F15" s="29">
        <f t="shared" si="0"/>
        <v>240000</v>
      </c>
      <c r="G15" s="29">
        <v>239000</v>
      </c>
      <c r="H15" s="29">
        <f t="shared" si="7"/>
        <v>1000</v>
      </c>
      <c r="I15" s="30">
        <v>5</v>
      </c>
      <c r="J15" s="30">
        <v>0.2</v>
      </c>
      <c r="K15" s="30">
        <v>0</v>
      </c>
      <c r="L15" s="72"/>
      <c r="M15" s="29">
        <f t="shared" si="8"/>
        <v>239000</v>
      </c>
      <c r="N15" s="72">
        <f t="shared" si="9"/>
        <v>1000</v>
      </c>
      <c r="O15" s="31"/>
      <c r="P15" s="31"/>
      <c r="Q15" s="264"/>
      <c r="R15" s="6"/>
      <c r="S15" s="4">
        <f t="shared" si="1"/>
        <v>12000</v>
      </c>
      <c r="T15" s="4">
        <f t="shared" si="2"/>
        <v>-11000</v>
      </c>
      <c r="U15" s="4">
        <f>N15-1000</f>
        <v>0</v>
      </c>
      <c r="V15" s="4">
        <f t="shared" si="3"/>
        <v>48000</v>
      </c>
      <c r="W15" s="4">
        <f t="shared" si="4"/>
        <v>0</v>
      </c>
      <c r="X15" s="4">
        <f t="shared" si="5"/>
        <v>0</v>
      </c>
    </row>
    <row r="16" spans="1:24" s="3" customFormat="1" ht="13.5" customHeight="1" x14ac:dyDescent="0.2">
      <c r="A16" s="353">
        <f t="shared" si="6"/>
        <v>12</v>
      </c>
      <c r="B16" s="27" t="s">
        <v>1111</v>
      </c>
      <c r="C16" s="112">
        <v>36191</v>
      </c>
      <c r="D16" s="124">
        <v>1176000</v>
      </c>
      <c r="E16" s="124"/>
      <c r="F16" s="29">
        <f t="shared" si="0"/>
        <v>1176000</v>
      </c>
      <c r="G16" s="29">
        <v>1175000</v>
      </c>
      <c r="H16" s="29">
        <f t="shared" si="7"/>
        <v>1000</v>
      </c>
      <c r="I16" s="30">
        <v>5</v>
      </c>
      <c r="J16" s="30">
        <v>0.2</v>
      </c>
      <c r="K16" s="30">
        <v>0</v>
      </c>
      <c r="L16" s="72"/>
      <c r="M16" s="29">
        <f t="shared" si="8"/>
        <v>1175000</v>
      </c>
      <c r="N16" s="72">
        <f t="shared" si="9"/>
        <v>1000</v>
      </c>
      <c r="O16" s="31"/>
      <c r="P16" s="31"/>
      <c r="Q16" s="264"/>
      <c r="R16" s="6"/>
      <c r="S16" s="4">
        <f t="shared" si="1"/>
        <v>58800</v>
      </c>
      <c r="T16" s="4">
        <f t="shared" si="2"/>
        <v>-57800</v>
      </c>
      <c r="U16" s="4">
        <f>N16-1000</f>
        <v>0</v>
      </c>
      <c r="V16" s="4">
        <f t="shared" si="3"/>
        <v>235200</v>
      </c>
      <c r="W16" s="4">
        <f t="shared" si="4"/>
        <v>0</v>
      </c>
      <c r="X16" s="4">
        <f t="shared" si="5"/>
        <v>0</v>
      </c>
    </row>
    <row r="17" spans="1:24" s="3" customFormat="1" ht="13.5" customHeight="1" x14ac:dyDescent="0.2">
      <c r="A17" s="353">
        <f t="shared" si="6"/>
        <v>13</v>
      </c>
      <c r="B17" s="27" t="s">
        <v>1112</v>
      </c>
      <c r="C17" s="112">
        <v>36373</v>
      </c>
      <c r="D17" s="124">
        <v>1800000</v>
      </c>
      <c r="E17" s="124"/>
      <c r="F17" s="29">
        <f t="shared" si="0"/>
        <v>1800000</v>
      </c>
      <c r="G17" s="29">
        <v>1799000</v>
      </c>
      <c r="H17" s="29">
        <f t="shared" si="7"/>
        <v>1000</v>
      </c>
      <c r="I17" s="30">
        <v>5</v>
      </c>
      <c r="J17" s="30">
        <v>0.2</v>
      </c>
      <c r="K17" s="30">
        <v>0</v>
      </c>
      <c r="L17" s="72"/>
      <c r="M17" s="29">
        <f t="shared" si="8"/>
        <v>1799000</v>
      </c>
      <c r="N17" s="72">
        <f t="shared" si="9"/>
        <v>1000</v>
      </c>
      <c r="O17" s="31"/>
      <c r="P17" s="31"/>
      <c r="Q17" s="264"/>
      <c r="R17" s="6"/>
      <c r="S17" s="4">
        <f t="shared" si="1"/>
        <v>90000</v>
      </c>
      <c r="T17" s="4">
        <f t="shared" si="2"/>
        <v>-89000</v>
      </c>
      <c r="U17" s="4">
        <f>N17-1000</f>
        <v>0</v>
      </c>
      <c r="V17" s="4">
        <f t="shared" si="3"/>
        <v>360000</v>
      </c>
      <c r="W17" s="4">
        <f t="shared" si="4"/>
        <v>0</v>
      </c>
      <c r="X17" s="4">
        <f t="shared" si="5"/>
        <v>0</v>
      </c>
    </row>
    <row r="18" spans="1:24" s="3" customFormat="1" ht="13.5" customHeight="1" x14ac:dyDescent="0.2">
      <c r="A18" s="353">
        <f t="shared" si="6"/>
        <v>14</v>
      </c>
      <c r="B18" s="27" t="s">
        <v>1107</v>
      </c>
      <c r="C18" s="112">
        <v>36498</v>
      </c>
      <c r="D18" s="124">
        <v>4900000</v>
      </c>
      <c r="E18" s="124"/>
      <c r="F18" s="29">
        <f t="shared" si="0"/>
        <v>4900000</v>
      </c>
      <c r="G18" s="29">
        <v>4899000</v>
      </c>
      <c r="H18" s="29">
        <f t="shared" si="7"/>
        <v>1000</v>
      </c>
      <c r="I18" s="30">
        <v>5</v>
      </c>
      <c r="J18" s="30">
        <v>0.2</v>
      </c>
      <c r="K18" s="30">
        <v>0</v>
      </c>
      <c r="L18" s="72"/>
      <c r="M18" s="29">
        <f t="shared" si="8"/>
        <v>4899000</v>
      </c>
      <c r="N18" s="72">
        <f t="shared" si="9"/>
        <v>1000</v>
      </c>
      <c r="O18" s="31"/>
      <c r="P18" s="31"/>
      <c r="Q18" s="264"/>
      <c r="R18" s="6"/>
      <c r="S18" s="4">
        <f t="shared" si="1"/>
        <v>245000</v>
      </c>
      <c r="T18" s="4">
        <f t="shared" si="2"/>
        <v>-244000</v>
      </c>
      <c r="U18" s="4">
        <f>N18-1000</f>
        <v>0</v>
      </c>
      <c r="V18" s="4">
        <f t="shared" si="3"/>
        <v>980000</v>
      </c>
      <c r="W18" s="4">
        <f t="shared" si="4"/>
        <v>0</v>
      </c>
      <c r="X18" s="4">
        <f t="shared" si="5"/>
        <v>0</v>
      </c>
    </row>
    <row r="19" spans="1:24" s="3" customFormat="1" ht="13.5" customHeight="1" x14ac:dyDescent="0.2">
      <c r="A19" s="353">
        <f t="shared" si="6"/>
        <v>15</v>
      </c>
      <c r="B19" s="27" t="s">
        <v>1113</v>
      </c>
      <c r="C19" s="112">
        <v>36529</v>
      </c>
      <c r="D19" s="124">
        <v>1360000</v>
      </c>
      <c r="E19" s="124"/>
      <c r="F19" s="29">
        <f t="shared" si="0"/>
        <v>1360000</v>
      </c>
      <c r="G19" s="29">
        <v>1359000</v>
      </c>
      <c r="H19" s="29">
        <f t="shared" si="7"/>
        <v>1000</v>
      </c>
      <c r="I19" s="30">
        <v>5</v>
      </c>
      <c r="J19" s="30">
        <v>0.2</v>
      </c>
      <c r="K19" s="30">
        <v>0</v>
      </c>
      <c r="L19" s="72"/>
      <c r="M19" s="29">
        <f t="shared" si="8"/>
        <v>1359000</v>
      </c>
      <c r="N19" s="72">
        <f t="shared" si="9"/>
        <v>1000</v>
      </c>
      <c r="O19" s="31"/>
      <c r="P19" s="31"/>
      <c r="Q19" s="264"/>
      <c r="R19" s="6"/>
      <c r="S19" s="4">
        <f t="shared" si="1"/>
        <v>68000</v>
      </c>
      <c r="T19" s="4">
        <f t="shared" si="2"/>
        <v>-67000</v>
      </c>
      <c r="U19" s="4">
        <f>N19-1000</f>
        <v>0</v>
      </c>
      <c r="V19" s="4">
        <f t="shared" si="3"/>
        <v>272000</v>
      </c>
      <c r="W19" s="4">
        <f t="shared" si="4"/>
        <v>0</v>
      </c>
      <c r="X19" s="4">
        <f t="shared" si="5"/>
        <v>0</v>
      </c>
    </row>
    <row r="20" spans="1:24" s="139" customFormat="1" ht="13.5" customHeight="1" x14ac:dyDescent="0.2">
      <c r="A20" s="354">
        <f t="shared" si="6"/>
        <v>16</v>
      </c>
      <c r="B20" s="355" t="s">
        <v>1114</v>
      </c>
      <c r="C20" s="143">
        <v>36538</v>
      </c>
      <c r="D20" s="356">
        <v>0</v>
      </c>
      <c r="E20" s="356"/>
      <c r="F20" s="144">
        <f t="shared" si="0"/>
        <v>0</v>
      </c>
      <c r="G20" s="144">
        <v>0</v>
      </c>
      <c r="H20" s="144">
        <v>0</v>
      </c>
      <c r="I20" s="146">
        <v>5</v>
      </c>
      <c r="J20" s="146">
        <v>0.2</v>
      </c>
      <c r="K20" s="146">
        <v>0</v>
      </c>
      <c r="L20" s="145"/>
      <c r="M20" s="144">
        <v>0</v>
      </c>
      <c r="N20" s="145">
        <v>0</v>
      </c>
      <c r="O20" s="357"/>
      <c r="P20" s="357"/>
      <c r="Q20" s="358"/>
      <c r="R20" s="149"/>
      <c r="S20" s="150">
        <f t="shared" si="1"/>
        <v>0</v>
      </c>
      <c r="T20" s="150">
        <f t="shared" si="2"/>
        <v>0</v>
      </c>
      <c r="U20" s="150">
        <v>0</v>
      </c>
      <c r="V20" s="150">
        <f t="shared" si="3"/>
        <v>0</v>
      </c>
      <c r="W20" s="150">
        <f t="shared" si="4"/>
        <v>0</v>
      </c>
      <c r="X20" s="150">
        <f t="shared" si="5"/>
        <v>0</v>
      </c>
    </row>
    <row r="21" spans="1:24" s="3" customFormat="1" ht="13.5" customHeight="1" x14ac:dyDescent="0.2">
      <c r="A21" s="353">
        <f t="shared" si="6"/>
        <v>17</v>
      </c>
      <c r="B21" s="27" t="s">
        <v>1115</v>
      </c>
      <c r="C21" s="112">
        <v>36568</v>
      </c>
      <c r="D21" s="124">
        <v>1763639</v>
      </c>
      <c r="E21" s="124"/>
      <c r="F21" s="29">
        <f t="shared" si="0"/>
        <v>1763639</v>
      </c>
      <c r="G21" s="29">
        <v>1762639</v>
      </c>
      <c r="H21" s="29">
        <f t="shared" ref="H21:H39" si="11">+F21-G21</f>
        <v>1000</v>
      </c>
      <c r="I21" s="30">
        <v>5</v>
      </c>
      <c r="J21" s="30">
        <v>0.2</v>
      </c>
      <c r="K21" s="30">
        <v>0</v>
      </c>
      <c r="L21" s="72"/>
      <c r="M21" s="29">
        <f t="shared" ref="M21:M39" si="12">+G21+L21</f>
        <v>1762639</v>
      </c>
      <c r="N21" s="72">
        <f t="shared" ref="N21:N40" si="13">+F21-M21</f>
        <v>1000</v>
      </c>
      <c r="O21" s="31"/>
      <c r="P21" s="31"/>
      <c r="Q21" s="264"/>
      <c r="R21" s="6"/>
      <c r="S21" s="4">
        <f t="shared" si="1"/>
        <v>88181.950000000012</v>
      </c>
      <c r="T21" s="4">
        <f t="shared" si="2"/>
        <v>-87181.950000000012</v>
      </c>
      <c r="U21" s="4">
        <f t="shared" ref="U21:U39" si="14">N21-1000</f>
        <v>0</v>
      </c>
      <c r="V21" s="4">
        <f t="shared" si="3"/>
        <v>352727.8</v>
      </c>
      <c r="W21" s="4">
        <f t="shared" si="4"/>
        <v>0</v>
      </c>
      <c r="X21" s="4">
        <f t="shared" si="5"/>
        <v>0</v>
      </c>
    </row>
    <row r="22" spans="1:24" s="3" customFormat="1" ht="13.5" customHeight="1" x14ac:dyDescent="0.2">
      <c r="A22" s="353">
        <f t="shared" si="6"/>
        <v>18</v>
      </c>
      <c r="B22" s="27" t="s">
        <v>1116</v>
      </c>
      <c r="C22" s="112">
        <v>36640</v>
      </c>
      <c r="D22" s="124">
        <v>410000</v>
      </c>
      <c r="E22" s="124"/>
      <c r="F22" s="29">
        <f t="shared" si="0"/>
        <v>410000</v>
      </c>
      <c r="G22" s="29">
        <v>409000</v>
      </c>
      <c r="H22" s="29">
        <f t="shared" si="11"/>
        <v>1000</v>
      </c>
      <c r="I22" s="30">
        <v>5</v>
      </c>
      <c r="J22" s="30">
        <v>0.2</v>
      </c>
      <c r="K22" s="30">
        <v>0</v>
      </c>
      <c r="L22" s="72"/>
      <c r="M22" s="29">
        <f t="shared" si="12"/>
        <v>409000</v>
      </c>
      <c r="N22" s="72">
        <f t="shared" si="13"/>
        <v>1000</v>
      </c>
      <c r="O22" s="31"/>
      <c r="P22" s="31"/>
      <c r="Q22" s="264"/>
      <c r="R22" s="6"/>
      <c r="S22" s="4">
        <f t="shared" si="1"/>
        <v>20500</v>
      </c>
      <c r="T22" s="4">
        <f t="shared" si="2"/>
        <v>-19500</v>
      </c>
      <c r="U22" s="4">
        <f t="shared" si="14"/>
        <v>0</v>
      </c>
      <c r="V22" s="4">
        <f t="shared" si="3"/>
        <v>82000</v>
      </c>
      <c r="W22" s="4">
        <f t="shared" si="4"/>
        <v>0</v>
      </c>
      <c r="X22" s="4">
        <f t="shared" si="5"/>
        <v>0</v>
      </c>
    </row>
    <row r="23" spans="1:24" s="3" customFormat="1" ht="13.5" customHeight="1" x14ac:dyDescent="0.2">
      <c r="A23" s="353">
        <f t="shared" si="6"/>
        <v>19</v>
      </c>
      <c r="B23" s="27" t="s">
        <v>1117</v>
      </c>
      <c r="C23" s="112">
        <v>36641</v>
      </c>
      <c r="D23" s="124">
        <v>1536364</v>
      </c>
      <c r="E23" s="124"/>
      <c r="F23" s="29">
        <f t="shared" si="0"/>
        <v>1536364</v>
      </c>
      <c r="G23" s="29">
        <v>1535364</v>
      </c>
      <c r="H23" s="29">
        <f t="shared" si="11"/>
        <v>1000</v>
      </c>
      <c r="I23" s="30">
        <v>5</v>
      </c>
      <c r="J23" s="30">
        <v>0.2</v>
      </c>
      <c r="K23" s="30">
        <v>0</v>
      </c>
      <c r="L23" s="72"/>
      <c r="M23" s="29">
        <f t="shared" si="12"/>
        <v>1535364</v>
      </c>
      <c r="N23" s="72">
        <f t="shared" si="13"/>
        <v>1000</v>
      </c>
      <c r="O23" s="31"/>
      <c r="P23" s="31"/>
      <c r="Q23" s="264"/>
      <c r="R23" s="6"/>
      <c r="S23" s="4">
        <f t="shared" si="1"/>
        <v>76818.2</v>
      </c>
      <c r="T23" s="4">
        <f t="shared" si="2"/>
        <v>-75818.2</v>
      </c>
      <c r="U23" s="4">
        <f t="shared" si="14"/>
        <v>0</v>
      </c>
      <c r="V23" s="4">
        <f t="shared" si="3"/>
        <v>307272.8</v>
      </c>
      <c r="W23" s="4">
        <f t="shared" si="4"/>
        <v>0</v>
      </c>
      <c r="X23" s="4">
        <f t="shared" si="5"/>
        <v>0</v>
      </c>
    </row>
    <row r="24" spans="1:24" s="3" customFormat="1" ht="13.5" customHeight="1" x14ac:dyDescent="0.2">
      <c r="A24" s="353">
        <f t="shared" si="6"/>
        <v>20</v>
      </c>
      <c r="B24" s="27" t="s">
        <v>1118</v>
      </c>
      <c r="C24" s="112">
        <v>36704</v>
      </c>
      <c r="D24" s="124">
        <v>260000</v>
      </c>
      <c r="E24" s="124"/>
      <c r="F24" s="29">
        <f t="shared" si="0"/>
        <v>260000</v>
      </c>
      <c r="G24" s="29">
        <v>259000</v>
      </c>
      <c r="H24" s="29">
        <f t="shared" si="11"/>
        <v>1000</v>
      </c>
      <c r="I24" s="30">
        <v>5</v>
      </c>
      <c r="J24" s="30">
        <v>0.2</v>
      </c>
      <c r="K24" s="30">
        <v>0</v>
      </c>
      <c r="L24" s="72"/>
      <c r="M24" s="29">
        <f t="shared" si="12"/>
        <v>259000</v>
      </c>
      <c r="N24" s="72">
        <f t="shared" si="13"/>
        <v>1000</v>
      </c>
      <c r="O24" s="31"/>
      <c r="P24" s="31"/>
      <c r="Q24" s="264"/>
      <c r="R24" s="6"/>
      <c r="S24" s="4">
        <f t="shared" si="1"/>
        <v>13000</v>
      </c>
      <c r="T24" s="4">
        <f t="shared" si="2"/>
        <v>-12000</v>
      </c>
      <c r="U24" s="4">
        <f t="shared" si="14"/>
        <v>0</v>
      </c>
      <c r="V24" s="4">
        <f t="shared" si="3"/>
        <v>52000</v>
      </c>
      <c r="W24" s="4">
        <f t="shared" si="4"/>
        <v>0</v>
      </c>
      <c r="X24" s="4">
        <f t="shared" si="5"/>
        <v>0</v>
      </c>
    </row>
    <row r="25" spans="1:24" s="3" customFormat="1" ht="13.5" customHeight="1" x14ac:dyDescent="0.2">
      <c r="A25" s="353">
        <f t="shared" si="6"/>
        <v>21</v>
      </c>
      <c r="B25" s="27" t="s">
        <v>1119</v>
      </c>
      <c r="C25" s="112">
        <v>36750</v>
      </c>
      <c r="D25" s="124">
        <v>1000000</v>
      </c>
      <c r="E25" s="124"/>
      <c r="F25" s="29">
        <f t="shared" si="0"/>
        <v>1000000</v>
      </c>
      <c r="G25" s="29">
        <v>999000</v>
      </c>
      <c r="H25" s="29">
        <f t="shared" si="11"/>
        <v>1000</v>
      </c>
      <c r="I25" s="30">
        <v>5</v>
      </c>
      <c r="J25" s="30">
        <v>0.2</v>
      </c>
      <c r="K25" s="30">
        <v>0</v>
      </c>
      <c r="L25" s="72"/>
      <c r="M25" s="29">
        <f t="shared" si="12"/>
        <v>999000</v>
      </c>
      <c r="N25" s="72">
        <f t="shared" si="13"/>
        <v>1000</v>
      </c>
      <c r="O25" s="31"/>
      <c r="P25" s="31"/>
      <c r="Q25" s="264"/>
      <c r="R25" s="6">
        <f t="shared" ref="R25:R88" si="15">+N25*J25</f>
        <v>200</v>
      </c>
      <c r="S25" s="4">
        <f t="shared" si="1"/>
        <v>50000</v>
      </c>
      <c r="T25" s="4">
        <f t="shared" si="2"/>
        <v>-49000</v>
      </c>
      <c r="U25" s="4">
        <f t="shared" si="14"/>
        <v>0</v>
      </c>
      <c r="V25" s="4">
        <f t="shared" si="3"/>
        <v>200000</v>
      </c>
      <c r="W25" s="4">
        <f t="shared" si="4"/>
        <v>0</v>
      </c>
      <c r="X25" s="4">
        <f t="shared" si="5"/>
        <v>0</v>
      </c>
    </row>
    <row r="26" spans="1:24" s="3" customFormat="1" ht="13.5" customHeight="1" x14ac:dyDescent="0.2">
      <c r="A26" s="353">
        <f t="shared" si="6"/>
        <v>22</v>
      </c>
      <c r="B26" s="27" t="s">
        <v>1120</v>
      </c>
      <c r="C26" s="112">
        <v>36750</v>
      </c>
      <c r="D26" s="124">
        <v>4250000</v>
      </c>
      <c r="E26" s="124"/>
      <c r="F26" s="29">
        <f t="shared" si="0"/>
        <v>4250000</v>
      </c>
      <c r="G26" s="29">
        <v>4249000</v>
      </c>
      <c r="H26" s="29">
        <f t="shared" si="11"/>
        <v>1000</v>
      </c>
      <c r="I26" s="30">
        <v>5</v>
      </c>
      <c r="J26" s="30">
        <v>0.2</v>
      </c>
      <c r="K26" s="30">
        <v>0</v>
      </c>
      <c r="L26" s="72"/>
      <c r="M26" s="29">
        <f t="shared" si="12"/>
        <v>4249000</v>
      </c>
      <c r="N26" s="72">
        <f t="shared" si="13"/>
        <v>1000</v>
      </c>
      <c r="O26" s="31"/>
      <c r="P26" s="31"/>
      <c r="Q26" s="264"/>
      <c r="R26" s="6">
        <f t="shared" si="15"/>
        <v>200</v>
      </c>
      <c r="S26" s="4">
        <f t="shared" si="1"/>
        <v>212500</v>
      </c>
      <c r="T26" s="4">
        <f t="shared" si="2"/>
        <v>-211500</v>
      </c>
      <c r="U26" s="4">
        <f t="shared" si="14"/>
        <v>0</v>
      </c>
      <c r="V26" s="4">
        <f t="shared" si="3"/>
        <v>850000</v>
      </c>
      <c r="W26" s="4">
        <f t="shared" si="4"/>
        <v>0</v>
      </c>
      <c r="X26" s="4">
        <f t="shared" si="5"/>
        <v>0</v>
      </c>
    </row>
    <row r="27" spans="1:24" s="3" customFormat="1" ht="13.5" customHeight="1" x14ac:dyDescent="0.2">
      <c r="A27" s="353">
        <f t="shared" si="6"/>
        <v>23</v>
      </c>
      <c r="B27" s="27" t="s">
        <v>1121</v>
      </c>
      <c r="C27" s="112">
        <v>36757</v>
      </c>
      <c r="D27" s="124">
        <v>4160000</v>
      </c>
      <c r="E27" s="124"/>
      <c r="F27" s="29">
        <f t="shared" si="0"/>
        <v>4160000</v>
      </c>
      <c r="G27" s="29">
        <v>4159000</v>
      </c>
      <c r="H27" s="29">
        <f t="shared" si="11"/>
        <v>1000</v>
      </c>
      <c r="I27" s="30">
        <v>5</v>
      </c>
      <c r="J27" s="30">
        <v>0.2</v>
      </c>
      <c r="K27" s="30">
        <v>0</v>
      </c>
      <c r="L27" s="72"/>
      <c r="M27" s="29">
        <f t="shared" si="12"/>
        <v>4159000</v>
      </c>
      <c r="N27" s="72">
        <f t="shared" si="13"/>
        <v>1000</v>
      </c>
      <c r="O27" s="31"/>
      <c r="P27" s="31"/>
      <c r="Q27" s="264"/>
      <c r="R27" s="6">
        <f t="shared" si="15"/>
        <v>200</v>
      </c>
      <c r="S27" s="4">
        <f t="shared" si="1"/>
        <v>208000</v>
      </c>
      <c r="T27" s="4">
        <f t="shared" si="2"/>
        <v>-207000</v>
      </c>
      <c r="U27" s="4">
        <f t="shared" si="14"/>
        <v>0</v>
      </c>
      <c r="V27" s="4">
        <f t="shared" si="3"/>
        <v>832000</v>
      </c>
      <c r="W27" s="4">
        <f t="shared" si="4"/>
        <v>0</v>
      </c>
      <c r="X27" s="4">
        <f t="shared" si="5"/>
        <v>0</v>
      </c>
    </row>
    <row r="28" spans="1:24" s="3" customFormat="1" ht="13.5" customHeight="1" x14ac:dyDescent="0.2">
      <c r="A28" s="353">
        <f t="shared" si="6"/>
        <v>24</v>
      </c>
      <c r="B28" s="27" t="s">
        <v>1122</v>
      </c>
      <c r="C28" s="112">
        <v>36767</v>
      </c>
      <c r="D28" s="124">
        <v>2872730</v>
      </c>
      <c r="E28" s="124"/>
      <c r="F28" s="29">
        <f t="shared" si="0"/>
        <v>2872730</v>
      </c>
      <c r="G28" s="29">
        <v>2871730</v>
      </c>
      <c r="H28" s="29">
        <f t="shared" si="11"/>
        <v>1000</v>
      </c>
      <c r="I28" s="30">
        <v>5</v>
      </c>
      <c r="J28" s="30">
        <v>0.2</v>
      </c>
      <c r="K28" s="30">
        <v>0</v>
      </c>
      <c r="L28" s="72"/>
      <c r="M28" s="29">
        <f t="shared" si="12"/>
        <v>2871730</v>
      </c>
      <c r="N28" s="72">
        <f t="shared" si="13"/>
        <v>1000</v>
      </c>
      <c r="O28" s="31"/>
      <c r="P28" s="31"/>
      <c r="Q28" s="264"/>
      <c r="R28" s="6">
        <f t="shared" si="15"/>
        <v>200</v>
      </c>
      <c r="S28" s="4">
        <f t="shared" si="1"/>
        <v>143636.5</v>
      </c>
      <c r="T28" s="4">
        <f t="shared" si="2"/>
        <v>-142636.5</v>
      </c>
      <c r="U28" s="4">
        <f t="shared" si="14"/>
        <v>0</v>
      </c>
      <c r="V28" s="4">
        <f t="shared" si="3"/>
        <v>574546</v>
      </c>
      <c r="W28" s="4">
        <f t="shared" si="4"/>
        <v>0</v>
      </c>
      <c r="X28" s="4">
        <f t="shared" si="5"/>
        <v>0</v>
      </c>
    </row>
    <row r="29" spans="1:24" s="3" customFormat="1" ht="13.5" customHeight="1" x14ac:dyDescent="0.2">
      <c r="A29" s="353">
        <f t="shared" si="6"/>
        <v>25</v>
      </c>
      <c r="B29" s="27" t="s">
        <v>1123</v>
      </c>
      <c r="C29" s="112">
        <v>36776</v>
      </c>
      <c r="D29" s="124">
        <v>1636364</v>
      </c>
      <c r="E29" s="124"/>
      <c r="F29" s="29">
        <f t="shared" si="0"/>
        <v>1636364</v>
      </c>
      <c r="G29" s="29">
        <v>1635364</v>
      </c>
      <c r="H29" s="29">
        <f t="shared" si="11"/>
        <v>1000</v>
      </c>
      <c r="I29" s="30">
        <v>5</v>
      </c>
      <c r="J29" s="30">
        <v>0.2</v>
      </c>
      <c r="K29" s="30">
        <v>0</v>
      </c>
      <c r="L29" s="72"/>
      <c r="M29" s="29">
        <f t="shared" si="12"/>
        <v>1635364</v>
      </c>
      <c r="N29" s="72">
        <f t="shared" si="13"/>
        <v>1000</v>
      </c>
      <c r="O29" s="31"/>
      <c r="P29" s="31"/>
      <c r="Q29" s="264"/>
      <c r="R29" s="6">
        <f t="shared" si="15"/>
        <v>200</v>
      </c>
      <c r="S29" s="4">
        <f t="shared" si="1"/>
        <v>81818.200000000012</v>
      </c>
      <c r="T29" s="4">
        <f t="shared" si="2"/>
        <v>-80818.200000000012</v>
      </c>
      <c r="U29" s="4">
        <f t="shared" si="14"/>
        <v>0</v>
      </c>
      <c r="V29" s="4">
        <f t="shared" si="3"/>
        <v>327272.8</v>
      </c>
      <c r="W29" s="4">
        <f t="shared" si="4"/>
        <v>0</v>
      </c>
      <c r="X29" s="4">
        <f t="shared" si="5"/>
        <v>0</v>
      </c>
    </row>
    <row r="30" spans="1:24" s="3" customFormat="1" ht="13.5" customHeight="1" x14ac:dyDescent="0.2">
      <c r="A30" s="353">
        <f t="shared" si="6"/>
        <v>26</v>
      </c>
      <c r="B30" s="27" t="s">
        <v>1124</v>
      </c>
      <c r="C30" s="112">
        <v>36776</v>
      </c>
      <c r="D30" s="124">
        <v>1045454</v>
      </c>
      <c r="E30" s="124"/>
      <c r="F30" s="29">
        <f t="shared" si="0"/>
        <v>1045454</v>
      </c>
      <c r="G30" s="29">
        <v>1044454</v>
      </c>
      <c r="H30" s="29">
        <f t="shared" si="11"/>
        <v>1000</v>
      </c>
      <c r="I30" s="30">
        <v>5</v>
      </c>
      <c r="J30" s="30">
        <v>0.2</v>
      </c>
      <c r="K30" s="30">
        <v>0</v>
      </c>
      <c r="L30" s="72"/>
      <c r="M30" s="29">
        <f t="shared" si="12"/>
        <v>1044454</v>
      </c>
      <c r="N30" s="72">
        <f t="shared" si="13"/>
        <v>1000</v>
      </c>
      <c r="O30" s="31"/>
      <c r="P30" s="31"/>
      <c r="Q30" s="264"/>
      <c r="R30" s="6">
        <f t="shared" si="15"/>
        <v>200</v>
      </c>
      <c r="S30" s="4">
        <f t="shared" si="1"/>
        <v>52272.700000000004</v>
      </c>
      <c r="T30" s="4">
        <f t="shared" si="2"/>
        <v>-51272.700000000004</v>
      </c>
      <c r="U30" s="4">
        <f t="shared" si="14"/>
        <v>0</v>
      </c>
      <c r="V30" s="4">
        <f t="shared" si="3"/>
        <v>209090.8</v>
      </c>
      <c r="W30" s="4">
        <f t="shared" si="4"/>
        <v>0</v>
      </c>
      <c r="X30" s="4">
        <f t="shared" si="5"/>
        <v>0</v>
      </c>
    </row>
    <row r="31" spans="1:24" s="3" customFormat="1" ht="13.5" customHeight="1" x14ac:dyDescent="0.2">
      <c r="A31" s="439">
        <f t="shared" si="6"/>
        <v>27</v>
      </c>
      <c r="B31" s="440" t="s">
        <v>1125</v>
      </c>
      <c r="C31" s="441">
        <v>36777</v>
      </c>
      <c r="D31" s="442">
        <v>0</v>
      </c>
      <c r="E31" s="442"/>
      <c r="F31" s="443">
        <f t="shared" si="0"/>
        <v>0</v>
      </c>
      <c r="G31" s="443"/>
      <c r="H31" s="443"/>
      <c r="I31" s="444">
        <v>5</v>
      </c>
      <c r="J31" s="444">
        <v>0.2</v>
      </c>
      <c r="K31" s="444">
        <v>0</v>
      </c>
      <c r="L31" s="445"/>
      <c r="M31" s="443"/>
      <c r="N31" s="445"/>
      <c r="O31" s="448"/>
      <c r="P31" s="448"/>
      <c r="Q31" s="449" t="s">
        <v>1669</v>
      </c>
      <c r="R31" s="6">
        <f t="shared" si="15"/>
        <v>0</v>
      </c>
      <c r="S31" s="4">
        <f t="shared" si="1"/>
        <v>0</v>
      </c>
      <c r="T31" s="4">
        <f t="shared" si="2"/>
        <v>0</v>
      </c>
      <c r="U31" s="4">
        <f t="shared" si="14"/>
        <v>-1000</v>
      </c>
      <c r="V31" s="4">
        <f t="shared" si="3"/>
        <v>0</v>
      </c>
      <c r="W31" s="4">
        <f t="shared" si="4"/>
        <v>0</v>
      </c>
      <c r="X31" s="4">
        <f t="shared" si="5"/>
        <v>0</v>
      </c>
    </row>
    <row r="32" spans="1:24" s="3" customFormat="1" ht="13.5" customHeight="1" x14ac:dyDescent="0.2">
      <c r="A32" s="353">
        <f t="shared" si="6"/>
        <v>28</v>
      </c>
      <c r="B32" s="27" t="s">
        <v>1126</v>
      </c>
      <c r="C32" s="112">
        <v>36820</v>
      </c>
      <c r="D32" s="124">
        <v>280000</v>
      </c>
      <c r="E32" s="124"/>
      <c r="F32" s="29">
        <f t="shared" si="0"/>
        <v>280000</v>
      </c>
      <c r="G32" s="29">
        <v>279000</v>
      </c>
      <c r="H32" s="29">
        <f t="shared" si="11"/>
        <v>1000</v>
      </c>
      <c r="I32" s="30">
        <v>5</v>
      </c>
      <c r="J32" s="30">
        <v>0.2</v>
      </c>
      <c r="K32" s="30">
        <v>0</v>
      </c>
      <c r="L32" s="72"/>
      <c r="M32" s="29">
        <f t="shared" si="12"/>
        <v>279000</v>
      </c>
      <c r="N32" s="72">
        <f t="shared" si="13"/>
        <v>1000</v>
      </c>
      <c r="O32" s="31"/>
      <c r="P32" s="31"/>
      <c r="Q32" s="264"/>
      <c r="R32" s="6">
        <f t="shared" si="15"/>
        <v>200</v>
      </c>
      <c r="S32" s="4">
        <f t="shared" si="1"/>
        <v>14000</v>
      </c>
      <c r="T32" s="4">
        <f t="shared" si="2"/>
        <v>-13000</v>
      </c>
      <c r="U32" s="4">
        <f t="shared" si="14"/>
        <v>0</v>
      </c>
      <c r="V32" s="4">
        <f t="shared" si="3"/>
        <v>56000</v>
      </c>
      <c r="W32" s="4">
        <f t="shared" si="4"/>
        <v>0</v>
      </c>
      <c r="X32" s="4">
        <f t="shared" si="5"/>
        <v>0</v>
      </c>
    </row>
    <row r="33" spans="1:24" s="3" customFormat="1" ht="13.5" customHeight="1" x14ac:dyDescent="0.2">
      <c r="A33" s="353">
        <f t="shared" si="6"/>
        <v>29</v>
      </c>
      <c r="B33" s="27" t="s">
        <v>1127</v>
      </c>
      <c r="C33" s="112">
        <v>36822</v>
      </c>
      <c r="D33" s="124">
        <v>463637</v>
      </c>
      <c r="E33" s="124"/>
      <c r="F33" s="29">
        <f t="shared" si="0"/>
        <v>463637</v>
      </c>
      <c r="G33" s="29">
        <v>462637</v>
      </c>
      <c r="H33" s="29">
        <f t="shared" si="11"/>
        <v>1000</v>
      </c>
      <c r="I33" s="30">
        <v>5</v>
      </c>
      <c r="J33" s="30">
        <v>0.2</v>
      </c>
      <c r="K33" s="30">
        <v>0</v>
      </c>
      <c r="L33" s="72"/>
      <c r="M33" s="29">
        <f t="shared" si="12"/>
        <v>462637</v>
      </c>
      <c r="N33" s="72">
        <f t="shared" si="13"/>
        <v>1000</v>
      </c>
      <c r="O33" s="31"/>
      <c r="P33" s="31"/>
      <c r="Q33" s="264"/>
      <c r="R33" s="6">
        <f t="shared" si="15"/>
        <v>200</v>
      </c>
      <c r="S33" s="4">
        <f t="shared" si="1"/>
        <v>23181.850000000002</v>
      </c>
      <c r="T33" s="4">
        <f t="shared" si="2"/>
        <v>-22181.850000000002</v>
      </c>
      <c r="U33" s="4">
        <f t="shared" si="14"/>
        <v>0</v>
      </c>
      <c r="V33" s="4">
        <f t="shared" si="3"/>
        <v>92727.4</v>
      </c>
      <c r="W33" s="4">
        <f t="shared" si="4"/>
        <v>0</v>
      </c>
      <c r="X33" s="4">
        <f t="shared" si="5"/>
        <v>0</v>
      </c>
    </row>
    <row r="34" spans="1:24" s="3" customFormat="1" ht="13.5" customHeight="1" x14ac:dyDescent="0.2">
      <c r="A34" s="353">
        <f t="shared" si="6"/>
        <v>30</v>
      </c>
      <c r="B34" s="27" t="s">
        <v>1128</v>
      </c>
      <c r="C34" s="112">
        <v>36824</v>
      </c>
      <c r="D34" s="124">
        <v>1090909</v>
      </c>
      <c r="E34" s="124"/>
      <c r="F34" s="29">
        <f t="shared" si="0"/>
        <v>1090909</v>
      </c>
      <c r="G34" s="29">
        <v>1089909</v>
      </c>
      <c r="H34" s="29">
        <f t="shared" si="11"/>
        <v>1000</v>
      </c>
      <c r="I34" s="30">
        <v>5</v>
      </c>
      <c r="J34" s="30">
        <v>0.2</v>
      </c>
      <c r="K34" s="30">
        <v>0</v>
      </c>
      <c r="L34" s="72"/>
      <c r="M34" s="29">
        <f t="shared" si="12"/>
        <v>1089909</v>
      </c>
      <c r="N34" s="72">
        <f t="shared" si="13"/>
        <v>1000</v>
      </c>
      <c r="O34" s="31"/>
      <c r="P34" s="31"/>
      <c r="Q34" s="264"/>
      <c r="R34" s="6">
        <f t="shared" si="15"/>
        <v>200</v>
      </c>
      <c r="S34" s="4">
        <f t="shared" si="1"/>
        <v>54545.450000000004</v>
      </c>
      <c r="T34" s="4">
        <f t="shared" si="2"/>
        <v>-53545.450000000004</v>
      </c>
      <c r="U34" s="4">
        <f t="shared" si="14"/>
        <v>0</v>
      </c>
      <c r="V34" s="4">
        <f t="shared" si="3"/>
        <v>218181.8</v>
      </c>
      <c r="W34" s="4">
        <f t="shared" si="4"/>
        <v>0</v>
      </c>
      <c r="X34" s="4">
        <f t="shared" si="5"/>
        <v>0</v>
      </c>
    </row>
    <row r="35" spans="1:24" s="3" customFormat="1" ht="13.5" customHeight="1" x14ac:dyDescent="0.2">
      <c r="A35" s="353">
        <f t="shared" si="6"/>
        <v>31</v>
      </c>
      <c r="B35" s="27" t="s">
        <v>1129</v>
      </c>
      <c r="C35" s="112">
        <v>36865</v>
      </c>
      <c r="D35" s="124">
        <v>563636</v>
      </c>
      <c r="E35" s="124"/>
      <c r="F35" s="29">
        <f t="shared" si="0"/>
        <v>563636</v>
      </c>
      <c r="G35" s="29">
        <v>562636</v>
      </c>
      <c r="H35" s="29">
        <f t="shared" si="11"/>
        <v>1000</v>
      </c>
      <c r="I35" s="30">
        <v>5</v>
      </c>
      <c r="J35" s="30">
        <v>0.2</v>
      </c>
      <c r="K35" s="30">
        <v>0</v>
      </c>
      <c r="L35" s="72"/>
      <c r="M35" s="29">
        <f t="shared" si="12"/>
        <v>562636</v>
      </c>
      <c r="N35" s="72">
        <f t="shared" si="13"/>
        <v>1000</v>
      </c>
      <c r="O35" s="31"/>
      <c r="P35" s="31"/>
      <c r="Q35" s="264"/>
      <c r="R35" s="6">
        <f t="shared" si="15"/>
        <v>200</v>
      </c>
      <c r="S35" s="4">
        <f t="shared" si="1"/>
        <v>28181.800000000003</v>
      </c>
      <c r="T35" s="4">
        <f t="shared" si="2"/>
        <v>-27181.800000000003</v>
      </c>
      <c r="U35" s="4">
        <f t="shared" si="14"/>
        <v>0</v>
      </c>
      <c r="V35" s="4">
        <f t="shared" si="3"/>
        <v>112727.2</v>
      </c>
      <c r="W35" s="4">
        <f t="shared" si="4"/>
        <v>0</v>
      </c>
      <c r="X35" s="4">
        <f t="shared" si="5"/>
        <v>0</v>
      </c>
    </row>
    <row r="36" spans="1:24" s="3" customFormat="1" ht="13.5" customHeight="1" x14ac:dyDescent="0.2">
      <c r="A36" s="353">
        <f t="shared" si="6"/>
        <v>32</v>
      </c>
      <c r="B36" s="27" t="s">
        <v>1129</v>
      </c>
      <c r="C36" s="112">
        <v>36865</v>
      </c>
      <c r="D36" s="124">
        <v>40000</v>
      </c>
      <c r="E36" s="124"/>
      <c r="F36" s="29">
        <f t="shared" si="0"/>
        <v>40000</v>
      </c>
      <c r="G36" s="29">
        <v>39000</v>
      </c>
      <c r="H36" s="29">
        <f t="shared" si="11"/>
        <v>1000</v>
      </c>
      <c r="I36" s="30">
        <v>5</v>
      </c>
      <c r="J36" s="30">
        <v>0.2</v>
      </c>
      <c r="K36" s="30">
        <v>0</v>
      </c>
      <c r="L36" s="72"/>
      <c r="M36" s="29">
        <f t="shared" si="12"/>
        <v>39000</v>
      </c>
      <c r="N36" s="72">
        <f t="shared" si="13"/>
        <v>1000</v>
      </c>
      <c r="O36" s="31"/>
      <c r="P36" s="31"/>
      <c r="Q36" s="264"/>
      <c r="R36" s="6">
        <f t="shared" si="15"/>
        <v>200</v>
      </c>
      <c r="S36" s="4">
        <f t="shared" si="1"/>
        <v>2000</v>
      </c>
      <c r="T36" s="4">
        <f t="shared" si="2"/>
        <v>-1000</v>
      </c>
      <c r="U36" s="4">
        <f t="shared" si="14"/>
        <v>0</v>
      </c>
      <c r="V36" s="4">
        <f t="shared" si="3"/>
        <v>8000</v>
      </c>
      <c r="W36" s="4">
        <f t="shared" si="4"/>
        <v>0</v>
      </c>
      <c r="X36" s="4">
        <f t="shared" si="5"/>
        <v>0</v>
      </c>
    </row>
    <row r="37" spans="1:24" s="3" customFormat="1" ht="13.5" customHeight="1" x14ac:dyDescent="0.2">
      <c r="A37" s="353">
        <f t="shared" si="6"/>
        <v>33</v>
      </c>
      <c r="B37" s="27" t="s">
        <v>1130</v>
      </c>
      <c r="C37" s="112">
        <v>36867</v>
      </c>
      <c r="D37" s="124">
        <v>900000</v>
      </c>
      <c r="E37" s="124"/>
      <c r="F37" s="29">
        <f t="shared" si="0"/>
        <v>900000</v>
      </c>
      <c r="G37" s="29">
        <v>899000</v>
      </c>
      <c r="H37" s="29">
        <f t="shared" si="11"/>
        <v>1000</v>
      </c>
      <c r="I37" s="30">
        <v>5</v>
      </c>
      <c r="J37" s="30">
        <v>0.2</v>
      </c>
      <c r="K37" s="30">
        <v>0</v>
      </c>
      <c r="L37" s="72"/>
      <c r="M37" s="29">
        <f t="shared" si="12"/>
        <v>899000</v>
      </c>
      <c r="N37" s="72">
        <f t="shared" si="13"/>
        <v>1000</v>
      </c>
      <c r="O37" s="31"/>
      <c r="P37" s="31"/>
      <c r="Q37" s="264"/>
      <c r="R37" s="6">
        <f t="shared" si="15"/>
        <v>200</v>
      </c>
      <c r="S37" s="4">
        <f t="shared" si="1"/>
        <v>45000</v>
      </c>
      <c r="T37" s="4">
        <f t="shared" si="2"/>
        <v>-44000</v>
      </c>
      <c r="U37" s="4">
        <f t="shared" si="14"/>
        <v>0</v>
      </c>
      <c r="V37" s="4">
        <f t="shared" si="3"/>
        <v>180000</v>
      </c>
      <c r="W37" s="4">
        <f t="shared" si="4"/>
        <v>0</v>
      </c>
      <c r="X37" s="4">
        <f t="shared" si="5"/>
        <v>0</v>
      </c>
    </row>
    <row r="38" spans="1:24" s="3" customFormat="1" ht="13.5" customHeight="1" x14ac:dyDescent="0.2">
      <c r="A38" s="353">
        <f t="shared" si="6"/>
        <v>34</v>
      </c>
      <c r="B38" s="27" t="s">
        <v>1107</v>
      </c>
      <c r="C38" s="112">
        <v>36976</v>
      </c>
      <c r="D38" s="124">
        <v>900000</v>
      </c>
      <c r="E38" s="124"/>
      <c r="F38" s="29">
        <f t="shared" si="0"/>
        <v>900000</v>
      </c>
      <c r="G38" s="29">
        <v>899000</v>
      </c>
      <c r="H38" s="29">
        <f t="shared" si="11"/>
        <v>1000</v>
      </c>
      <c r="I38" s="30">
        <v>5</v>
      </c>
      <c r="J38" s="30">
        <v>0.2</v>
      </c>
      <c r="K38" s="30">
        <v>0</v>
      </c>
      <c r="L38" s="72"/>
      <c r="M38" s="29">
        <f t="shared" si="12"/>
        <v>899000</v>
      </c>
      <c r="N38" s="72">
        <f t="shared" si="13"/>
        <v>1000</v>
      </c>
      <c r="O38" s="31"/>
      <c r="P38" s="31"/>
      <c r="Q38" s="264"/>
      <c r="R38" s="6">
        <f t="shared" si="15"/>
        <v>200</v>
      </c>
      <c r="S38" s="4">
        <f t="shared" si="1"/>
        <v>45000</v>
      </c>
      <c r="T38" s="4">
        <f t="shared" si="2"/>
        <v>-44000</v>
      </c>
      <c r="U38" s="4">
        <f t="shared" si="14"/>
        <v>0</v>
      </c>
      <c r="V38" s="4">
        <f t="shared" si="3"/>
        <v>180000</v>
      </c>
      <c r="W38" s="4">
        <f t="shared" si="4"/>
        <v>0</v>
      </c>
      <c r="X38" s="4">
        <f t="shared" si="5"/>
        <v>0</v>
      </c>
    </row>
    <row r="39" spans="1:24" s="3" customFormat="1" ht="13.5" customHeight="1" x14ac:dyDescent="0.2">
      <c r="A39" s="353">
        <f t="shared" si="6"/>
        <v>35</v>
      </c>
      <c r="B39" s="27" t="s">
        <v>1131</v>
      </c>
      <c r="C39" s="112">
        <v>36994</v>
      </c>
      <c r="D39" s="124">
        <v>1083637</v>
      </c>
      <c r="E39" s="124"/>
      <c r="F39" s="29">
        <f t="shared" si="0"/>
        <v>1083637</v>
      </c>
      <c r="G39" s="29">
        <v>1082637</v>
      </c>
      <c r="H39" s="29">
        <f t="shared" si="11"/>
        <v>1000</v>
      </c>
      <c r="I39" s="30">
        <v>5</v>
      </c>
      <c r="J39" s="30">
        <v>0.2</v>
      </c>
      <c r="K39" s="30">
        <v>0</v>
      </c>
      <c r="L39" s="72"/>
      <c r="M39" s="29">
        <f t="shared" si="12"/>
        <v>1082637</v>
      </c>
      <c r="N39" s="72">
        <f t="shared" si="13"/>
        <v>1000</v>
      </c>
      <c r="O39" s="31"/>
      <c r="P39" s="31"/>
      <c r="Q39" s="264"/>
      <c r="R39" s="6">
        <f t="shared" si="15"/>
        <v>200</v>
      </c>
      <c r="S39" s="4">
        <f t="shared" si="1"/>
        <v>54181.850000000006</v>
      </c>
      <c r="T39" s="4">
        <f t="shared" si="2"/>
        <v>-53181.850000000006</v>
      </c>
      <c r="U39" s="4">
        <f t="shared" si="14"/>
        <v>0</v>
      </c>
      <c r="V39" s="4">
        <f t="shared" si="3"/>
        <v>216727.4</v>
      </c>
      <c r="W39" s="4">
        <f t="shared" si="4"/>
        <v>0</v>
      </c>
      <c r="X39" s="4">
        <f t="shared" si="5"/>
        <v>0</v>
      </c>
    </row>
    <row r="40" spans="1:24" s="139" customFormat="1" ht="13.5" customHeight="1" x14ac:dyDescent="0.2">
      <c r="A40" s="354">
        <f t="shared" si="6"/>
        <v>36</v>
      </c>
      <c r="B40" s="355" t="s">
        <v>1132</v>
      </c>
      <c r="C40" s="143">
        <v>37014</v>
      </c>
      <c r="D40" s="356">
        <v>0</v>
      </c>
      <c r="E40" s="356"/>
      <c r="F40" s="144">
        <f t="shared" si="0"/>
        <v>0</v>
      </c>
      <c r="G40" s="144">
        <v>0</v>
      </c>
      <c r="H40" s="144">
        <v>0</v>
      </c>
      <c r="I40" s="146">
        <v>5</v>
      </c>
      <c r="J40" s="146">
        <v>0.2</v>
      </c>
      <c r="K40" s="146">
        <v>0</v>
      </c>
      <c r="L40" s="145"/>
      <c r="M40" s="144">
        <v>0</v>
      </c>
      <c r="N40" s="145">
        <f t="shared" si="13"/>
        <v>0</v>
      </c>
      <c r="O40" s="357"/>
      <c r="P40" s="357"/>
      <c r="Q40" s="358"/>
      <c r="R40" s="149">
        <f t="shared" si="15"/>
        <v>0</v>
      </c>
      <c r="S40" s="150">
        <f t="shared" si="1"/>
        <v>0</v>
      </c>
      <c r="T40" s="150">
        <f t="shared" si="2"/>
        <v>0</v>
      </c>
      <c r="U40" s="150">
        <v>0</v>
      </c>
      <c r="V40" s="150">
        <f t="shared" si="3"/>
        <v>0</v>
      </c>
      <c r="W40" s="150">
        <f t="shared" si="4"/>
        <v>0</v>
      </c>
      <c r="X40" s="150">
        <f t="shared" si="5"/>
        <v>0</v>
      </c>
    </row>
    <row r="41" spans="1:24" s="3" customFormat="1" ht="13.5" customHeight="1" x14ac:dyDescent="0.2">
      <c r="A41" s="359">
        <f t="shared" si="6"/>
        <v>37</v>
      </c>
      <c r="B41" s="360" t="s">
        <v>1133</v>
      </c>
      <c r="C41" s="361">
        <v>37035</v>
      </c>
      <c r="D41" s="362"/>
      <c r="E41" s="362"/>
      <c r="F41" s="44"/>
      <c r="G41" s="44">
        <v>0</v>
      </c>
      <c r="H41" s="44"/>
      <c r="I41" s="48">
        <v>5</v>
      </c>
      <c r="J41" s="48">
        <v>0.2</v>
      </c>
      <c r="K41" s="48">
        <v>0</v>
      </c>
      <c r="L41" s="74"/>
      <c r="M41" s="44">
        <f t="shared" ref="M41:M52" si="16">+G41+L41</f>
        <v>0</v>
      </c>
      <c r="N41" s="74"/>
      <c r="O41" s="366"/>
      <c r="P41" s="366"/>
      <c r="Q41" s="367"/>
      <c r="R41" s="6">
        <f t="shared" si="15"/>
        <v>0</v>
      </c>
      <c r="S41" s="4">
        <f t="shared" si="1"/>
        <v>0</v>
      </c>
      <c r="T41" s="4">
        <f t="shared" si="2"/>
        <v>0</v>
      </c>
      <c r="U41" s="4"/>
      <c r="V41" s="4">
        <f t="shared" si="3"/>
        <v>0</v>
      </c>
      <c r="W41" s="4">
        <f t="shared" si="4"/>
        <v>0</v>
      </c>
      <c r="X41" s="4">
        <f t="shared" si="5"/>
        <v>0</v>
      </c>
    </row>
    <row r="42" spans="1:24" s="3" customFormat="1" ht="13.5" customHeight="1" x14ac:dyDescent="0.2">
      <c r="A42" s="353">
        <f t="shared" si="6"/>
        <v>38</v>
      </c>
      <c r="B42" s="27" t="s">
        <v>1134</v>
      </c>
      <c r="C42" s="112">
        <v>37037</v>
      </c>
      <c r="D42" s="124">
        <v>95000</v>
      </c>
      <c r="E42" s="124"/>
      <c r="F42" s="29">
        <f t="shared" ref="F42:F51" si="17">+D42+E42</f>
        <v>95000</v>
      </c>
      <c r="G42" s="29">
        <v>94000</v>
      </c>
      <c r="H42" s="29">
        <f t="shared" ref="H42:H51" si="18">+F42-G42</f>
        <v>1000</v>
      </c>
      <c r="I42" s="30">
        <v>5</v>
      </c>
      <c r="J42" s="30">
        <v>0.2</v>
      </c>
      <c r="K42" s="30">
        <v>0</v>
      </c>
      <c r="L42" s="72"/>
      <c r="M42" s="29">
        <f t="shared" si="16"/>
        <v>94000</v>
      </c>
      <c r="N42" s="72">
        <f t="shared" ref="N42:N51" si="19">+F42-M42</f>
        <v>1000</v>
      </c>
      <c r="O42" s="368"/>
      <c r="P42" s="369"/>
      <c r="Q42" s="264"/>
      <c r="R42" s="6">
        <f t="shared" si="15"/>
        <v>200</v>
      </c>
      <c r="S42" s="4">
        <f t="shared" si="1"/>
        <v>4750</v>
      </c>
      <c r="T42" s="4">
        <f t="shared" si="2"/>
        <v>-3750</v>
      </c>
      <c r="U42" s="4">
        <f t="shared" ref="U42:U51" si="20">N42-1000</f>
        <v>0</v>
      </c>
      <c r="V42" s="4">
        <f t="shared" si="3"/>
        <v>19000</v>
      </c>
      <c r="W42" s="4">
        <f t="shared" si="4"/>
        <v>0</v>
      </c>
      <c r="X42" s="4">
        <f t="shared" si="5"/>
        <v>0</v>
      </c>
    </row>
    <row r="43" spans="1:24" s="3" customFormat="1" ht="13.5" customHeight="1" x14ac:dyDescent="0.2">
      <c r="A43" s="353">
        <f t="shared" si="6"/>
        <v>39</v>
      </c>
      <c r="B43" s="27" t="s">
        <v>1135</v>
      </c>
      <c r="C43" s="112">
        <v>37099</v>
      </c>
      <c r="D43" s="124">
        <v>95000</v>
      </c>
      <c r="E43" s="124"/>
      <c r="F43" s="29">
        <f t="shared" si="17"/>
        <v>95000</v>
      </c>
      <c r="G43" s="29">
        <v>94000</v>
      </c>
      <c r="H43" s="29">
        <f t="shared" si="18"/>
        <v>1000</v>
      </c>
      <c r="I43" s="30">
        <v>5</v>
      </c>
      <c r="J43" s="30">
        <v>0.2</v>
      </c>
      <c r="K43" s="30">
        <v>0</v>
      </c>
      <c r="L43" s="72"/>
      <c r="M43" s="29">
        <f t="shared" si="16"/>
        <v>94000</v>
      </c>
      <c r="N43" s="72">
        <f t="shared" si="19"/>
        <v>1000</v>
      </c>
      <c r="O43" s="124"/>
      <c r="P43" s="370"/>
      <c r="Q43" s="264"/>
      <c r="R43" s="6">
        <f t="shared" si="15"/>
        <v>200</v>
      </c>
      <c r="S43" s="4">
        <f t="shared" si="1"/>
        <v>4750</v>
      </c>
      <c r="T43" s="4">
        <f t="shared" si="2"/>
        <v>-3750</v>
      </c>
      <c r="U43" s="4">
        <f t="shared" si="20"/>
        <v>0</v>
      </c>
      <c r="V43" s="4">
        <f t="shared" si="3"/>
        <v>19000</v>
      </c>
      <c r="W43" s="4">
        <f t="shared" si="4"/>
        <v>0</v>
      </c>
      <c r="X43" s="4">
        <f t="shared" si="5"/>
        <v>0</v>
      </c>
    </row>
    <row r="44" spans="1:24" s="3" customFormat="1" ht="13.5" customHeight="1" x14ac:dyDescent="0.2">
      <c r="A44" s="353">
        <f t="shared" si="6"/>
        <v>40</v>
      </c>
      <c r="B44" s="27" t="s">
        <v>1136</v>
      </c>
      <c r="C44" s="112">
        <v>37113</v>
      </c>
      <c r="D44" s="124">
        <v>1863636</v>
      </c>
      <c r="E44" s="124"/>
      <c r="F44" s="29">
        <f t="shared" si="17"/>
        <v>1863636</v>
      </c>
      <c r="G44" s="29">
        <v>1862636</v>
      </c>
      <c r="H44" s="29">
        <f t="shared" si="18"/>
        <v>1000</v>
      </c>
      <c r="I44" s="30">
        <v>5</v>
      </c>
      <c r="J44" s="30">
        <v>0.2</v>
      </c>
      <c r="K44" s="30">
        <v>0</v>
      </c>
      <c r="L44" s="72"/>
      <c r="M44" s="29">
        <f t="shared" si="16"/>
        <v>1862636</v>
      </c>
      <c r="N44" s="72">
        <f t="shared" si="19"/>
        <v>1000</v>
      </c>
      <c r="O44" s="368"/>
      <c r="P44" s="369"/>
      <c r="Q44" s="264"/>
      <c r="R44" s="6">
        <f t="shared" si="15"/>
        <v>200</v>
      </c>
      <c r="S44" s="4">
        <f t="shared" si="1"/>
        <v>93181.8</v>
      </c>
      <c r="T44" s="4">
        <f t="shared" si="2"/>
        <v>-92181.8</v>
      </c>
      <c r="U44" s="4">
        <f t="shared" si="20"/>
        <v>0</v>
      </c>
      <c r="V44" s="4">
        <f t="shared" si="3"/>
        <v>372727.2</v>
      </c>
      <c r="W44" s="4">
        <f t="shared" si="4"/>
        <v>0</v>
      </c>
      <c r="X44" s="4">
        <f t="shared" si="5"/>
        <v>0</v>
      </c>
    </row>
    <row r="45" spans="1:24" s="3" customFormat="1" ht="13.5" customHeight="1" x14ac:dyDescent="0.2">
      <c r="A45" s="353">
        <f t="shared" si="6"/>
        <v>41</v>
      </c>
      <c r="B45" s="27" t="s">
        <v>1137</v>
      </c>
      <c r="C45" s="112">
        <v>37116</v>
      </c>
      <c r="D45" s="124">
        <v>240000</v>
      </c>
      <c r="E45" s="124"/>
      <c r="F45" s="29">
        <f t="shared" si="17"/>
        <v>240000</v>
      </c>
      <c r="G45" s="29">
        <v>239000</v>
      </c>
      <c r="H45" s="29">
        <f t="shared" si="18"/>
        <v>1000</v>
      </c>
      <c r="I45" s="30">
        <v>5</v>
      </c>
      <c r="J45" s="30">
        <v>0.2</v>
      </c>
      <c r="K45" s="30">
        <v>0</v>
      </c>
      <c r="L45" s="72"/>
      <c r="M45" s="29">
        <f t="shared" si="16"/>
        <v>239000</v>
      </c>
      <c r="N45" s="72">
        <f t="shared" si="19"/>
        <v>1000</v>
      </c>
      <c r="O45" s="368"/>
      <c r="P45" s="369"/>
      <c r="Q45" s="264"/>
      <c r="R45" s="6">
        <f t="shared" si="15"/>
        <v>200</v>
      </c>
      <c r="S45" s="4">
        <f t="shared" si="1"/>
        <v>12000</v>
      </c>
      <c r="T45" s="4">
        <f t="shared" si="2"/>
        <v>-11000</v>
      </c>
      <c r="U45" s="4">
        <f t="shared" si="20"/>
        <v>0</v>
      </c>
      <c r="V45" s="4">
        <f t="shared" si="3"/>
        <v>48000</v>
      </c>
      <c r="W45" s="4">
        <f t="shared" si="4"/>
        <v>0</v>
      </c>
      <c r="X45" s="4">
        <f t="shared" si="5"/>
        <v>0</v>
      </c>
    </row>
    <row r="46" spans="1:24" s="3" customFormat="1" ht="13.5" customHeight="1" x14ac:dyDescent="0.2">
      <c r="A46" s="353">
        <f t="shared" si="6"/>
        <v>42</v>
      </c>
      <c r="B46" s="27" t="s">
        <v>1138</v>
      </c>
      <c r="C46" s="112">
        <v>37146</v>
      </c>
      <c r="D46" s="124">
        <v>125000</v>
      </c>
      <c r="E46" s="124"/>
      <c r="F46" s="29">
        <f t="shared" si="17"/>
        <v>125000</v>
      </c>
      <c r="G46" s="29">
        <v>124000</v>
      </c>
      <c r="H46" s="29">
        <f t="shared" si="18"/>
        <v>1000</v>
      </c>
      <c r="I46" s="30">
        <v>5</v>
      </c>
      <c r="J46" s="30">
        <v>0.2</v>
      </c>
      <c r="K46" s="30">
        <v>0</v>
      </c>
      <c r="L46" s="72"/>
      <c r="M46" s="29">
        <f t="shared" si="16"/>
        <v>124000</v>
      </c>
      <c r="N46" s="72">
        <f t="shared" si="19"/>
        <v>1000</v>
      </c>
      <c r="O46" s="368"/>
      <c r="P46" s="369"/>
      <c r="Q46" s="264"/>
      <c r="R46" s="6">
        <f t="shared" si="15"/>
        <v>200</v>
      </c>
      <c r="S46" s="4">
        <f t="shared" si="1"/>
        <v>6250</v>
      </c>
      <c r="T46" s="4">
        <f t="shared" si="2"/>
        <v>-5250</v>
      </c>
      <c r="U46" s="4">
        <f t="shared" si="20"/>
        <v>0</v>
      </c>
      <c r="V46" s="4">
        <f t="shared" si="3"/>
        <v>25000</v>
      </c>
      <c r="W46" s="4">
        <f t="shared" si="4"/>
        <v>0</v>
      </c>
      <c r="X46" s="4">
        <f t="shared" si="5"/>
        <v>0</v>
      </c>
    </row>
    <row r="47" spans="1:24" s="3" customFormat="1" ht="13.5" customHeight="1" x14ac:dyDescent="0.2">
      <c r="A47" s="353">
        <f t="shared" si="6"/>
        <v>43</v>
      </c>
      <c r="B47" s="27" t="s">
        <v>1139</v>
      </c>
      <c r="C47" s="112">
        <v>37176</v>
      </c>
      <c r="D47" s="124">
        <v>375000</v>
      </c>
      <c r="E47" s="124"/>
      <c r="F47" s="29">
        <f t="shared" si="17"/>
        <v>375000</v>
      </c>
      <c r="G47" s="29">
        <v>374000</v>
      </c>
      <c r="H47" s="29">
        <f t="shared" si="18"/>
        <v>1000</v>
      </c>
      <c r="I47" s="30">
        <v>5</v>
      </c>
      <c r="J47" s="30">
        <v>0.2</v>
      </c>
      <c r="K47" s="30">
        <v>0</v>
      </c>
      <c r="L47" s="72"/>
      <c r="M47" s="29">
        <f t="shared" si="16"/>
        <v>374000</v>
      </c>
      <c r="N47" s="72">
        <f t="shared" si="19"/>
        <v>1000</v>
      </c>
      <c r="O47" s="368"/>
      <c r="P47" s="369"/>
      <c r="Q47" s="264"/>
      <c r="R47" s="6">
        <f t="shared" si="15"/>
        <v>200</v>
      </c>
      <c r="S47" s="4">
        <f t="shared" si="1"/>
        <v>18750</v>
      </c>
      <c r="T47" s="4">
        <f t="shared" si="2"/>
        <v>-17750</v>
      </c>
      <c r="U47" s="4">
        <f t="shared" si="20"/>
        <v>0</v>
      </c>
      <c r="V47" s="4">
        <f t="shared" si="3"/>
        <v>75000</v>
      </c>
      <c r="W47" s="4">
        <f t="shared" si="4"/>
        <v>0</v>
      </c>
      <c r="X47" s="4">
        <f t="shared" si="5"/>
        <v>0</v>
      </c>
    </row>
    <row r="48" spans="1:24" s="3" customFormat="1" ht="13.5" customHeight="1" x14ac:dyDescent="0.2">
      <c r="A48" s="353">
        <f t="shared" si="6"/>
        <v>44</v>
      </c>
      <c r="B48" s="27" t="s">
        <v>1140</v>
      </c>
      <c r="C48" s="112">
        <v>37287</v>
      </c>
      <c r="D48" s="124">
        <v>1100000</v>
      </c>
      <c r="E48" s="124"/>
      <c r="F48" s="29">
        <f t="shared" si="17"/>
        <v>1100000</v>
      </c>
      <c r="G48" s="29">
        <v>1099000</v>
      </c>
      <c r="H48" s="29">
        <f t="shared" si="18"/>
        <v>1000</v>
      </c>
      <c r="I48" s="30">
        <v>5</v>
      </c>
      <c r="J48" s="30">
        <v>0.2</v>
      </c>
      <c r="K48" s="30">
        <v>0</v>
      </c>
      <c r="L48" s="72"/>
      <c r="M48" s="29">
        <f t="shared" si="16"/>
        <v>1099000</v>
      </c>
      <c r="N48" s="72">
        <f t="shared" si="19"/>
        <v>1000</v>
      </c>
      <c r="O48" s="30" t="s">
        <v>1141</v>
      </c>
      <c r="P48" s="346" t="s">
        <v>1142</v>
      </c>
      <c r="Q48" s="264"/>
      <c r="R48" s="6">
        <f t="shared" si="15"/>
        <v>200</v>
      </c>
      <c r="S48" s="4">
        <f t="shared" si="1"/>
        <v>55000</v>
      </c>
      <c r="T48" s="4">
        <f t="shared" si="2"/>
        <v>-54000</v>
      </c>
      <c r="U48" s="4">
        <f t="shared" si="20"/>
        <v>0</v>
      </c>
      <c r="V48" s="4">
        <f t="shared" si="3"/>
        <v>220000</v>
      </c>
      <c r="W48" s="4">
        <f t="shared" si="4"/>
        <v>0</v>
      </c>
      <c r="X48" s="4">
        <f t="shared" si="5"/>
        <v>0</v>
      </c>
    </row>
    <row r="49" spans="1:24" s="3" customFormat="1" ht="13.5" customHeight="1" x14ac:dyDescent="0.2">
      <c r="A49" s="353">
        <f t="shared" si="6"/>
        <v>45</v>
      </c>
      <c r="B49" s="27" t="s">
        <v>1138</v>
      </c>
      <c r="C49" s="112">
        <v>37312</v>
      </c>
      <c r="D49" s="124">
        <v>80000</v>
      </c>
      <c r="E49" s="124"/>
      <c r="F49" s="29">
        <f t="shared" si="17"/>
        <v>80000</v>
      </c>
      <c r="G49" s="29">
        <v>79000</v>
      </c>
      <c r="H49" s="29">
        <f t="shared" si="18"/>
        <v>1000</v>
      </c>
      <c r="I49" s="30">
        <v>5</v>
      </c>
      <c r="J49" s="30">
        <v>0.2</v>
      </c>
      <c r="K49" s="30">
        <v>0</v>
      </c>
      <c r="L49" s="72"/>
      <c r="M49" s="29">
        <f t="shared" si="16"/>
        <v>79000</v>
      </c>
      <c r="N49" s="72">
        <f t="shared" si="19"/>
        <v>1000</v>
      </c>
      <c r="O49" s="30" t="s">
        <v>1143</v>
      </c>
      <c r="P49" s="346" t="s">
        <v>1142</v>
      </c>
      <c r="Q49" s="264"/>
      <c r="R49" s="6">
        <f t="shared" si="15"/>
        <v>200</v>
      </c>
      <c r="S49" s="4">
        <f t="shared" si="1"/>
        <v>4000</v>
      </c>
      <c r="T49" s="4">
        <f t="shared" si="2"/>
        <v>-3000</v>
      </c>
      <c r="U49" s="4">
        <f t="shared" si="20"/>
        <v>0</v>
      </c>
      <c r="V49" s="4">
        <f t="shared" si="3"/>
        <v>16000</v>
      </c>
      <c r="W49" s="4">
        <f t="shared" si="4"/>
        <v>0</v>
      </c>
      <c r="X49" s="4">
        <f t="shared" si="5"/>
        <v>0</v>
      </c>
    </row>
    <row r="50" spans="1:24" s="3" customFormat="1" ht="13.5" customHeight="1" x14ac:dyDescent="0.2">
      <c r="A50" s="353">
        <f t="shared" si="6"/>
        <v>46</v>
      </c>
      <c r="B50" s="27" t="s">
        <v>1116</v>
      </c>
      <c r="C50" s="112">
        <v>37312</v>
      </c>
      <c r="D50" s="124">
        <v>50000</v>
      </c>
      <c r="E50" s="124"/>
      <c r="F50" s="29">
        <f t="shared" si="17"/>
        <v>50000</v>
      </c>
      <c r="G50" s="29">
        <v>49000</v>
      </c>
      <c r="H50" s="29">
        <f t="shared" si="18"/>
        <v>1000</v>
      </c>
      <c r="I50" s="30">
        <v>5</v>
      </c>
      <c r="J50" s="30">
        <v>0.2</v>
      </c>
      <c r="K50" s="30">
        <v>0</v>
      </c>
      <c r="L50" s="72"/>
      <c r="M50" s="29">
        <f t="shared" si="16"/>
        <v>49000</v>
      </c>
      <c r="N50" s="72">
        <f t="shared" si="19"/>
        <v>1000</v>
      </c>
      <c r="O50" s="30" t="s">
        <v>1143</v>
      </c>
      <c r="P50" s="346" t="s">
        <v>1142</v>
      </c>
      <c r="Q50" s="264"/>
      <c r="R50" s="6">
        <f t="shared" si="15"/>
        <v>200</v>
      </c>
      <c r="S50" s="4">
        <f t="shared" si="1"/>
        <v>2500</v>
      </c>
      <c r="T50" s="4">
        <f t="shared" si="2"/>
        <v>-1500</v>
      </c>
      <c r="U50" s="4">
        <f t="shared" si="20"/>
        <v>0</v>
      </c>
      <c r="V50" s="4">
        <f t="shared" si="3"/>
        <v>10000</v>
      </c>
      <c r="W50" s="4">
        <f t="shared" si="4"/>
        <v>0</v>
      </c>
      <c r="X50" s="4">
        <f t="shared" si="5"/>
        <v>0</v>
      </c>
    </row>
    <row r="51" spans="1:24" s="3" customFormat="1" ht="13.5" customHeight="1" x14ac:dyDescent="0.2">
      <c r="A51" s="353">
        <f t="shared" si="6"/>
        <v>47</v>
      </c>
      <c r="B51" s="27" t="s">
        <v>1144</v>
      </c>
      <c r="C51" s="112">
        <v>37312</v>
      </c>
      <c r="D51" s="124">
        <v>45000</v>
      </c>
      <c r="E51" s="124"/>
      <c r="F51" s="29">
        <f t="shared" si="17"/>
        <v>45000</v>
      </c>
      <c r="G51" s="29">
        <v>44000</v>
      </c>
      <c r="H51" s="29">
        <f t="shared" si="18"/>
        <v>1000</v>
      </c>
      <c r="I51" s="30">
        <v>5</v>
      </c>
      <c r="J51" s="30">
        <v>0.2</v>
      </c>
      <c r="K51" s="30">
        <v>0</v>
      </c>
      <c r="L51" s="72"/>
      <c r="M51" s="29">
        <f t="shared" si="16"/>
        <v>44000</v>
      </c>
      <c r="N51" s="72">
        <f t="shared" si="19"/>
        <v>1000</v>
      </c>
      <c r="O51" s="30" t="s">
        <v>1143</v>
      </c>
      <c r="P51" s="346" t="s">
        <v>1142</v>
      </c>
      <c r="Q51" s="264"/>
      <c r="R51" s="6">
        <f t="shared" si="15"/>
        <v>200</v>
      </c>
      <c r="S51" s="4">
        <f t="shared" si="1"/>
        <v>2250</v>
      </c>
      <c r="T51" s="4">
        <f t="shared" si="2"/>
        <v>-1250</v>
      </c>
      <c r="U51" s="4">
        <f t="shared" si="20"/>
        <v>0</v>
      </c>
      <c r="V51" s="4">
        <f t="shared" si="3"/>
        <v>9000</v>
      </c>
      <c r="W51" s="4">
        <f t="shared" si="4"/>
        <v>0</v>
      </c>
      <c r="X51" s="4">
        <f t="shared" si="5"/>
        <v>0</v>
      </c>
    </row>
    <row r="52" spans="1:24" s="3" customFormat="1" ht="13.5" customHeight="1" x14ac:dyDescent="0.2">
      <c r="A52" s="359">
        <f t="shared" si="6"/>
        <v>48</v>
      </c>
      <c r="B52" s="360" t="s">
        <v>1145</v>
      </c>
      <c r="C52" s="361">
        <v>37319</v>
      </c>
      <c r="D52" s="362"/>
      <c r="E52" s="362"/>
      <c r="F52" s="44"/>
      <c r="G52" s="44">
        <v>0</v>
      </c>
      <c r="H52" s="44"/>
      <c r="I52" s="48"/>
      <c r="J52" s="48">
        <v>0.2</v>
      </c>
      <c r="K52" s="48">
        <v>0</v>
      </c>
      <c r="L52" s="74"/>
      <c r="M52" s="44">
        <f t="shared" si="16"/>
        <v>0</v>
      </c>
      <c r="N52" s="74"/>
      <c r="O52" s="48"/>
      <c r="P52" s="371" t="s">
        <v>1142</v>
      </c>
      <c r="Q52" s="367"/>
      <c r="R52" s="6">
        <f t="shared" si="15"/>
        <v>0</v>
      </c>
      <c r="S52" s="4">
        <f t="shared" si="1"/>
        <v>0</v>
      </c>
      <c r="T52" s="4">
        <f t="shared" si="2"/>
        <v>0</v>
      </c>
      <c r="U52" s="4"/>
      <c r="V52" s="4" t="e">
        <f t="shared" si="3"/>
        <v>#DIV/0!</v>
      </c>
      <c r="W52" s="4">
        <f t="shared" si="4"/>
        <v>0</v>
      </c>
      <c r="X52" s="4">
        <f t="shared" si="5"/>
        <v>0</v>
      </c>
    </row>
    <row r="53" spans="1:24" s="3" customFormat="1" ht="13.5" customHeight="1" x14ac:dyDescent="0.2">
      <c r="A53" s="359">
        <f t="shared" si="6"/>
        <v>49</v>
      </c>
      <c r="B53" s="360" t="s">
        <v>1134</v>
      </c>
      <c r="C53" s="361">
        <v>37364</v>
      </c>
      <c r="D53" s="362">
        <v>0</v>
      </c>
      <c r="E53" s="362"/>
      <c r="F53" s="44">
        <f t="shared" ref="F53:F116" si="21">+D53+E53</f>
        <v>0</v>
      </c>
      <c r="G53" s="44">
        <v>0</v>
      </c>
      <c r="H53" s="44">
        <v>0</v>
      </c>
      <c r="I53" s="48">
        <v>5</v>
      </c>
      <c r="J53" s="48">
        <v>0.2</v>
      </c>
      <c r="K53" s="48">
        <v>0</v>
      </c>
      <c r="L53" s="74"/>
      <c r="M53" s="44">
        <v>0</v>
      </c>
      <c r="N53" s="74">
        <f t="shared" ref="N53:N116" si="22">+F53-M53</f>
        <v>0</v>
      </c>
      <c r="O53" s="48" t="s">
        <v>1146</v>
      </c>
      <c r="P53" s="371"/>
      <c r="Q53" s="367" t="s">
        <v>1147</v>
      </c>
      <c r="R53" s="6">
        <f t="shared" si="15"/>
        <v>0</v>
      </c>
      <c r="S53" s="4">
        <f t="shared" si="1"/>
        <v>0</v>
      </c>
      <c r="T53" s="4">
        <f t="shared" si="2"/>
        <v>0</v>
      </c>
      <c r="U53" s="4">
        <f t="shared" ref="U53:U116" si="23">N53-1000</f>
        <v>-1000</v>
      </c>
      <c r="V53" s="4">
        <f t="shared" si="3"/>
        <v>0</v>
      </c>
      <c r="W53" s="4">
        <f t="shared" si="4"/>
        <v>0</v>
      </c>
      <c r="X53" s="4">
        <f t="shared" si="5"/>
        <v>0</v>
      </c>
    </row>
    <row r="54" spans="1:24" s="3" customFormat="1" ht="13.5" customHeight="1" x14ac:dyDescent="0.2">
      <c r="A54" s="353">
        <f t="shared" si="6"/>
        <v>50</v>
      </c>
      <c r="B54" s="27" t="s">
        <v>1148</v>
      </c>
      <c r="C54" s="112">
        <v>37372</v>
      </c>
      <c r="D54" s="124">
        <v>100000</v>
      </c>
      <c r="E54" s="124"/>
      <c r="F54" s="29">
        <f t="shared" si="21"/>
        <v>100000</v>
      </c>
      <c r="G54" s="29">
        <v>99000</v>
      </c>
      <c r="H54" s="29">
        <f t="shared" ref="H54:H81" si="24">+F54-G54</f>
        <v>1000</v>
      </c>
      <c r="I54" s="30">
        <v>5</v>
      </c>
      <c r="J54" s="30">
        <v>0.2</v>
      </c>
      <c r="K54" s="30">
        <v>0</v>
      </c>
      <c r="L54" s="72"/>
      <c r="M54" s="29">
        <f t="shared" ref="M54:M109" si="25">+G54+L54</f>
        <v>99000</v>
      </c>
      <c r="N54" s="72">
        <f t="shared" si="22"/>
        <v>1000</v>
      </c>
      <c r="O54" s="30" t="s">
        <v>1143</v>
      </c>
      <c r="P54" s="346"/>
      <c r="Q54" s="264"/>
      <c r="R54" s="6">
        <f t="shared" si="15"/>
        <v>200</v>
      </c>
      <c r="S54" s="4">
        <f t="shared" si="1"/>
        <v>5000</v>
      </c>
      <c r="T54" s="4">
        <f t="shared" si="2"/>
        <v>-4000</v>
      </c>
      <c r="U54" s="4">
        <f t="shared" si="23"/>
        <v>0</v>
      </c>
      <c r="V54" s="4">
        <f t="shared" si="3"/>
        <v>20000</v>
      </c>
      <c r="W54" s="4">
        <f t="shared" si="4"/>
        <v>0</v>
      </c>
      <c r="X54" s="4">
        <f t="shared" si="5"/>
        <v>0</v>
      </c>
    </row>
    <row r="55" spans="1:24" s="3" customFormat="1" ht="13.5" customHeight="1" x14ac:dyDescent="0.2">
      <c r="A55" s="353">
        <f t="shared" si="6"/>
        <v>51</v>
      </c>
      <c r="B55" s="27" t="s">
        <v>1149</v>
      </c>
      <c r="C55" s="112">
        <v>37410</v>
      </c>
      <c r="D55" s="124">
        <v>1274546</v>
      </c>
      <c r="E55" s="124"/>
      <c r="F55" s="29">
        <f t="shared" si="21"/>
        <v>1274546</v>
      </c>
      <c r="G55" s="29">
        <v>1273546</v>
      </c>
      <c r="H55" s="29">
        <f t="shared" si="24"/>
        <v>1000</v>
      </c>
      <c r="I55" s="30">
        <v>5</v>
      </c>
      <c r="J55" s="30">
        <v>0.2</v>
      </c>
      <c r="K55" s="30">
        <v>0</v>
      </c>
      <c r="L55" s="72"/>
      <c r="M55" s="29">
        <f t="shared" si="25"/>
        <v>1273546</v>
      </c>
      <c r="N55" s="72">
        <f t="shared" si="22"/>
        <v>1000</v>
      </c>
      <c r="O55" s="30" t="s">
        <v>1150</v>
      </c>
      <c r="P55" s="346">
        <v>1</v>
      </c>
      <c r="Q55" s="372" t="s">
        <v>1151</v>
      </c>
      <c r="R55" s="6">
        <f t="shared" si="15"/>
        <v>200</v>
      </c>
      <c r="S55" s="4">
        <f t="shared" si="1"/>
        <v>63727.3</v>
      </c>
      <c r="T55" s="4">
        <f t="shared" si="2"/>
        <v>-62727.3</v>
      </c>
      <c r="U55" s="4">
        <f t="shared" si="23"/>
        <v>0</v>
      </c>
      <c r="V55" s="4">
        <f t="shared" si="3"/>
        <v>254909.2</v>
      </c>
      <c r="W55" s="4">
        <f t="shared" si="4"/>
        <v>0</v>
      </c>
      <c r="X55" s="4">
        <f t="shared" si="5"/>
        <v>0</v>
      </c>
    </row>
    <row r="56" spans="1:24" s="3" customFormat="1" ht="13.5" customHeight="1" x14ac:dyDescent="0.2">
      <c r="A56" s="353">
        <f t="shared" si="6"/>
        <v>52</v>
      </c>
      <c r="B56" s="27" t="s">
        <v>1152</v>
      </c>
      <c r="C56" s="112">
        <v>37452</v>
      </c>
      <c r="D56" s="124">
        <v>135000</v>
      </c>
      <c r="E56" s="124"/>
      <c r="F56" s="29">
        <f t="shared" si="21"/>
        <v>135000</v>
      </c>
      <c r="G56" s="29">
        <v>134000</v>
      </c>
      <c r="H56" s="29">
        <f t="shared" si="24"/>
        <v>1000</v>
      </c>
      <c r="I56" s="30">
        <v>5</v>
      </c>
      <c r="J56" s="30">
        <v>0.2</v>
      </c>
      <c r="K56" s="30">
        <v>0</v>
      </c>
      <c r="L56" s="72"/>
      <c r="M56" s="29">
        <f t="shared" si="25"/>
        <v>134000</v>
      </c>
      <c r="N56" s="72">
        <f t="shared" si="22"/>
        <v>1000</v>
      </c>
      <c r="O56" s="30" t="s">
        <v>1143</v>
      </c>
      <c r="P56" s="346"/>
      <c r="Q56" s="264"/>
      <c r="R56" s="6">
        <f t="shared" si="15"/>
        <v>200</v>
      </c>
      <c r="S56" s="4">
        <f t="shared" si="1"/>
        <v>6750</v>
      </c>
      <c r="T56" s="4">
        <f t="shared" si="2"/>
        <v>-5750</v>
      </c>
      <c r="U56" s="4">
        <f t="shared" si="23"/>
        <v>0</v>
      </c>
      <c r="V56" s="4">
        <f t="shared" si="3"/>
        <v>27000</v>
      </c>
      <c r="W56" s="4">
        <f t="shared" si="4"/>
        <v>0</v>
      </c>
      <c r="X56" s="4">
        <f t="shared" si="5"/>
        <v>0</v>
      </c>
    </row>
    <row r="57" spans="1:24" s="3" customFormat="1" ht="13.5" customHeight="1" x14ac:dyDescent="0.2">
      <c r="A57" s="353">
        <f t="shared" si="6"/>
        <v>53</v>
      </c>
      <c r="B57" s="27" t="s">
        <v>1149</v>
      </c>
      <c r="C57" s="112">
        <v>37579</v>
      </c>
      <c r="D57" s="124">
        <v>1072727</v>
      </c>
      <c r="E57" s="124"/>
      <c r="F57" s="29">
        <f t="shared" si="21"/>
        <v>1072727</v>
      </c>
      <c r="G57" s="29">
        <v>1071727</v>
      </c>
      <c r="H57" s="29">
        <f t="shared" si="24"/>
        <v>1000</v>
      </c>
      <c r="I57" s="30">
        <v>5</v>
      </c>
      <c r="J57" s="30">
        <v>0.2</v>
      </c>
      <c r="K57" s="30">
        <v>0</v>
      </c>
      <c r="L57" s="72"/>
      <c r="M57" s="29">
        <f t="shared" si="25"/>
        <v>1071727</v>
      </c>
      <c r="N57" s="72">
        <f t="shared" si="22"/>
        <v>1000</v>
      </c>
      <c r="O57" s="373" t="s">
        <v>1153</v>
      </c>
      <c r="P57" s="346">
        <v>1</v>
      </c>
      <c r="Q57" s="372" t="s">
        <v>1151</v>
      </c>
      <c r="R57" s="6">
        <f t="shared" si="15"/>
        <v>200</v>
      </c>
      <c r="S57" s="4">
        <f t="shared" si="1"/>
        <v>53636.350000000006</v>
      </c>
      <c r="T57" s="4">
        <f t="shared" si="2"/>
        <v>-52636.350000000006</v>
      </c>
      <c r="U57" s="4">
        <f t="shared" si="23"/>
        <v>0</v>
      </c>
      <c r="V57" s="4">
        <f t="shared" si="3"/>
        <v>214545.4</v>
      </c>
      <c r="W57" s="4">
        <f t="shared" si="4"/>
        <v>0</v>
      </c>
      <c r="X57" s="4">
        <f t="shared" si="5"/>
        <v>0</v>
      </c>
    </row>
    <row r="58" spans="1:24" s="3" customFormat="1" ht="13.5" customHeight="1" x14ac:dyDescent="0.2">
      <c r="A58" s="353">
        <f t="shared" si="6"/>
        <v>54</v>
      </c>
      <c r="B58" s="27" t="s">
        <v>1154</v>
      </c>
      <c r="C58" s="112">
        <v>37611</v>
      </c>
      <c r="D58" s="124">
        <v>2700000</v>
      </c>
      <c r="E58" s="124"/>
      <c r="F58" s="29">
        <f t="shared" si="21"/>
        <v>2700000</v>
      </c>
      <c r="G58" s="29">
        <v>2699000</v>
      </c>
      <c r="H58" s="29">
        <f t="shared" si="24"/>
        <v>1000</v>
      </c>
      <c r="I58" s="30">
        <v>5</v>
      </c>
      <c r="J58" s="30">
        <v>0.2</v>
      </c>
      <c r="K58" s="30">
        <v>0</v>
      </c>
      <c r="L58" s="72"/>
      <c r="M58" s="29">
        <f t="shared" si="25"/>
        <v>2699000</v>
      </c>
      <c r="N58" s="72">
        <f t="shared" si="22"/>
        <v>1000</v>
      </c>
      <c r="O58" s="30" t="s">
        <v>1155</v>
      </c>
      <c r="P58" s="346"/>
      <c r="Q58" s="372" t="s">
        <v>1151</v>
      </c>
      <c r="R58" s="6">
        <f t="shared" si="15"/>
        <v>200</v>
      </c>
      <c r="S58" s="4">
        <f t="shared" si="1"/>
        <v>135000</v>
      </c>
      <c r="T58" s="4">
        <f t="shared" si="2"/>
        <v>-134000</v>
      </c>
      <c r="U58" s="4">
        <f t="shared" si="23"/>
        <v>0</v>
      </c>
      <c r="V58" s="4">
        <f t="shared" si="3"/>
        <v>540000</v>
      </c>
      <c r="W58" s="4">
        <f t="shared" si="4"/>
        <v>0</v>
      </c>
      <c r="X58" s="4">
        <f t="shared" si="5"/>
        <v>0</v>
      </c>
    </row>
    <row r="59" spans="1:24" s="3" customFormat="1" ht="13.5" customHeight="1" x14ac:dyDescent="0.2">
      <c r="A59" s="353">
        <f t="shared" si="6"/>
        <v>55</v>
      </c>
      <c r="B59" s="27" t="s">
        <v>1156</v>
      </c>
      <c r="C59" s="112">
        <v>37616</v>
      </c>
      <c r="D59" s="124">
        <v>1300000</v>
      </c>
      <c r="E59" s="124"/>
      <c r="F59" s="29">
        <f t="shared" si="21"/>
        <v>1300000</v>
      </c>
      <c r="G59" s="29">
        <v>1299000</v>
      </c>
      <c r="H59" s="29">
        <f t="shared" si="24"/>
        <v>1000</v>
      </c>
      <c r="I59" s="30">
        <v>5</v>
      </c>
      <c r="J59" s="30">
        <v>0.2</v>
      </c>
      <c r="K59" s="30">
        <v>0</v>
      </c>
      <c r="L59" s="72"/>
      <c r="M59" s="29">
        <f t="shared" si="25"/>
        <v>1299000</v>
      </c>
      <c r="N59" s="72">
        <f t="shared" si="22"/>
        <v>1000</v>
      </c>
      <c r="O59" s="374" t="s">
        <v>1157</v>
      </c>
      <c r="P59" s="346">
        <v>8</v>
      </c>
      <c r="Q59" s="264"/>
      <c r="R59" s="6">
        <f t="shared" si="15"/>
        <v>200</v>
      </c>
      <c r="S59" s="4">
        <f t="shared" si="1"/>
        <v>65000</v>
      </c>
      <c r="T59" s="4">
        <f t="shared" si="2"/>
        <v>-64000</v>
      </c>
      <c r="U59" s="4">
        <f t="shared" si="23"/>
        <v>0</v>
      </c>
      <c r="V59" s="4">
        <f t="shared" si="3"/>
        <v>260000</v>
      </c>
      <c r="W59" s="4">
        <f t="shared" si="4"/>
        <v>0</v>
      </c>
      <c r="X59" s="4">
        <f t="shared" si="5"/>
        <v>0</v>
      </c>
    </row>
    <row r="60" spans="1:24" s="3" customFormat="1" ht="13.5" customHeight="1" x14ac:dyDescent="0.2">
      <c r="A60" s="353">
        <f t="shared" si="6"/>
        <v>56</v>
      </c>
      <c r="B60" s="27" t="s">
        <v>1158</v>
      </c>
      <c r="C60" s="112">
        <v>37616</v>
      </c>
      <c r="D60" s="124">
        <v>200000</v>
      </c>
      <c r="E60" s="124"/>
      <c r="F60" s="29">
        <f t="shared" si="21"/>
        <v>200000</v>
      </c>
      <c r="G60" s="29">
        <v>199000</v>
      </c>
      <c r="H60" s="29">
        <f t="shared" si="24"/>
        <v>1000</v>
      </c>
      <c r="I60" s="30">
        <v>5</v>
      </c>
      <c r="J60" s="30">
        <v>0.2</v>
      </c>
      <c r="K60" s="30">
        <v>0</v>
      </c>
      <c r="L60" s="72"/>
      <c r="M60" s="29">
        <f t="shared" si="25"/>
        <v>199000</v>
      </c>
      <c r="N60" s="72">
        <f t="shared" si="22"/>
        <v>1000</v>
      </c>
      <c r="O60" s="374" t="s">
        <v>1157</v>
      </c>
      <c r="P60" s="346">
        <v>2</v>
      </c>
      <c r="Q60" s="264"/>
      <c r="R60" s="6">
        <f t="shared" si="15"/>
        <v>200</v>
      </c>
      <c r="S60" s="4">
        <f t="shared" si="1"/>
        <v>10000</v>
      </c>
      <c r="T60" s="4">
        <f t="shared" si="2"/>
        <v>-9000</v>
      </c>
      <c r="U60" s="4">
        <f t="shared" si="23"/>
        <v>0</v>
      </c>
      <c r="V60" s="4">
        <f t="shared" si="3"/>
        <v>40000</v>
      </c>
      <c r="W60" s="4">
        <f t="shared" si="4"/>
        <v>0</v>
      </c>
      <c r="X60" s="4">
        <f t="shared" si="5"/>
        <v>0</v>
      </c>
    </row>
    <row r="61" spans="1:24" s="3" customFormat="1" ht="13.5" customHeight="1" x14ac:dyDescent="0.2">
      <c r="A61" s="353">
        <f t="shared" si="6"/>
        <v>57</v>
      </c>
      <c r="B61" s="27" t="s">
        <v>1159</v>
      </c>
      <c r="C61" s="112">
        <v>37616</v>
      </c>
      <c r="D61" s="124">
        <v>600000</v>
      </c>
      <c r="E61" s="124"/>
      <c r="F61" s="29">
        <f t="shared" si="21"/>
        <v>600000</v>
      </c>
      <c r="G61" s="29">
        <v>599000</v>
      </c>
      <c r="H61" s="29">
        <f t="shared" si="24"/>
        <v>1000</v>
      </c>
      <c r="I61" s="30">
        <v>5</v>
      </c>
      <c r="J61" s="30">
        <v>0.2</v>
      </c>
      <c r="K61" s="30">
        <v>0</v>
      </c>
      <c r="L61" s="72"/>
      <c r="M61" s="29">
        <f t="shared" si="25"/>
        <v>599000</v>
      </c>
      <c r="N61" s="72">
        <f t="shared" si="22"/>
        <v>1000</v>
      </c>
      <c r="O61" s="374" t="s">
        <v>1157</v>
      </c>
      <c r="P61" s="346">
        <v>20</v>
      </c>
      <c r="Q61" s="264"/>
      <c r="R61" s="6">
        <f t="shared" si="15"/>
        <v>200</v>
      </c>
      <c r="S61" s="4">
        <f t="shared" si="1"/>
        <v>30000</v>
      </c>
      <c r="T61" s="4">
        <f t="shared" si="2"/>
        <v>-29000</v>
      </c>
      <c r="U61" s="4">
        <f t="shared" si="23"/>
        <v>0</v>
      </c>
      <c r="V61" s="4">
        <f t="shared" si="3"/>
        <v>120000</v>
      </c>
      <c r="W61" s="4">
        <f t="shared" si="4"/>
        <v>0</v>
      </c>
      <c r="X61" s="4">
        <f t="shared" si="5"/>
        <v>0</v>
      </c>
    </row>
    <row r="62" spans="1:24" s="3" customFormat="1" ht="13.5" customHeight="1" x14ac:dyDescent="0.2">
      <c r="A62" s="353">
        <f t="shared" si="6"/>
        <v>58</v>
      </c>
      <c r="B62" s="27" t="s">
        <v>1149</v>
      </c>
      <c r="C62" s="112">
        <v>37648</v>
      </c>
      <c r="D62" s="124">
        <v>1090900</v>
      </c>
      <c r="E62" s="124"/>
      <c r="F62" s="29">
        <f t="shared" si="21"/>
        <v>1090900</v>
      </c>
      <c r="G62" s="29">
        <v>1089900</v>
      </c>
      <c r="H62" s="29">
        <f t="shared" si="24"/>
        <v>1000</v>
      </c>
      <c r="I62" s="30">
        <v>5</v>
      </c>
      <c r="J62" s="30">
        <v>0.2</v>
      </c>
      <c r="K62" s="30">
        <v>0</v>
      </c>
      <c r="L62" s="72"/>
      <c r="M62" s="29">
        <f t="shared" si="25"/>
        <v>1089900</v>
      </c>
      <c r="N62" s="72">
        <f t="shared" si="22"/>
        <v>1000</v>
      </c>
      <c r="O62" s="374" t="s">
        <v>1160</v>
      </c>
      <c r="P62" s="346">
        <v>1</v>
      </c>
      <c r="Q62" s="372" t="s">
        <v>1151</v>
      </c>
      <c r="R62" s="6">
        <f t="shared" si="15"/>
        <v>200</v>
      </c>
      <c r="S62" s="4">
        <f t="shared" si="1"/>
        <v>54545</v>
      </c>
      <c r="T62" s="4">
        <f t="shared" si="2"/>
        <v>-53545</v>
      </c>
      <c r="U62" s="4">
        <f t="shared" si="23"/>
        <v>0</v>
      </c>
      <c r="V62" s="4">
        <f t="shared" si="3"/>
        <v>218180</v>
      </c>
      <c r="W62" s="4">
        <f t="shared" si="4"/>
        <v>0</v>
      </c>
      <c r="X62" s="4">
        <f t="shared" si="5"/>
        <v>0</v>
      </c>
    </row>
    <row r="63" spans="1:24" s="3" customFormat="1" ht="13.5" customHeight="1" x14ac:dyDescent="0.2">
      <c r="A63" s="353">
        <f t="shared" si="6"/>
        <v>59</v>
      </c>
      <c r="B63" s="27" t="s">
        <v>1161</v>
      </c>
      <c r="C63" s="112">
        <v>37677</v>
      </c>
      <c r="D63" s="124">
        <v>3918182</v>
      </c>
      <c r="E63" s="124"/>
      <c r="F63" s="29">
        <f t="shared" si="21"/>
        <v>3918182</v>
      </c>
      <c r="G63" s="29">
        <v>3917182</v>
      </c>
      <c r="H63" s="29">
        <f t="shared" si="24"/>
        <v>1000</v>
      </c>
      <c r="I63" s="30">
        <v>5</v>
      </c>
      <c r="J63" s="30">
        <v>0.2</v>
      </c>
      <c r="K63" s="30">
        <v>0</v>
      </c>
      <c r="L63" s="72"/>
      <c r="M63" s="29">
        <f t="shared" si="25"/>
        <v>3917182</v>
      </c>
      <c r="N63" s="72">
        <f t="shared" si="22"/>
        <v>1000</v>
      </c>
      <c r="O63" s="374" t="s">
        <v>176</v>
      </c>
      <c r="P63" s="346">
        <v>1</v>
      </c>
      <c r="Q63" s="372" t="s">
        <v>1151</v>
      </c>
      <c r="R63" s="6">
        <f t="shared" si="15"/>
        <v>200</v>
      </c>
      <c r="S63" s="4">
        <f t="shared" si="1"/>
        <v>195909.1</v>
      </c>
      <c r="T63" s="4">
        <f t="shared" si="2"/>
        <v>-194909.1</v>
      </c>
      <c r="U63" s="4">
        <f t="shared" si="23"/>
        <v>0</v>
      </c>
      <c r="V63" s="4">
        <f t="shared" si="3"/>
        <v>783636.4</v>
      </c>
      <c r="W63" s="4">
        <f t="shared" si="4"/>
        <v>0</v>
      </c>
      <c r="X63" s="4">
        <f t="shared" si="5"/>
        <v>0</v>
      </c>
    </row>
    <row r="64" spans="1:24" s="3" customFormat="1" ht="13.5" customHeight="1" x14ac:dyDescent="0.2">
      <c r="A64" s="353">
        <f t="shared" si="6"/>
        <v>60</v>
      </c>
      <c r="B64" s="27" t="s">
        <v>1162</v>
      </c>
      <c r="C64" s="112">
        <v>37677</v>
      </c>
      <c r="D64" s="124">
        <v>1727273</v>
      </c>
      <c r="E64" s="124"/>
      <c r="F64" s="29">
        <f t="shared" si="21"/>
        <v>1727273</v>
      </c>
      <c r="G64" s="29">
        <v>1726273</v>
      </c>
      <c r="H64" s="29">
        <f t="shared" si="24"/>
        <v>1000</v>
      </c>
      <c r="I64" s="30">
        <v>5</v>
      </c>
      <c r="J64" s="30">
        <v>0.2</v>
      </c>
      <c r="K64" s="30">
        <v>0</v>
      </c>
      <c r="L64" s="72"/>
      <c r="M64" s="29">
        <f t="shared" si="25"/>
        <v>1726273</v>
      </c>
      <c r="N64" s="72">
        <f t="shared" si="22"/>
        <v>1000</v>
      </c>
      <c r="O64" s="374" t="s">
        <v>176</v>
      </c>
      <c r="P64" s="346">
        <v>1</v>
      </c>
      <c r="Q64" s="372" t="s">
        <v>1151</v>
      </c>
      <c r="R64" s="6">
        <f t="shared" si="15"/>
        <v>200</v>
      </c>
      <c r="S64" s="4">
        <f t="shared" si="1"/>
        <v>86363.650000000009</v>
      </c>
      <c r="T64" s="4">
        <f t="shared" si="2"/>
        <v>-85363.650000000009</v>
      </c>
      <c r="U64" s="4">
        <f t="shared" si="23"/>
        <v>0</v>
      </c>
      <c r="V64" s="4">
        <f t="shared" si="3"/>
        <v>345454.6</v>
      </c>
      <c r="W64" s="4">
        <f t="shared" si="4"/>
        <v>0</v>
      </c>
      <c r="X64" s="4">
        <f t="shared" si="5"/>
        <v>0</v>
      </c>
    </row>
    <row r="65" spans="1:24" s="3" customFormat="1" ht="13.5" customHeight="1" x14ac:dyDescent="0.2">
      <c r="A65" s="353">
        <f t="shared" si="6"/>
        <v>61</v>
      </c>
      <c r="B65" s="27" t="s">
        <v>1163</v>
      </c>
      <c r="C65" s="112">
        <v>37677</v>
      </c>
      <c r="D65" s="124">
        <v>6354545</v>
      </c>
      <c r="E65" s="124"/>
      <c r="F65" s="29">
        <f t="shared" si="21"/>
        <v>6354545</v>
      </c>
      <c r="G65" s="29">
        <v>6353545</v>
      </c>
      <c r="H65" s="29">
        <f t="shared" si="24"/>
        <v>1000</v>
      </c>
      <c r="I65" s="30">
        <v>5</v>
      </c>
      <c r="J65" s="30">
        <v>0.2</v>
      </c>
      <c r="K65" s="30">
        <v>0</v>
      </c>
      <c r="L65" s="72"/>
      <c r="M65" s="29">
        <f t="shared" si="25"/>
        <v>6353545</v>
      </c>
      <c r="N65" s="72">
        <f t="shared" si="22"/>
        <v>1000</v>
      </c>
      <c r="O65" s="374" t="s">
        <v>176</v>
      </c>
      <c r="P65" s="346">
        <v>4</v>
      </c>
      <c r="Q65" s="372" t="s">
        <v>1151</v>
      </c>
      <c r="R65" s="6">
        <f t="shared" si="15"/>
        <v>200</v>
      </c>
      <c r="S65" s="4">
        <f t="shared" si="1"/>
        <v>317727.25</v>
      </c>
      <c r="T65" s="4">
        <f t="shared" si="2"/>
        <v>-316727.25</v>
      </c>
      <c r="U65" s="4">
        <f t="shared" si="23"/>
        <v>0</v>
      </c>
      <c r="V65" s="4">
        <f t="shared" si="3"/>
        <v>1270909</v>
      </c>
      <c r="W65" s="4">
        <f t="shared" si="4"/>
        <v>0</v>
      </c>
      <c r="X65" s="4">
        <f t="shared" si="5"/>
        <v>0</v>
      </c>
    </row>
    <row r="66" spans="1:24" s="3" customFormat="1" ht="13.5" customHeight="1" x14ac:dyDescent="0.2">
      <c r="A66" s="353">
        <f t="shared" si="6"/>
        <v>62</v>
      </c>
      <c r="B66" s="27" t="s">
        <v>1164</v>
      </c>
      <c r="C66" s="112">
        <v>37680</v>
      </c>
      <c r="D66" s="124">
        <v>218182</v>
      </c>
      <c r="E66" s="124"/>
      <c r="F66" s="29">
        <f t="shared" si="21"/>
        <v>218182</v>
      </c>
      <c r="G66" s="29">
        <v>217182</v>
      </c>
      <c r="H66" s="29">
        <f t="shared" si="24"/>
        <v>1000</v>
      </c>
      <c r="I66" s="30">
        <v>5</v>
      </c>
      <c r="J66" s="30">
        <v>0.2</v>
      </c>
      <c r="K66" s="30">
        <v>0</v>
      </c>
      <c r="L66" s="72"/>
      <c r="M66" s="29">
        <f t="shared" si="25"/>
        <v>217182</v>
      </c>
      <c r="N66" s="72">
        <f t="shared" si="22"/>
        <v>1000</v>
      </c>
      <c r="O66" s="374" t="s">
        <v>1165</v>
      </c>
      <c r="P66" s="346">
        <v>1</v>
      </c>
      <c r="Q66" s="372" t="s">
        <v>1151</v>
      </c>
      <c r="R66" s="6">
        <f t="shared" si="15"/>
        <v>200</v>
      </c>
      <c r="S66" s="4">
        <f t="shared" si="1"/>
        <v>10909.1</v>
      </c>
      <c r="T66" s="4">
        <f t="shared" si="2"/>
        <v>-9909.1</v>
      </c>
      <c r="U66" s="4">
        <f t="shared" si="23"/>
        <v>0</v>
      </c>
      <c r="V66" s="4">
        <f t="shared" si="3"/>
        <v>43636.4</v>
      </c>
      <c r="W66" s="4">
        <f t="shared" si="4"/>
        <v>0</v>
      </c>
      <c r="X66" s="4">
        <f t="shared" si="5"/>
        <v>0</v>
      </c>
    </row>
    <row r="67" spans="1:24" s="3" customFormat="1" ht="13.5" customHeight="1" x14ac:dyDescent="0.2">
      <c r="A67" s="353">
        <f t="shared" si="6"/>
        <v>63</v>
      </c>
      <c r="B67" s="27" t="s">
        <v>1166</v>
      </c>
      <c r="C67" s="112">
        <v>37680</v>
      </c>
      <c r="D67" s="124">
        <v>1300000</v>
      </c>
      <c r="E67" s="124"/>
      <c r="F67" s="29">
        <f t="shared" si="21"/>
        <v>1300000</v>
      </c>
      <c r="G67" s="29">
        <v>1299000</v>
      </c>
      <c r="H67" s="29">
        <f t="shared" si="24"/>
        <v>1000</v>
      </c>
      <c r="I67" s="30">
        <v>5</v>
      </c>
      <c r="J67" s="30">
        <v>0.2</v>
      </c>
      <c r="K67" s="30">
        <v>0</v>
      </c>
      <c r="L67" s="72"/>
      <c r="M67" s="29">
        <f t="shared" si="25"/>
        <v>1299000</v>
      </c>
      <c r="N67" s="72">
        <f t="shared" si="22"/>
        <v>1000</v>
      </c>
      <c r="O67" s="30" t="s">
        <v>647</v>
      </c>
      <c r="P67" s="346">
        <v>1</v>
      </c>
      <c r="Q67" s="372"/>
      <c r="R67" s="6">
        <f t="shared" si="15"/>
        <v>200</v>
      </c>
      <c r="S67" s="4">
        <f t="shared" si="1"/>
        <v>65000</v>
      </c>
      <c r="T67" s="4">
        <f t="shared" si="2"/>
        <v>-64000</v>
      </c>
      <c r="U67" s="4">
        <f t="shared" si="23"/>
        <v>0</v>
      </c>
      <c r="V67" s="4">
        <f t="shared" si="3"/>
        <v>260000</v>
      </c>
      <c r="W67" s="4">
        <f t="shared" si="4"/>
        <v>0</v>
      </c>
      <c r="X67" s="4">
        <f t="shared" si="5"/>
        <v>0</v>
      </c>
    </row>
    <row r="68" spans="1:24" s="3" customFormat="1" ht="13.5" customHeight="1" x14ac:dyDescent="0.2">
      <c r="A68" s="353">
        <f t="shared" si="6"/>
        <v>64</v>
      </c>
      <c r="B68" s="27" t="s">
        <v>1167</v>
      </c>
      <c r="C68" s="112">
        <v>37680</v>
      </c>
      <c r="D68" s="124">
        <v>200000</v>
      </c>
      <c r="E68" s="124"/>
      <c r="F68" s="29">
        <f t="shared" si="21"/>
        <v>200000</v>
      </c>
      <c r="G68" s="29">
        <v>199000</v>
      </c>
      <c r="H68" s="29">
        <f t="shared" si="24"/>
        <v>1000</v>
      </c>
      <c r="I68" s="30">
        <v>5</v>
      </c>
      <c r="J68" s="30">
        <v>0.2</v>
      </c>
      <c r="K68" s="30">
        <v>0</v>
      </c>
      <c r="L68" s="72"/>
      <c r="M68" s="29">
        <f t="shared" si="25"/>
        <v>199000</v>
      </c>
      <c r="N68" s="72">
        <f t="shared" si="22"/>
        <v>1000</v>
      </c>
      <c r="O68" s="30" t="s">
        <v>647</v>
      </c>
      <c r="P68" s="346">
        <v>1</v>
      </c>
      <c r="Q68" s="372"/>
      <c r="R68" s="6">
        <f t="shared" si="15"/>
        <v>200</v>
      </c>
      <c r="S68" s="4">
        <f t="shared" si="1"/>
        <v>10000</v>
      </c>
      <c r="T68" s="4">
        <f t="shared" si="2"/>
        <v>-9000</v>
      </c>
      <c r="U68" s="4">
        <f t="shared" si="23"/>
        <v>0</v>
      </c>
      <c r="V68" s="4">
        <f t="shared" si="3"/>
        <v>40000</v>
      </c>
      <c r="W68" s="4">
        <f t="shared" si="4"/>
        <v>0</v>
      </c>
      <c r="X68" s="4">
        <f t="shared" si="5"/>
        <v>0</v>
      </c>
    </row>
    <row r="69" spans="1:24" s="3" customFormat="1" ht="13.5" customHeight="1" x14ac:dyDescent="0.2">
      <c r="A69" s="353">
        <f t="shared" si="6"/>
        <v>65</v>
      </c>
      <c r="B69" s="27" t="s">
        <v>1168</v>
      </c>
      <c r="C69" s="112">
        <v>37680</v>
      </c>
      <c r="D69" s="124">
        <v>3900000</v>
      </c>
      <c r="E69" s="124"/>
      <c r="F69" s="29">
        <f t="shared" si="21"/>
        <v>3900000</v>
      </c>
      <c r="G69" s="29">
        <v>3899000</v>
      </c>
      <c r="H69" s="29">
        <f t="shared" si="24"/>
        <v>1000</v>
      </c>
      <c r="I69" s="30">
        <v>5</v>
      </c>
      <c r="J69" s="30">
        <v>0.2</v>
      </c>
      <c r="K69" s="30">
        <v>0</v>
      </c>
      <c r="L69" s="72"/>
      <c r="M69" s="29">
        <f t="shared" si="25"/>
        <v>3899000</v>
      </c>
      <c r="N69" s="72">
        <f t="shared" si="22"/>
        <v>1000</v>
      </c>
      <c r="O69" s="30" t="s">
        <v>647</v>
      </c>
      <c r="P69" s="346">
        <v>1</v>
      </c>
      <c r="Q69" s="372"/>
      <c r="R69" s="6">
        <f t="shared" si="15"/>
        <v>200</v>
      </c>
      <c r="S69" s="4">
        <f t="shared" ref="S69:S132" si="26">D69*0.05</f>
        <v>195000</v>
      </c>
      <c r="T69" s="4">
        <f t="shared" ref="T69:T132" si="27">N69-S69</f>
        <v>-194000</v>
      </c>
      <c r="U69" s="4">
        <f t="shared" si="23"/>
        <v>0</v>
      </c>
      <c r="V69" s="4">
        <f t="shared" ref="V69:V132" si="28">F69/I69</f>
        <v>780000</v>
      </c>
      <c r="W69" s="4">
        <f t="shared" ref="W69:W132" si="29">ROUND(IF(H69&lt;=1000,0,V69/12*0),0)</f>
        <v>0</v>
      </c>
      <c r="X69" s="4">
        <f t="shared" ref="X69:X132" si="30">L69-W69</f>
        <v>0</v>
      </c>
    </row>
    <row r="70" spans="1:24" s="3" customFormat="1" ht="13.5" customHeight="1" x14ac:dyDescent="0.2">
      <c r="A70" s="353">
        <f t="shared" ref="A70:A133" si="31">A69+1</f>
        <v>66</v>
      </c>
      <c r="B70" s="27" t="s">
        <v>1169</v>
      </c>
      <c r="C70" s="112">
        <v>37680</v>
      </c>
      <c r="D70" s="124">
        <v>1540000</v>
      </c>
      <c r="E70" s="124"/>
      <c r="F70" s="29">
        <f t="shared" si="21"/>
        <v>1540000</v>
      </c>
      <c r="G70" s="29">
        <v>1539000</v>
      </c>
      <c r="H70" s="29">
        <f t="shared" si="24"/>
        <v>1000</v>
      </c>
      <c r="I70" s="30">
        <v>5</v>
      </c>
      <c r="J70" s="30">
        <v>0.2</v>
      </c>
      <c r="K70" s="30">
        <v>0</v>
      </c>
      <c r="L70" s="72"/>
      <c r="M70" s="29">
        <f t="shared" si="25"/>
        <v>1539000</v>
      </c>
      <c r="N70" s="72">
        <f t="shared" si="22"/>
        <v>1000</v>
      </c>
      <c r="O70" s="30" t="s">
        <v>647</v>
      </c>
      <c r="P70" s="346">
        <v>1</v>
      </c>
      <c r="Q70" s="372"/>
      <c r="R70" s="6">
        <f t="shared" si="15"/>
        <v>200</v>
      </c>
      <c r="S70" s="4">
        <f t="shared" si="26"/>
        <v>77000</v>
      </c>
      <c r="T70" s="4">
        <f t="shared" si="27"/>
        <v>-76000</v>
      </c>
      <c r="U70" s="4">
        <f t="shared" si="23"/>
        <v>0</v>
      </c>
      <c r="V70" s="4">
        <f t="shared" si="28"/>
        <v>308000</v>
      </c>
      <c r="W70" s="4">
        <f t="shared" si="29"/>
        <v>0</v>
      </c>
      <c r="X70" s="4">
        <f t="shared" si="30"/>
        <v>0</v>
      </c>
    </row>
    <row r="71" spans="1:24" s="3" customFormat="1" ht="13.5" customHeight="1" x14ac:dyDescent="0.2">
      <c r="A71" s="353">
        <f t="shared" si="31"/>
        <v>67</v>
      </c>
      <c r="B71" s="27" t="s">
        <v>1170</v>
      </c>
      <c r="C71" s="112">
        <v>37680</v>
      </c>
      <c r="D71" s="124">
        <v>1260000</v>
      </c>
      <c r="E71" s="124"/>
      <c r="F71" s="29">
        <f t="shared" si="21"/>
        <v>1260000</v>
      </c>
      <c r="G71" s="29">
        <v>1259000</v>
      </c>
      <c r="H71" s="29">
        <f t="shared" si="24"/>
        <v>1000</v>
      </c>
      <c r="I71" s="30">
        <v>5</v>
      </c>
      <c r="J71" s="30">
        <v>0.2</v>
      </c>
      <c r="K71" s="30">
        <v>0</v>
      </c>
      <c r="L71" s="72"/>
      <c r="M71" s="29">
        <f t="shared" si="25"/>
        <v>1259000</v>
      </c>
      <c r="N71" s="72">
        <f t="shared" si="22"/>
        <v>1000</v>
      </c>
      <c r="O71" s="30" t="s">
        <v>1171</v>
      </c>
      <c r="P71" s="346">
        <v>1</v>
      </c>
      <c r="Q71" s="372"/>
      <c r="R71" s="6">
        <f t="shared" si="15"/>
        <v>200</v>
      </c>
      <c r="S71" s="4">
        <f t="shared" si="26"/>
        <v>63000</v>
      </c>
      <c r="T71" s="4">
        <f t="shared" si="27"/>
        <v>-62000</v>
      </c>
      <c r="U71" s="4">
        <f t="shared" si="23"/>
        <v>0</v>
      </c>
      <c r="V71" s="4">
        <f t="shared" si="28"/>
        <v>252000</v>
      </c>
      <c r="W71" s="4">
        <f t="shared" si="29"/>
        <v>0</v>
      </c>
      <c r="X71" s="4">
        <f t="shared" si="30"/>
        <v>0</v>
      </c>
    </row>
    <row r="72" spans="1:24" s="3" customFormat="1" ht="13.5" customHeight="1" x14ac:dyDescent="0.2">
      <c r="A72" s="353">
        <f t="shared" si="31"/>
        <v>68</v>
      </c>
      <c r="B72" s="27" t="s">
        <v>1172</v>
      </c>
      <c r="C72" s="112">
        <v>37677</v>
      </c>
      <c r="D72" s="124">
        <v>4818182</v>
      </c>
      <c r="E72" s="124"/>
      <c r="F72" s="29">
        <f t="shared" si="21"/>
        <v>4818182</v>
      </c>
      <c r="G72" s="29">
        <v>4817182</v>
      </c>
      <c r="H72" s="29">
        <f t="shared" si="24"/>
        <v>1000</v>
      </c>
      <c r="I72" s="30">
        <v>5</v>
      </c>
      <c r="J72" s="30">
        <v>0.2</v>
      </c>
      <c r="K72" s="30">
        <v>0</v>
      </c>
      <c r="L72" s="72"/>
      <c r="M72" s="29">
        <f t="shared" si="25"/>
        <v>4817182</v>
      </c>
      <c r="N72" s="72">
        <f t="shared" si="22"/>
        <v>1000</v>
      </c>
      <c r="O72" s="374" t="s">
        <v>176</v>
      </c>
      <c r="P72" s="346">
        <v>1</v>
      </c>
      <c r="Q72" s="372"/>
      <c r="R72" s="6">
        <f t="shared" si="15"/>
        <v>200</v>
      </c>
      <c r="S72" s="4">
        <f t="shared" si="26"/>
        <v>240909.1</v>
      </c>
      <c r="T72" s="4">
        <f t="shared" si="27"/>
        <v>-239909.1</v>
      </c>
      <c r="U72" s="4">
        <f t="shared" si="23"/>
        <v>0</v>
      </c>
      <c r="V72" s="4">
        <f t="shared" si="28"/>
        <v>963636.4</v>
      </c>
      <c r="W72" s="4">
        <f t="shared" si="29"/>
        <v>0</v>
      </c>
      <c r="X72" s="4">
        <f t="shared" si="30"/>
        <v>0</v>
      </c>
    </row>
    <row r="73" spans="1:24" s="3" customFormat="1" ht="13.5" customHeight="1" x14ac:dyDescent="0.2">
      <c r="A73" s="353">
        <f t="shared" si="31"/>
        <v>69</v>
      </c>
      <c r="B73" s="27" t="s">
        <v>1173</v>
      </c>
      <c r="C73" s="112">
        <v>37677</v>
      </c>
      <c r="D73" s="124">
        <v>2272727</v>
      </c>
      <c r="E73" s="124"/>
      <c r="F73" s="29">
        <f t="shared" si="21"/>
        <v>2272727</v>
      </c>
      <c r="G73" s="29">
        <v>2271727</v>
      </c>
      <c r="H73" s="29">
        <f t="shared" si="24"/>
        <v>1000</v>
      </c>
      <c r="I73" s="30">
        <v>5</v>
      </c>
      <c r="J73" s="30">
        <v>0.2</v>
      </c>
      <c r="K73" s="30">
        <v>0</v>
      </c>
      <c r="L73" s="72"/>
      <c r="M73" s="29">
        <f t="shared" si="25"/>
        <v>2271727</v>
      </c>
      <c r="N73" s="72">
        <f t="shared" si="22"/>
        <v>1000</v>
      </c>
      <c r="O73" s="374" t="s">
        <v>176</v>
      </c>
      <c r="P73" s="346">
        <v>1</v>
      </c>
      <c r="Q73" s="372"/>
      <c r="R73" s="6">
        <f t="shared" si="15"/>
        <v>200</v>
      </c>
      <c r="S73" s="4">
        <f t="shared" si="26"/>
        <v>113636.35</v>
      </c>
      <c r="T73" s="4">
        <f t="shared" si="27"/>
        <v>-112636.35</v>
      </c>
      <c r="U73" s="4">
        <f t="shared" si="23"/>
        <v>0</v>
      </c>
      <c r="V73" s="4">
        <f t="shared" si="28"/>
        <v>454545.4</v>
      </c>
      <c r="W73" s="4">
        <f t="shared" si="29"/>
        <v>0</v>
      </c>
      <c r="X73" s="4">
        <f t="shared" si="30"/>
        <v>0</v>
      </c>
    </row>
    <row r="74" spans="1:24" s="3" customFormat="1" ht="13.5" customHeight="1" x14ac:dyDescent="0.2">
      <c r="A74" s="532">
        <f t="shared" si="31"/>
        <v>70</v>
      </c>
      <c r="B74" s="533" t="s">
        <v>1174</v>
      </c>
      <c r="C74" s="488">
        <v>37677</v>
      </c>
      <c r="D74" s="489">
        <v>0</v>
      </c>
      <c r="E74" s="489"/>
      <c r="F74" s="491">
        <f t="shared" si="21"/>
        <v>0</v>
      </c>
      <c r="G74" s="491"/>
      <c r="H74" s="491"/>
      <c r="I74" s="492">
        <v>5</v>
      </c>
      <c r="J74" s="492">
        <v>0.2</v>
      </c>
      <c r="K74" s="492">
        <v>0</v>
      </c>
      <c r="L74" s="493"/>
      <c r="M74" s="491"/>
      <c r="N74" s="493"/>
      <c r="O74" s="530" t="s">
        <v>176</v>
      </c>
      <c r="P74" s="531">
        <v>1</v>
      </c>
      <c r="Q74" s="495" t="s">
        <v>1817</v>
      </c>
      <c r="R74" s="6">
        <f t="shared" si="15"/>
        <v>0</v>
      </c>
      <c r="S74" s="4">
        <f t="shared" si="26"/>
        <v>0</v>
      </c>
      <c r="T74" s="4">
        <f t="shared" si="27"/>
        <v>0</v>
      </c>
      <c r="U74" s="4">
        <f t="shared" si="23"/>
        <v>-1000</v>
      </c>
      <c r="V74" s="4">
        <f t="shared" si="28"/>
        <v>0</v>
      </c>
      <c r="W74" s="4">
        <f t="shared" si="29"/>
        <v>0</v>
      </c>
      <c r="X74" s="4">
        <f t="shared" si="30"/>
        <v>0</v>
      </c>
    </row>
    <row r="75" spans="1:24" s="3" customFormat="1" ht="13.5" customHeight="1" x14ac:dyDescent="0.2">
      <c r="A75" s="532">
        <f t="shared" si="31"/>
        <v>71</v>
      </c>
      <c r="B75" s="533" t="s">
        <v>1175</v>
      </c>
      <c r="C75" s="488">
        <v>37677</v>
      </c>
      <c r="D75" s="489">
        <v>0</v>
      </c>
      <c r="E75" s="489"/>
      <c r="F75" s="491">
        <f t="shared" si="21"/>
        <v>0</v>
      </c>
      <c r="G75" s="491"/>
      <c r="H75" s="491"/>
      <c r="I75" s="492">
        <v>5</v>
      </c>
      <c r="J75" s="492">
        <v>0.2</v>
      </c>
      <c r="K75" s="492">
        <v>0</v>
      </c>
      <c r="L75" s="493"/>
      <c r="M75" s="491"/>
      <c r="N75" s="493"/>
      <c r="O75" s="530" t="s">
        <v>1176</v>
      </c>
      <c r="P75" s="531">
        <v>1</v>
      </c>
      <c r="Q75" s="495" t="s">
        <v>1817</v>
      </c>
      <c r="R75" s="6">
        <f t="shared" si="15"/>
        <v>0</v>
      </c>
      <c r="S75" s="4">
        <f t="shared" si="26"/>
        <v>0</v>
      </c>
      <c r="T75" s="4">
        <f t="shared" si="27"/>
        <v>0</v>
      </c>
      <c r="U75" s="4">
        <f t="shared" si="23"/>
        <v>-1000</v>
      </c>
      <c r="V75" s="4">
        <f t="shared" si="28"/>
        <v>0</v>
      </c>
      <c r="W75" s="4">
        <f t="shared" si="29"/>
        <v>0</v>
      </c>
      <c r="X75" s="4">
        <f t="shared" si="30"/>
        <v>0</v>
      </c>
    </row>
    <row r="76" spans="1:24" s="3" customFormat="1" ht="13.5" customHeight="1" x14ac:dyDescent="0.2">
      <c r="A76" s="532">
        <f t="shared" si="31"/>
        <v>72</v>
      </c>
      <c r="B76" s="533" t="s">
        <v>1177</v>
      </c>
      <c r="C76" s="488">
        <v>37677</v>
      </c>
      <c r="D76" s="489">
        <v>0</v>
      </c>
      <c r="E76" s="489"/>
      <c r="F76" s="491">
        <f t="shared" si="21"/>
        <v>0</v>
      </c>
      <c r="G76" s="491"/>
      <c r="H76" s="491"/>
      <c r="I76" s="492">
        <v>5</v>
      </c>
      <c r="J76" s="492">
        <v>0.2</v>
      </c>
      <c r="K76" s="492">
        <v>0</v>
      </c>
      <c r="L76" s="493"/>
      <c r="M76" s="491"/>
      <c r="N76" s="493">
        <f t="shared" si="22"/>
        <v>0</v>
      </c>
      <c r="O76" s="530" t="s">
        <v>1176</v>
      </c>
      <c r="P76" s="531">
        <v>1</v>
      </c>
      <c r="Q76" s="495" t="s">
        <v>1829</v>
      </c>
      <c r="R76" s="6">
        <f t="shared" si="15"/>
        <v>0</v>
      </c>
      <c r="S76" s="4">
        <f t="shared" si="26"/>
        <v>0</v>
      </c>
      <c r="T76" s="4">
        <f t="shared" si="27"/>
        <v>0</v>
      </c>
      <c r="U76" s="4">
        <f t="shared" si="23"/>
        <v>-1000</v>
      </c>
      <c r="V76" s="4">
        <f t="shared" si="28"/>
        <v>0</v>
      </c>
      <c r="W76" s="4">
        <f t="shared" si="29"/>
        <v>0</v>
      </c>
      <c r="X76" s="4">
        <f t="shared" si="30"/>
        <v>0</v>
      </c>
    </row>
    <row r="77" spans="1:24" s="3" customFormat="1" ht="13.5" customHeight="1" x14ac:dyDescent="0.2">
      <c r="A77" s="353">
        <f t="shared" si="31"/>
        <v>73</v>
      </c>
      <c r="B77" s="27" t="s">
        <v>1178</v>
      </c>
      <c r="C77" s="112">
        <v>37694</v>
      </c>
      <c r="D77" s="124">
        <v>15000000</v>
      </c>
      <c r="E77" s="124"/>
      <c r="F77" s="29">
        <f t="shared" si="21"/>
        <v>15000000</v>
      </c>
      <c r="G77" s="29">
        <v>14999000</v>
      </c>
      <c r="H77" s="29">
        <f t="shared" si="24"/>
        <v>1000</v>
      </c>
      <c r="I77" s="30">
        <v>5</v>
      </c>
      <c r="J77" s="30">
        <v>0.2</v>
      </c>
      <c r="K77" s="30">
        <v>0</v>
      </c>
      <c r="L77" s="72"/>
      <c r="M77" s="29">
        <f t="shared" si="25"/>
        <v>14999000</v>
      </c>
      <c r="N77" s="72">
        <f t="shared" si="22"/>
        <v>1000</v>
      </c>
      <c r="O77" s="374" t="s">
        <v>1179</v>
      </c>
      <c r="P77" s="346"/>
      <c r="Q77" s="372"/>
      <c r="R77" s="6">
        <f t="shared" si="15"/>
        <v>200</v>
      </c>
      <c r="S77" s="4">
        <f t="shared" si="26"/>
        <v>750000</v>
      </c>
      <c r="T77" s="4">
        <f t="shared" si="27"/>
        <v>-749000</v>
      </c>
      <c r="U77" s="4">
        <f t="shared" si="23"/>
        <v>0</v>
      </c>
      <c r="V77" s="4">
        <f t="shared" si="28"/>
        <v>3000000</v>
      </c>
      <c r="W77" s="4">
        <f t="shared" si="29"/>
        <v>0</v>
      </c>
      <c r="X77" s="4">
        <f t="shared" si="30"/>
        <v>0</v>
      </c>
    </row>
    <row r="78" spans="1:24" s="3" customFormat="1" ht="13.5" customHeight="1" x14ac:dyDescent="0.2">
      <c r="A78" s="353">
        <f t="shared" si="31"/>
        <v>74</v>
      </c>
      <c r="B78" s="27" t="s">
        <v>1152</v>
      </c>
      <c r="C78" s="112">
        <v>37712</v>
      </c>
      <c r="D78" s="124">
        <v>125000</v>
      </c>
      <c r="E78" s="124"/>
      <c r="F78" s="29">
        <f t="shared" si="21"/>
        <v>125000</v>
      </c>
      <c r="G78" s="29">
        <v>124000</v>
      </c>
      <c r="H78" s="29">
        <f t="shared" si="24"/>
        <v>1000</v>
      </c>
      <c r="I78" s="30">
        <v>5</v>
      </c>
      <c r="J78" s="30">
        <v>0.2</v>
      </c>
      <c r="K78" s="30">
        <v>0</v>
      </c>
      <c r="L78" s="72"/>
      <c r="M78" s="29">
        <f t="shared" si="25"/>
        <v>124000</v>
      </c>
      <c r="N78" s="72">
        <f t="shared" si="22"/>
        <v>1000</v>
      </c>
      <c r="O78" s="374" t="s">
        <v>1143</v>
      </c>
      <c r="P78" s="346">
        <v>5</v>
      </c>
      <c r="Q78" s="372"/>
      <c r="R78" s="6">
        <f t="shared" si="15"/>
        <v>200</v>
      </c>
      <c r="S78" s="4">
        <f t="shared" si="26"/>
        <v>6250</v>
      </c>
      <c r="T78" s="4">
        <f t="shared" si="27"/>
        <v>-5250</v>
      </c>
      <c r="U78" s="4">
        <f t="shared" si="23"/>
        <v>0</v>
      </c>
      <c r="V78" s="4">
        <f t="shared" si="28"/>
        <v>25000</v>
      </c>
      <c r="W78" s="4">
        <f t="shared" si="29"/>
        <v>0</v>
      </c>
      <c r="X78" s="4">
        <f t="shared" si="30"/>
        <v>0</v>
      </c>
    </row>
    <row r="79" spans="1:24" s="3" customFormat="1" ht="13.5" customHeight="1" x14ac:dyDescent="0.2">
      <c r="A79" s="353">
        <f t="shared" si="31"/>
        <v>75</v>
      </c>
      <c r="B79" s="27" t="s">
        <v>1180</v>
      </c>
      <c r="C79" s="112">
        <v>37748</v>
      </c>
      <c r="D79" s="124">
        <v>6800000</v>
      </c>
      <c r="E79" s="124"/>
      <c r="F79" s="29">
        <f t="shared" si="21"/>
        <v>6800000</v>
      </c>
      <c r="G79" s="29">
        <v>6799000</v>
      </c>
      <c r="H79" s="29">
        <f t="shared" si="24"/>
        <v>1000</v>
      </c>
      <c r="I79" s="30">
        <v>5</v>
      </c>
      <c r="J79" s="30">
        <v>0.2</v>
      </c>
      <c r="K79" s="30">
        <v>0</v>
      </c>
      <c r="L79" s="72"/>
      <c r="M79" s="29">
        <f t="shared" si="25"/>
        <v>6799000</v>
      </c>
      <c r="N79" s="72">
        <f t="shared" si="22"/>
        <v>1000</v>
      </c>
      <c r="O79" s="374" t="s">
        <v>1179</v>
      </c>
      <c r="P79" s="346"/>
      <c r="Q79" s="372"/>
      <c r="R79" s="6">
        <f t="shared" si="15"/>
        <v>200</v>
      </c>
      <c r="S79" s="4">
        <f t="shared" si="26"/>
        <v>340000</v>
      </c>
      <c r="T79" s="4">
        <f t="shared" si="27"/>
        <v>-339000</v>
      </c>
      <c r="U79" s="4">
        <f t="shared" si="23"/>
        <v>0</v>
      </c>
      <c r="V79" s="4">
        <f t="shared" si="28"/>
        <v>1360000</v>
      </c>
      <c r="W79" s="4">
        <f t="shared" si="29"/>
        <v>0</v>
      </c>
      <c r="X79" s="4">
        <f t="shared" si="30"/>
        <v>0</v>
      </c>
    </row>
    <row r="80" spans="1:24" s="3" customFormat="1" ht="13.5" customHeight="1" x14ac:dyDescent="0.2">
      <c r="A80" s="353">
        <f t="shared" si="31"/>
        <v>76</v>
      </c>
      <c r="B80" s="27" t="s">
        <v>1181</v>
      </c>
      <c r="C80" s="112">
        <v>37753</v>
      </c>
      <c r="D80" s="124">
        <v>300000</v>
      </c>
      <c r="E80" s="124"/>
      <c r="F80" s="29">
        <f t="shared" si="21"/>
        <v>300000</v>
      </c>
      <c r="G80" s="29">
        <v>299000</v>
      </c>
      <c r="H80" s="29">
        <f t="shared" si="24"/>
        <v>1000</v>
      </c>
      <c r="I80" s="30">
        <v>5</v>
      </c>
      <c r="J80" s="30">
        <v>0.2</v>
      </c>
      <c r="K80" s="30">
        <v>0</v>
      </c>
      <c r="L80" s="72"/>
      <c r="M80" s="29">
        <f t="shared" si="25"/>
        <v>299000</v>
      </c>
      <c r="N80" s="72">
        <f t="shared" si="22"/>
        <v>1000</v>
      </c>
      <c r="O80" s="374" t="s">
        <v>1182</v>
      </c>
      <c r="P80" s="346">
        <v>10</v>
      </c>
      <c r="Q80" s="372"/>
      <c r="R80" s="6">
        <f t="shared" si="15"/>
        <v>200</v>
      </c>
      <c r="S80" s="4">
        <f t="shared" si="26"/>
        <v>15000</v>
      </c>
      <c r="T80" s="4">
        <f t="shared" si="27"/>
        <v>-14000</v>
      </c>
      <c r="U80" s="4">
        <f t="shared" si="23"/>
        <v>0</v>
      </c>
      <c r="V80" s="4">
        <f t="shared" si="28"/>
        <v>60000</v>
      </c>
      <c r="W80" s="4">
        <f t="shared" si="29"/>
        <v>0</v>
      </c>
      <c r="X80" s="4">
        <f t="shared" si="30"/>
        <v>0</v>
      </c>
    </row>
    <row r="81" spans="1:24" s="3" customFormat="1" ht="13.5" customHeight="1" x14ac:dyDescent="0.2">
      <c r="A81" s="353">
        <f t="shared" si="31"/>
        <v>77</v>
      </c>
      <c r="B81" s="27" t="s">
        <v>1183</v>
      </c>
      <c r="C81" s="112">
        <v>37757</v>
      </c>
      <c r="D81" s="124">
        <v>1720000</v>
      </c>
      <c r="E81" s="124"/>
      <c r="F81" s="29">
        <f t="shared" si="21"/>
        <v>1720000</v>
      </c>
      <c r="G81" s="29">
        <v>1719000</v>
      </c>
      <c r="H81" s="29">
        <f t="shared" si="24"/>
        <v>1000</v>
      </c>
      <c r="I81" s="30">
        <v>5</v>
      </c>
      <c r="J81" s="30">
        <v>0.2</v>
      </c>
      <c r="K81" s="30">
        <v>0</v>
      </c>
      <c r="L81" s="72"/>
      <c r="M81" s="29">
        <f t="shared" si="25"/>
        <v>1719000</v>
      </c>
      <c r="N81" s="72">
        <f t="shared" si="22"/>
        <v>1000</v>
      </c>
      <c r="O81" s="374" t="s">
        <v>176</v>
      </c>
      <c r="P81" s="346">
        <v>1</v>
      </c>
      <c r="Q81" s="372"/>
      <c r="R81" s="6">
        <f t="shared" si="15"/>
        <v>200</v>
      </c>
      <c r="S81" s="4">
        <f t="shared" si="26"/>
        <v>86000</v>
      </c>
      <c r="T81" s="4">
        <f t="shared" si="27"/>
        <v>-85000</v>
      </c>
      <c r="U81" s="4">
        <f t="shared" si="23"/>
        <v>0</v>
      </c>
      <c r="V81" s="4">
        <f t="shared" si="28"/>
        <v>344000</v>
      </c>
      <c r="W81" s="4">
        <f t="shared" si="29"/>
        <v>0</v>
      </c>
      <c r="X81" s="4">
        <f t="shared" si="30"/>
        <v>0</v>
      </c>
    </row>
    <row r="82" spans="1:24" s="3" customFormat="1" ht="13.5" customHeight="1" x14ac:dyDescent="0.2">
      <c r="A82" s="375">
        <f t="shared" si="31"/>
        <v>78</v>
      </c>
      <c r="B82" s="376" t="s">
        <v>1149</v>
      </c>
      <c r="C82" s="377">
        <v>37761</v>
      </c>
      <c r="D82" s="378">
        <v>4220455</v>
      </c>
      <c r="E82" s="378"/>
      <c r="F82" s="379">
        <f t="shared" si="21"/>
        <v>4220455</v>
      </c>
      <c r="G82" s="379">
        <v>4219455</v>
      </c>
      <c r="H82" s="379">
        <v>1000</v>
      </c>
      <c r="I82" s="380">
        <v>5</v>
      </c>
      <c r="J82" s="380">
        <v>0.2</v>
      </c>
      <c r="K82" s="380">
        <v>0</v>
      </c>
      <c r="L82" s="381"/>
      <c r="M82" s="379">
        <f t="shared" si="25"/>
        <v>4219455</v>
      </c>
      <c r="N82" s="381">
        <f t="shared" si="22"/>
        <v>1000</v>
      </c>
      <c r="O82" s="382" t="s">
        <v>1184</v>
      </c>
      <c r="P82" s="383">
        <v>3</v>
      </c>
      <c r="Q82" s="384" t="s">
        <v>1185</v>
      </c>
      <c r="R82" s="6">
        <f t="shared" si="15"/>
        <v>200</v>
      </c>
      <c r="S82" s="4">
        <f t="shared" si="26"/>
        <v>211022.75</v>
      </c>
      <c r="T82" s="4">
        <f t="shared" si="27"/>
        <v>-210022.75</v>
      </c>
      <c r="U82" s="4">
        <f t="shared" si="23"/>
        <v>0</v>
      </c>
      <c r="V82" s="4">
        <f t="shared" si="28"/>
        <v>844091</v>
      </c>
      <c r="W82" s="4">
        <f t="shared" si="29"/>
        <v>0</v>
      </c>
      <c r="X82" s="4">
        <f t="shared" si="30"/>
        <v>0</v>
      </c>
    </row>
    <row r="83" spans="1:24" s="3" customFormat="1" ht="13.5" customHeight="1" x14ac:dyDescent="0.2">
      <c r="A83" s="353">
        <f t="shared" si="31"/>
        <v>79</v>
      </c>
      <c r="B83" s="27" t="s">
        <v>1186</v>
      </c>
      <c r="C83" s="112">
        <v>37757</v>
      </c>
      <c r="D83" s="124">
        <v>794000</v>
      </c>
      <c r="E83" s="124"/>
      <c r="F83" s="29">
        <f t="shared" si="21"/>
        <v>794000</v>
      </c>
      <c r="G83" s="29">
        <v>793000</v>
      </c>
      <c r="H83" s="29">
        <f t="shared" ref="H83:H109" si="32">+F83-G83</f>
        <v>1000</v>
      </c>
      <c r="I83" s="30">
        <v>5</v>
      </c>
      <c r="J83" s="30">
        <v>0.2</v>
      </c>
      <c r="K83" s="30">
        <v>0</v>
      </c>
      <c r="L83" s="72"/>
      <c r="M83" s="29">
        <f t="shared" si="25"/>
        <v>793000</v>
      </c>
      <c r="N83" s="72">
        <f t="shared" si="22"/>
        <v>1000</v>
      </c>
      <c r="O83" s="374" t="s">
        <v>1187</v>
      </c>
      <c r="P83" s="346">
        <v>13</v>
      </c>
      <c r="Q83" s="372" t="s">
        <v>1151</v>
      </c>
      <c r="R83" s="6">
        <f t="shared" si="15"/>
        <v>200</v>
      </c>
      <c r="S83" s="4">
        <f t="shared" si="26"/>
        <v>39700</v>
      </c>
      <c r="T83" s="4">
        <f t="shared" si="27"/>
        <v>-38700</v>
      </c>
      <c r="U83" s="4">
        <f t="shared" si="23"/>
        <v>0</v>
      </c>
      <c r="V83" s="4">
        <f t="shared" si="28"/>
        <v>158800</v>
      </c>
      <c r="W83" s="4">
        <f t="shared" si="29"/>
        <v>0</v>
      </c>
      <c r="X83" s="4">
        <f t="shared" si="30"/>
        <v>0</v>
      </c>
    </row>
    <row r="84" spans="1:24" s="3" customFormat="1" ht="13.5" customHeight="1" x14ac:dyDescent="0.2">
      <c r="A84" s="353">
        <f t="shared" si="31"/>
        <v>80</v>
      </c>
      <c r="B84" s="27" t="s">
        <v>1188</v>
      </c>
      <c r="C84" s="112">
        <v>37760</v>
      </c>
      <c r="D84" s="124">
        <v>2500000</v>
      </c>
      <c r="E84" s="124"/>
      <c r="F84" s="29">
        <f t="shared" si="21"/>
        <v>2500000</v>
      </c>
      <c r="G84" s="29">
        <v>2499000</v>
      </c>
      <c r="H84" s="29">
        <f t="shared" si="32"/>
        <v>1000</v>
      </c>
      <c r="I84" s="30">
        <v>5</v>
      </c>
      <c r="J84" s="30">
        <v>0.2</v>
      </c>
      <c r="K84" s="30">
        <v>0</v>
      </c>
      <c r="L84" s="72"/>
      <c r="M84" s="29">
        <f t="shared" si="25"/>
        <v>2499000</v>
      </c>
      <c r="N84" s="72">
        <f t="shared" si="22"/>
        <v>1000</v>
      </c>
      <c r="O84" s="30" t="s">
        <v>1189</v>
      </c>
      <c r="P84" s="346">
        <v>1</v>
      </c>
      <c r="Q84" s="372" t="s">
        <v>1151</v>
      </c>
      <c r="R84" s="6">
        <f t="shared" si="15"/>
        <v>200</v>
      </c>
      <c r="S84" s="4">
        <f t="shared" si="26"/>
        <v>125000</v>
      </c>
      <c r="T84" s="4">
        <f t="shared" si="27"/>
        <v>-124000</v>
      </c>
      <c r="U84" s="4">
        <f t="shared" si="23"/>
        <v>0</v>
      </c>
      <c r="V84" s="4">
        <f t="shared" si="28"/>
        <v>500000</v>
      </c>
      <c r="W84" s="4">
        <f t="shared" si="29"/>
        <v>0</v>
      </c>
      <c r="X84" s="4">
        <f t="shared" si="30"/>
        <v>0</v>
      </c>
    </row>
    <row r="85" spans="1:24" s="3" customFormat="1" ht="13.5" customHeight="1" x14ac:dyDescent="0.2">
      <c r="A85" s="353">
        <f t="shared" si="31"/>
        <v>81</v>
      </c>
      <c r="B85" s="27" t="s">
        <v>1190</v>
      </c>
      <c r="C85" s="112">
        <v>37769</v>
      </c>
      <c r="D85" s="124">
        <v>317000</v>
      </c>
      <c r="E85" s="124"/>
      <c r="F85" s="29">
        <f t="shared" si="21"/>
        <v>317000</v>
      </c>
      <c r="G85" s="29">
        <v>316000</v>
      </c>
      <c r="H85" s="29">
        <f t="shared" si="32"/>
        <v>1000</v>
      </c>
      <c r="I85" s="30">
        <v>5</v>
      </c>
      <c r="J85" s="30">
        <v>0.2</v>
      </c>
      <c r="K85" s="30">
        <v>0</v>
      </c>
      <c r="L85" s="72"/>
      <c r="M85" s="29">
        <f t="shared" si="25"/>
        <v>316000</v>
      </c>
      <c r="N85" s="72">
        <f t="shared" si="22"/>
        <v>1000</v>
      </c>
      <c r="O85" s="30" t="s">
        <v>1191</v>
      </c>
      <c r="P85" s="346">
        <v>1</v>
      </c>
      <c r="Q85" s="372" t="s">
        <v>1192</v>
      </c>
      <c r="R85" s="6">
        <f t="shared" si="15"/>
        <v>200</v>
      </c>
      <c r="S85" s="4">
        <f t="shared" si="26"/>
        <v>15850</v>
      </c>
      <c r="T85" s="4">
        <f t="shared" si="27"/>
        <v>-14850</v>
      </c>
      <c r="U85" s="4">
        <f t="shared" si="23"/>
        <v>0</v>
      </c>
      <c r="V85" s="4">
        <f t="shared" si="28"/>
        <v>63400</v>
      </c>
      <c r="W85" s="4">
        <f t="shared" si="29"/>
        <v>0</v>
      </c>
      <c r="X85" s="4">
        <f t="shared" si="30"/>
        <v>0</v>
      </c>
    </row>
    <row r="86" spans="1:24" s="3" customFormat="1" ht="13.5" customHeight="1" x14ac:dyDescent="0.2">
      <c r="A86" s="353">
        <f t="shared" si="31"/>
        <v>82</v>
      </c>
      <c r="B86" s="27" t="s">
        <v>1138</v>
      </c>
      <c r="C86" s="112">
        <v>37771</v>
      </c>
      <c r="D86" s="124">
        <v>270000</v>
      </c>
      <c r="E86" s="124"/>
      <c r="F86" s="29">
        <f t="shared" si="21"/>
        <v>270000</v>
      </c>
      <c r="G86" s="29">
        <v>269000</v>
      </c>
      <c r="H86" s="29">
        <f t="shared" si="32"/>
        <v>1000</v>
      </c>
      <c r="I86" s="30">
        <v>5</v>
      </c>
      <c r="J86" s="30">
        <v>0.2</v>
      </c>
      <c r="K86" s="30">
        <v>0</v>
      </c>
      <c r="L86" s="72"/>
      <c r="M86" s="29">
        <f t="shared" si="25"/>
        <v>269000</v>
      </c>
      <c r="N86" s="72">
        <f t="shared" si="22"/>
        <v>1000</v>
      </c>
      <c r="O86" s="30" t="s">
        <v>1193</v>
      </c>
      <c r="P86" s="346">
        <v>1</v>
      </c>
      <c r="Q86" s="372" t="s">
        <v>1151</v>
      </c>
      <c r="R86" s="6">
        <f t="shared" si="15"/>
        <v>200</v>
      </c>
      <c r="S86" s="4">
        <f t="shared" si="26"/>
        <v>13500</v>
      </c>
      <c r="T86" s="4">
        <f t="shared" si="27"/>
        <v>-12500</v>
      </c>
      <c r="U86" s="4">
        <f t="shared" si="23"/>
        <v>0</v>
      </c>
      <c r="V86" s="4">
        <f t="shared" si="28"/>
        <v>54000</v>
      </c>
      <c r="W86" s="4">
        <f t="shared" si="29"/>
        <v>0</v>
      </c>
      <c r="X86" s="4">
        <f t="shared" si="30"/>
        <v>0</v>
      </c>
    </row>
    <row r="87" spans="1:24" s="3" customFormat="1" ht="13.5" customHeight="1" x14ac:dyDescent="0.2">
      <c r="A87" s="439">
        <f t="shared" si="31"/>
        <v>83</v>
      </c>
      <c r="B87" s="440" t="s">
        <v>1125</v>
      </c>
      <c r="C87" s="441">
        <v>37771</v>
      </c>
      <c r="D87" s="442">
        <v>0</v>
      </c>
      <c r="E87" s="442"/>
      <c r="F87" s="443">
        <f t="shared" si="21"/>
        <v>0</v>
      </c>
      <c r="G87" s="443"/>
      <c r="H87" s="443"/>
      <c r="I87" s="444">
        <v>5</v>
      </c>
      <c r="J87" s="444">
        <v>0.2</v>
      </c>
      <c r="K87" s="444">
        <v>0</v>
      </c>
      <c r="L87" s="445"/>
      <c r="M87" s="443"/>
      <c r="N87" s="445"/>
      <c r="O87" s="444" t="s">
        <v>1193</v>
      </c>
      <c r="P87" s="446">
        <v>1</v>
      </c>
      <c r="Q87" s="447" t="s">
        <v>1668</v>
      </c>
      <c r="R87" s="6">
        <f t="shared" si="15"/>
        <v>0</v>
      </c>
      <c r="S87" s="4">
        <f t="shared" si="26"/>
        <v>0</v>
      </c>
      <c r="T87" s="4">
        <f t="shared" si="27"/>
        <v>0</v>
      </c>
      <c r="U87" s="4">
        <f t="shared" si="23"/>
        <v>-1000</v>
      </c>
      <c r="V87" s="4">
        <f t="shared" si="28"/>
        <v>0</v>
      </c>
      <c r="W87" s="4">
        <f t="shared" si="29"/>
        <v>0</v>
      </c>
      <c r="X87" s="4">
        <f t="shared" si="30"/>
        <v>0</v>
      </c>
    </row>
    <row r="88" spans="1:24" s="3" customFormat="1" ht="13.5" customHeight="1" x14ac:dyDescent="0.2">
      <c r="A88" s="353">
        <f t="shared" si="31"/>
        <v>84</v>
      </c>
      <c r="B88" s="27" t="s">
        <v>1194</v>
      </c>
      <c r="C88" s="112">
        <v>37771</v>
      </c>
      <c r="D88" s="124">
        <v>350000</v>
      </c>
      <c r="E88" s="124"/>
      <c r="F88" s="29">
        <f t="shared" si="21"/>
        <v>350000</v>
      </c>
      <c r="G88" s="29">
        <v>349000</v>
      </c>
      <c r="H88" s="29">
        <f t="shared" si="32"/>
        <v>1000</v>
      </c>
      <c r="I88" s="30">
        <v>5</v>
      </c>
      <c r="J88" s="30">
        <v>0.2</v>
      </c>
      <c r="K88" s="30">
        <v>0</v>
      </c>
      <c r="L88" s="72"/>
      <c r="M88" s="29">
        <f t="shared" si="25"/>
        <v>349000</v>
      </c>
      <c r="N88" s="72">
        <f t="shared" si="22"/>
        <v>1000</v>
      </c>
      <c r="O88" s="30" t="s">
        <v>1195</v>
      </c>
      <c r="P88" s="346">
        <v>1</v>
      </c>
      <c r="Q88" s="372" t="s">
        <v>1196</v>
      </c>
      <c r="R88" s="6">
        <f t="shared" si="15"/>
        <v>200</v>
      </c>
      <c r="S88" s="4">
        <f t="shared" si="26"/>
        <v>17500</v>
      </c>
      <c r="T88" s="4">
        <f t="shared" si="27"/>
        <v>-16500</v>
      </c>
      <c r="U88" s="4">
        <f t="shared" si="23"/>
        <v>0</v>
      </c>
      <c r="V88" s="4">
        <f t="shared" si="28"/>
        <v>70000</v>
      </c>
      <c r="W88" s="4">
        <f t="shared" si="29"/>
        <v>0</v>
      </c>
      <c r="X88" s="4">
        <f t="shared" si="30"/>
        <v>0</v>
      </c>
    </row>
    <row r="89" spans="1:24" s="3" customFormat="1" ht="13.5" customHeight="1" x14ac:dyDescent="0.2">
      <c r="A89" s="353">
        <f t="shared" si="31"/>
        <v>85</v>
      </c>
      <c r="B89" s="27" t="s">
        <v>1197</v>
      </c>
      <c r="C89" s="112">
        <v>37771</v>
      </c>
      <c r="D89" s="124">
        <v>450000</v>
      </c>
      <c r="E89" s="124"/>
      <c r="F89" s="29">
        <f t="shared" si="21"/>
        <v>450000</v>
      </c>
      <c r="G89" s="29">
        <v>449000</v>
      </c>
      <c r="H89" s="29">
        <f t="shared" si="32"/>
        <v>1000</v>
      </c>
      <c r="I89" s="30">
        <v>5</v>
      </c>
      <c r="J89" s="30">
        <v>0.2</v>
      </c>
      <c r="K89" s="30">
        <v>0</v>
      </c>
      <c r="L89" s="72"/>
      <c r="M89" s="29">
        <f t="shared" si="25"/>
        <v>449000</v>
      </c>
      <c r="N89" s="72">
        <f t="shared" si="22"/>
        <v>1000</v>
      </c>
      <c r="O89" s="30" t="s">
        <v>1195</v>
      </c>
      <c r="P89" s="346">
        <v>5</v>
      </c>
      <c r="Q89" s="372" t="s">
        <v>1151</v>
      </c>
      <c r="R89" s="6">
        <f t="shared" ref="R89:R152" si="33">+N89*J89</f>
        <v>200</v>
      </c>
      <c r="S89" s="4">
        <f t="shared" si="26"/>
        <v>22500</v>
      </c>
      <c r="T89" s="4">
        <f t="shared" si="27"/>
        <v>-21500</v>
      </c>
      <c r="U89" s="4">
        <f t="shared" si="23"/>
        <v>0</v>
      </c>
      <c r="V89" s="4">
        <f t="shared" si="28"/>
        <v>90000</v>
      </c>
      <c r="W89" s="4">
        <f t="shared" si="29"/>
        <v>0</v>
      </c>
      <c r="X89" s="4">
        <f t="shared" si="30"/>
        <v>0</v>
      </c>
    </row>
    <row r="90" spans="1:24" s="3" customFormat="1" ht="13.5" customHeight="1" x14ac:dyDescent="0.2">
      <c r="A90" s="353">
        <f t="shared" si="31"/>
        <v>86</v>
      </c>
      <c r="B90" s="27" t="s">
        <v>1156</v>
      </c>
      <c r="C90" s="112">
        <v>37771</v>
      </c>
      <c r="D90" s="124">
        <v>270000</v>
      </c>
      <c r="E90" s="124"/>
      <c r="F90" s="29">
        <f t="shared" si="21"/>
        <v>270000</v>
      </c>
      <c r="G90" s="29">
        <v>269000</v>
      </c>
      <c r="H90" s="29">
        <f t="shared" si="32"/>
        <v>1000</v>
      </c>
      <c r="I90" s="30">
        <v>5</v>
      </c>
      <c r="J90" s="30">
        <v>0.2</v>
      </c>
      <c r="K90" s="30">
        <v>0</v>
      </c>
      <c r="L90" s="72"/>
      <c r="M90" s="29">
        <f t="shared" si="25"/>
        <v>269000</v>
      </c>
      <c r="N90" s="72">
        <f t="shared" si="22"/>
        <v>1000</v>
      </c>
      <c r="O90" s="374" t="s">
        <v>1195</v>
      </c>
      <c r="P90" s="346">
        <v>1</v>
      </c>
      <c r="Q90" s="372"/>
      <c r="R90" s="6">
        <f t="shared" si="33"/>
        <v>200</v>
      </c>
      <c r="S90" s="4">
        <f t="shared" si="26"/>
        <v>13500</v>
      </c>
      <c r="T90" s="4">
        <f t="shared" si="27"/>
        <v>-12500</v>
      </c>
      <c r="U90" s="4">
        <f t="shared" si="23"/>
        <v>0</v>
      </c>
      <c r="V90" s="4">
        <f t="shared" si="28"/>
        <v>54000</v>
      </c>
      <c r="W90" s="4">
        <f t="shared" si="29"/>
        <v>0</v>
      </c>
      <c r="X90" s="4">
        <f t="shared" si="30"/>
        <v>0</v>
      </c>
    </row>
    <row r="91" spans="1:24" s="3" customFormat="1" ht="13.5" customHeight="1" x14ac:dyDescent="0.2">
      <c r="A91" s="353">
        <f t="shared" si="31"/>
        <v>87</v>
      </c>
      <c r="B91" s="27" t="s">
        <v>1198</v>
      </c>
      <c r="C91" s="112">
        <v>37771</v>
      </c>
      <c r="D91" s="124">
        <v>540000</v>
      </c>
      <c r="E91" s="124"/>
      <c r="F91" s="29">
        <f t="shared" si="21"/>
        <v>540000</v>
      </c>
      <c r="G91" s="29">
        <v>539000</v>
      </c>
      <c r="H91" s="29">
        <f t="shared" si="32"/>
        <v>1000</v>
      </c>
      <c r="I91" s="30">
        <v>5</v>
      </c>
      <c r="J91" s="30">
        <v>0.2</v>
      </c>
      <c r="K91" s="30">
        <v>0</v>
      </c>
      <c r="L91" s="72"/>
      <c r="M91" s="29">
        <f t="shared" si="25"/>
        <v>539000</v>
      </c>
      <c r="N91" s="72">
        <f t="shared" si="22"/>
        <v>1000</v>
      </c>
      <c r="O91" s="374" t="s">
        <v>1193</v>
      </c>
      <c r="P91" s="346">
        <v>3</v>
      </c>
      <c r="Q91" s="372"/>
      <c r="R91" s="6">
        <f t="shared" si="33"/>
        <v>200</v>
      </c>
      <c r="S91" s="4">
        <f t="shared" si="26"/>
        <v>27000</v>
      </c>
      <c r="T91" s="4">
        <f t="shared" si="27"/>
        <v>-26000</v>
      </c>
      <c r="U91" s="4">
        <f t="shared" si="23"/>
        <v>0</v>
      </c>
      <c r="V91" s="4">
        <f t="shared" si="28"/>
        <v>108000</v>
      </c>
      <c r="W91" s="4">
        <f t="shared" si="29"/>
        <v>0</v>
      </c>
      <c r="X91" s="4">
        <f t="shared" si="30"/>
        <v>0</v>
      </c>
    </row>
    <row r="92" spans="1:24" s="3" customFormat="1" ht="13.5" customHeight="1" x14ac:dyDescent="0.2">
      <c r="A92" s="353">
        <f t="shared" si="31"/>
        <v>88</v>
      </c>
      <c r="B92" s="27" t="s">
        <v>1199</v>
      </c>
      <c r="C92" s="112">
        <v>37771</v>
      </c>
      <c r="D92" s="124">
        <v>500000</v>
      </c>
      <c r="E92" s="124"/>
      <c r="F92" s="29">
        <f t="shared" si="21"/>
        <v>500000</v>
      </c>
      <c r="G92" s="29">
        <v>499000</v>
      </c>
      <c r="H92" s="29">
        <f t="shared" si="32"/>
        <v>1000</v>
      </c>
      <c r="I92" s="30">
        <v>5</v>
      </c>
      <c r="J92" s="30">
        <v>0.2</v>
      </c>
      <c r="K92" s="30">
        <v>0</v>
      </c>
      <c r="L92" s="72"/>
      <c r="M92" s="29">
        <f t="shared" si="25"/>
        <v>499000</v>
      </c>
      <c r="N92" s="72">
        <f t="shared" si="22"/>
        <v>1000</v>
      </c>
      <c r="O92" s="374" t="s">
        <v>1193</v>
      </c>
      <c r="P92" s="346">
        <v>5</v>
      </c>
      <c r="Q92" s="372"/>
      <c r="R92" s="6">
        <f t="shared" si="33"/>
        <v>200</v>
      </c>
      <c r="S92" s="4">
        <f t="shared" si="26"/>
        <v>25000</v>
      </c>
      <c r="T92" s="4">
        <f t="shared" si="27"/>
        <v>-24000</v>
      </c>
      <c r="U92" s="4">
        <f t="shared" si="23"/>
        <v>0</v>
      </c>
      <c r="V92" s="4">
        <f t="shared" si="28"/>
        <v>100000</v>
      </c>
      <c r="W92" s="4">
        <f t="shared" si="29"/>
        <v>0</v>
      </c>
      <c r="X92" s="4">
        <f t="shared" si="30"/>
        <v>0</v>
      </c>
    </row>
    <row r="93" spans="1:24" s="3" customFormat="1" ht="13.5" customHeight="1" x14ac:dyDescent="0.2">
      <c r="A93" s="353">
        <f t="shared" si="31"/>
        <v>89</v>
      </c>
      <c r="B93" s="27" t="s">
        <v>1200</v>
      </c>
      <c r="C93" s="112">
        <v>37790</v>
      </c>
      <c r="D93" s="124">
        <v>300000</v>
      </c>
      <c r="E93" s="124"/>
      <c r="F93" s="29">
        <f t="shared" si="21"/>
        <v>300000</v>
      </c>
      <c r="G93" s="29">
        <v>299000</v>
      </c>
      <c r="H93" s="29">
        <f t="shared" si="32"/>
        <v>1000</v>
      </c>
      <c r="I93" s="30">
        <v>5</v>
      </c>
      <c r="J93" s="30">
        <v>0.2</v>
      </c>
      <c r="K93" s="30">
        <v>0</v>
      </c>
      <c r="L93" s="72"/>
      <c r="M93" s="29">
        <f t="shared" si="25"/>
        <v>299000</v>
      </c>
      <c r="N93" s="72">
        <f t="shared" si="22"/>
        <v>1000</v>
      </c>
      <c r="O93" s="374" t="s">
        <v>1143</v>
      </c>
      <c r="P93" s="346">
        <v>2</v>
      </c>
      <c r="Q93" s="372"/>
      <c r="R93" s="6">
        <f t="shared" si="33"/>
        <v>200</v>
      </c>
      <c r="S93" s="4">
        <f t="shared" si="26"/>
        <v>15000</v>
      </c>
      <c r="T93" s="4">
        <f t="shared" si="27"/>
        <v>-14000</v>
      </c>
      <c r="U93" s="4">
        <f t="shared" si="23"/>
        <v>0</v>
      </c>
      <c r="V93" s="4">
        <f t="shared" si="28"/>
        <v>60000</v>
      </c>
      <c r="W93" s="4">
        <f t="shared" si="29"/>
        <v>0</v>
      </c>
      <c r="X93" s="4">
        <f t="shared" si="30"/>
        <v>0</v>
      </c>
    </row>
    <row r="94" spans="1:24" s="3" customFormat="1" ht="13.5" customHeight="1" x14ac:dyDescent="0.2">
      <c r="A94" s="353">
        <f t="shared" si="31"/>
        <v>90</v>
      </c>
      <c r="B94" s="27" t="s">
        <v>1201</v>
      </c>
      <c r="C94" s="112">
        <v>37901</v>
      </c>
      <c r="D94" s="124">
        <v>3500000</v>
      </c>
      <c r="E94" s="124"/>
      <c r="F94" s="29">
        <f t="shared" si="21"/>
        <v>3500000</v>
      </c>
      <c r="G94" s="29">
        <v>3499000</v>
      </c>
      <c r="H94" s="29">
        <f t="shared" si="32"/>
        <v>1000</v>
      </c>
      <c r="I94" s="30">
        <v>5</v>
      </c>
      <c r="J94" s="30">
        <v>0.2</v>
      </c>
      <c r="K94" s="30">
        <v>0</v>
      </c>
      <c r="L94" s="72"/>
      <c r="M94" s="29">
        <f t="shared" si="25"/>
        <v>3499000</v>
      </c>
      <c r="N94" s="72">
        <f t="shared" si="22"/>
        <v>1000</v>
      </c>
      <c r="O94" s="374" t="s">
        <v>176</v>
      </c>
      <c r="P94" s="346">
        <v>1</v>
      </c>
      <c r="Q94" s="372"/>
      <c r="R94" s="6">
        <f t="shared" si="33"/>
        <v>200</v>
      </c>
      <c r="S94" s="4">
        <f t="shared" si="26"/>
        <v>175000</v>
      </c>
      <c r="T94" s="4">
        <f t="shared" si="27"/>
        <v>-174000</v>
      </c>
      <c r="U94" s="4">
        <f t="shared" si="23"/>
        <v>0</v>
      </c>
      <c r="V94" s="4">
        <f t="shared" si="28"/>
        <v>700000</v>
      </c>
      <c r="W94" s="4">
        <f t="shared" si="29"/>
        <v>0</v>
      </c>
      <c r="X94" s="4">
        <f t="shared" si="30"/>
        <v>0</v>
      </c>
    </row>
    <row r="95" spans="1:24" s="3" customFormat="1" ht="13.5" customHeight="1" x14ac:dyDescent="0.2">
      <c r="A95" s="353">
        <f t="shared" si="31"/>
        <v>91</v>
      </c>
      <c r="B95" s="27" t="s">
        <v>1202</v>
      </c>
      <c r="C95" s="112">
        <v>37925</v>
      </c>
      <c r="D95" s="124">
        <v>115000</v>
      </c>
      <c r="E95" s="124"/>
      <c r="F95" s="29">
        <f t="shared" si="21"/>
        <v>115000</v>
      </c>
      <c r="G95" s="29">
        <v>114000</v>
      </c>
      <c r="H95" s="29">
        <f t="shared" si="32"/>
        <v>1000</v>
      </c>
      <c r="I95" s="30">
        <v>5</v>
      </c>
      <c r="J95" s="30">
        <v>0.2</v>
      </c>
      <c r="K95" s="30">
        <v>0</v>
      </c>
      <c r="L95" s="72"/>
      <c r="M95" s="29">
        <f t="shared" si="25"/>
        <v>114000</v>
      </c>
      <c r="N95" s="72">
        <f t="shared" si="22"/>
        <v>1000</v>
      </c>
      <c r="O95" s="374" t="s">
        <v>1203</v>
      </c>
      <c r="P95" s="346">
        <v>1</v>
      </c>
      <c r="Q95" s="372"/>
      <c r="R95" s="6">
        <f t="shared" si="33"/>
        <v>200</v>
      </c>
      <c r="S95" s="4">
        <f t="shared" si="26"/>
        <v>5750</v>
      </c>
      <c r="T95" s="4">
        <f t="shared" si="27"/>
        <v>-4750</v>
      </c>
      <c r="U95" s="4">
        <f t="shared" si="23"/>
        <v>0</v>
      </c>
      <c r="V95" s="4">
        <f t="shared" si="28"/>
        <v>23000</v>
      </c>
      <c r="W95" s="4">
        <f t="shared" si="29"/>
        <v>0</v>
      </c>
      <c r="X95" s="4">
        <f t="shared" si="30"/>
        <v>0</v>
      </c>
    </row>
    <row r="96" spans="1:24" s="3" customFormat="1" ht="13.5" customHeight="1" x14ac:dyDescent="0.2">
      <c r="A96" s="353">
        <f t="shared" si="31"/>
        <v>92</v>
      </c>
      <c r="B96" s="27" t="s">
        <v>1149</v>
      </c>
      <c r="C96" s="112">
        <v>37925</v>
      </c>
      <c r="D96" s="124">
        <v>2272727</v>
      </c>
      <c r="E96" s="124"/>
      <c r="F96" s="29">
        <f t="shared" si="21"/>
        <v>2272727</v>
      </c>
      <c r="G96" s="29">
        <v>2271727</v>
      </c>
      <c r="H96" s="29">
        <f t="shared" si="32"/>
        <v>1000</v>
      </c>
      <c r="I96" s="30">
        <v>5</v>
      </c>
      <c r="J96" s="30">
        <v>0.2</v>
      </c>
      <c r="K96" s="30">
        <v>0</v>
      </c>
      <c r="L96" s="72"/>
      <c r="M96" s="29">
        <f t="shared" si="25"/>
        <v>2271727</v>
      </c>
      <c r="N96" s="72">
        <f t="shared" si="22"/>
        <v>1000</v>
      </c>
      <c r="O96" s="374" t="s">
        <v>1204</v>
      </c>
      <c r="P96" s="346">
        <v>2</v>
      </c>
      <c r="Q96" s="372"/>
      <c r="R96" s="6">
        <f t="shared" si="33"/>
        <v>200</v>
      </c>
      <c r="S96" s="4">
        <f t="shared" si="26"/>
        <v>113636.35</v>
      </c>
      <c r="T96" s="4">
        <f t="shared" si="27"/>
        <v>-112636.35</v>
      </c>
      <c r="U96" s="4">
        <f t="shared" si="23"/>
        <v>0</v>
      </c>
      <c r="V96" s="4">
        <f t="shared" si="28"/>
        <v>454545.4</v>
      </c>
      <c r="W96" s="4">
        <f t="shared" si="29"/>
        <v>0</v>
      </c>
      <c r="X96" s="4">
        <f t="shared" si="30"/>
        <v>0</v>
      </c>
    </row>
    <row r="97" spans="1:24" s="3" customFormat="1" ht="13.5" customHeight="1" x14ac:dyDescent="0.2">
      <c r="A97" s="353">
        <f t="shared" si="31"/>
        <v>93</v>
      </c>
      <c r="B97" s="27" t="s">
        <v>1181</v>
      </c>
      <c r="C97" s="112">
        <v>37936</v>
      </c>
      <c r="D97" s="124">
        <v>170000</v>
      </c>
      <c r="E97" s="124"/>
      <c r="F97" s="29">
        <f t="shared" si="21"/>
        <v>170000</v>
      </c>
      <c r="G97" s="29">
        <v>169000</v>
      </c>
      <c r="H97" s="29">
        <f t="shared" si="32"/>
        <v>1000</v>
      </c>
      <c r="I97" s="30">
        <v>5</v>
      </c>
      <c r="J97" s="30">
        <v>0.2</v>
      </c>
      <c r="K97" s="30">
        <v>0</v>
      </c>
      <c r="L97" s="72"/>
      <c r="M97" s="29">
        <f t="shared" si="25"/>
        <v>169000</v>
      </c>
      <c r="N97" s="72">
        <f t="shared" si="22"/>
        <v>1000</v>
      </c>
      <c r="O97" s="374" t="s">
        <v>1143</v>
      </c>
      <c r="P97" s="346">
        <v>5</v>
      </c>
      <c r="Q97" s="372"/>
      <c r="R97" s="6">
        <f t="shared" si="33"/>
        <v>200</v>
      </c>
      <c r="S97" s="4">
        <f t="shared" si="26"/>
        <v>8500</v>
      </c>
      <c r="T97" s="4">
        <f t="shared" si="27"/>
        <v>-7500</v>
      </c>
      <c r="U97" s="4">
        <f t="shared" si="23"/>
        <v>0</v>
      </c>
      <c r="V97" s="4">
        <f t="shared" si="28"/>
        <v>34000</v>
      </c>
      <c r="W97" s="4">
        <f t="shared" si="29"/>
        <v>0</v>
      </c>
      <c r="X97" s="4">
        <f t="shared" si="30"/>
        <v>0</v>
      </c>
    </row>
    <row r="98" spans="1:24" s="3" customFormat="1" ht="13.5" customHeight="1" x14ac:dyDescent="0.2">
      <c r="A98" s="353">
        <f t="shared" si="31"/>
        <v>94</v>
      </c>
      <c r="B98" s="27" t="s">
        <v>1205</v>
      </c>
      <c r="C98" s="112">
        <v>37944</v>
      </c>
      <c r="D98" s="124">
        <v>545455</v>
      </c>
      <c r="E98" s="124"/>
      <c r="F98" s="29">
        <f t="shared" si="21"/>
        <v>545455</v>
      </c>
      <c r="G98" s="29">
        <v>544455</v>
      </c>
      <c r="H98" s="29">
        <f t="shared" si="32"/>
        <v>1000</v>
      </c>
      <c r="I98" s="30">
        <v>5</v>
      </c>
      <c r="J98" s="30">
        <v>0.2</v>
      </c>
      <c r="K98" s="30">
        <v>0</v>
      </c>
      <c r="L98" s="72"/>
      <c r="M98" s="29">
        <f t="shared" si="25"/>
        <v>544455</v>
      </c>
      <c r="N98" s="72">
        <f t="shared" si="22"/>
        <v>1000</v>
      </c>
      <c r="O98" s="374" t="s">
        <v>1206</v>
      </c>
      <c r="P98" s="346">
        <v>2</v>
      </c>
      <c r="Q98" s="372"/>
      <c r="R98" s="6">
        <f t="shared" si="33"/>
        <v>200</v>
      </c>
      <c r="S98" s="4">
        <f t="shared" si="26"/>
        <v>27272.75</v>
      </c>
      <c r="T98" s="4">
        <f t="shared" si="27"/>
        <v>-26272.75</v>
      </c>
      <c r="U98" s="4">
        <f t="shared" si="23"/>
        <v>0</v>
      </c>
      <c r="V98" s="4">
        <f t="shared" si="28"/>
        <v>109091</v>
      </c>
      <c r="W98" s="4">
        <f t="shared" si="29"/>
        <v>0</v>
      </c>
      <c r="X98" s="4">
        <f t="shared" si="30"/>
        <v>0</v>
      </c>
    </row>
    <row r="99" spans="1:24" s="3" customFormat="1" ht="13.5" customHeight="1" x14ac:dyDescent="0.2">
      <c r="A99" s="353">
        <f t="shared" si="31"/>
        <v>95</v>
      </c>
      <c r="B99" s="27" t="s">
        <v>1207</v>
      </c>
      <c r="C99" s="112">
        <v>37945</v>
      </c>
      <c r="D99" s="124">
        <v>5500000</v>
      </c>
      <c r="E99" s="124"/>
      <c r="F99" s="29">
        <f t="shared" si="21"/>
        <v>5500000</v>
      </c>
      <c r="G99" s="29">
        <v>5499000</v>
      </c>
      <c r="H99" s="29">
        <f t="shared" si="32"/>
        <v>1000</v>
      </c>
      <c r="I99" s="30">
        <v>5</v>
      </c>
      <c r="J99" s="30">
        <v>0.2</v>
      </c>
      <c r="K99" s="30">
        <v>0</v>
      </c>
      <c r="L99" s="72"/>
      <c r="M99" s="29">
        <f t="shared" si="25"/>
        <v>5499000</v>
      </c>
      <c r="N99" s="72">
        <f t="shared" si="22"/>
        <v>1000</v>
      </c>
      <c r="O99" s="374" t="s">
        <v>1208</v>
      </c>
      <c r="P99" s="346"/>
      <c r="Q99" s="372"/>
      <c r="R99" s="6">
        <f t="shared" si="33"/>
        <v>200</v>
      </c>
      <c r="S99" s="4">
        <f t="shared" si="26"/>
        <v>275000</v>
      </c>
      <c r="T99" s="4">
        <f t="shared" si="27"/>
        <v>-274000</v>
      </c>
      <c r="U99" s="4">
        <f t="shared" si="23"/>
        <v>0</v>
      </c>
      <c r="V99" s="4">
        <f t="shared" si="28"/>
        <v>1100000</v>
      </c>
      <c r="W99" s="4">
        <f t="shared" si="29"/>
        <v>0</v>
      </c>
      <c r="X99" s="4">
        <f t="shared" si="30"/>
        <v>0</v>
      </c>
    </row>
    <row r="100" spans="1:24" s="3" customFormat="1" ht="13.5" customHeight="1" x14ac:dyDescent="0.2">
      <c r="A100" s="353">
        <f t="shared" si="31"/>
        <v>96</v>
      </c>
      <c r="B100" s="27" t="s">
        <v>1209</v>
      </c>
      <c r="C100" s="112">
        <v>37945</v>
      </c>
      <c r="D100" s="124">
        <v>675000</v>
      </c>
      <c r="E100" s="124"/>
      <c r="F100" s="29">
        <f t="shared" si="21"/>
        <v>675000</v>
      </c>
      <c r="G100" s="29">
        <v>674000</v>
      </c>
      <c r="H100" s="29">
        <f t="shared" si="32"/>
        <v>1000</v>
      </c>
      <c r="I100" s="30">
        <v>5</v>
      </c>
      <c r="J100" s="30">
        <v>0.2</v>
      </c>
      <c r="K100" s="30">
        <v>0</v>
      </c>
      <c r="L100" s="72"/>
      <c r="M100" s="29">
        <f t="shared" si="25"/>
        <v>674000</v>
      </c>
      <c r="N100" s="72">
        <f t="shared" si="22"/>
        <v>1000</v>
      </c>
      <c r="O100" s="374" t="s">
        <v>1210</v>
      </c>
      <c r="P100" s="346">
        <v>9</v>
      </c>
      <c r="Q100" s="372"/>
      <c r="R100" s="6">
        <f t="shared" si="33"/>
        <v>200</v>
      </c>
      <c r="S100" s="4">
        <f t="shared" si="26"/>
        <v>33750</v>
      </c>
      <c r="T100" s="4">
        <f t="shared" si="27"/>
        <v>-32750</v>
      </c>
      <c r="U100" s="4">
        <f t="shared" si="23"/>
        <v>0</v>
      </c>
      <c r="V100" s="4">
        <f t="shared" si="28"/>
        <v>135000</v>
      </c>
      <c r="W100" s="4">
        <f t="shared" si="29"/>
        <v>0</v>
      </c>
      <c r="X100" s="4">
        <f t="shared" si="30"/>
        <v>0</v>
      </c>
    </row>
    <row r="101" spans="1:24" s="3" customFormat="1" ht="13.5" customHeight="1" x14ac:dyDescent="0.2">
      <c r="A101" s="26">
        <f t="shared" si="31"/>
        <v>97</v>
      </c>
      <c r="B101" s="27" t="s">
        <v>1211</v>
      </c>
      <c r="C101" s="28" t="s">
        <v>1212</v>
      </c>
      <c r="D101" s="124">
        <v>200000</v>
      </c>
      <c r="E101" s="124"/>
      <c r="F101" s="29">
        <f t="shared" si="21"/>
        <v>200000</v>
      </c>
      <c r="G101" s="29">
        <v>199000</v>
      </c>
      <c r="H101" s="29">
        <f t="shared" si="32"/>
        <v>1000</v>
      </c>
      <c r="I101" s="30">
        <v>5</v>
      </c>
      <c r="J101" s="30">
        <v>0.2</v>
      </c>
      <c r="K101" s="30">
        <v>0</v>
      </c>
      <c r="L101" s="72"/>
      <c r="M101" s="29">
        <f t="shared" si="25"/>
        <v>199000</v>
      </c>
      <c r="N101" s="72">
        <f t="shared" si="22"/>
        <v>1000</v>
      </c>
      <c r="O101" s="73" t="s">
        <v>1213</v>
      </c>
      <c r="P101" s="73">
        <v>1</v>
      </c>
      <c r="Q101" s="32"/>
      <c r="R101" s="6">
        <f t="shared" si="33"/>
        <v>200</v>
      </c>
      <c r="S101" s="4">
        <f t="shared" si="26"/>
        <v>10000</v>
      </c>
      <c r="T101" s="4">
        <f t="shared" si="27"/>
        <v>-9000</v>
      </c>
      <c r="U101" s="4">
        <f t="shared" si="23"/>
        <v>0</v>
      </c>
      <c r="V101" s="4">
        <f t="shared" si="28"/>
        <v>40000</v>
      </c>
      <c r="W101" s="4">
        <f t="shared" si="29"/>
        <v>0</v>
      </c>
      <c r="X101" s="4">
        <f t="shared" si="30"/>
        <v>0</v>
      </c>
    </row>
    <row r="102" spans="1:24" s="3" customFormat="1" ht="13.5" customHeight="1" x14ac:dyDescent="0.2">
      <c r="A102" s="26">
        <f t="shared" si="31"/>
        <v>98</v>
      </c>
      <c r="B102" s="27" t="s">
        <v>1214</v>
      </c>
      <c r="C102" s="28" t="s">
        <v>1215</v>
      </c>
      <c r="D102" s="124">
        <v>160000</v>
      </c>
      <c r="E102" s="124"/>
      <c r="F102" s="29">
        <f t="shared" si="21"/>
        <v>160000</v>
      </c>
      <c r="G102" s="29">
        <v>159000</v>
      </c>
      <c r="H102" s="29">
        <f t="shared" si="32"/>
        <v>1000</v>
      </c>
      <c r="I102" s="30">
        <v>5</v>
      </c>
      <c r="J102" s="30">
        <v>0.2</v>
      </c>
      <c r="K102" s="30">
        <v>0</v>
      </c>
      <c r="L102" s="72"/>
      <c r="M102" s="29">
        <f t="shared" si="25"/>
        <v>159000</v>
      </c>
      <c r="N102" s="72">
        <f t="shared" si="22"/>
        <v>1000</v>
      </c>
      <c r="O102" s="73" t="s">
        <v>1216</v>
      </c>
      <c r="P102" s="73">
        <v>2</v>
      </c>
      <c r="Q102" s="32"/>
      <c r="R102" s="6">
        <f t="shared" si="33"/>
        <v>200</v>
      </c>
      <c r="S102" s="4">
        <f t="shared" si="26"/>
        <v>8000</v>
      </c>
      <c r="T102" s="4">
        <f t="shared" si="27"/>
        <v>-7000</v>
      </c>
      <c r="U102" s="4">
        <f t="shared" si="23"/>
        <v>0</v>
      </c>
      <c r="V102" s="4">
        <f t="shared" si="28"/>
        <v>32000</v>
      </c>
      <c r="W102" s="4">
        <f t="shared" si="29"/>
        <v>0</v>
      </c>
      <c r="X102" s="4">
        <f t="shared" si="30"/>
        <v>0</v>
      </c>
    </row>
    <row r="103" spans="1:24" s="3" customFormat="1" ht="13.5" customHeight="1" x14ac:dyDescent="0.2">
      <c r="A103" s="26">
        <f t="shared" si="31"/>
        <v>99</v>
      </c>
      <c r="B103" s="27" t="s">
        <v>1134</v>
      </c>
      <c r="C103" s="28" t="s">
        <v>1215</v>
      </c>
      <c r="D103" s="124">
        <v>90000</v>
      </c>
      <c r="E103" s="124"/>
      <c r="F103" s="29">
        <f t="shared" si="21"/>
        <v>90000</v>
      </c>
      <c r="G103" s="29">
        <v>89000</v>
      </c>
      <c r="H103" s="29">
        <f t="shared" si="32"/>
        <v>1000</v>
      </c>
      <c r="I103" s="30">
        <v>5</v>
      </c>
      <c r="J103" s="30">
        <v>0.2</v>
      </c>
      <c r="K103" s="30">
        <v>0</v>
      </c>
      <c r="L103" s="72"/>
      <c r="M103" s="29">
        <f t="shared" si="25"/>
        <v>89000</v>
      </c>
      <c r="N103" s="72">
        <f t="shared" si="22"/>
        <v>1000</v>
      </c>
      <c r="O103" s="73" t="s">
        <v>1193</v>
      </c>
      <c r="P103" s="73">
        <v>2</v>
      </c>
      <c r="Q103" s="32"/>
      <c r="R103" s="6">
        <f t="shared" si="33"/>
        <v>200</v>
      </c>
      <c r="S103" s="4">
        <f t="shared" si="26"/>
        <v>4500</v>
      </c>
      <c r="T103" s="4">
        <f t="shared" si="27"/>
        <v>-3500</v>
      </c>
      <c r="U103" s="4">
        <f t="shared" si="23"/>
        <v>0</v>
      </c>
      <c r="V103" s="4">
        <f t="shared" si="28"/>
        <v>18000</v>
      </c>
      <c r="W103" s="4">
        <f t="shared" si="29"/>
        <v>0</v>
      </c>
      <c r="X103" s="4">
        <f t="shared" si="30"/>
        <v>0</v>
      </c>
    </row>
    <row r="104" spans="1:24" s="3" customFormat="1" ht="13.5" customHeight="1" x14ac:dyDescent="0.2">
      <c r="A104" s="26">
        <f t="shared" si="31"/>
        <v>100</v>
      </c>
      <c r="B104" s="27" t="s">
        <v>1217</v>
      </c>
      <c r="C104" s="28" t="s">
        <v>1215</v>
      </c>
      <c r="D104" s="124">
        <v>1044000</v>
      </c>
      <c r="E104" s="124"/>
      <c r="F104" s="29">
        <f t="shared" si="21"/>
        <v>1044000</v>
      </c>
      <c r="G104" s="29">
        <v>1043000</v>
      </c>
      <c r="H104" s="29">
        <f t="shared" si="32"/>
        <v>1000</v>
      </c>
      <c r="I104" s="30">
        <v>5</v>
      </c>
      <c r="J104" s="30">
        <v>0.2</v>
      </c>
      <c r="K104" s="30">
        <v>0</v>
      </c>
      <c r="L104" s="72"/>
      <c r="M104" s="29">
        <f t="shared" si="25"/>
        <v>1043000</v>
      </c>
      <c r="N104" s="72">
        <f t="shared" si="22"/>
        <v>1000</v>
      </c>
      <c r="O104" s="73" t="s">
        <v>1193</v>
      </c>
      <c r="P104" s="73">
        <v>18</v>
      </c>
      <c r="Q104" s="105"/>
      <c r="R104" s="6">
        <f t="shared" si="33"/>
        <v>200</v>
      </c>
      <c r="S104" s="4">
        <f t="shared" si="26"/>
        <v>52200</v>
      </c>
      <c r="T104" s="4">
        <f t="shared" si="27"/>
        <v>-51200</v>
      </c>
      <c r="U104" s="4">
        <f t="shared" si="23"/>
        <v>0</v>
      </c>
      <c r="V104" s="4">
        <f t="shared" si="28"/>
        <v>208800</v>
      </c>
      <c r="W104" s="4">
        <f t="shared" si="29"/>
        <v>0</v>
      </c>
      <c r="X104" s="4">
        <f t="shared" si="30"/>
        <v>0</v>
      </c>
    </row>
    <row r="105" spans="1:24" s="3" customFormat="1" ht="13.5" customHeight="1" x14ac:dyDescent="0.2">
      <c r="A105" s="26">
        <f t="shared" si="31"/>
        <v>101</v>
      </c>
      <c r="B105" s="27" t="s">
        <v>1218</v>
      </c>
      <c r="C105" s="28" t="s">
        <v>1219</v>
      </c>
      <c r="D105" s="124">
        <v>1800000</v>
      </c>
      <c r="E105" s="124"/>
      <c r="F105" s="29">
        <f t="shared" si="21"/>
        <v>1800000</v>
      </c>
      <c r="G105" s="29">
        <v>1799000</v>
      </c>
      <c r="H105" s="29">
        <f t="shared" si="32"/>
        <v>1000</v>
      </c>
      <c r="I105" s="30">
        <v>5</v>
      </c>
      <c r="J105" s="30">
        <v>0.2</v>
      </c>
      <c r="K105" s="30">
        <v>0</v>
      </c>
      <c r="L105" s="72"/>
      <c r="M105" s="29">
        <f t="shared" si="25"/>
        <v>1799000</v>
      </c>
      <c r="N105" s="72">
        <f t="shared" si="22"/>
        <v>1000</v>
      </c>
      <c r="O105" s="73" t="s">
        <v>1220</v>
      </c>
      <c r="P105" s="73">
        <v>1</v>
      </c>
      <c r="Q105" s="105"/>
      <c r="R105" s="6">
        <f t="shared" si="33"/>
        <v>200</v>
      </c>
      <c r="S105" s="4">
        <f t="shared" si="26"/>
        <v>90000</v>
      </c>
      <c r="T105" s="4">
        <f t="shared" si="27"/>
        <v>-89000</v>
      </c>
      <c r="U105" s="4">
        <f t="shared" si="23"/>
        <v>0</v>
      </c>
      <c r="V105" s="4">
        <f t="shared" si="28"/>
        <v>360000</v>
      </c>
      <c r="W105" s="4">
        <f t="shared" si="29"/>
        <v>0</v>
      </c>
      <c r="X105" s="4">
        <f t="shared" si="30"/>
        <v>0</v>
      </c>
    </row>
    <row r="106" spans="1:24" s="3" customFormat="1" ht="13.5" customHeight="1" x14ac:dyDescent="0.2">
      <c r="A106" s="26">
        <f t="shared" si="31"/>
        <v>102</v>
      </c>
      <c r="B106" s="27" t="s">
        <v>1221</v>
      </c>
      <c r="C106" s="28" t="s">
        <v>1219</v>
      </c>
      <c r="D106" s="124">
        <v>200000</v>
      </c>
      <c r="E106" s="124"/>
      <c r="F106" s="29">
        <f t="shared" si="21"/>
        <v>200000</v>
      </c>
      <c r="G106" s="29">
        <v>199000</v>
      </c>
      <c r="H106" s="29">
        <f t="shared" si="32"/>
        <v>1000</v>
      </c>
      <c r="I106" s="30">
        <v>5</v>
      </c>
      <c r="J106" s="30">
        <v>0.2</v>
      </c>
      <c r="K106" s="30">
        <v>0</v>
      </c>
      <c r="L106" s="72"/>
      <c r="M106" s="29">
        <f t="shared" si="25"/>
        <v>199000</v>
      </c>
      <c r="N106" s="72">
        <f t="shared" si="22"/>
        <v>1000</v>
      </c>
      <c r="O106" s="73" t="s">
        <v>1222</v>
      </c>
      <c r="P106" s="73">
        <v>1</v>
      </c>
      <c r="Q106" s="105"/>
      <c r="R106" s="6">
        <f t="shared" si="33"/>
        <v>200</v>
      </c>
      <c r="S106" s="4">
        <f t="shared" si="26"/>
        <v>10000</v>
      </c>
      <c r="T106" s="4">
        <f t="shared" si="27"/>
        <v>-9000</v>
      </c>
      <c r="U106" s="4">
        <f t="shared" si="23"/>
        <v>0</v>
      </c>
      <c r="V106" s="4">
        <f t="shared" si="28"/>
        <v>40000</v>
      </c>
      <c r="W106" s="4">
        <f t="shared" si="29"/>
        <v>0</v>
      </c>
      <c r="X106" s="4">
        <f t="shared" si="30"/>
        <v>0</v>
      </c>
    </row>
    <row r="107" spans="1:24" s="3" customFormat="1" ht="13.5" customHeight="1" x14ac:dyDescent="0.2">
      <c r="A107" s="26">
        <f t="shared" si="31"/>
        <v>103</v>
      </c>
      <c r="B107" s="27" t="s">
        <v>1223</v>
      </c>
      <c r="C107" s="28" t="s">
        <v>160</v>
      </c>
      <c r="D107" s="124">
        <v>1300000</v>
      </c>
      <c r="E107" s="124"/>
      <c r="F107" s="29">
        <f t="shared" si="21"/>
        <v>1300000</v>
      </c>
      <c r="G107" s="29">
        <v>1299000</v>
      </c>
      <c r="H107" s="29">
        <f t="shared" si="32"/>
        <v>1000</v>
      </c>
      <c r="I107" s="30">
        <v>5</v>
      </c>
      <c r="J107" s="30">
        <v>0.2</v>
      </c>
      <c r="K107" s="30">
        <v>0</v>
      </c>
      <c r="L107" s="72"/>
      <c r="M107" s="29">
        <f t="shared" si="25"/>
        <v>1299000</v>
      </c>
      <c r="N107" s="72">
        <f t="shared" si="22"/>
        <v>1000</v>
      </c>
      <c r="O107" s="73" t="s">
        <v>1224</v>
      </c>
      <c r="P107" s="73">
        <v>13</v>
      </c>
      <c r="Q107" s="105"/>
      <c r="R107" s="6">
        <f t="shared" si="33"/>
        <v>200</v>
      </c>
      <c r="S107" s="4">
        <f t="shared" si="26"/>
        <v>65000</v>
      </c>
      <c r="T107" s="4">
        <f t="shared" si="27"/>
        <v>-64000</v>
      </c>
      <c r="U107" s="4">
        <f t="shared" si="23"/>
        <v>0</v>
      </c>
      <c r="V107" s="4">
        <f t="shared" si="28"/>
        <v>260000</v>
      </c>
      <c r="W107" s="4">
        <f t="shared" si="29"/>
        <v>0</v>
      </c>
      <c r="X107" s="4">
        <f t="shared" si="30"/>
        <v>0</v>
      </c>
    </row>
    <row r="108" spans="1:24" s="3" customFormat="1" ht="13.5" customHeight="1" x14ac:dyDescent="0.2">
      <c r="A108" s="26">
        <f t="shared" si="31"/>
        <v>104</v>
      </c>
      <c r="B108" s="27" t="s">
        <v>1138</v>
      </c>
      <c r="C108" s="28" t="s">
        <v>1094</v>
      </c>
      <c r="D108" s="124">
        <v>80000</v>
      </c>
      <c r="E108" s="124"/>
      <c r="F108" s="29">
        <f t="shared" si="21"/>
        <v>80000</v>
      </c>
      <c r="G108" s="29">
        <v>79000</v>
      </c>
      <c r="H108" s="29">
        <f t="shared" si="32"/>
        <v>1000</v>
      </c>
      <c r="I108" s="30">
        <v>5</v>
      </c>
      <c r="J108" s="30">
        <v>0.2</v>
      </c>
      <c r="K108" s="30">
        <v>0</v>
      </c>
      <c r="L108" s="72"/>
      <c r="M108" s="29">
        <f t="shared" si="25"/>
        <v>79000</v>
      </c>
      <c r="N108" s="72">
        <f t="shared" si="22"/>
        <v>1000</v>
      </c>
      <c r="O108" s="73" t="s">
        <v>1193</v>
      </c>
      <c r="P108" s="73">
        <v>1</v>
      </c>
      <c r="Q108" s="105" t="s">
        <v>1151</v>
      </c>
      <c r="R108" s="6">
        <f t="shared" si="33"/>
        <v>200</v>
      </c>
      <c r="S108" s="4">
        <f t="shared" si="26"/>
        <v>4000</v>
      </c>
      <c r="T108" s="4">
        <f t="shared" si="27"/>
        <v>-3000</v>
      </c>
      <c r="U108" s="4">
        <f t="shared" si="23"/>
        <v>0</v>
      </c>
      <c r="V108" s="4">
        <f t="shared" si="28"/>
        <v>16000</v>
      </c>
      <c r="W108" s="4">
        <f t="shared" si="29"/>
        <v>0</v>
      </c>
      <c r="X108" s="4">
        <f t="shared" si="30"/>
        <v>0</v>
      </c>
    </row>
    <row r="109" spans="1:24" s="3" customFormat="1" ht="13.5" customHeight="1" x14ac:dyDescent="0.2">
      <c r="A109" s="26">
        <f t="shared" si="31"/>
        <v>105</v>
      </c>
      <c r="B109" s="27" t="s">
        <v>1134</v>
      </c>
      <c r="C109" s="28" t="s">
        <v>1094</v>
      </c>
      <c r="D109" s="124">
        <v>45000</v>
      </c>
      <c r="E109" s="124"/>
      <c r="F109" s="29">
        <f t="shared" si="21"/>
        <v>45000</v>
      </c>
      <c r="G109" s="29">
        <v>44000</v>
      </c>
      <c r="H109" s="29">
        <f t="shared" si="32"/>
        <v>1000</v>
      </c>
      <c r="I109" s="30">
        <v>5</v>
      </c>
      <c r="J109" s="30">
        <v>0.2</v>
      </c>
      <c r="K109" s="30">
        <v>0</v>
      </c>
      <c r="L109" s="72"/>
      <c r="M109" s="29">
        <f t="shared" si="25"/>
        <v>44000</v>
      </c>
      <c r="N109" s="72">
        <f t="shared" si="22"/>
        <v>1000</v>
      </c>
      <c r="O109" s="73" t="s">
        <v>1193</v>
      </c>
      <c r="P109" s="73">
        <v>1</v>
      </c>
      <c r="Q109" s="105" t="s">
        <v>1151</v>
      </c>
      <c r="R109" s="6">
        <f t="shared" si="33"/>
        <v>200</v>
      </c>
      <c r="S109" s="4">
        <f t="shared" si="26"/>
        <v>2250</v>
      </c>
      <c r="T109" s="4">
        <f t="shared" si="27"/>
        <v>-1250</v>
      </c>
      <c r="U109" s="4">
        <f t="shared" si="23"/>
        <v>0</v>
      </c>
      <c r="V109" s="4">
        <f t="shared" si="28"/>
        <v>9000</v>
      </c>
      <c r="W109" s="4">
        <f t="shared" si="29"/>
        <v>0</v>
      </c>
      <c r="X109" s="4">
        <f t="shared" si="30"/>
        <v>0</v>
      </c>
    </row>
    <row r="110" spans="1:24" s="3" customFormat="1" ht="13.5" customHeight="1" x14ac:dyDescent="0.2">
      <c r="A110" s="486">
        <f t="shared" si="31"/>
        <v>106</v>
      </c>
      <c r="B110" s="533" t="s">
        <v>1149</v>
      </c>
      <c r="C110" s="534" t="s">
        <v>1225</v>
      </c>
      <c r="D110" s="489">
        <v>0</v>
      </c>
      <c r="E110" s="489"/>
      <c r="F110" s="491">
        <f t="shared" si="21"/>
        <v>0</v>
      </c>
      <c r="G110" s="491"/>
      <c r="H110" s="491"/>
      <c r="I110" s="492">
        <v>5</v>
      </c>
      <c r="J110" s="492">
        <v>0.2</v>
      </c>
      <c r="K110" s="492">
        <v>0</v>
      </c>
      <c r="L110" s="493"/>
      <c r="M110" s="491"/>
      <c r="N110" s="493">
        <f t="shared" si="22"/>
        <v>0</v>
      </c>
      <c r="O110" s="535" t="s">
        <v>1226</v>
      </c>
      <c r="P110" s="535">
        <v>1</v>
      </c>
      <c r="Q110" s="541" t="s">
        <v>1830</v>
      </c>
      <c r="R110" s="6">
        <f t="shared" si="33"/>
        <v>0</v>
      </c>
      <c r="S110" s="4">
        <f t="shared" si="26"/>
        <v>0</v>
      </c>
      <c r="T110" s="4">
        <f t="shared" si="27"/>
        <v>0</v>
      </c>
      <c r="U110" s="4">
        <f t="shared" si="23"/>
        <v>-1000</v>
      </c>
      <c r="V110" s="4">
        <f t="shared" si="28"/>
        <v>0</v>
      </c>
      <c r="W110" s="4">
        <f t="shared" si="29"/>
        <v>0</v>
      </c>
      <c r="X110" s="4">
        <f t="shared" si="30"/>
        <v>0</v>
      </c>
    </row>
    <row r="111" spans="1:24" s="3" customFormat="1" ht="13.5" customHeight="1" x14ac:dyDescent="0.2">
      <c r="A111" s="40">
        <f t="shared" si="31"/>
        <v>107</v>
      </c>
      <c r="B111" s="360" t="s">
        <v>1227</v>
      </c>
      <c r="C111" s="42" t="s">
        <v>1228</v>
      </c>
      <c r="D111" s="362">
        <v>0</v>
      </c>
      <c r="E111" s="362"/>
      <c r="F111" s="44">
        <f t="shared" si="21"/>
        <v>0</v>
      </c>
      <c r="G111" s="44">
        <v>0</v>
      </c>
      <c r="H111" s="44">
        <v>0</v>
      </c>
      <c r="I111" s="48">
        <v>5</v>
      </c>
      <c r="J111" s="48">
        <v>0.2</v>
      </c>
      <c r="K111" s="48">
        <v>0</v>
      </c>
      <c r="L111" s="74"/>
      <c r="M111" s="44">
        <v>0</v>
      </c>
      <c r="N111" s="74">
        <f t="shared" si="22"/>
        <v>0</v>
      </c>
      <c r="O111" s="76" t="s">
        <v>1226</v>
      </c>
      <c r="P111" s="76">
        <v>1</v>
      </c>
      <c r="Q111" s="385" t="s">
        <v>1229</v>
      </c>
      <c r="R111" s="6">
        <f t="shared" si="33"/>
        <v>0</v>
      </c>
      <c r="S111" s="4">
        <f t="shared" si="26"/>
        <v>0</v>
      </c>
      <c r="T111" s="4">
        <f t="shared" si="27"/>
        <v>0</v>
      </c>
      <c r="U111" s="4">
        <f t="shared" si="23"/>
        <v>-1000</v>
      </c>
      <c r="V111" s="4">
        <f t="shared" si="28"/>
        <v>0</v>
      </c>
      <c r="W111" s="4">
        <f t="shared" si="29"/>
        <v>0</v>
      </c>
      <c r="X111" s="4">
        <f t="shared" si="30"/>
        <v>0</v>
      </c>
    </row>
    <row r="112" spans="1:24" s="3" customFormat="1" ht="13.5" customHeight="1" x14ac:dyDescent="0.2">
      <c r="A112" s="26">
        <f t="shared" si="31"/>
        <v>108</v>
      </c>
      <c r="B112" s="27" t="s">
        <v>1149</v>
      </c>
      <c r="C112" s="28" t="s">
        <v>1230</v>
      </c>
      <c r="D112" s="124">
        <v>1390000</v>
      </c>
      <c r="E112" s="124"/>
      <c r="F112" s="29">
        <f t="shared" si="21"/>
        <v>1390000</v>
      </c>
      <c r="G112" s="29">
        <v>1389000</v>
      </c>
      <c r="H112" s="29">
        <f>+F112-G112</f>
        <v>1000</v>
      </c>
      <c r="I112" s="30">
        <v>5</v>
      </c>
      <c r="J112" s="30">
        <v>0.2</v>
      </c>
      <c r="K112" s="30">
        <v>0</v>
      </c>
      <c r="L112" s="72"/>
      <c r="M112" s="29">
        <f>+G112+L112</f>
        <v>1389000</v>
      </c>
      <c r="N112" s="72">
        <f t="shared" si="22"/>
        <v>1000</v>
      </c>
      <c r="O112" s="73" t="s">
        <v>1226</v>
      </c>
      <c r="P112" s="73">
        <v>1</v>
      </c>
      <c r="Q112" s="32"/>
      <c r="R112" s="6">
        <f t="shared" si="33"/>
        <v>200</v>
      </c>
      <c r="S112" s="4">
        <f t="shared" si="26"/>
        <v>69500</v>
      </c>
      <c r="T112" s="4">
        <f t="shared" si="27"/>
        <v>-68500</v>
      </c>
      <c r="U112" s="4">
        <f t="shared" si="23"/>
        <v>0</v>
      </c>
      <c r="V112" s="4">
        <f t="shared" si="28"/>
        <v>278000</v>
      </c>
      <c r="W112" s="4">
        <f t="shared" si="29"/>
        <v>0</v>
      </c>
      <c r="X112" s="4">
        <f t="shared" si="30"/>
        <v>0</v>
      </c>
    </row>
    <row r="113" spans="1:24" s="3" customFormat="1" ht="13.5" customHeight="1" x14ac:dyDescent="0.2">
      <c r="A113" s="26">
        <f t="shared" si="31"/>
        <v>109</v>
      </c>
      <c r="B113" s="27" t="s">
        <v>1138</v>
      </c>
      <c r="C113" s="28" t="s">
        <v>1231</v>
      </c>
      <c r="D113" s="124">
        <v>80000</v>
      </c>
      <c r="E113" s="124"/>
      <c r="F113" s="29">
        <f t="shared" si="21"/>
        <v>80000</v>
      </c>
      <c r="G113" s="29">
        <v>79000</v>
      </c>
      <c r="H113" s="29">
        <f>+F113-G113</f>
        <v>1000</v>
      </c>
      <c r="I113" s="30">
        <v>5</v>
      </c>
      <c r="J113" s="30">
        <v>0.2</v>
      </c>
      <c r="K113" s="30">
        <v>0</v>
      </c>
      <c r="L113" s="72"/>
      <c r="M113" s="29">
        <f>+G113+L113</f>
        <v>79000</v>
      </c>
      <c r="N113" s="72">
        <f t="shared" si="22"/>
        <v>1000</v>
      </c>
      <c r="O113" s="73" t="s">
        <v>1193</v>
      </c>
      <c r="P113" s="73">
        <v>1</v>
      </c>
      <c r="Q113" s="32"/>
      <c r="R113" s="6">
        <f t="shared" si="33"/>
        <v>200</v>
      </c>
      <c r="S113" s="4">
        <f t="shared" si="26"/>
        <v>4000</v>
      </c>
      <c r="T113" s="4">
        <f t="shared" si="27"/>
        <v>-3000</v>
      </c>
      <c r="U113" s="4">
        <f t="shared" si="23"/>
        <v>0</v>
      </c>
      <c r="V113" s="4">
        <f t="shared" si="28"/>
        <v>16000</v>
      </c>
      <c r="W113" s="4">
        <f t="shared" si="29"/>
        <v>0</v>
      </c>
      <c r="X113" s="4">
        <f t="shared" si="30"/>
        <v>0</v>
      </c>
    </row>
    <row r="114" spans="1:24" s="3" customFormat="1" ht="13.5" customHeight="1" x14ac:dyDescent="0.2">
      <c r="A114" s="40">
        <f t="shared" si="31"/>
        <v>110</v>
      </c>
      <c r="B114" s="360" t="s">
        <v>1134</v>
      </c>
      <c r="C114" s="42" t="s">
        <v>1231</v>
      </c>
      <c r="D114" s="362">
        <v>0</v>
      </c>
      <c r="E114" s="362"/>
      <c r="F114" s="44">
        <f t="shared" si="21"/>
        <v>0</v>
      </c>
      <c r="G114" s="44">
        <v>0</v>
      </c>
      <c r="H114" s="44">
        <v>0</v>
      </c>
      <c r="I114" s="48">
        <v>5</v>
      </c>
      <c r="J114" s="48">
        <v>0.2</v>
      </c>
      <c r="K114" s="48">
        <v>0</v>
      </c>
      <c r="L114" s="74"/>
      <c r="M114" s="44">
        <v>0</v>
      </c>
      <c r="N114" s="74">
        <f t="shared" si="22"/>
        <v>0</v>
      </c>
      <c r="O114" s="76" t="s">
        <v>1193</v>
      </c>
      <c r="P114" s="76">
        <v>2</v>
      </c>
      <c r="Q114" s="50" t="s">
        <v>1232</v>
      </c>
      <c r="R114" s="6">
        <f t="shared" si="33"/>
        <v>0</v>
      </c>
      <c r="S114" s="4">
        <f t="shared" si="26"/>
        <v>0</v>
      </c>
      <c r="T114" s="4">
        <f t="shared" si="27"/>
        <v>0</v>
      </c>
      <c r="U114" s="4">
        <f t="shared" si="23"/>
        <v>-1000</v>
      </c>
      <c r="V114" s="4">
        <f t="shared" si="28"/>
        <v>0</v>
      </c>
      <c r="W114" s="4">
        <f t="shared" si="29"/>
        <v>0</v>
      </c>
      <c r="X114" s="4">
        <f t="shared" si="30"/>
        <v>0</v>
      </c>
    </row>
    <row r="115" spans="1:24" s="3" customFormat="1" ht="13.5" customHeight="1" x14ac:dyDescent="0.2">
      <c r="A115" s="26">
        <f t="shared" si="31"/>
        <v>111</v>
      </c>
      <c r="B115" s="27" t="s">
        <v>1116</v>
      </c>
      <c r="C115" s="28" t="s">
        <v>1231</v>
      </c>
      <c r="D115" s="124">
        <v>50000</v>
      </c>
      <c r="E115" s="124"/>
      <c r="F115" s="29">
        <f t="shared" si="21"/>
        <v>50000</v>
      </c>
      <c r="G115" s="29">
        <v>49000</v>
      </c>
      <c r="H115" s="29">
        <f t="shared" ref="H115:H120" si="34">+F115-G115</f>
        <v>1000</v>
      </c>
      <c r="I115" s="30">
        <v>5</v>
      </c>
      <c r="J115" s="30">
        <v>0.2</v>
      </c>
      <c r="K115" s="30">
        <v>0</v>
      </c>
      <c r="L115" s="72"/>
      <c r="M115" s="29">
        <f t="shared" ref="M115:M133" si="35">+G115+L115</f>
        <v>49000</v>
      </c>
      <c r="N115" s="72">
        <f t="shared" si="22"/>
        <v>1000</v>
      </c>
      <c r="O115" s="73" t="s">
        <v>1195</v>
      </c>
      <c r="P115" s="73">
        <v>1</v>
      </c>
      <c r="Q115" s="32"/>
      <c r="R115" s="6">
        <f t="shared" si="33"/>
        <v>200</v>
      </c>
      <c r="S115" s="4">
        <f t="shared" si="26"/>
        <v>2500</v>
      </c>
      <c r="T115" s="4">
        <f t="shared" si="27"/>
        <v>-1500</v>
      </c>
      <c r="U115" s="4">
        <f t="shared" si="23"/>
        <v>0</v>
      </c>
      <c r="V115" s="4">
        <f t="shared" si="28"/>
        <v>10000</v>
      </c>
      <c r="W115" s="4">
        <f t="shared" si="29"/>
        <v>0</v>
      </c>
      <c r="X115" s="4">
        <f t="shared" si="30"/>
        <v>0</v>
      </c>
    </row>
    <row r="116" spans="1:24" s="3" customFormat="1" ht="13.5" customHeight="1" x14ac:dyDescent="0.2">
      <c r="A116" s="26">
        <f t="shared" si="31"/>
        <v>112</v>
      </c>
      <c r="B116" s="27" t="s">
        <v>1233</v>
      </c>
      <c r="C116" s="28" t="s">
        <v>1234</v>
      </c>
      <c r="D116" s="124">
        <v>630000</v>
      </c>
      <c r="E116" s="124"/>
      <c r="F116" s="29">
        <f t="shared" si="21"/>
        <v>630000</v>
      </c>
      <c r="G116" s="29">
        <v>629000</v>
      </c>
      <c r="H116" s="29">
        <f t="shared" si="34"/>
        <v>1000</v>
      </c>
      <c r="I116" s="30">
        <v>5</v>
      </c>
      <c r="J116" s="30">
        <v>0.2</v>
      </c>
      <c r="K116" s="30">
        <v>0</v>
      </c>
      <c r="L116" s="72"/>
      <c r="M116" s="29">
        <f t="shared" si="35"/>
        <v>629000</v>
      </c>
      <c r="N116" s="72">
        <f t="shared" si="22"/>
        <v>1000</v>
      </c>
      <c r="O116" s="73" t="s">
        <v>1235</v>
      </c>
      <c r="P116" s="73">
        <v>1</v>
      </c>
      <c r="Q116" s="32"/>
      <c r="R116" s="6">
        <f t="shared" si="33"/>
        <v>200</v>
      </c>
      <c r="S116" s="4">
        <f t="shared" si="26"/>
        <v>31500</v>
      </c>
      <c r="T116" s="4">
        <f t="shared" si="27"/>
        <v>-30500</v>
      </c>
      <c r="U116" s="4">
        <f t="shared" si="23"/>
        <v>0</v>
      </c>
      <c r="V116" s="4">
        <f t="shared" si="28"/>
        <v>126000</v>
      </c>
      <c r="W116" s="4">
        <f t="shared" si="29"/>
        <v>0</v>
      </c>
      <c r="X116" s="4">
        <f t="shared" si="30"/>
        <v>0</v>
      </c>
    </row>
    <row r="117" spans="1:24" s="3" customFormat="1" ht="13.5" customHeight="1" x14ac:dyDescent="0.2">
      <c r="A117" s="26">
        <f t="shared" si="31"/>
        <v>113</v>
      </c>
      <c r="B117" s="27" t="s">
        <v>1236</v>
      </c>
      <c r="C117" s="28" t="s">
        <v>1234</v>
      </c>
      <c r="D117" s="124">
        <v>520000</v>
      </c>
      <c r="E117" s="124"/>
      <c r="F117" s="29">
        <f>+D117+E117</f>
        <v>520000</v>
      </c>
      <c r="G117" s="29">
        <v>519000</v>
      </c>
      <c r="H117" s="29">
        <f t="shared" si="34"/>
        <v>1000</v>
      </c>
      <c r="I117" s="30">
        <v>5</v>
      </c>
      <c r="J117" s="30">
        <v>0.2</v>
      </c>
      <c r="K117" s="30">
        <v>0</v>
      </c>
      <c r="L117" s="72"/>
      <c r="M117" s="29">
        <f t="shared" si="35"/>
        <v>519000</v>
      </c>
      <c r="N117" s="72">
        <f>+F117-M117</f>
        <v>1000</v>
      </c>
      <c r="O117" s="73" t="s">
        <v>1235</v>
      </c>
      <c r="P117" s="73">
        <v>2</v>
      </c>
      <c r="Q117" s="32"/>
      <c r="R117" s="6">
        <f t="shared" si="33"/>
        <v>200</v>
      </c>
      <c r="S117" s="4">
        <f t="shared" si="26"/>
        <v>26000</v>
      </c>
      <c r="T117" s="4">
        <f t="shared" si="27"/>
        <v>-25000</v>
      </c>
      <c r="U117" s="4">
        <f>N117-1000</f>
        <v>0</v>
      </c>
      <c r="V117" s="4">
        <f t="shared" si="28"/>
        <v>104000</v>
      </c>
      <c r="W117" s="4">
        <f t="shared" si="29"/>
        <v>0</v>
      </c>
      <c r="X117" s="4">
        <f t="shared" si="30"/>
        <v>0</v>
      </c>
    </row>
    <row r="118" spans="1:24" s="3" customFormat="1" ht="13.5" customHeight="1" x14ac:dyDescent="0.2">
      <c r="A118" s="26">
        <f t="shared" si="31"/>
        <v>114</v>
      </c>
      <c r="B118" s="27" t="s">
        <v>1237</v>
      </c>
      <c r="C118" s="28" t="s">
        <v>508</v>
      </c>
      <c r="D118" s="124">
        <v>4800000</v>
      </c>
      <c r="E118" s="124"/>
      <c r="F118" s="29">
        <f>+D118+E118</f>
        <v>4800000</v>
      </c>
      <c r="G118" s="29">
        <v>4799000</v>
      </c>
      <c r="H118" s="29">
        <f t="shared" si="34"/>
        <v>1000</v>
      </c>
      <c r="I118" s="30">
        <v>5</v>
      </c>
      <c r="J118" s="30">
        <v>0.2</v>
      </c>
      <c r="K118" s="30">
        <v>0</v>
      </c>
      <c r="L118" s="72"/>
      <c r="M118" s="29">
        <f t="shared" si="35"/>
        <v>4799000</v>
      </c>
      <c r="N118" s="72">
        <f>+F118-M118</f>
        <v>1000</v>
      </c>
      <c r="O118" s="73" t="s">
        <v>1238</v>
      </c>
      <c r="P118" s="73"/>
      <c r="Q118" s="32"/>
      <c r="R118" s="6">
        <f t="shared" si="33"/>
        <v>200</v>
      </c>
      <c r="S118" s="4">
        <f t="shared" si="26"/>
        <v>240000</v>
      </c>
      <c r="T118" s="4">
        <f t="shared" si="27"/>
        <v>-239000</v>
      </c>
      <c r="U118" s="4">
        <f>N118-1000</f>
        <v>0</v>
      </c>
      <c r="V118" s="4">
        <f t="shared" si="28"/>
        <v>960000</v>
      </c>
      <c r="W118" s="4">
        <f t="shared" si="29"/>
        <v>0</v>
      </c>
      <c r="X118" s="4">
        <f t="shared" si="30"/>
        <v>0</v>
      </c>
    </row>
    <row r="119" spans="1:24" s="3" customFormat="1" ht="13.5" customHeight="1" x14ac:dyDescent="0.2">
      <c r="A119" s="26">
        <f t="shared" si="31"/>
        <v>115</v>
      </c>
      <c r="B119" s="27" t="s">
        <v>1239</v>
      </c>
      <c r="C119" s="28" t="s">
        <v>1240</v>
      </c>
      <c r="D119" s="124">
        <v>145000</v>
      </c>
      <c r="E119" s="124"/>
      <c r="F119" s="29">
        <f>+D119+E119</f>
        <v>145000</v>
      </c>
      <c r="G119" s="29">
        <v>144000</v>
      </c>
      <c r="H119" s="29">
        <f t="shared" si="34"/>
        <v>1000</v>
      </c>
      <c r="I119" s="30">
        <v>5</v>
      </c>
      <c r="J119" s="30">
        <v>0.2</v>
      </c>
      <c r="K119" s="30">
        <v>0</v>
      </c>
      <c r="L119" s="72"/>
      <c r="M119" s="29">
        <f t="shared" si="35"/>
        <v>144000</v>
      </c>
      <c r="N119" s="72">
        <f>+F119-M119</f>
        <v>1000</v>
      </c>
      <c r="O119" s="73" t="s">
        <v>1193</v>
      </c>
      <c r="P119" s="73">
        <v>1</v>
      </c>
      <c r="Q119" s="32"/>
      <c r="R119" s="6">
        <f t="shared" si="33"/>
        <v>200</v>
      </c>
      <c r="S119" s="4">
        <f t="shared" si="26"/>
        <v>7250</v>
      </c>
      <c r="T119" s="4">
        <f t="shared" si="27"/>
        <v>-6250</v>
      </c>
      <c r="U119" s="4">
        <f>N119-1000</f>
        <v>0</v>
      </c>
      <c r="V119" s="4">
        <f t="shared" si="28"/>
        <v>29000</v>
      </c>
      <c r="W119" s="4">
        <f t="shared" si="29"/>
        <v>0</v>
      </c>
      <c r="X119" s="4">
        <f t="shared" si="30"/>
        <v>0</v>
      </c>
    </row>
    <row r="120" spans="1:24" s="3" customFormat="1" ht="13.5" customHeight="1" x14ac:dyDescent="0.2">
      <c r="A120" s="26">
        <f t="shared" si="31"/>
        <v>116</v>
      </c>
      <c r="B120" s="27" t="s">
        <v>1138</v>
      </c>
      <c r="C120" s="28" t="s">
        <v>1240</v>
      </c>
      <c r="D120" s="124">
        <v>150000</v>
      </c>
      <c r="E120" s="124"/>
      <c r="F120" s="29">
        <f>+D120+E120</f>
        <v>150000</v>
      </c>
      <c r="G120" s="29">
        <v>149000</v>
      </c>
      <c r="H120" s="29">
        <f t="shared" si="34"/>
        <v>1000</v>
      </c>
      <c r="I120" s="30">
        <v>5</v>
      </c>
      <c r="J120" s="30">
        <v>0.2</v>
      </c>
      <c r="K120" s="30">
        <v>0</v>
      </c>
      <c r="L120" s="72"/>
      <c r="M120" s="29">
        <f t="shared" si="35"/>
        <v>149000</v>
      </c>
      <c r="N120" s="72">
        <f>+F120-M120</f>
        <v>1000</v>
      </c>
      <c r="O120" s="73" t="s">
        <v>1193</v>
      </c>
      <c r="P120" s="73">
        <v>1</v>
      </c>
      <c r="Q120" s="32"/>
      <c r="R120" s="6">
        <f t="shared" si="33"/>
        <v>200</v>
      </c>
      <c r="S120" s="4">
        <f t="shared" si="26"/>
        <v>7500</v>
      </c>
      <c r="T120" s="4">
        <f t="shared" si="27"/>
        <v>-6500</v>
      </c>
      <c r="U120" s="4">
        <f>N120-1000</f>
        <v>0</v>
      </c>
      <c r="V120" s="4">
        <f t="shared" si="28"/>
        <v>30000</v>
      </c>
      <c r="W120" s="4">
        <f t="shared" si="29"/>
        <v>0</v>
      </c>
      <c r="X120" s="4">
        <f t="shared" si="30"/>
        <v>0</v>
      </c>
    </row>
    <row r="121" spans="1:24" s="3" customFormat="1" ht="13.5" customHeight="1" x14ac:dyDescent="0.2">
      <c r="A121" s="40">
        <f t="shared" si="31"/>
        <v>117</v>
      </c>
      <c r="B121" s="360" t="s">
        <v>1114</v>
      </c>
      <c r="C121" s="42" t="s">
        <v>1241</v>
      </c>
      <c r="D121" s="362"/>
      <c r="E121" s="362"/>
      <c r="F121" s="44"/>
      <c r="G121" s="44">
        <v>0</v>
      </c>
      <c r="H121" s="44"/>
      <c r="I121" s="48"/>
      <c r="J121" s="48">
        <v>0.2</v>
      </c>
      <c r="K121" s="48">
        <v>0</v>
      </c>
      <c r="L121" s="74"/>
      <c r="M121" s="44">
        <f t="shared" si="35"/>
        <v>0</v>
      </c>
      <c r="N121" s="74">
        <v>0</v>
      </c>
      <c r="O121" s="76" t="s">
        <v>1242</v>
      </c>
      <c r="P121" s="76">
        <v>1</v>
      </c>
      <c r="Q121" s="386"/>
      <c r="R121" s="6">
        <f t="shared" si="33"/>
        <v>0</v>
      </c>
      <c r="S121" s="4">
        <f t="shared" si="26"/>
        <v>0</v>
      </c>
      <c r="T121" s="4">
        <f t="shared" si="27"/>
        <v>0</v>
      </c>
      <c r="U121" s="4"/>
      <c r="V121" s="4" t="e">
        <f t="shared" si="28"/>
        <v>#DIV/0!</v>
      </c>
      <c r="W121" s="4">
        <f t="shared" si="29"/>
        <v>0</v>
      </c>
      <c r="X121" s="4">
        <f t="shared" si="30"/>
        <v>0</v>
      </c>
    </row>
    <row r="122" spans="1:24" s="3" customFormat="1" ht="13.5" customHeight="1" x14ac:dyDescent="0.2">
      <c r="A122" s="26">
        <f t="shared" si="31"/>
        <v>118</v>
      </c>
      <c r="B122" s="27" t="s">
        <v>1138</v>
      </c>
      <c r="C122" s="28" t="s">
        <v>1243</v>
      </c>
      <c r="D122" s="124">
        <v>150000</v>
      </c>
      <c r="E122" s="124"/>
      <c r="F122" s="29">
        <f t="shared" ref="F122:F185" si="36">+D122+E122</f>
        <v>150000</v>
      </c>
      <c r="G122" s="29">
        <v>149000</v>
      </c>
      <c r="H122" s="29">
        <f t="shared" ref="H122:H133" si="37">+F122-G122</f>
        <v>1000</v>
      </c>
      <c r="I122" s="30">
        <v>5</v>
      </c>
      <c r="J122" s="30">
        <v>0.2</v>
      </c>
      <c r="K122" s="30">
        <v>0</v>
      </c>
      <c r="L122" s="72"/>
      <c r="M122" s="29">
        <f t="shared" si="35"/>
        <v>149000</v>
      </c>
      <c r="N122" s="72">
        <f t="shared" ref="N122:N185" si="38">+F122-M122</f>
        <v>1000</v>
      </c>
      <c r="O122" s="73" t="s">
        <v>1193</v>
      </c>
      <c r="P122" s="73">
        <v>1</v>
      </c>
      <c r="Q122" s="32"/>
      <c r="R122" s="6">
        <f t="shared" si="33"/>
        <v>200</v>
      </c>
      <c r="S122" s="4">
        <f t="shared" si="26"/>
        <v>7500</v>
      </c>
      <c r="T122" s="4">
        <f t="shared" si="27"/>
        <v>-6500</v>
      </c>
      <c r="U122" s="4">
        <f t="shared" ref="U122:U135" si="39">N122-1000</f>
        <v>0</v>
      </c>
      <c r="V122" s="4">
        <f t="shared" si="28"/>
        <v>30000</v>
      </c>
      <c r="W122" s="4">
        <f t="shared" si="29"/>
        <v>0</v>
      </c>
      <c r="X122" s="4">
        <f t="shared" si="30"/>
        <v>0</v>
      </c>
    </row>
    <row r="123" spans="1:24" s="3" customFormat="1" ht="13.5" customHeight="1" x14ac:dyDescent="0.2">
      <c r="A123" s="26">
        <f t="shared" si="31"/>
        <v>119</v>
      </c>
      <c r="B123" s="27" t="s">
        <v>1134</v>
      </c>
      <c r="C123" s="28" t="s">
        <v>1243</v>
      </c>
      <c r="D123" s="124">
        <v>250000</v>
      </c>
      <c r="E123" s="124"/>
      <c r="F123" s="29">
        <f t="shared" si="36"/>
        <v>250000</v>
      </c>
      <c r="G123" s="29">
        <v>249000</v>
      </c>
      <c r="H123" s="29">
        <f t="shared" si="37"/>
        <v>1000</v>
      </c>
      <c r="I123" s="30">
        <v>5</v>
      </c>
      <c r="J123" s="30">
        <v>0.2</v>
      </c>
      <c r="K123" s="30">
        <v>0</v>
      </c>
      <c r="L123" s="72"/>
      <c r="M123" s="29">
        <f t="shared" si="35"/>
        <v>249000</v>
      </c>
      <c r="N123" s="72">
        <f t="shared" si="38"/>
        <v>1000</v>
      </c>
      <c r="O123" s="73" t="s">
        <v>1193</v>
      </c>
      <c r="P123" s="73">
        <v>10</v>
      </c>
      <c r="Q123" s="32"/>
      <c r="R123" s="6">
        <f t="shared" si="33"/>
        <v>200</v>
      </c>
      <c r="S123" s="4">
        <f t="shared" si="26"/>
        <v>12500</v>
      </c>
      <c r="T123" s="4">
        <f t="shared" si="27"/>
        <v>-11500</v>
      </c>
      <c r="U123" s="4">
        <f t="shared" si="39"/>
        <v>0</v>
      </c>
      <c r="V123" s="4">
        <f t="shared" si="28"/>
        <v>50000</v>
      </c>
      <c r="W123" s="4">
        <f t="shared" si="29"/>
        <v>0</v>
      </c>
      <c r="X123" s="4">
        <f t="shared" si="30"/>
        <v>0</v>
      </c>
    </row>
    <row r="124" spans="1:24" s="3" customFormat="1" ht="13.5" customHeight="1" x14ac:dyDescent="0.2">
      <c r="A124" s="26">
        <f t="shared" si="31"/>
        <v>120</v>
      </c>
      <c r="B124" s="27" t="s">
        <v>1244</v>
      </c>
      <c r="C124" s="28" t="s">
        <v>177</v>
      </c>
      <c r="D124" s="124">
        <v>260000</v>
      </c>
      <c r="E124" s="124"/>
      <c r="F124" s="29">
        <f t="shared" si="36"/>
        <v>260000</v>
      </c>
      <c r="G124" s="29">
        <v>259000</v>
      </c>
      <c r="H124" s="29">
        <f t="shared" si="37"/>
        <v>1000</v>
      </c>
      <c r="I124" s="30">
        <v>5</v>
      </c>
      <c r="J124" s="30">
        <v>0.2</v>
      </c>
      <c r="K124" s="30">
        <v>0</v>
      </c>
      <c r="L124" s="72"/>
      <c r="M124" s="29">
        <f t="shared" si="35"/>
        <v>259000</v>
      </c>
      <c r="N124" s="72">
        <f t="shared" si="38"/>
        <v>1000</v>
      </c>
      <c r="O124" s="73" t="s">
        <v>1245</v>
      </c>
      <c r="P124" s="73">
        <v>1</v>
      </c>
      <c r="Q124" s="32"/>
      <c r="R124" s="6">
        <f t="shared" si="33"/>
        <v>200</v>
      </c>
      <c r="S124" s="4">
        <f t="shared" si="26"/>
        <v>13000</v>
      </c>
      <c r="T124" s="4">
        <f t="shared" si="27"/>
        <v>-12000</v>
      </c>
      <c r="U124" s="4">
        <f t="shared" si="39"/>
        <v>0</v>
      </c>
      <c r="V124" s="4">
        <f t="shared" si="28"/>
        <v>52000</v>
      </c>
      <c r="W124" s="4">
        <f t="shared" si="29"/>
        <v>0</v>
      </c>
      <c r="X124" s="4">
        <f t="shared" si="30"/>
        <v>0</v>
      </c>
    </row>
    <row r="125" spans="1:24" s="3" customFormat="1" ht="13.5" customHeight="1" x14ac:dyDescent="0.2">
      <c r="A125" s="26">
        <f t="shared" si="31"/>
        <v>121</v>
      </c>
      <c r="B125" s="27" t="s">
        <v>1246</v>
      </c>
      <c r="C125" s="28" t="s">
        <v>177</v>
      </c>
      <c r="D125" s="124">
        <v>284500</v>
      </c>
      <c r="E125" s="124"/>
      <c r="F125" s="29">
        <f t="shared" si="36"/>
        <v>284500</v>
      </c>
      <c r="G125" s="29">
        <v>283500</v>
      </c>
      <c r="H125" s="29">
        <f t="shared" si="37"/>
        <v>1000</v>
      </c>
      <c r="I125" s="30">
        <v>5</v>
      </c>
      <c r="J125" s="30">
        <v>0.2</v>
      </c>
      <c r="K125" s="30">
        <v>0</v>
      </c>
      <c r="L125" s="72"/>
      <c r="M125" s="29">
        <f t="shared" si="35"/>
        <v>283500</v>
      </c>
      <c r="N125" s="72">
        <f t="shared" si="38"/>
        <v>1000</v>
      </c>
      <c r="O125" s="73" t="s">
        <v>1235</v>
      </c>
      <c r="P125" s="73">
        <v>1</v>
      </c>
      <c r="Q125" s="32"/>
      <c r="R125" s="6">
        <f t="shared" si="33"/>
        <v>200</v>
      </c>
      <c r="S125" s="4">
        <f t="shared" si="26"/>
        <v>14225</v>
      </c>
      <c r="T125" s="4">
        <f t="shared" si="27"/>
        <v>-13225</v>
      </c>
      <c r="U125" s="4">
        <f t="shared" si="39"/>
        <v>0</v>
      </c>
      <c r="V125" s="4">
        <f t="shared" si="28"/>
        <v>56900</v>
      </c>
      <c r="W125" s="4">
        <f t="shared" si="29"/>
        <v>0</v>
      </c>
      <c r="X125" s="4">
        <f t="shared" si="30"/>
        <v>0</v>
      </c>
    </row>
    <row r="126" spans="1:24" s="3" customFormat="1" ht="13.5" customHeight="1" x14ac:dyDescent="0.2">
      <c r="A126" s="26">
        <f t="shared" si="31"/>
        <v>122</v>
      </c>
      <c r="B126" s="27" t="s">
        <v>1236</v>
      </c>
      <c r="C126" s="28" t="s">
        <v>177</v>
      </c>
      <c r="D126" s="124">
        <v>780000</v>
      </c>
      <c r="E126" s="124"/>
      <c r="F126" s="29">
        <f t="shared" si="36"/>
        <v>780000</v>
      </c>
      <c r="G126" s="29">
        <v>779000</v>
      </c>
      <c r="H126" s="29">
        <f t="shared" si="37"/>
        <v>1000</v>
      </c>
      <c r="I126" s="30">
        <v>5</v>
      </c>
      <c r="J126" s="30">
        <v>0.2</v>
      </c>
      <c r="K126" s="30">
        <v>0</v>
      </c>
      <c r="L126" s="72"/>
      <c r="M126" s="29">
        <f t="shared" si="35"/>
        <v>779000</v>
      </c>
      <c r="N126" s="72">
        <f t="shared" si="38"/>
        <v>1000</v>
      </c>
      <c r="O126" s="73" t="s">
        <v>1245</v>
      </c>
      <c r="P126" s="73">
        <v>3</v>
      </c>
      <c r="Q126" s="32"/>
      <c r="R126" s="6">
        <f t="shared" si="33"/>
        <v>200</v>
      </c>
      <c r="S126" s="4">
        <f t="shared" si="26"/>
        <v>39000</v>
      </c>
      <c r="T126" s="4">
        <f t="shared" si="27"/>
        <v>-38000</v>
      </c>
      <c r="U126" s="4">
        <f t="shared" si="39"/>
        <v>0</v>
      </c>
      <c r="V126" s="4">
        <f t="shared" si="28"/>
        <v>156000</v>
      </c>
      <c r="W126" s="4">
        <f t="shared" si="29"/>
        <v>0</v>
      </c>
      <c r="X126" s="4">
        <f t="shared" si="30"/>
        <v>0</v>
      </c>
    </row>
    <row r="127" spans="1:24" s="3" customFormat="1" ht="13.5" customHeight="1" x14ac:dyDescent="0.2">
      <c r="A127" s="450">
        <f t="shared" si="31"/>
        <v>123</v>
      </c>
      <c r="B127" s="440" t="s">
        <v>1247</v>
      </c>
      <c r="C127" s="451" t="s">
        <v>177</v>
      </c>
      <c r="D127" s="442">
        <v>0</v>
      </c>
      <c r="E127" s="442"/>
      <c r="F127" s="443">
        <f t="shared" si="36"/>
        <v>0</v>
      </c>
      <c r="G127" s="443"/>
      <c r="H127" s="443"/>
      <c r="I127" s="444">
        <v>5</v>
      </c>
      <c r="J127" s="444">
        <v>0.2</v>
      </c>
      <c r="K127" s="444">
        <v>0</v>
      </c>
      <c r="L127" s="445"/>
      <c r="M127" s="443"/>
      <c r="N127" s="445"/>
      <c r="O127" s="452" t="s">
        <v>1195</v>
      </c>
      <c r="P127" s="452">
        <v>1</v>
      </c>
      <c r="Q127" s="453" t="s">
        <v>1668</v>
      </c>
      <c r="R127" s="6">
        <f t="shared" si="33"/>
        <v>0</v>
      </c>
      <c r="S127" s="4">
        <f t="shared" si="26"/>
        <v>0</v>
      </c>
      <c r="T127" s="4">
        <f t="shared" si="27"/>
        <v>0</v>
      </c>
      <c r="U127" s="4">
        <f t="shared" si="39"/>
        <v>-1000</v>
      </c>
      <c r="V127" s="4">
        <f t="shared" si="28"/>
        <v>0</v>
      </c>
      <c r="W127" s="4">
        <f t="shared" si="29"/>
        <v>0</v>
      </c>
      <c r="X127" s="4">
        <f t="shared" si="30"/>
        <v>0</v>
      </c>
    </row>
    <row r="128" spans="1:24" s="3" customFormat="1" ht="13.5" customHeight="1" x14ac:dyDescent="0.2">
      <c r="A128" s="450">
        <f t="shared" si="31"/>
        <v>124</v>
      </c>
      <c r="B128" s="440" t="s">
        <v>1247</v>
      </c>
      <c r="C128" s="451" t="s">
        <v>177</v>
      </c>
      <c r="D128" s="442">
        <v>0</v>
      </c>
      <c r="E128" s="442"/>
      <c r="F128" s="443">
        <f t="shared" si="36"/>
        <v>0</v>
      </c>
      <c r="G128" s="443"/>
      <c r="H128" s="443"/>
      <c r="I128" s="444">
        <v>5</v>
      </c>
      <c r="J128" s="444">
        <v>0.2</v>
      </c>
      <c r="K128" s="444">
        <v>0</v>
      </c>
      <c r="L128" s="445"/>
      <c r="M128" s="443"/>
      <c r="N128" s="445"/>
      <c r="O128" s="452" t="s">
        <v>1195</v>
      </c>
      <c r="P128" s="452">
        <v>1</v>
      </c>
      <c r="Q128" s="453" t="s">
        <v>1668</v>
      </c>
      <c r="R128" s="6">
        <f t="shared" si="33"/>
        <v>0</v>
      </c>
      <c r="S128" s="4">
        <f t="shared" si="26"/>
        <v>0</v>
      </c>
      <c r="T128" s="4">
        <f t="shared" si="27"/>
        <v>0</v>
      </c>
      <c r="U128" s="4">
        <f t="shared" si="39"/>
        <v>-1000</v>
      </c>
      <c r="V128" s="4">
        <f t="shared" si="28"/>
        <v>0</v>
      </c>
      <c r="W128" s="4">
        <f t="shared" si="29"/>
        <v>0</v>
      </c>
      <c r="X128" s="4">
        <f t="shared" si="30"/>
        <v>0</v>
      </c>
    </row>
    <row r="129" spans="1:24" s="3" customFormat="1" ht="13.5" customHeight="1" x14ac:dyDescent="0.2">
      <c r="A129" s="26">
        <f t="shared" si="31"/>
        <v>125</v>
      </c>
      <c r="B129" s="27" t="s">
        <v>1248</v>
      </c>
      <c r="C129" s="28" t="s">
        <v>1249</v>
      </c>
      <c r="D129" s="124">
        <v>318182</v>
      </c>
      <c r="E129" s="124"/>
      <c r="F129" s="29">
        <f t="shared" si="36"/>
        <v>318182</v>
      </c>
      <c r="G129" s="29">
        <v>317182</v>
      </c>
      <c r="H129" s="29">
        <f t="shared" si="37"/>
        <v>1000</v>
      </c>
      <c r="I129" s="30">
        <v>5</v>
      </c>
      <c r="J129" s="30">
        <v>0.2</v>
      </c>
      <c r="K129" s="30">
        <v>0</v>
      </c>
      <c r="L129" s="72"/>
      <c r="M129" s="29">
        <f t="shared" si="35"/>
        <v>317182</v>
      </c>
      <c r="N129" s="72">
        <f t="shared" si="38"/>
        <v>1000</v>
      </c>
      <c r="O129" s="73" t="s">
        <v>1250</v>
      </c>
      <c r="P129" s="73">
        <v>1</v>
      </c>
      <c r="Q129" s="32"/>
      <c r="R129" s="6">
        <f t="shared" si="33"/>
        <v>200</v>
      </c>
      <c r="S129" s="4">
        <f t="shared" si="26"/>
        <v>15909.1</v>
      </c>
      <c r="T129" s="4">
        <f t="shared" si="27"/>
        <v>-14909.1</v>
      </c>
      <c r="U129" s="4">
        <f t="shared" si="39"/>
        <v>0</v>
      </c>
      <c r="V129" s="4">
        <f t="shared" si="28"/>
        <v>63636.4</v>
      </c>
      <c r="W129" s="4">
        <f t="shared" si="29"/>
        <v>0</v>
      </c>
      <c r="X129" s="4">
        <f t="shared" si="30"/>
        <v>0</v>
      </c>
    </row>
    <row r="130" spans="1:24" s="3" customFormat="1" ht="13.5" customHeight="1" x14ac:dyDescent="0.2">
      <c r="A130" s="26">
        <f t="shared" si="31"/>
        <v>126</v>
      </c>
      <c r="B130" s="27" t="s">
        <v>1251</v>
      </c>
      <c r="C130" s="28" t="s">
        <v>1252</v>
      </c>
      <c r="D130" s="124">
        <v>180000</v>
      </c>
      <c r="E130" s="124"/>
      <c r="F130" s="29">
        <f t="shared" si="36"/>
        <v>180000</v>
      </c>
      <c r="G130" s="29">
        <v>179000</v>
      </c>
      <c r="H130" s="29">
        <f t="shared" si="37"/>
        <v>1000</v>
      </c>
      <c r="I130" s="30">
        <v>5</v>
      </c>
      <c r="J130" s="30">
        <v>0.2</v>
      </c>
      <c r="K130" s="30">
        <v>0</v>
      </c>
      <c r="L130" s="72"/>
      <c r="M130" s="29">
        <f t="shared" si="35"/>
        <v>179000</v>
      </c>
      <c r="N130" s="72">
        <f t="shared" si="38"/>
        <v>1000</v>
      </c>
      <c r="O130" s="73" t="s">
        <v>1242</v>
      </c>
      <c r="P130" s="73">
        <v>1</v>
      </c>
      <c r="Q130" s="32"/>
      <c r="R130" s="6">
        <f t="shared" si="33"/>
        <v>200</v>
      </c>
      <c r="S130" s="4">
        <f t="shared" si="26"/>
        <v>9000</v>
      </c>
      <c r="T130" s="4">
        <f t="shared" si="27"/>
        <v>-8000</v>
      </c>
      <c r="U130" s="4">
        <f t="shared" si="39"/>
        <v>0</v>
      </c>
      <c r="V130" s="4">
        <f t="shared" si="28"/>
        <v>36000</v>
      </c>
      <c r="W130" s="4">
        <f t="shared" si="29"/>
        <v>0</v>
      </c>
      <c r="X130" s="4">
        <f t="shared" si="30"/>
        <v>0</v>
      </c>
    </row>
    <row r="131" spans="1:24" s="3" customFormat="1" ht="13.5" customHeight="1" x14ac:dyDescent="0.2">
      <c r="A131" s="26">
        <f t="shared" si="31"/>
        <v>127</v>
      </c>
      <c r="B131" s="27" t="s">
        <v>1253</v>
      </c>
      <c r="C131" s="28" t="s">
        <v>1254</v>
      </c>
      <c r="D131" s="124">
        <v>210000</v>
      </c>
      <c r="E131" s="124"/>
      <c r="F131" s="29">
        <f t="shared" si="36"/>
        <v>210000</v>
      </c>
      <c r="G131" s="29">
        <v>209000</v>
      </c>
      <c r="H131" s="29">
        <f t="shared" si="37"/>
        <v>1000</v>
      </c>
      <c r="I131" s="30">
        <v>5</v>
      </c>
      <c r="J131" s="30">
        <v>0.2</v>
      </c>
      <c r="K131" s="30">
        <v>0</v>
      </c>
      <c r="L131" s="72"/>
      <c r="M131" s="29">
        <f t="shared" si="35"/>
        <v>209000</v>
      </c>
      <c r="N131" s="72">
        <f t="shared" si="38"/>
        <v>1000</v>
      </c>
      <c r="O131" s="73" t="s">
        <v>1216</v>
      </c>
      <c r="P131" s="73">
        <v>2</v>
      </c>
      <c r="Q131" s="105" t="s">
        <v>1151</v>
      </c>
      <c r="R131" s="6">
        <f t="shared" si="33"/>
        <v>200</v>
      </c>
      <c r="S131" s="4">
        <f t="shared" si="26"/>
        <v>10500</v>
      </c>
      <c r="T131" s="4">
        <f t="shared" si="27"/>
        <v>-9500</v>
      </c>
      <c r="U131" s="4">
        <f t="shared" si="39"/>
        <v>0</v>
      </c>
      <c r="V131" s="4">
        <f t="shared" si="28"/>
        <v>42000</v>
      </c>
      <c r="W131" s="4">
        <f t="shared" si="29"/>
        <v>0</v>
      </c>
      <c r="X131" s="4">
        <f t="shared" si="30"/>
        <v>0</v>
      </c>
    </row>
    <row r="132" spans="1:24" s="3" customFormat="1" ht="13.5" customHeight="1" x14ac:dyDescent="0.2">
      <c r="A132" s="26">
        <f t="shared" si="31"/>
        <v>128</v>
      </c>
      <c r="B132" s="27" t="s">
        <v>1255</v>
      </c>
      <c r="C132" s="28" t="s">
        <v>1254</v>
      </c>
      <c r="D132" s="124">
        <v>75000</v>
      </c>
      <c r="E132" s="124"/>
      <c r="F132" s="29">
        <f t="shared" si="36"/>
        <v>75000</v>
      </c>
      <c r="G132" s="29">
        <v>74000</v>
      </c>
      <c r="H132" s="29">
        <f t="shared" si="37"/>
        <v>1000</v>
      </c>
      <c r="I132" s="30">
        <v>5</v>
      </c>
      <c r="J132" s="30">
        <v>0.2</v>
      </c>
      <c r="K132" s="30">
        <v>0</v>
      </c>
      <c r="L132" s="72"/>
      <c r="M132" s="29">
        <f t="shared" si="35"/>
        <v>74000</v>
      </c>
      <c r="N132" s="72">
        <f t="shared" si="38"/>
        <v>1000</v>
      </c>
      <c r="O132" s="73" t="s">
        <v>1193</v>
      </c>
      <c r="P132" s="73">
        <v>1</v>
      </c>
      <c r="Q132" s="105" t="s">
        <v>1196</v>
      </c>
      <c r="R132" s="6">
        <f t="shared" si="33"/>
        <v>200</v>
      </c>
      <c r="S132" s="4">
        <f t="shared" si="26"/>
        <v>3750</v>
      </c>
      <c r="T132" s="4">
        <f t="shared" si="27"/>
        <v>-2750</v>
      </c>
      <c r="U132" s="4">
        <f t="shared" si="39"/>
        <v>0</v>
      </c>
      <c r="V132" s="4">
        <f t="shared" si="28"/>
        <v>15000</v>
      </c>
      <c r="W132" s="4">
        <f t="shared" si="29"/>
        <v>0</v>
      </c>
      <c r="X132" s="4">
        <f t="shared" si="30"/>
        <v>0</v>
      </c>
    </row>
    <row r="133" spans="1:24" s="3" customFormat="1" ht="13.5" customHeight="1" x14ac:dyDescent="0.2">
      <c r="A133" s="26">
        <f t="shared" si="31"/>
        <v>129</v>
      </c>
      <c r="B133" s="27" t="s">
        <v>1256</v>
      </c>
      <c r="C133" s="28" t="s">
        <v>1257</v>
      </c>
      <c r="D133" s="124">
        <v>272727</v>
      </c>
      <c r="E133" s="124"/>
      <c r="F133" s="29">
        <f t="shared" si="36"/>
        <v>272727</v>
      </c>
      <c r="G133" s="29">
        <v>271727</v>
      </c>
      <c r="H133" s="29">
        <f t="shared" si="37"/>
        <v>1000</v>
      </c>
      <c r="I133" s="30">
        <v>5</v>
      </c>
      <c r="J133" s="30">
        <v>0.2</v>
      </c>
      <c r="K133" s="30">
        <v>0</v>
      </c>
      <c r="L133" s="72"/>
      <c r="M133" s="29">
        <f t="shared" si="35"/>
        <v>271727</v>
      </c>
      <c r="N133" s="72">
        <f t="shared" si="38"/>
        <v>1000</v>
      </c>
      <c r="O133" s="73" t="s">
        <v>1258</v>
      </c>
      <c r="P133" s="73">
        <v>2</v>
      </c>
      <c r="Q133" s="32"/>
      <c r="R133" s="6">
        <f t="shared" si="33"/>
        <v>200</v>
      </c>
      <c r="S133" s="4">
        <f t="shared" ref="S133:S196" si="40">D133*0.05</f>
        <v>13636.35</v>
      </c>
      <c r="T133" s="4">
        <f t="shared" ref="T133:T196" si="41">N133-S133</f>
        <v>-12636.35</v>
      </c>
      <c r="U133" s="4">
        <f t="shared" si="39"/>
        <v>0</v>
      </c>
      <c r="V133" s="4">
        <f t="shared" ref="V133:V196" si="42">F133/I133</f>
        <v>54545.4</v>
      </c>
      <c r="W133" s="4">
        <f t="shared" ref="W133:W196" si="43">ROUND(IF(H133&lt;=1000,0,V133/12*0),0)</f>
        <v>0</v>
      </c>
      <c r="X133" s="4">
        <f t="shared" ref="X133:X196" si="44">L133-W133</f>
        <v>0</v>
      </c>
    </row>
    <row r="134" spans="1:24" s="123" customFormat="1" ht="13.5" customHeight="1" x14ac:dyDescent="0.2">
      <c r="A134" s="113">
        <f t="shared" ref="A134:A197" si="45">A133+1</f>
        <v>130</v>
      </c>
      <c r="B134" s="114" t="s">
        <v>1259</v>
      </c>
      <c r="C134" s="387" t="s">
        <v>1260</v>
      </c>
      <c r="D134" s="296">
        <v>0</v>
      </c>
      <c r="E134" s="296"/>
      <c r="F134" s="116">
        <f t="shared" si="36"/>
        <v>0</v>
      </c>
      <c r="G134" s="116"/>
      <c r="H134" s="116">
        <v>0</v>
      </c>
      <c r="I134" s="118">
        <v>5</v>
      </c>
      <c r="J134" s="118">
        <v>0.2</v>
      </c>
      <c r="K134" s="118">
        <v>0</v>
      </c>
      <c r="L134" s="117"/>
      <c r="M134" s="116"/>
      <c r="N134" s="117">
        <f t="shared" si="38"/>
        <v>0</v>
      </c>
      <c r="O134" s="307" t="s">
        <v>1261</v>
      </c>
      <c r="P134" s="125">
        <v>1</v>
      </c>
      <c r="Q134" s="388" t="s">
        <v>1262</v>
      </c>
      <c r="R134" s="121">
        <f t="shared" si="33"/>
        <v>0</v>
      </c>
      <c r="S134" s="122">
        <f t="shared" si="40"/>
        <v>0</v>
      </c>
      <c r="T134" s="122">
        <f t="shared" si="41"/>
        <v>0</v>
      </c>
      <c r="U134" s="122">
        <f t="shared" si="39"/>
        <v>-1000</v>
      </c>
      <c r="V134" s="122">
        <f t="shared" si="42"/>
        <v>0</v>
      </c>
      <c r="W134" s="122">
        <f t="shared" si="43"/>
        <v>0</v>
      </c>
      <c r="X134" s="122">
        <f t="shared" si="44"/>
        <v>0</v>
      </c>
    </row>
    <row r="135" spans="1:24" s="3" customFormat="1" ht="13.5" customHeight="1" x14ac:dyDescent="0.2">
      <c r="A135" s="26">
        <f t="shared" si="45"/>
        <v>131</v>
      </c>
      <c r="B135" s="27" t="s">
        <v>1263</v>
      </c>
      <c r="C135" s="28" t="s">
        <v>1264</v>
      </c>
      <c r="D135" s="124">
        <v>1050000</v>
      </c>
      <c r="E135" s="124"/>
      <c r="F135" s="29">
        <f t="shared" si="36"/>
        <v>1050000</v>
      </c>
      <c r="G135" s="29">
        <v>1049000</v>
      </c>
      <c r="H135" s="29">
        <f>+F135-G135</f>
        <v>1000</v>
      </c>
      <c r="I135" s="30">
        <v>5</v>
      </c>
      <c r="J135" s="30">
        <v>0.2</v>
      </c>
      <c r="K135" s="30">
        <v>0</v>
      </c>
      <c r="L135" s="72"/>
      <c r="M135" s="29">
        <f>+G135+L135</f>
        <v>1049000</v>
      </c>
      <c r="N135" s="72">
        <f t="shared" si="38"/>
        <v>1000</v>
      </c>
      <c r="O135" s="73" t="s">
        <v>1265</v>
      </c>
      <c r="P135" s="73">
        <v>1</v>
      </c>
      <c r="Q135" s="32"/>
      <c r="R135" s="6">
        <f t="shared" si="33"/>
        <v>200</v>
      </c>
      <c r="S135" s="4">
        <f t="shared" si="40"/>
        <v>52500</v>
      </c>
      <c r="T135" s="4">
        <f t="shared" si="41"/>
        <v>-51500</v>
      </c>
      <c r="U135" s="4">
        <f t="shared" si="39"/>
        <v>0</v>
      </c>
      <c r="V135" s="4">
        <f t="shared" si="42"/>
        <v>210000</v>
      </c>
      <c r="W135" s="4">
        <f t="shared" si="43"/>
        <v>0</v>
      </c>
      <c r="X135" s="4">
        <f t="shared" si="44"/>
        <v>0</v>
      </c>
    </row>
    <row r="136" spans="1:24" s="3" customFormat="1" ht="13.5" customHeight="1" x14ac:dyDescent="0.2">
      <c r="A136" s="40">
        <f t="shared" si="45"/>
        <v>132</v>
      </c>
      <c r="B136" s="360" t="s">
        <v>1266</v>
      </c>
      <c r="C136" s="42" t="s">
        <v>1267</v>
      </c>
      <c r="D136" s="362">
        <v>0</v>
      </c>
      <c r="E136" s="362"/>
      <c r="F136" s="44">
        <f t="shared" si="36"/>
        <v>0</v>
      </c>
      <c r="G136" s="44">
        <v>0</v>
      </c>
      <c r="H136" s="44">
        <v>0</v>
      </c>
      <c r="I136" s="48">
        <v>5</v>
      </c>
      <c r="J136" s="48">
        <v>0.2</v>
      </c>
      <c r="K136" s="48">
        <v>0</v>
      </c>
      <c r="L136" s="74"/>
      <c r="M136" s="44">
        <v>0</v>
      </c>
      <c r="N136" s="74">
        <f t="shared" si="38"/>
        <v>0</v>
      </c>
      <c r="O136" s="76" t="s">
        <v>1268</v>
      </c>
      <c r="P136" s="76">
        <v>1</v>
      </c>
      <c r="Q136" s="389" t="s">
        <v>1269</v>
      </c>
      <c r="R136" s="6">
        <f t="shared" si="33"/>
        <v>0</v>
      </c>
      <c r="S136" s="4">
        <f t="shared" si="40"/>
        <v>0</v>
      </c>
      <c r="T136" s="4">
        <f t="shared" si="41"/>
        <v>0</v>
      </c>
      <c r="U136" s="4">
        <f>N136</f>
        <v>0</v>
      </c>
      <c r="V136" s="4">
        <f t="shared" si="42"/>
        <v>0</v>
      </c>
      <c r="W136" s="4">
        <f t="shared" si="43"/>
        <v>0</v>
      </c>
      <c r="X136" s="4">
        <f t="shared" si="44"/>
        <v>0</v>
      </c>
    </row>
    <row r="137" spans="1:24" s="3" customFormat="1" ht="13.5" customHeight="1" x14ac:dyDescent="0.2">
      <c r="A137" s="26">
        <f t="shared" si="45"/>
        <v>133</v>
      </c>
      <c r="B137" s="27" t="s">
        <v>1270</v>
      </c>
      <c r="C137" s="28" t="s">
        <v>1267</v>
      </c>
      <c r="D137" s="124">
        <v>380000</v>
      </c>
      <c r="E137" s="124"/>
      <c r="F137" s="29">
        <f t="shared" si="36"/>
        <v>380000</v>
      </c>
      <c r="G137" s="29">
        <v>379000</v>
      </c>
      <c r="H137" s="29">
        <f t="shared" ref="H137:H197" si="46">+F137-G137</f>
        <v>1000</v>
      </c>
      <c r="I137" s="30">
        <v>5</v>
      </c>
      <c r="J137" s="30">
        <v>0.2</v>
      </c>
      <c r="K137" s="30">
        <v>0</v>
      </c>
      <c r="L137" s="72"/>
      <c r="M137" s="29">
        <f t="shared" ref="M137:M197" si="47">+G137+L137</f>
        <v>379000</v>
      </c>
      <c r="N137" s="72">
        <f t="shared" si="38"/>
        <v>1000</v>
      </c>
      <c r="O137" s="73" t="s">
        <v>1271</v>
      </c>
      <c r="P137" s="73">
        <v>2</v>
      </c>
      <c r="Q137" s="32"/>
      <c r="R137" s="6">
        <f t="shared" si="33"/>
        <v>200</v>
      </c>
      <c r="S137" s="4">
        <f t="shared" si="40"/>
        <v>19000</v>
      </c>
      <c r="T137" s="4">
        <f t="shared" si="41"/>
        <v>-18000</v>
      </c>
      <c r="U137" s="4">
        <f t="shared" ref="U137:U197" si="48">N137-1000</f>
        <v>0</v>
      </c>
      <c r="V137" s="4">
        <f t="shared" si="42"/>
        <v>76000</v>
      </c>
      <c r="W137" s="4">
        <f t="shared" si="43"/>
        <v>0</v>
      </c>
      <c r="X137" s="4">
        <f t="shared" si="44"/>
        <v>0</v>
      </c>
    </row>
    <row r="138" spans="1:24" s="3" customFormat="1" ht="13.5" customHeight="1" x14ac:dyDescent="0.2">
      <c r="A138" s="26">
        <f t="shared" si="45"/>
        <v>134</v>
      </c>
      <c r="B138" s="27" t="s">
        <v>1272</v>
      </c>
      <c r="C138" s="28" t="s">
        <v>1267</v>
      </c>
      <c r="D138" s="124">
        <v>300000</v>
      </c>
      <c r="E138" s="124"/>
      <c r="F138" s="29">
        <f t="shared" si="36"/>
        <v>300000</v>
      </c>
      <c r="G138" s="29">
        <v>299000</v>
      </c>
      <c r="H138" s="29">
        <f t="shared" si="46"/>
        <v>1000</v>
      </c>
      <c r="I138" s="30">
        <v>5</v>
      </c>
      <c r="J138" s="30">
        <v>0.2</v>
      </c>
      <c r="K138" s="30">
        <v>0</v>
      </c>
      <c r="L138" s="72"/>
      <c r="M138" s="29">
        <f t="shared" si="47"/>
        <v>299000</v>
      </c>
      <c r="N138" s="72">
        <f t="shared" si="38"/>
        <v>1000</v>
      </c>
      <c r="O138" s="73" t="s">
        <v>1271</v>
      </c>
      <c r="P138" s="73">
        <v>2</v>
      </c>
      <c r="Q138" s="32"/>
      <c r="R138" s="6">
        <f t="shared" si="33"/>
        <v>200</v>
      </c>
      <c r="S138" s="4">
        <f t="shared" si="40"/>
        <v>15000</v>
      </c>
      <c r="T138" s="4">
        <f t="shared" si="41"/>
        <v>-14000</v>
      </c>
      <c r="U138" s="4">
        <f t="shared" si="48"/>
        <v>0</v>
      </c>
      <c r="V138" s="4">
        <f t="shared" si="42"/>
        <v>60000</v>
      </c>
      <c r="W138" s="4">
        <f t="shared" si="43"/>
        <v>0</v>
      </c>
      <c r="X138" s="4">
        <f t="shared" si="44"/>
        <v>0</v>
      </c>
    </row>
    <row r="139" spans="1:24" s="3" customFormat="1" ht="13.5" customHeight="1" x14ac:dyDescent="0.2">
      <c r="A139" s="26">
        <f t="shared" si="45"/>
        <v>135</v>
      </c>
      <c r="B139" s="27" t="s">
        <v>1273</v>
      </c>
      <c r="C139" s="28" t="s">
        <v>1274</v>
      </c>
      <c r="D139" s="124">
        <v>7000000</v>
      </c>
      <c r="E139" s="124"/>
      <c r="F139" s="29">
        <f t="shared" si="36"/>
        <v>7000000</v>
      </c>
      <c r="G139" s="29">
        <v>6999000</v>
      </c>
      <c r="H139" s="29">
        <f t="shared" si="46"/>
        <v>1000</v>
      </c>
      <c r="I139" s="30">
        <v>5</v>
      </c>
      <c r="J139" s="30">
        <v>0.2</v>
      </c>
      <c r="K139" s="30">
        <v>0</v>
      </c>
      <c r="L139" s="72"/>
      <c r="M139" s="29">
        <f t="shared" si="47"/>
        <v>6999000</v>
      </c>
      <c r="N139" s="72">
        <f t="shared" si="38"/>
        <v>1000</v>
      </c>
      <c r="O139" s="30" t="s">
        <v>1275</v>
      </c>
      <c r="P139" s="346">
        <v>1</v>
      </c>
      <c r="Q139" s="372"/>
      <c r="R139" s="6">
        <f t="shared" si="33"/>
        <v>200</v>
      </c>
      <c r="S139" s="4">
        <f t="shared" si="40"/>
        <v>350000</v>
      </c>
      <c r="T139" s="4">
        <f t="shared" si="41"/>
        <v>-349000</v>
      </c>
      <c r="U139" s="4">
        <f t="shared" si="48"/>
        <v>0</v>
      </c>
      <c r="V139" s="4">
        <f t="shared" si="42"/>
        <v>1400000</v>
      </c>
      <c r="W139" s="4">
        <f t="shared" si="43"/>
        <v>0</v>
      </c>
      <c r="X139" s="4">
        <f t="shared" si="44"/>
        <v>0</v>
      </c>
    </row>
    <row r="140" spans="1:24" s="3" customFormat="1" ht="13.5" customHeight="1" x14ac:dyDescent="0.2">
      <c r="A140" s="26">
        <f t="shared" si="45"/>
        <v>136</v>
      </c>
      <c r="B140" s="27" t="s">
        <v>1276</v>
      </c>
      <c r="C140" s="28" t="s">
        <v>1277</v>
      </c>
      <c r="D140" s="124">
        <v>440000</v>
      </c>
      <c r="E140" s="124"/>
      <c r="F140" s="29">
        <f t="shared" si="36"/>
        <v>440000</v>
      </c>
      <c r="G140" s="29">
        <v>439000</v>
      </c>
      <c r="H140" s="29">
        <f t="shared" si="46"/>
        <v>1000</v>
      </c>
      <c r="I140" s="30">
        <v>5</v>
      </c>
      <c r="J140" s="30">
        <v>0.2</v>
      </c>
      <c r="K140" s="30">
        <v>0</v>
      </c>
      <c r="L140" s="72"/>
      <c r="M140" s="29">
        <f t="shared" si="47"/>
        <v>439000</v>
      </c>
      <c r="N140" s="72">
        <f t="shared" si="38"/>
        <v>1000</v>
      </c>
      <c r="O140" s="30" t="s">
        <v>122</v>
      </c>
      <c r="P140" s="346">
        <v>1</v>
      </c>
      <c r="Q140" s="372"/>
      <c r="R140" s="6">
        <f t="shared" si="33"/>
        <v>200</v>
      </c>
      <c r="S140" s="4">
        <f t="shared" si="40"/>
        <v>22000</v>
      </c>
      <c r="T140" s="4">
        <f t="shared" si="41"/>
        <v>-21000</v>
      </c>
      <c r="U140" s="4">
        <f t="shared" si="48"/>
        <v>0</v>
      </c>
      <c r="V140" s="4">
        <f t="shared" si="42"/>
        <v>88000</v>
      </c>
      <c r="W140" s="4">
        <f t="shared" si="43"/>
        <v>0</v>
      </c>
      <c r="X140" s="4">
        <f t="shared" si="44"/>
        <v>0</v>
      </c>
    </row>
    <row r="141" spans="1:24" s="3" customFormat="1" ht="13.5" customHeight="1" x14ac:dyDescent="0.2">
      <c r="A141" s="26">
        <f t="shared" si="45"/>
        <v>137</v>
      </c>
      <c r="B141" s="27" t="s">
        <v>1278</v>
      </c>
      <c r="C141" s="28" t="s">
        <v>1279</v>
      </c>
      <c r="D141" s="124">
        <v>80000</v>
      </c>
      <c r="E141" s="124"/>
      <c r="F141" s="29">
        <f t="shared" si="36"/>
        <v>80000</v>
      </c>
      <c r="G141" s="29">
        <v>79000</v>
      </c>
      <c r="H141" s="29">
        <f t="shared" si="46"/>
        <v>1000</v>
      </c>
      <c r="I141" s="30">
        <v>5</v>
      </c>
      <c r="J141" s="30">
        <v>0.2</v>
      </c>
      <c r="K141" s="30">
        <v>0</v>
      </c>
      <c r="L141" s="72"/>
      <c r="M141" s="29">
        <f t="shared" si="47"/>
        <v>79000</v>
      </c>
      <c r="N141" s="72">
        <f t="shared" si="38"/>
        <v>1000</v>
      </c>
      <c r="O141" s="30" t="s">
        <v>1193</v>
      </c>
      <c r="P141" s="346">
        <v>1</v>
      </c>
      <c r="Q141" s="372"/>
      <c r="R141" s="6">
        <f t="shared" si="33"/>
        <v>200</v>
      </c>
      <c r="S141" s="4">
        <f t="shared" si="40"/>
        <v>4000</v>
      </c>
      <c r="T141" s="4">
        <f t="shared" si="41"/>
        <v>-3000</v>
      </c>
      <c r="U141" s="4">
        <f t="shared" si="48"/>
        <v>0</v>
      </c>
      <c r="V141" s="4">
        <f t="shared" si="42"/>
        <v>16000</v>
      </c>
      <c r="W141" s="4">
        <f t="shared" si="43"/>
        <v>0</v>
      </c>
      <c r="X141" s="4">
        <f t="shared" si="44"/>
        <v>0</v>
      </c>
    </row>
    <row r="142" spans="1:24" s="3" customFormat="1" ht="13.5" customHeight="1" x14ac:dyDescent="0.2">
      <c r="A142" s="26">
        <f t="shared" si="45"/>
        <v>138</v>
      </c>
      <c r="B142" s="27" t="s">
        <v>1116</v>
      </c>
      <c r="C142" s="28" t="s">
        <v>1279</v>
      </c>
      <c r="D142" s="124">
        <v>50000</v>
      </c>
      <c r="E142" s="124"/>
      <c r="F142" s="29">
        <f t="shared" si="36"/>
        <v>50000</v>
      </c>
      <c r="G142" s="29">
        <v>49000</v>
      </c>
      <c r="H142" s="29">
        <f t="shared" si="46"/>
        <v>1000</v>
      </c>
      <c r="I142" s="30">
        <v>5</v>
      </c>
      <c r="J142" s="30">
        <v>0.2</v>
      </c>
      <c r="K142" s="30">
        <v>0</v>
      </c>
      <c r="L142" s="72"/>
      <c r="M142" s="29">
        <f t="shared" si="47"/>
        <v>49000</v>
      </c>
      <c r="N142" s="72">
        <f t="shared" si="38"/>
        <v>1000</v>
      </c>
      <c r="O142" s="30" t="s">
        <v>1193</v>
      </c>
      <c r="P142" s="346">
        <v>1</v>
      </c>
      <c r="Q142" s="372"/>
      <c r="R142" s="6">
        <f t="shared" si="33"/>
        <v>200</v>
      </c>
      <c r="S142" s="4">
        <f t="shared" si="40"/>
        <v>2500</v>
      </c>
      <c r="T142" s="4">
        <f t="shared" si="41"/>
        <v>-1500</v>
      </c>
      <c r="U142" s="4">
        <f t="shared" si="48"/>
        <v>0</v>
      </c>
      <c r="V142" s="4">
        <f t="shared" si="42"/>
        <v>10000</v>
      </c>
      <c r="W142" s="4">
        <f t="shared" si="43"/>
        <v>0</v>
      </c>
      <c r="X142" s="4">
        <f t="shared" si="44"/>
        <v>0</v>
      </c>
    </row>
    <row r="143" spans="1:24" s="3" customFormat="1" ht="13.5" customHeight="1" x14ac:dyDescent="0.2">
      <c r="A143" s="26">
        <f t="shared" si="45"/>
        <v>139</v>
      </c>
      <c r="B143" s="27" t="s">
        <v>1134</v>
      </c>
      <c r="C143" s="28" t="s">
        <v>1279</v>
      </c>
      <c r="D143" s="124">
        <v>45000</v>
      </c>
      <c r="E143" s="124"/>
      <c r="F143" s="29">
        <f t="shared" si="36"/>
        <v>45000</v>
      </c>
      <c r="G143" s="29">
        <v>44000</v>
      </c>
      <c r="H143" s="29">
        <f t="shared" si="46"/>
        <v>1000</v>
      </c>
      <c r="I143" s="30">
        <v>5</v>
      </c>
      <c r="J143" s="30">
        <v>0.2</v>
      </c>
      <c r="K143" s="30">
        <v>0</v>
      </c>
      <c r="L143" s="72"/>
      <c r="M143" s="29">
        <f t="shared" si="47"/>
        <v>44000</v>
      </c>
      <c r="N143" s="72">
        <f t="shared" si="38"/>
        <v>1000</v>
      </c>
      <c r="O143" s="30" t="s">
        <v>1193</v>
      </c>
      <c r="P143" s="346">
        <v>1</v>
      </c>
      <c r="Q143" s="372"/>
      <c r="R143" s="6">
        <f t="shared" si="33"/>
        <v>200</v>
      </c>
      <c r="S143" s="4">
        <f t="shared" si="40"/>
        <v>2250</v>
      </c>
      <c r="T143" s="4">
        <f t="shared" si="41"/>
        <v>-1250</v>
      </c>
      <c r="U143" s="4">
        <f t="shared" si="48"/>
        <v>0</v>
      </c>
      <c r="V143" s="4">
        <f t="shared" si="42"/>
        <v>9000</v>
      </c>
      <c r="W143" s="4">
        <f t="shared" si="43"/>
        <v>0</v>
      </c>
      <c r="X143" s="4">
        <f t="shared" si="44"/>
        <v>0</v>
      </c>
    </row>
    <row r="144" spans="1:24" s="3" customFormat="1" ht="13.5" customHeight="1" x14ac:dyDescent="0.2">
      <c r="A144" s="26">
        <f t="shared" si="45"/>
        <v>140</v>
      </c>
      <c r="B144" s="27" t="s">
        <v>1280</v>
      </c>
      <c r="C144" s="28" t="s">
        <v>1279</v>
      </c>
      <c r="D144" s="124">
        <v>2070000</v>
      </c>
      <c r="E144" s="124"/>
      <c r="F144" s="29">
        <f t="shared" si="36"/>
        <v>2070000</v>
      </c>
      <c r="G144" s="29">
        <v>2069000</v>
      </c>
      <c r="H144" s="29">
        <f t="shared" si="46"/>
        <v>1000</v>
      </c>
      <c r="I144" s="30">
        <v>5</v>
      </c>
      <c r="J144" s="30">
        <v>0.2</v>
      </c>
      <c r="K144" s="30">
        <v>0</v>
      </c>
      <c r="L144" s="72"/>
      <c r="M144" s="29">
        <f t="shared" si="47"/>
        <v>2069000</v>
      </c>
      <c r="N144" s="72">
        <f t="shared" si="38"/>
        <v>1000</v>
      </c>
      <c r="O144" s="30" t="s">
        <v>1281</v>
      </c>
      <c r="P144" s="346">
        <v>9</v>
      </c>
      <c r="Q144" s="372"/>
      <c r="R144" s="6">
        <f t="shared" si="33"/>
        <v>200</v>
      </c>
      <c r="S144" s="4">
        <f t="shared" si="40"/>
        <v>103500</v>
      </c>
      <c r="T144" s="4">
        <f t="shared" si="41"/>
        <v>-102500</v>
      </c>
      <c r="U144" s="4">
        <f t="shared" si="48"/>
        <v>0</v>
      </c>
      <c r="V144" s="4">
        <f t="shared" si="42"/>
        <v>414000</v>
      </c>
      <c r="W144" s="4">
        <f t="shared" si="43"/>
        <v>0</v>
      </c>
      <c r="X144" s="4">
        <f t="shared" si="44"/>
        <v>0</v>
      </c>
    </row>
    <row r="145" spans="1:24" s="3" customFormat="1" ht="13.5" customHeight="1" x14ac:dyDescent="0.2">
      <c r="A145" s="26">
        <f t="shared" si="45"/>
        <v>141</v>
      </c>
      <c r="B145" s="27" t="s">
        <v>1282</v>
      </c>
      <c r="C145" s="28" t="s">
        <v>1283</v>
      </c>
      <c r="D145" s="124">
        <v>900000</v>
      </c>
      <c r="E145" s="124"/>
      <c r="F145" s="29">
        <f t="shared" si="36"/>
        <v>900000</v>
      </c>
      <c r="G145" s="29">
        <v>899000</v>
      </c>
      <c r="H145" s="29">
        <f t="shared" si="46"/>
        <v>1000</v>
      </c>
      <c r="I145" s="30">
        <v>5</v>
      </c>
      <c r="J145" s="30">
        <v>0.2</v>
      </c>
      <c r="K145" s="30">
        <v>0</v>
      </c>
      <c r="L145" s="72"/>
      <c r="M145" s="29">
        <f t="shared" si="47"/>
        <v>899000</v>
      </c>
      <c r="N145" s="72">
        <f t="shared" si="38"/>
        <v>1000</v>
      </c>
      <c r="O145" s="30" t="s">
        <v>1284</v>
      </c>
      <c r="P145" s="346">
        <v>1</v>
      </c>
      <c r="Q145" s="372"/>
      <c r="R145" s="6">
        <f t="shared" si="33"/>
        <v>200</v>
      </c>
      <c r="S145" s="4">
        <f t="shared" si="40"/>
        <v>45000</v>
      </c>
      <c r="T145" s="4">
        <f t="shared" si="41"/>
        <v>-44000</v>
      </c>
      <c r="U145" s="4">
        <f t="shared" si="48"/>
        <v>0</v>
      </c>
      <c r="V145" s="4">
        <f t="shared" si="42"/>
        <v>180000</v>
      </c>
      <c r="W145" s="4">
        <f t="shared" si="43"/>
        <v>0</v>
      </c>
      <c r="X145" s="4">
        <f t="shared" si="44"/>
        <v>0</v>
      </c>
    </row>
    <row r="146" spans="1:24" s="3" customFormat="1" ht="13.5" customHeight="1" x14ac:dyDescent="0.2">
      <c r="A146" s="26">
        <f t="shared" si="45"/>
        <v>142</v>
      </c>
      <c r="B146" s="27" t="s">
        <v>1285</v>
      </c>
      <c r="C146" s="28" t="s">
        <v>1283</v>
      </c>
      <c r="D146" s="124">
        <v>163636</v>
      </c>
      <c r="E146" s="124"/>
      <c r="F146" s="29">
        <f t="shared" si="36"/>
        <v>163636</v>
      </c>
      <c r="G146" s="29">
        <v>162636</v>
      </c>
      <c r="H146" s="29">
        <f t="shared" si="46"/>
        <v>1000</v>
      </c>
      <c r="I146" s="30">
        <v>5</v>
      </c>
      <c r="J146" s="30">
        <v>0.2</v>
      </c>
      <c r="K146" s="30">
        <v>0</v>
      </c>
      <c r="L146" s="72"/>
      <c r="M146" s="29">
        <f t="shared" si="47"/>
        <v>162636</v>
      </c>
      <c r="N146" s="72">
        <f t="shared" si="38"/>
        <v>1000</v>
      </c>
      <c r="O146" s="30" t="s">
        <v>1284</v>
      </c>
      <c r="P146" s="346">
        <v>1</v>
      </c>
      <c r="Q146" s="372"/>
      <c r="R146" s="6">
        <f t="shared" si="33"/>
        <v>200</v>
      </c>
      <c r="S146" s="4">
        <f t="shared" si="40"/>
        <v>8181.8</v>
      </c>
      <c r="T146" s="4">
        <f t="shared" si="41"/>
        <v>-7181.8</v>
      </c>
      <c r="U146" s="4">
        <f t="shared" si="48"/>
        <v>0</v>
      </c>
      <c r="V146" s="4">
        <f t="shared" si="42"/>
        <v>32727.200000000001</v>
      </c>
      <c r="W146" s="4">
        <f t="shared" si="43"/>
        <v>0</v>
      </c>
      <c r="X146" s="4">
        <f t="shared" si="44"/>
        <v>0</v>
      </c>
    </row>
    <row r="147" spans="1:24" s="3" customFormat="1" ht="13.5" customHeight="1" x14ac:dyDescent="0.2">
      <c r="A147" s="486">
        <f t="shared" si="45"/>
        <v>143</v>
      </c>
      <c r="B147" s="533" t="s">
        <v>1099</v>
      </c>
      <c r="C147" s="534" t="s">
        <v>749</v>
      </c>
      <c r="D147" s="489">
        <v>0</v>
      </c>
      <c r="E147" s="489"/>
      <c r="F147" s="491">
        <f t="shared" si="36"/>
        <v>0</v>
      </c>
      <c r="G147" s="491"/>
      <c r="H147" s="491"/>
      <c r="I147" s="492">
        <v>5</v>
      </c>
      <c r="J147" s="492">
        <v>0.2</v>
      </c>
      <c r="K147" s="492">
        <v>0</v>
      </c>
      <c r="L147" s="493"/>
      <c r="M147" s="491"/>
      <c r="N147" s="493">
        <f t="shared" si="38"/>
        <v>0</v>
      </c>
      <c r="O147" s="492" t="s">
        <v>1286</v>
      </c>
      <c r="P147" s="531">
        <v>1</v>
      </c>
      <c r="Q147" s="495" t="s">
        <v>1818</v>
      </c>
      <c r="R147" s="6">
        <f t="shared" si="33"/>
        <v>0</v>
      </c>
      <c r="S147" s="4">
        <f t="shared" si="40"/>
        <v>0</v>
      </c>
      <c r="T147" s="4">
        <f t="shared" si="41"/>
        <v>0</v>
      </c>
      <c r="U147" s="4">
        <f t="shared" si="48"/>
        <v>-1000</v>
      </c>
      <c r="V147" s="4">
        <f t="shared" si="42"/>
        <v>0</v>
      </c>
      <c r="W147" s="4">
        <f t="shared" si="43"/>
        <v>0</v>
      </c>
      <c r="X147" s="4">
        <f t="shared" si="44"/>
        <v>0</v>
      </c>
    </row>
    <row r="148" spans="1:24" s="3" customFormat="1" ht="13.5" customHeight="1" x14ac:dyDescent="0.2">
      <c r="A148" s="26">
        <f t="shared" si="45"/>
        <v>144</v>
      </c>
      <c r="B148" s="27" t="s">
        <v>1116</v>
      </c>
      <c r="C148" s="28" t="s">
        <v>1287</v>
      </c>
      <c r="D148" s="124">
        <v>50000</v>
      </c>
      <c r="E148" s="124"/>
      <c r="F148" s="29">
        <f t="shared" si="36"/>
        <v>50000</v>
      </c>
      <c r="G148" s="29">
        <v>49000</v>
      </c>
      <c r="H148" s="29">
        <f t="shared" si="46"/>
        <v>1000</v>
      </c>
      <c r="I148" s="30">
        <v>5</v>
      </c>
      <c r="J148" s="30">
        <v>0.2</v>
      </c>
      <c r="K148" s="30">
        <v>0</v>
      </c>
      <c r="L148" s="72"/>
      <c r="M148" s="29">
        <f t="shared" si="47"/>
        <v>49000</v>
      </c>
      <c r="N148" s="72">
        <f t="shared" si="38"/>
        <v>1000</v>
      </c>
      <c r="O148" s="30" t="s">
        <v>1193</v>
      </c>
      <c r="P148" s="346">
        <v>1</v>
      </c>
      <c r="Q148" s="372"/>
      <c r="R148" s="6">
        <f t="shared" si="33"/>
        <v>200</v>
      </c>
      <c r="S148" s="4">
        <f t="shared" si="40"/>
        <v>2500</v>
      </c>
      <c r="T148" s="4">
        <f t="shared" si="41"/>
        <v>-1500</v>
      </c>
      <c r="U148" s="4">
        <f t="shared" si="48"/>
        <v>0</v>
      </c>
      <c r="V148" s="4">
        <f t="shared" si="42"/>
        <v>10000</v>
      </c>
      <c r="W148" s="4">
        <f t="shared" si="43"/>
        <v>0</v>
      </c>
      <c r="X148" s="4">
        <f t="shared" si="44"/>
        <v>0</v>
      </c>
    </row>
    <row r="149" spans="1:24" s="3" customFormat="1" ht="13.5" customHeight="1" x14ac:dyDescent="0.2">
      <c r="A149" s="26">
        <f t="shared" si="45"/>
        <v>145</v>
      </c>
      <c r="B149" s="27" t="s">
        <v>1134</v>
      </c>
      <c r="C149" s="28" t="s">
        <v>1287</v>
      </c>
      <c r="D149" s="124">
        <v>45000</v>
      </c>
      <c r="E149" s="124"/>
      <c r="F149" s="29">
        <f t="shared" si="36"/>
        <v>45000</v>
      </c>
      <c r="G149" s="29">
        <v>44000</v>
      </c>
      <c r="H149" s="29">
        <f t="shared" si="46"/>
        <v>1000</v>
      </c>
      <c r="I149" s="30">
        <v>5</v>
      </c>
      <c r="J149" s="30">
        <v>0.2</v>
      </c>
      <c r="K149" s="30">
        <v>0</v>
      </c>
      <c r="L149" s="72"/>
      <c r="M149" s="29">
        <f t="shared" si="47"/>
        <v>44000</v>
      </c>
      <c r="N149" s="72">
        <f t="shared" si="38"/>
        <v>1000</v>
      </c>
      <c r="O149" s="30" t="s">
        <v>1193</v>
      </c>
      <c r="P149" s="346">
        <v>1</v>
      </c>
      <c r="Q149" s="372"/>
      <c r="R149" s="6">
        <f t="shared" si="33"/>
        <v>200</v>
      </c>
      <c r="S149" s="4">
        <f t="shared" si="40"/>
        <v>2250</v>
      </c>
      <c r="T149" s="4">
        <f t="shared" si="41"/>
        <v>-1250</v>
      </c>
      <c r="U149" s="4">
        <f t="shared" si="48"/>
        <v>0</v>
      </c>
      <c r="V149" s="4">
        <f t="shared" si="42"/>
        <v>9000</v>
      </c>
      <c r="W149" s="4">
        <f t="shared" si="43"/>
        <v>0</v>
      </c>
      <c r="X149" s="4">
        <f t="shared" si="44"/>
        <v>0</v>
      </c>
    </row>
    <row r="150" spans="1:24" s="3" customFormat="1" ht="13.5" customHeight="1" x14ac:dyDescent="0.2">
      <c r="A150" s="26">
        <f t="shared" si="45"/>
        <v>146</v>
      </c>
      <c r="B150" s="27" t="s">
        <v>1278</v>
      </c>
      <c r="C150" s="28" t="s">
        <v>1287</v>
      </c>
      <c r="D150" s="124">
        <v>100000</v>
      </c>
      <c r="E150" s="124"/>
      <c r="F150" s="29">
        <f t="shared" si="36"/>
        <v>100000</v>
      </c>
      <c r="G150" s="29">
        <v>99000</v>
      </c>
      <c r="H150" s="29">
        <f t="shared" si="46"/>
        <v>1000</v>
      </c>
      <c r="I150" s="30">
        <v>5</v>
      </c>
      <c r="J150" s="30">
        <v>0.2</v>
      </c>
      <c r="K150" s="30">
        <v>0</v>
      </c>
      <c r="L150" s="72"/>
      <c r="M150" s="29">
        <f t="shared" si="47"/>
        <v>99000</v>
      </c>
      <c r="N150" s="72">
        <f t="shared" si="38"/>
        <v>1000</v>
      </c>
      <c r="O150" s="30" t="s">
        <v>1193</v>
      </c>
      <c r="P150" s="346">
        <v>1</v>
      </c>
      <c r="Q150" s="372"/>
      <c r="R150" s="6">
        <f t="shared" si="33"/>
        <v>200</v>
      </c>
      <c r="S150" s="4">
        <f t="shared" si="40"/>
        <v>5000</v>
      </c>
      <c r="T150" s="4">
        <f t="shared" si="41"/>
        <v>-4000</v>
      </c>
      <c r="U150" s="4">
        <f t="shared" si="48"/>
        <v>0</v>
      </c>
      <c r="V150" s="4">
        <f t="shared" si="42"/>
        <v>20000</v>
      </c>
      <c r="W150" s="4">
        <f t="shared" si="43"/>
        <v>0</v>
      </c>
      <c r="X150" s="4">
        <f t="shared" si="44"/>
        <v>0</v>
      </c>
    </row>
    <row r="151" spans="1:24" s="3" customFormat="1" ht="13.5" customHeight="1" x14ac:dyDescent="0.2">
      <c r="A151" s="26">
        <f t="shared" si="45"/>
        <v>147</v>
      </c>
      <c r="B151" s="27" t="s">
        <v>1288</v>
      </c>
      <c r="C151" s="28" t="s">
        <v>1289</v>
      </c>
      <c r="D151" s="124">
        <v>480000</v>
      </c>
      <c r="E151" s="124"/>
      <c r="F151" s="29">
        <f t="shared" si="36"/>
        <v>480000</v>
      </c>
      <c r="G151" s="29">
        <v>479000</v>
      </c>
      <c r="H151" s="29">
        <f t="shared" si="46"/>
        <v>1000</v>
      </c>
      <c r="I151" s="30">
        <v>5</v>
      </c>
      <c r="J151" s="30">
        <v>0.2</v>
      </c>
      <c r="K151" s="30">
        <v>0</v>
      </c>
      <c r="L151" s="72"/>
      <c r="M151" s="29">
        <f t="shared" si="47"/>
        <v>479000</v>
      </c>
      <c r="N151" s="72">
        <f t="shared" si="38"/>
        <v>1000</v>
      </c>
      <c r="O151" s="30" t="s">
        <v>1290</v>
      </c>
      <c r="P151" s="346">
        <v>8</v>
      </c>
      <c r="Q151" s="372"/>
      <c r="R151" s="6">
        <f t="shared" si="33"/>
        <v>200</v>
      </c>
      <c r="S151" s="4">
        <f t="shared" si="40"/>
        <v>24000</v>
      </c>
      <c r="T151" s="4">
        <f t="shared" si="41"/>
        <v>-23000</v>
      </c>
      <c r="U151" s="4">
        <f t="shared" si="48"/>
        <v>0</v>
      </c>
      <c r="V151" s="4">
        <f t="shared" si="42"/>
        <v>96000</v>
      </c>
      <c r="W151" s="4">
        <f t="shared" si="43"/>
        <v>0</v>
      </c>
      <c r="X151" s="4">
        <f t="shared" si="44"/>
        <v>0</v>
      </c>
    </row>
    <row r="152" spans="1:24" s="3" customFormat="1" ht="13.5" customHeight="1" x14ac:dyDescent="0.2">
      <c r="A152" s="26">
        <f t="shared" si="45"/>
        <v>148</v>
      </c>
      <c r="B152" s="27" t="s">
        <v>1291</v>
      </c>
      <c r="C152" s="28" t="s">
        <v>1289</v>
      </c>
      <c r="D152" s="124">
        <v>180000</v>
      </c>
      <c r="E152" s="124"/>
      <c r="F152" s="29">
        <f t="shared" si="36"/>
        <v>180000</v>
      </c>
      <c r="G152" s="29">
        <v>179000</v>
      </c>
      <c r="H152" s="29">
        <f t="shared" si="46"/>
        <v>1000</v>
      </c>
      <c r="I152" s="30">
        <v>5</v>
      </c>
      <c r="J152" s="30">
        <v>0.2</v>
      </c>
      <c r="K152" s="30">
        <v>0</v>
      </c>
      <c r="L152" s="72"/>
      <c r="M152" s="29">
        <f t="shared" si="47"/>
        <v>179000</v>
      </c>
      <c r="N152" s="72">
        <f t="shared" si="38"/>
        <v>1000</v>
      </c>
      <c r="O152" s="30" t="s">
        <v>1290</v>
      </c>
      <c r="P152" s="346">
        <v>2</v>
      </c>
      <c r="Q152" s="372"/>
      <c r="R152" s="6">
        <f t="shared" si="33"/>
        <v>200</v>
      </c>
      <c r="S152" s="4">
        <f t="shared" si="40"/>
        <v>9000</v>
      </c>
      <c r="T152" s="4">
        <f t="shared" si="41"/>
        <v>-8000</v>
      </c>
      <c r="U152" s="4">
        <f t="shared" si="48"/>
        <v>0</v>
      </c>
      <c r="V152" s="4">
        <f t="shared" si="42"/>
        <v>36000</v>
      </c>
      <c r="W152" s="4">
        <f t="shared" si="43"/>
        <v>0</v>
      </c>
      <c r="X152" s="4">
        <f t="shared" si="44"/>
        <v>0</v>
      </c>
    </row>
    <row r="153" spans="1:24" s="3" customFormat="1" ht="13.5" customHeight="1" x14ac:dyDescent="0.2">
      <c r="A153" s="26">
        <f t="shared" si="45"/>
        <v>149</v>
      </c>
      <c r="B153" s="27" t="s">
        <v>1158</v>
      </c>
      <c r="C153" s="28" t="s">
        <v>515</v>
      </c>
      <c r="D153" s="124">
        <v>260000</v>
      </c>
      <c r="E153" s="124"/>
      <c r="F153" s="29">
        <f t="shared" si="36"/>
        <v>260000</v>
      </c>
      <c r="G153" s="29">
        <v>259000</v>
      </c>
      <c r="H153" s="29">
        <f t="shared" si="46"/>
        <v>1000</v>
      </c>
      <c r="I153" s="30">
        <v>5</v>
      </c>
      <c r="J153" s="30">
        <v>0.2</v>
      </c>
      <c r="K153" s="30">
        <v>0</v>
      </c>
      <c r="L153" s="72"/>
      <c r="M153" s="29">
        <f t="shared" si="47"/>
        <v>259000</v>
      </c>
      <c r="N153" s="72">
        <f t="shared" si="38"/>
        <v>1000</v>
      </c>
      <c r="O153" s="30" t="s">
        <v>1193</v>
      </c>
      <c r="P153" s="346">
        <v>4</v>
      </c>
      <c r="Q153" s="372"/>
      <c r="R153" s="6">
        <f t="shared" ref="R153:R191" si="49">+N153*J153</f>
        <v>200</v>
      </c>
      <c r="S153" s="4">
        <f t="shared" si="40"/>
        <v>13000</v>
      </c>
      <c r="T153" s="4">
        <f t="shared" si="41"/>
        <v>-12000</v>
      </c>
      <c r="U153" s="4">
        <f t="shared" si="48"/>
        <v>0</v>
      </c>
      <c r="V153" s="4">
        <f t="shared" si="42"/>
        <v>52000</v>
      </c>
      <c r="W153" s="4">
        <f t="shared" si="43"/>
        <v>0</v>
      </c>
      <c r="X153" s="4">
        <f t="shared" si="44"/>
        <v>0</v>
      </c>
    </row>
    <row r="154" spans="1:24" s="3" customFormat="1" ht="13.5" customHeight="1" x14ac:dyDescent="0.2">
      <c r="A154" s="26">
        <f t="shared" si="45"/>
        <v>150</v>
      </c>
      <c r="B154" s="27" t="s">
        <v>1292</v>
      </c>
      <c r="C154" s="28" t="s">
        <v>515</v>
      </c>
      <c r="D154" s="124">
        <v>65000</v>
      </c>
      <c r="E154" s="124"/>
      <c r="F154" s="29">
        <f t="shared" si="36"/>
        <v>65000</v>
      </c>
      <c r="G154" s="29">
        <v>64000</v>
      </c>
      <c r="H154" s="29">
        <f t="shared" si="46"/>
        <v>1000</v>
      </c>
      <c r="I154" s="30">
        <v>5</v>
      </c>
      <c r="J154" s="30">
        <v>0.2</v>
      </c>
      <c r="K154" s="30">
        <v>0</v>
      </c>
      <c r="L154" s="72"/>
      <c r="M154" s="29">
        <f t="shared" si="47"/>
        <v>64000</v>
      </c>
      <c r="N154" s="72">
        <f t="shared" si="38"/>
        <v>1000</v>
      </c>
      <c r="O154" s="30" t="s">
        <v>1193</v>
      </c>
      <c r="P154" s="346">
        <v>1</v>
      </c>
      <c r="Q154" s="372"/>
      <c r="R154" s="6">
        <f t="shared" si="49"/>
        <v>200</v>
      </c>
      <c r="S154" s="4">
        <f t="shared" si="40"/>
        <v>3250</v>
      </c>
      <c r="T154" s="4">
        <f t="shared" si="41"/>
        <v>-2250</v>
      </c>
      <c r="U154" s="4">
        <f t="shared" si="48"/>
        <v>0</v>
      </c>
      <c r="V154" s="4">
        <f t="shared" si="42"/>
        <v>13000</v>
      </c>
      <c r="W154" s="4">
        <f t="shared" si="43"/>
        <v>0</v>
      </c>
      <c r="X154" s="4">
        <f t="shared" si="44"/>
        <v>0</v>
      </c>
    </row>
    <row r="155" spans="1:24" s="3" customFormat="1" ht="13.5" customHeight="1" x14ac:dyDescent="0.2">
      <c r="A155" s="26">
        <f t="shared" si="45"/>
        <v>151</v>
      </c>
      <c r="B155" s="27" t="s">
        <v>1149</v>
      </c>
      <c r="C155" s="28" t="s">
        <v>765</v>
      </c>
      <c r="D155" s="124">
        <v>1154545</v>
      </c>
      <c r="E155" s="124"/>
      <c r="F155" s="29">
        <f t="shared" si="36"/>
        <v>1154545</v>
      </c>
      <c r="G155" s="29">
        <v>1153545</v>
      </c>
      <c r="H155" s="29">
        <f t="shared" si="46"/>
        <v>1000</v>
      </c>
      <c r="I155" s="30">
        <v>5</v>
      </c>
      <c r="J155" s="30">
        <v>0.2</v>
      </c>
      <c r="K155" s="30">
        <v>0</v>
      </c>
      <c r="L155" s="72"/>
      <c r="M155" s="29">
        <f t="shared" si="47"/>
        <v>1153545</v>
      </c>
      <c r="N155" s="72">
        <f t="shared" si="38"/>
        <v>1000</v>
      </c>
      <c r="O155" s="30" t="s">
        <v>1284</v>
      </c>
      <c r="P155" s="346">
        <v>1</v>
      </c>
      <c r="Q155" s="372"/>
      <c r="R155" s="6">
        <f t="shared" si="49"/>
        <v>200</v>
      </c>
      <c r="S155" s="4">
        <f t="shared" si="40"/>
        <v>57727.25</v>
      </c>
      <c r="T155" s="4">
        <f t="shared" si="41"/>
        <v>-56727.25</v>
      </c>
      <c r="U155" s="4">
        <f t="shared" si="48"/>
        <v>0</v>
      </c>
      <c r="V155" s="4">
        <f t="shared" si="42"/>
        <v>230909</v>
      </c>
      <c r="W155" s="4">
        <f t="shared" si="43"/>
        <v>0</v>
      </c>
      <c r="X155" s="4">
        <f t="shared" si="44"/>
        <v>0</v>
      </c>
    </row>
    <row r="156" spans="1:24" s="3" customFormat="1" ht="13.5" customHeight="1" x14ac:dyDescent="0.2">
      <c r="A156" s="26">
        <f t="shared" si="45"/>
        <v>152</v>
      </c>
      <c r="B156" s="27" t="s">
        <v>1285</v>
      </c>
      <c r="C156" s="28" t="s">
        <v>765</v>
      </c>
      <c r="D156" s="124">
        <v>145455</v>
      </c>
      <c r="E156" s="124"/>
      <c r="F156" s="29">
        <f t="shared" si="36"/>
        <v>145455</v>
      </c>
      <c r="G156" s="29">
        <v>144455</v>
      </c>
      <c r="H156" s="29">
        <f t="shared" si="46"/>
        <v>1000</v>
      </c>
      <c r="I156" s="30">
        <v>5</v>
      </c>
      <c r="J156" s="30">
        <v>0.2</v>
      </c>
      <c r="K156" s="30">
        <v>0</v>
      </c>
      <c r="L156" s="72"/>
      <c r="M156" s="29">
        <f t="shared" si="47"/>
        <v>144455</v>
      </c>
      <c r="N156" s="72">
        <f t="shared" si="38"/>
        <v>1000</v>
      </c>
      <c r="O156" s="30" t="s">
        <v>1284</v>
      </c>
      <c r="P156" s="346">
        <v>1</v>
      </c>
      <c r="Q156" s="372"/>
      <c r="R156" s="6">
        <f t="shared" si="49"/>
        <v>200</v>
      </c>
      <c r="S156" s="4">
        <f t="shared" si="40"/>
        <v>7272.75</v>
      </c>
      <c r="T156" s="4">
        <f t="shared" si="41"/>
        <v>-6272.75</v>
      </c>
      <c r="U156" s="4">
        <f t="shared" si="48"/>
        <v>0</v>
      </c>
      <c r="V156" s="4">
        <f t="shared" si="42"/>
        <v>29091</v>
      </c>
      <c r="W156" s="4">
        <f t="shared" si="43"/>
        <v>0</v>
      </c>
      <c r="X156" s="4">
        <f t="shared" si="44"/>
        <v>0</v>
      </c>
    </row>
    <row r="157" spans="1:24" s="3" customFormat="1" ht="13.5" customHeight="1" x14ac:dyDescent="0.2">
      <c r="A157" s="26">
        <f t="shared" si="45"/>
        <v>153</v>
      </c>
      <c r="B157" s="27" t="s">
        <v>1293</v>
      </c>
      <c r="C157" s="28" t="s">
        <v>198</v>
      </c>
      <c r="D157" s="124">
        <v>1800000</v>
      </c>
      <c r="E157" s="124"/>
      <c r="F157" s="29">
        <f t="shared" si="36"/>
        <v>1800000</v>
      </c>
      <c r="G157" s="29">
        <v>1799000</v>
      </c>
      <c r="H157" s="29">
        <f t="shared" si="46"/>
        <v>1000</v>
      </c>
      <c r="I157" s="30">
        <v>5</v>
      </c>
      <c r="J157" s="30">
        <v>0.2</v>
      </c>
      <c r="K157" s="30">
        <v>0</v>
      </c>
      <c r="L157" s="72"/>
      <c r="M157" s="29">
        <f t="shared" si="47"/>
        <v>1799000</v>
      </c>
      <c r="N157" s="72">
        <f t="shared" si="38"/>
        <v>1000</v>
      </c>
      <c r="O157" s="30" t="s">
        <v>1294</v>
      </c>
      <c r="P157" s="346">
        <v>1</v>
      </c>
      <c r="Q157" s="372"/>
      <c r="R157" s="6">
        <f t="shared" si="49"/>
        <v>200</v>
      </c>
      <c r="S157" s="4">
        <f t="shared" si="40"/>
        <v>90000</v>
      </c>
      <c r="T157" s="4">
        <f t="shared" si="41"/>
        <v>-89000</v>
      </c>
      <c r="U157" s="4">
        <f t="shared" si="48"/>
        <v>0</v>
      </c>
      <c r="V157" s="4">
        <f t="shared" si="42"/>
        <v>360000</v>
      </c>
      <c r="W157" s="4">
        <f t="shared" si="43"/>
        <v>0</v>
      </c>
      <c r="X157" s="4">
        <f t="shared" si="44"/>
        <v>0</v>
      </c>
    </row>
    <row r="158" spans="1:24" s="3" customFormat="1" ht="13.5" customHeight="1" x14ac:dyDescent="0.2">
      <c r="A158" s="26">
        <f t="shared" si="45"/>
        <v>154</v>
      </c>
      <c r="B158" s="27" t="s">
        <v>1288</v>
      </c>
      <c r="C158" s="28" t="s">
        <v>1295</v>
      </c>
      <c r="D158" s="124">
        <v>420000</v>
      </c>
      <c r="E158" s="124"/>
      <c r="F158" s="29">
        <f t="shared" si="36"/>
        <v>420000</v>
      </c>
      <c r="G158" s="29">
        <v>419000</v>
      </c>
      <c r="H158" s="29">
        <f t="shared" si="46"/>
        <v>1000</v>
      </c>
      <c r="I158" s="30">
        <v>5</v>
      </c>
      <c r="J158" s="30">
        <v>0.2</v>
      </c>
      <c r="K158" s="30">
        <v>0</v>
      </c>
      <c r="L158" s="72"/>
      <c r="M158" s="29">
        <f t="shared" si="47"/>
        <v>419000</v>
      </c>
      <c r="N158" s="72">
        <f t="shared" si="38"/>
        <v>1000</v>
      </c>
      <c r="O158" s="30" t="s">
        <v>1290</v>
      </c>
      <c r="P158" s="346">
        <v>7</v>
      </c>
      <c r="Q158" s="372"/>
      <c r="R158" s="6">
        <f t="shared" si="49"/>
        <v>200</v>
      </c>
      <c r="S158" s="4">
        <f t="shared" si="40"/>
        <v>21000</v>
      </c>
      <c r="T158" s="4">
        <f t="shared" si="41"/>
        <v>-20000</v>
      </c>
      <c r="U158" s="4">
        <f t="shared" si="48"/>
        <v>0</v>
      </c>
      <c r="V158" s="4">
        <f t="shared" si="42"/>
        <v>84000</v>
      </c>
      <c r="W158" s="4">
        <f t="shared" si="43"/>
        <v>0</v>
      </c>
      <c r="X158" s="4">
        <f t="shared" si="44"/>
        <v>0</v>
      </c>
    </row>
    <row r="159" spans="1:24" s="3" customFormat="1" ht="13.5" customHeight="1" x14ac:dyDescent="0.2">
      <c r="A159" s="26">
        <f t="shared" si="45"/>
        <v>155</v>
      </c>
      <c r="B159" s="27" t="s">
        <v>1099</v>
      </c>
      <c r="C159" s="28" t="s">
        <v>1296</v>
      </c>
      <c r="D159" s="124">
        <v>3100000</v>
      </c>
      <c r="E159" s="124"/>
      <c r="F159" s="29">
        <f t="shared" si="36"/>
        <v>3100000</v>
      </c>
      <c r="G159" s="29">
        <v>3099000</v>
      </c>
      <c r="H159" s="29">
        <f t="shared" si="46"/>
        <v>1000</v>
      </c>
      <c r="I159" s="30">
        <v>5</v>
      </c>
      <c r="J159" s="30">
        <v>0.2</v>
      </c>
      <c r="K159" s="30">
        <v>0</v>
      </c>
      <c r="L159" s="72"/>
      <c r="M159" s="29">
        <f t="shared" si="47"/>
        <v>3099000</v>
      </c>
      <c r="N159" s="72">
        <f t="shared" si="38"/>
        <v>1000</v>
      </c>
      <c r="O159" s="30" t="s">
        <v>511</v>
      </c>
      <c r="P159" s="346">
        <v>1</v>
      </c>
      <c r="Q159" s="372"/>
      <c r="R159" s="6">
        <f t="shared" si="49"/>
        <v>200</v>
      </c>
      <c r="S159" s="4">
        <f t="shared" si="40"/>
        <v>155000</v>
      </c>
      <c r="T159" s="4">
        <f t="shared" si="41"/>
        <v>-154000</v>
      </c>
      <c r="U159" s="4">
        <f t="shared" si="48"/>
        <v>0</v>
      </c>
      <c r="V159" s="4">
        <f t="shared" si="42"/>
        <v>620000</v>
      </c>
      <c r="W159" s="4">
        <f t="shared" si="43"/>
        <v>0</v>
      </c>
      <c r="X159" s="4">
        <f t="shared" si="44"/>
        <v>0</v>
      </c>
    </row>
    <row r="160" spans="1:24" s="3" customFormat="1" ht="13.5" customHeight="1" x14ac:dyDescent="0.2">
      <c r="A160" s="26">
        <f t="shared" si="45"/>
        <v>156</v>
      </c>
      <c r="B160" s="27" t="s">
        <v>1297</v>
      </c>
      <c r="C160" s="28" t="s">
        <v>1298</v>
      </c>
      <c r="D160" s="124">
        <v>320000</v>
      </c>
      <c r="E160" s="124"/>
      <c r="F160" s="29">
        <f t="shared" si="36"/>
        <v>320000</v>
      </c>
      <c r="G160" s="29">
        <v>319000</v>
      </c>
      <c r="H160" s="29">
        <f t="shared" si="46"/>
        <v>1000</v>
      </c>
      <c r="I160" s="30">
        <v>5</v>
      </c>
      <c r="J160" s="30">
        <v>0.2</v>
      </c>
      <c r="K160" s="30">
        <v>0</v>
      </c>
      <c r="L160" s="72"/>
      <c r="M160" s="29">
        <f t="shared" si="47"/>
        <v>319000</v>
      </c>
      <c r="N160" s="72">
        <f t="shared" si="38"/>
        <v>1000</v>
      </c>
      <c r="O160" s="30" t="s">
        <v>1290</v>
      </c>
      <c r="P160" s="346">
        <v>2</v>
      </c>
      <c r="Q160" s="372"/>
      <c r="R160" s="6">
        <f t="shared" si="49"/>
        <v>200</v>
      </c>
      <c r="S160" s="4">
        <f t="shared" si="40"/>
        <v>16000</v>
      </c>
      <c r="T160" s="4">
        <f t="shared" si="41"/>
        <v>-15000</v>
      </c>
      <c r="U160" s="4">
        <f t="shared" si="48"/>
        <v>0</v>
      </c>
      <c r="V160" s="4">
        <f t="shared" si="42"/>
        <v>64000</v>
      </c>
      <c r="W160" s="4">
        <f t="shared" si="43"/>
        <v>0</v>
      </c>
      <c r="X160" s="4">
        <f t="shared" si="44"/>
        <v>0</v>
      </c>
    </row>
    <row r="161" spans="1:24" s="3" customFormat="1" ht="13.5" customHeight="1" x14ac:dyDescent="0.2">
      <c r="A161" s="26">
        <f t="shared" si="45"/>
        <v>157</v>
      </c>
      <c r="B161" s="27" t="s">
        <v>1149</v>
      </c>
      <c r="C161" s="28" t="s">
        <v>1299</v>
      </c>
      <c r="D161" s="124">
        <v>2309090</v>
      </c>
      <c r="E161" s="124"/>
      <c r="F161" s="29">
        <f t="shared" si="36"/>
        <v>2309090</v>
      </c>
      <c r="G161" s="29">
        <v>2308090</v>
      </c>
      <c r="H161" s="29">
        <f t="shared" si="46"/>
        <v>1000</v>
      </c>
      <c r="I161" s="30">
        <v>5</v>
      </c>
      <c r="J161" s="30">
        <v>0.2</v>
      </c>
      <c r="K161" s="30">
        <v>0</v>
      </c>
      <c r="L161" s="72"/>
      <c r="M161" s="29">
        <f t="shared" si="47"/>
        <v>2308090</v>
      </c>
      <c r="N161" s="72">
        <f t="shared" si="38"/>
        <v>1000</v>
      </c>
      <c r="O161" s="30" t="s">
        <v>1284</v>
      </c>
      <c r="P161" s="346">
        <v>2</v>
      </c>
      <c r="Q161" s="372"/>
      <c r="R161" s="6">
        <f t="shared" si="49"/>
        <v>200</v>
      </c>
      <c r="S161" s="4">
        <f t="shared" si="40"/>
        <v>115454.5</v>
      </c>
      <c r="T161" s="4">
        <f t="shared" si="41"/>
        <v>-114454.5</v>
      </c>
      <c r="U161" s="4">
        <f t="shared" si="48"/>
        <v>0</v>
      </c>
      <c r="V161" s="4">
        <f t="shared" si="42"/>
        <v>461818</v>
      </c>
      <c r="W161" s="4">
        <f t="shared" si="43"/>
        <v>0</v>
      </c>
      <c r="X161" s="4">
        <f t="shared" si="44"/>
        <v>0</v>
      </c>
    </row>
    <row r="162" spans="1:24" s="3" customFormat="1" ht="13.5" customHeight="1" x14ac:dyDescent="0.2">
      <c r="A162" s="26">
        <f t="shared" si="45"/>
        <v>158</v>
      </c>
      <c r="B162" s="27" t="s">
        <v>1300</v>
      </c>
      <c r="C162" s="28" t="s">
        <v>1301</v>
      </c>
      <c r="D162" s="124">
        <v>250000</v>
      </c>
      <c r="E162" s="124"/>
      <c r="F162" s="29">
        <f t="shared" si="36"/>
        <v>250000</v>
      </c>
      <c r="G162" s="29">
        <v>249000</v>
      </c>
      <c r="H162" s="29">
        <f t="shared" si="46"/>
        <v>1000</v>
      </c>
      <c r="I162" s="30">
        <v>5</v>
      </c>
      <c r="J162" s="30">
        <v>0.2</v>
      </c>
      <c r="K162" s="30">
        <v>0</v>
      </c>
      <c r="L162" s="72"/>
      <c r="M162" s="29">
        <f t="shared" si="47"/>
        <v>249000</v>
      </c>
      <c r="N162" s="72">
        <f t="shared" si="38"/>
        <v>1000</v>
      </c>
      <c r="O162" s="30" t="s">
        <v>1193</v>
      </c>
      <c r="P162" s="346">
        <v>1</v>
      </c>
      <c r="Q162" s="390" t="s">
        <v>1302</v>
      </c>
      <c r="R162" s="6">
        <f t="shared" si="49"/>
        <v>200</v>
      </c>
      <c r="S162" s="4">
        <f t="shared" si="40"/>
        <v>12500</v>
      </c>
      <c r="T162" s="4">
        <f t="shared" si="41"/>
        <v>-11500</v>
      </c>
      <c r="U162" s="4">
        <f t="shared" si="48"/>
        <v>0</v>
      </c>
      <c r="V162" s="4">
        <f t="shared" si="42"/>
        <v>50000</v>
      </c>
      <c r="W162" s="4">
        <f t="shared" si="43"/>
        <v>0</v>
      </c>
      <c r="X162" s="4">
        <f t="shared" si="44"/>
        <v>0</v>
      </c>
    </row>
    <row r="163" spans="1:24" s="3" customFormat="1" ht="13.5" customHeight="1" x14ac:dyDescent="0.2">
      <c r="A163" s="26">
        <f t="shared" si="45"/>
        <v>159</v>
      </c>
      <c r="B163" s="27" t="s">
        <v>1303</v>
      </c>
      <c r="C163" s="28" t="s">
        <v>1301</v>
      </c>
      <c r="D163" s="124">
        <v>350000</v>
      </c>
      <c r="E163" s="124"/>
      <c r="F163" s="29">
        <f t="shared" si="36"/>
        <v>350000</v>
      </c>
      <c r="G163" s="29">
        <v>349000</v>
      </c>
      <c r="H163" s="29">
        <f t="shared" si="46"/>
        <v>1000</v>
      </c>
      <c r="I163" s="30">
        <v>5</v>
      </c>
      <c r="J163" s="30">
        <v>0.2</v>
      </c>
      <c r="K163" s="30">
        <v>0</v>
      </c>
      <c r="L163" s="72"/>
      <c r="M163" s="29">
        <f t="shared" si="47"/>
        <v>349000</v>
      </c>
      <c r="N163" s="72">
        <f t="shared" si="38"/>
        <v>1000</v>
      </c>
      <c r="O163" s="30" t="s">
        <v>1193</v>
      </c>
      <c r="P163" s="346">
        <v>1</v>
      </c>
      <c r="Q163" s="390" t="s">
        <v>1302</v>
      </c>
      <c r="R163" s="6">
        <f t="shared" si="49"/>
        <v>200</v>
      </c>
      <c r="S163" s="4">
        <f t="shared" si="40"/>
        <v>17500</v>
      </c>
      <c r="T163" s="4">
        <f t="shared" si="41"/>
        <v>-16500</v>
      </c>
      <c r="U163" s="4">
        <f t="shared" si="48"/>
        <v>0</v>
      </c>
      <c r="V163" s="4">
        <f t="shared" si="42"/>
        <v>70000</v>
      </c>
      <c r="W163" s="4">
        <f t="shared" si="43"/>
        <v>0</v>
      </c>
      <c r="X163" s="4">
        <f t="shared" si="44"/>
        <v>0</v>
      </c>
    </row>
    <row r="164" spans="1:24" s="3" customFormat="1" ht="13.5" customHeight="1" x14ac:dyDescent="0.2">
      <c r="A164" s="26">
        <f t="shared" si="45"/>
        <v>160</v>
      </c>
      <c r="B164" s="27" t="s">
        <v>1134</v>
      </c>
      <c r="C164" s="28" t="s">
        <v>1304</v>
      </c>
      <c r="D164" s="124">
        <v>90000</v>
      </c>
      <c r="E164" s="124"/>
      <c r="F164" s="29">
        <f t="shared" si="36"/>
        <v>90000</v>
      </c>
      <c r="G164" s="29">
        <v>89000</v>
      </c>
      <c r="H164" s="29">
        <f t="shared" si="46"/>
        <v>1000</v>
      </c>
      <c r="I164" s="30">
        <v>5</v>
      </c>
      <c r="J164" s="30">
        <v>0.2</v>
      </c>
      <c r="K164" s="30">
        <v>0</v>
      </c>
      <c r="L164" s="72"/>
      <c r="M164" s="29">
        <f t="shared" si="47"/>
        <v>89000</v>
      </c>
      <c r="N164" s="72">
        <f t="shared" si="38"/>
        <v>1000</v>
      </c>
      <c r="O164" s="30" t="s">
        <v>1193</v>
      </c>
      <c r="P164" s="346">
        <v>2</v>
      </c>
      <c r="Q164" s="372"/>
      <c r="R164" s="6">
        <f t="shared" si="49"/>
        <v>200</v>
      </c>
      <c r="S164" s="4">
        <f t="shared" si="40"/>
        <v>4500</v>
      </c>
      <c r="T164" s="4">
        <f t="shared" si="41"/>
        <v>-3500</v>
      </c>
      <c r="U164" s="4">
        <f t="shared" si="48"/>
        <v>0</v>
      </c>
      <c r="V164" s="4">
        <f t="shared" si="42"/>
        <v>18000</v>
      </c>
      <c r="W164" s="4">
        <f t="shared" si="43"/>
        <v>0</v>
      </c>
      <c r="X164" s="4">
        <f t="shared" si="44"/>
        <v>0</v>
      </c>
    </row>
    <row r="165" spans="1:24" s="3" customFormat="1" ht="13.5" customHeight="1" x14ac:dyDescent="0.2">
      <c r="A165" s="26">
        <f t="shared" si="45"/>
        <v>161</v>
      </c>
      <c r="B165" s="27" t="s">
        <v>1116</v>
      </c>
      <c r="C165" s="28" t="s">
        <v>1304</v>
      </c>
      <c r="D165" s="124">
        <v>100000</v>
      </c>
      <c r="E165" s="124"/>
      <c r="F165" s="29">
        <f t="shared" si="36"/>
        <v>100000</v>
      </c>
      <c r="G165" s="29">
        <v>99000</v>
      </c>
      <c r="H165" s="29">
        <f t="shared" si="46"/>
        <v>1000</v>
      </c>
      <c r="I165" s="30">
        <v>5</v>
      </c>
      <c r="J165" s="30">
        <v>0.2</v>
      </c>
      <c r="K165" s="30">
        <v>0</v>
      </c>
      <c r="L165" s="72"/>
      <c r="M165" s="29">
        <f t="shared" si="47"/>
        <v>99000</v>
      </c>
      <c r="N165" s="72">
        <f t="shared" si="38"/>
        <v>1000</v>
      </c>
      <c r="O165" s="30" t="s">
        <v>1193</v>
      </c>
      <c r="P165" s="346">
        <v>2</v>
      </c>
      <c r="Q165" s="372"/>
      <c r="R165" s="6">
        <f t="shared" si="49"/>
        <v>200</v>
      </c>
      <c r="S165" s="4">
        <f t="shared" si="40"/>
        <v>5000</v>
      </c>
      <c r="T165" s="4">
        <f t="shared" si="41"/>
        <v>-4000</v>
      </c>
      <c r="U165" s="4">
        <f t="shared" si="48"/>
        <v>0</v>
      </c>
      <c r="V165" s="4">
        <f t="shared" si="42"/>
        <v>20000</v>
      </c>
      <c r="W165" s="4">
        <f t="shared" si="43"/>
        <v>0</v>
      </c>
      <c r="X165" s="4">
        <f t="shared" si="44"/>
        <v>0</v>
      </c>
    </row>
    <row r="166" spans="1:24" s="3" customFormat="1" ht="13.5" customHeight="1" x14ac:dyDescent="0.2">
      <c r="A166" s="26">
        <f t="shared" si="45"/>
        <v>162</v>
      </c>
      <c r="B166" s="27" t="s">
        <v>1138</v>
      </c>
      <c r="C166" s="28" t="s">
        <v>1304</v>
      </c>
      <c r="D166" s="124">
        <v>160000</v>
      </c>
      <c r="E166" s="124"/>
      <c r="F166" s="29">
        <f t="shared" si="36"/>
        <v>160000</v>
      </c>
      <c r="G166" s="29">
        <v>159000</v>
      </c>
      <c r="H166" s="29">
        <f t="shared" si="46"/>
        <v>1000</v>
      </c>
      <c r="I166" s="30">
        <v>5</v>
      </c>
      <c r="J166" s="30">
        <v>0.2</v>
      </c>
      <c r="K166" s="30">
        <v>0</v>
      </c>
      <c r="L166" s="72"/>
      <c r="M166" s="29">
        <f t="shared" si="47"/>
        <v>159000</v>
      </c>
      <c r="N166" s="72">
        <f t="shared" si="38"/>
        <v>1000</v>
      </c>
      <c r="O166" s="30" t="s">
        <v>1193</v>
      </c>
      <c r="P166" s="346">
        <v>2</v>
      </c>
      <c r="Q166" s="372"/>
      <c r="R166" s="6">
        <f t="shared" si="49"/>
        <v>200</v>
      </c>
      <c r="S166" s="4">
        <f t="shared" si="40"/>
        <v>8000</v>
      </c>
      <c r="T166" s="4">
        <f t="shared" si="41"/>
        <v>-7000</v>
      </c>
      <c r="U166" s="4">
        <f t="shared" si="48"/>
        <v>0</v>
      </c>
      <c r="V166" s="4">
        <f t="shared" si="42"/>
        <v>32000</v>
      </c>
      <c r="W166" s="4">
        <f t="shared" si="43"/>
        <v>0</v>
      </c>
      <c r="X166" s="4">
        <f t="shared" si="44"/>
        <v>0</v>
      </c>
    </row>
    <row r="167" spans="1:24" s="3" customFormat="1" ht="13.5" customHeight="1" x14ac:dyDescent="0.2">
      <c r="A167" s="26">
        <f t="shared" si="45"/>
        <v>163</v>
      </c>
      <c r="B167" s="27" t="s">
        <v>1305</v>
      </c>
      <c r="C167" s="28" t="s">
        <v>1306</v>
      </c>
      <c r="D167" s="124">
        <v>350000</v>
      </c>
      <c r="E167" s="124"/>
      <c r="F167" s="29">
        <f t="shared" si="36"/>
        <v>350000</v>
      </c>
      <c r="G167" s="29">
        <v>349000</v>
      </c>
      <c r="H167" s="29">
        <f t="shared" si="46"/>
        <v>1000</v>
      </c>
      <c r="I167" s="30">
        <v>5</v>
      </c>
      <c r="J167" s="30">
        <v>0.2</v>
      </c>
      <c r="K167" s="30">
        <v>0</v>
      </c>
      <c r="L167" s="72"/>
      <c r="M167" s="29">
        <f t="shared" si="47"/>
        <v>349000</v>
      </c>
      <c r="N167" s="72">
        <f t="shared" si="38"/>
        <v>1000</v>
      </c>
      <c r="O167" s="30" t="s">
        <v>1271</v>
      </c>
      <c r="P167" s="346">
        <v>5</v>
      </c>
      <c r="Q167" s="372"/>
      <c r="R167" s="6">
        <f t="shared" si="49"/>
        <v>200</v>
      </c>
      <c r="S167" s="4">
        <f t="shared" si="40"/>
        <v>17500</v>
      </c>
      <c r="T167" s="4">
        <f t="shared" si="41"/>
        <v>-16500</v>
      </c>
      <c r="U167" s="4">
        <f t="shared" si="48"/>
        <v>0</v>
      </c>
      <c r="V167" s="4">
        <f t="shared" si="42"/>
        <v>70000</v>
      </c>
      <c r="W167" s="4">
        <f t="shared" si="43"/>
        <v>0</v>
      </c>
      <c r="X167" s="4">
        <f t="shared" si="44"/>
        <v>0</v>
      </c>
    </row>
    <row r="168" spans="1:24" s="3" customFormat="1" ht="13.5" customHeight="1" x14ac:dyDescent="0.2">
      <c r="A168" s="26">
        <f t="shared" si="45"/>
        <v>164</v>
      </c>
      <c r="B168" s="27" t="s">
        <v>1307</v>
      </c>
      <c r="C168" s="28" t="s">
        <v>1306</v>
      </c>
      <c r="D168" s="124">
        <v>400000</v>
      </c>
      <c r="E168" s="124"/>
      <c r="F168" s="29">
        <f t="shared" si="36"/>
        <v>400000</v>
      </c>
      <c r="G168" s="29">
        <v>399000</v>
      </c>
      <c r="H168" s="29">
        <f t="shared" si="46"/>
        <v>1000</v>
      </c>
      <c r="I168" s="30">
        <v>5</v>
      </c>
      <c r="J168" s="30">
        <v>0.2</v>
      </c>
      <c r="K168" s="30">
        <v>0</v>
      </c>
      <c r="L168" s="72"/>
      <c r="M168" s="29">
        <f t="shared" si="47"/>
        <v>399000</v>
      </c>
      <c r="N168" s="72">
        <f t="shared" si="38"/>
        <v>1000</v>
      </c>
      <c r="O168" s="30" t="s">
        <v>1271</v>
      </c>
      <c r="P168" s="346">
        <v>5</v>
      </c>
      <c r="Q168" s="372"/>
      <c r="R168" s="6">
        <f t="shared" si="49"/>
        <v>200</v>
      </c>
      <c r="S168" s="4">
        <f t="shared" si="40"/>
        <v>20000</v>
      </c>
      <c r="T168" s="4">
        <f t="shared" si="41"/>
        <v>-19000</v>
      </c>
      <c r="U168" s="4">
        <f t="shared" si="48"/>
        <v>0</v>
      </c>
      <c r="V168" s="4">
        <f t="shared" si="42"/>
        <v>80000</v>
      </c>
      <c r="W168" s="4">
        <f t="shared" si="43"/>
        <v>0</v>
      </c>
      <c r="X168" s="4">
        <f t="shared" si="44"/>
        <v>0</v>
      </c>
    </row>
    <row r="169" spans="1:24" s="3" customFormat="1" ht="13.5" customHeight="1" x14ac:dyDescent="0.2">
      <c r="A169" s="26">
        <f t="shared" si="45"/>
        <v>165</v>
      </c>
      <c r="B169" s="27" t="s">
        <v>1308</v>
      </c>
      <c r="C169" s="28" t="s">
        <v>1306</v>
      </c>
      <c r="D169" s="124">
        <v>150000</v>
      </c>
      <c r="E169" s="124"/>
      <c r="F169" s="29">
        <f t="shared" si="36"/>
        <v>150000</v>
      </c>
      <c r="G169" s="29">
        <v>149000</v>
      </c>
      <c r="H169" s="29">
        <f t="shared" si="46"/>
        <v>1000</v>
      </c>
      <c r="I169" s="30">
        <v>5</v>
      </c>
      <c r="J169" s="30">
        <v>0.2</v>
      </c>
      <c r="K169" s="30">
        <v>0</v>
      </c>
      <c r="L169" s="72"/>
      <c r="M169" s="29">
        <f t="shared" si="47"/>
        <v>149000</v>
      </c>
      <c r="N169" s="72">
        <f t="shared" si="38"/>
        <v>1000</v>
      </c>
      <c r="O169" s="30" t="s">
        <v>1271</v>
      </c>
      <c r="P169" s="346">
        <v>6</v>
      </c>
      <c r="Q169" s="372"/>
      <c r="R169" s="6">
        <f t="shared" si="49"/>
        <v>200</v>
      </c>
      <c r="S169" s="4">
        <f t="shared" si="40"/>
        <v>7500</v>
      </c>
      <c r="T169" s="4">
        <f t="shared" si="41"/>
        <v>-6500</v>
      </c>
      <c r="U169" s="4">
        <f t="shared" si="48"/>
        <v>0</v>
      </c>
      <c r="V169" s="4">
        <f t="shared" si="42"/>
        <v>30000</v>
      </c>
      <c r="W169" s="4">
        <f t="shared" si="43"/>
        <v>0</v>
      </c>
      <c r="X169" s="4">
        <f t="shared" si="44"/>
        <v>0</v>
      </c>
    </row>
    <row r="170" spans="1:24" s="3" customFormat="1" ht="13.5" customHeight="1" x14ac:dyDescent="0.2">
      <c r="A170" s="26">
        <f t="shared" si="45"/>
        <v>166</v>
      </c>
      <c r="B170" s="27" t="s">
        <v>1137</v>
      </c>
      <c r="C170" s="28" t="s">
        <v>1306</v>
      </c>
      <c r="D170" s="124">
        <v>340910</v>
      </c>
      <c r="E170" s="124"/>
      <c r="F170" s="29">
        <f t="shared" si="36"/>
        <v>340910</v>
      </c>
      <c r="G170" s="29">
        <v>339910</v>
      </c>
      <c r="H170" s="29">
        <f t="shared" si="46"/>
        <v>1000</v>
      </c>
      <c r="I170" s="30">
        <v>5</v>
      </c>
      <c r="J170" s="30">
        <v>0.2</v>
      </c>
      <c r="K170" s="30">
        <v>0</v>
      </c>
      <c r="L170" s="72"/>
      <c r="M170" s="29">
        <f t="shared" si="47"/>
        <v>339910</v>
      </c>
      <c r="N170" s="72">
        <f t="shared" si="38"/>
        <v>1000</v>
      </c>
      <c r="O170" s="30" t="s">
        <v>1309</v>
      </c>
      <c r="P170" s="346">
        <v>1</v>
      </c>
      <c r="Q170" s="390" t="s">
        <v>1302</v>
      </c>
      <c r="R170" s="6">
        <f t="shared" si="49"/>
        <v>200</v>
      </c>
      <c r="S170" s="4">
        <f t="shared" si="40"/>
        <v>17045.5</v>
      </c>
      <c r="T170" s="4">
        <f t="shared" si="41"/>
        <v>-16045.5</v>
      </c>
      <c r="U170" s="4">
        <f t="shared" si="48"/>
        <v>0</v>
      </c>
      <c r="V170" s="4">
        <f t="shared" si="42"/>
        <v>68182</v>
      </c>
      <c r="W170" s="4">
        <f t="shared" si="43"/>
        <v>0</v>
      </c>
      <c r="X170" s="4">
        <f t="shared" si="44"/>
        <v>0</v>
      </c>
    </row>
    <row r="171" spans="1:24" s="3" customFormat="1" ht="13.5" customHeight="1" x14ac:dyDescent="0.2">
      <c r="A171" s="26">
        <f t="shared" si="45"/>
        <v>167</v>
      </c>
      <c r="B171" s="27" t="s">
        <v>1259</v>
      </c>
      <c r="C171" s="28" t="s">
        <v>1306</v>
      </c>
      <c r="D171" s="124">
        <v>318182</v>
      </c>
      <c r="E171" s="124"/>
      <c r="F171" s="29">
        <f t="shared" si="36"/>
        <v>318182</v>
      </c>
      <c r="G171" s="29">
        <v>317182</v>
      </c>
      <c r="H171" s="29">
        <f t="shared" si="46"/>
        <v>1000</v>
      </c>
      <c r="I171" s="30">
        <v>5</v>
      </c>
      <c r="J171" s="30">
        <v>0.2</v>
      </c>
      <c r="K171" s="30">
        <v>0</v>
      </c>
      <c r="L171" s="72"/>
      <c r="M171" s="29">
        <f t="shared" si="47"/>
        <v>317182</v>
      </c>
      <c r="N171" s="72">
        <f t="shared" si="38"/>
        <v>1000</v>
      </c>
      <c r="O171" s="30" t="s">
        <v>1309</v>
      </c>
      <c r="P171" s="346">
        <v>1</v>
      </c>
      <c r="Q171" s="390" t="s">
        <v>1302</v>
      </c>
      <c r="R171" s="6">
        <f t="shared" si="49"/>
        <v>200</v>
      </c>
      <c r="S171" s="4">
        <f t="shared" si="40"/>
        <v>15909.1</v>
      </c>
      <c r="T171" s="4">
        <f t="shared" si="41"/>
        <v>-14909.1</v>
      </c>
      <c r="U171" s="4">
        <f t="shared" si="48"/>
        <v>0</v>
      </c>
      <c r="V171" s="4">
        <f t="shared" si="42"/>
        <v>63636.4</v>
      </c>
      <c r="W171" s="4">
        <f t="shared" si="43"/>
        <v>0</v>
      </c>
      <c r="X171" s="4">
        <f t="shared" si="44"/>
        <v>0</v>
      </c>
    </row>
    <row r="172" spans="1:24" s="3" customFormat="1" ht="13.5" customHeight="1" x14ac:dyDescent="0.2">
      <c r="A172" s="26">
        <f t="shared" si="45"/>
        <v>168</v>
      </c>
      <c r="B172" s="27" t="s">
        <v>1310</v>
      </c>
      <c r="C172" s="28" t="s">
        <v>1306</v>
      </c>
      <c r="D172" s="124">
        <v>322728</v>
      </c>
      <c r="E172" s="124"/>
      <c r="F172" s="29">
        <f t="shared" si="36"/>
        <v>322728</v>
      </c>
      <c r="G172" s="29">
        <v>321728</v>
      </c>
      <c r="H172" s="29">
        <f t="shared" si="46"/>
        <v>1000</v>
      </c>
      <c r="I172" s="30">
        <v>5</v>
      </c>
      <c r="J172" s="30">
        <v>0.2</v>
      </c>
      <c r="K172" s="30">
        <v>0</v>
      </c>
      <c r="L172" s="72"/>
      <c r="M172" s="29">
        <f t="shared" si="47"/>
        <v>321728</v>
      </c>
      <c r="N172" s="72">
        <f t="shared" si="38"/>
        <v>1000</v>
      </c>
      <c r="O172" s="30" t="s">
        <v>1309</v>
      </c>
      <c r="P172" s="346">
        <v>1</v>
      </c>
      <c r="Q172" s="390" t="s">
        <v>1302</v>
      </c>
      <c r="R172" s="6">
        <f t="shared" si="49"/>
        <v>200</v>
      </c>
      <c r="S172" s="4">
        <f t="shared" si="40"/>
        <v>16136.400000000001</v>
      </c>
      <c r="T172" s="4">
        <f t="shared" si="41"/>
        <v>-15136.400000000001</v>
      </c>
      <c r="U172" s="4">
        <f t="shared" si="48"/>
        <v>0</v>
      </c>
      <c r="V172" s="4">
        <f t="shared" si="42"/>
        <v>64545.599999999999</v>
      </c>
      <c r="W172" s="4">
        <f t="shared" si="43"/>
        <v>0</v>
      </c>
      <c r="X172" s="4">
        <f t="shared" si="44"/>
        <v>0</v>
      </c>
    </row>
    <row r="173" spans="1:24" s="3" customFormat="1" ht="13.5" customHeight="1" x14ac:dyDescent="0.2">
      <c r="A173" s="26">
        <f t="shared" si="45"/>
        <v>169</v>
      </c>
      <c r="B173" s="27" t="s">
        <v>1311</v>
      </c>
      <c r="C173" s="28" t="s">
        <v>1306</v>
      </c>
      <c r="D173" s="124">
        <v>209091</v>
      </c>
      <c r="E173" s="124"/>
      <c r="F173" s="29">
        <f t="shared" si="36"/>
        <v>209091</v>
      </c>
      <c r="G173" s="29">
        <v>208091</v>
      </c>
      <c r="H173" s="29">
        <f t="shared" si="46"/>
        <v>1000</v>
      </c>
      <c r="I173" s="30">
        <v>5</v>
      </c>
      <c r="J173" s="30">
        <v>0.2</v>
      </c>
      <c r="K173" s="30">
        <v>0</v>
      </c>
      <c r="L173" s="72"/>
      <c r="M173" s="29">
        <f t="shared" si="47"/>
        <v>208091</v>
      </c>
      <c r="N173" s="72">
        <f t="shared" si="38"/>
        <v>1000</v>
      </c>
      <c r="O173" s="30" t="s">
        <v>1309</v>
      </c>
      <c r="P173" s="346">
        <v>1</v>
      </c>
      <c r="Q173" s="390" t="s">
        <v>1302</v>
      </c>
      <c r="R173" s="6">
        <f t="shared" si="49"/>
        <v>200</v>
      </c>
      <c r="S173" s="4">
        <f t="shared" si="40"/>
        <v>10454.550000000001</v>
      </c>
      <c r="T173" s="4">
        <f t="shared" si="41"/>
        <v>-9454.5500000000011</v>
      </c>
      <c r="U173" s="4">
        <f t="shared" si="48"/>
        <v>0</v>
      </c>
      <c r="V173" s="4">
        <f t="shared" si="42"/>
        <v>41818.199999999997</v>
      </c>
      <c r="W173" s="4">
        <f t="shared" si="43"/>
        <v>0</v>
      </c>
      <c r="X173" s="4">
        <f t="shared" si="44"/>
        <v>0</v>
      </c>
    </row>
    <row r="174" spans="1:24" s="3" customFormat="1" ht="13.5" customHeight="1" x14ac:dyDescent="0.2">
      <c r="A174" s="26">
        <f t="shared" si="45"/>
        <v>170</v>
      </c>
      <c r="B174" s="27" t="s">
        <v>1119</v>
      </c>
      <c r="C174" s="28" t="s">
        <v>1306</v>
      </c>
      <c r="D174" s="124">
        <v>1004545</v>
      </c>
      <c r="E174" s="124"/>
      <c r="F174" s="29">
        <f t="shared" si="36"/>
        <v>1004545</v>
      </c>
      <c r="G174" s="29">
        <v>1003545</v>
      </c>
      <c r="H174" s="29">
        <f t="shared" si="46"/>
        <v>1000</v>
      </c>
      <c r="I174" s="30">
        <v>5</v>
      </c>
      <c r="J174" s="30">
        <v>0.2</v>
      </c>
      <c r="K174" s="30">
        <v>0</v>
      </c>
      <c r="L174" s="72"/>
      <c r="M174" s="29">
        <f t="shared" si="47"/>
        <v>1003545</v>
      </c>
      <c r="N174" s="72">
        <f t="shared" si="38"/>
        <v>1000</v>
      </c>
      <c r="O174" s="30" t="s">
        <v>1309</v>
      </c>
      <c r="P174" s="346">
        <v>1</v>
      </c>
      <c r="Q174" s="390" t="s">
        <v>1302</v>
      </c>
      <c r="R174" s="6">
        <f t="shared" si="49"/>
        <v>200</v>
      </c>
      <c r="S174" s="4">
        <f t="shared" si="40"/>
        <v>50227.25</v>
      </c>
      <c r="T174" s="4">
        <f t="shared" si="41"/>
        <v>-49227.25</v>
      </c>
      <c r="U174" s="4">
        <f t="shared" si="48"/>
        <v>0</v>
      </c>
      <c r="V174" s="4">
        <f t="shared" si="42"/>
        <v>200909</v>
      </c>
      <c r="W174" s="4">
        <f t="shared" si="43"/>
        <v>0</v>
      </c>
      <c r="X174" s="4">
        <f t="shared" si="44"/>
        <v>0</v>
      </c>
    </row>
    <row r="175" spans="1:24" s="3" customFormat="1" ht="13.5" customHeight="1" x14ac:dyDescent="0.2">
      <c r="A175" s="26">
        <f t="shared" si="45"/>
        <v>171</v>
      </c>
      <c r="B175" s="27" t="s">
        <v>1312</v>
      </c>
      <c r="C175" s="28" t="s">
        <v>1306</v>
      </c>
      <c r="D175" s="124">
        <v>127274</v>
      </c>
      <c r="E175" s="124"/>
      <c r="F175" s="29">
        <f t="shared" si="36"/>
        <v>127274</v>
      </c>
      <c r="G175" s="29">
        <v>126274</v>
      </c>
      <c r="H175" s="29">
        <f t="shared" si="46"/>
        <v>1000</v>
      </c>
      <c r="I175" s="30">
        <v>5</v>
      </c>
      <c r="J175" s="30">
        <v>0.2</v>
      </c>
      <c r="K175" s="30">
        <v>0</v>
      </c>
      <c r="L175" s="72"/>
      <c r="M175" s="29">
        <f t="shared" si="47"/>
        <v>126274</v>
      </c>
      <c r="N175" s="72">
        <f t="shared" si="38"/>
        <v>1000</v>
      </c>
      <c r="O175" s="30" t="s">
        <v>1309</v>
      </c>
      <c r="P175" s="346">
        <v>1</v>
      </c>
      <c r="Q175" s="390" t="s">
        <v>1302</v>
      </c>
      <c r="R175" s="6">
        <f t="shared" si="49"/>
        <v>200</v>
      </c>
      <c r="S175" s="4">
        <f t="shared" si="40"/>
        <v>6363.7000000000007</v>
      </c>
      <c r="T175" s="4">
        <f t="shared" si="41"/>
        <v>-5363.7000000000007</v>
      </c>
      <c r="U175" s="4">
        <f t="shared" si="48"/>
        <v>0</v>
      </c>
      <c r="V175" s="4">
        <f t="shared" si="42"/>
        <v>25454.799999999999</v>
      </c>
      <c r="W175" s="4">
        <f t="shared" si="43"/>
        <v>0</v>
      </c>
      <c r="X175" s="4">
        <f t="shared" si="44"/>
        <v>0</v>
      </c>
    </row>
    <row r="176" spans="1:24" s="3" customFormat="1" ht="13.5" customHeight="1" x14ac:dyDescent="0.2">
      <c r="A176" s="26">
        <f t="shared" si="45"/>
        <v>172</v>
      </c>
      <c r="B176" s="27" t="s">
        <v>1313</v>
      </c>
      <c r="C176" s="28" t="s">
        <v>1306</v>
      </c>
      <c r="D176" s="124">
        <v>40910</v>
      </c>
      <c r="E176" s="124"/>
      <c r="F176" s="29">
        <f t="shared" si="36"/>
        <v>40910</v>
      </c>
      <c r="G176" s="29">
        <v>39910</v>
      </c>
      <c r="H176" s="29">
        <f t="shared" si="46"/>
        <v>1000</v>
      </c>
      <c r="I176" s="30">
        <v>5</v>
      </c>
      <c r="J176" s="30">
        <v>0.2</v>
      </c>
      <c r="K176" s="30">
        <v>0</v>
      </c>
      <c r="L176" s="72"/>
      <c r="M176" s="29">
        <f t="shared" si="47"/>
        <v>39910</v>
      </c>
      <c r="N176" s="72">
        <f t="shared" si="38"/>
        <v>1000</v>
      </c>
      <c r="O176" s="30" t="s">
        <v>1309</v>
      </c>
      <c r="P176" s="346">
        <v>1</v>
      </c>
      <c r="Q176" s="390" t="s">
        <v>1302</v>
      </c>
      <c r="R176" s="6">
        <f t="shared" si="49"/>
        <v>200</v>
      </c>
      <c r="S176" s="4">
        <f t="shared" si="40"/>
        <v>2045.5</v>
      </c>
      <c r="T176" s="4">
        <f t="shared" si="41"/>
        <v>-1045.5</v>
      </c>
      <c r="U176" s="4">
        <f t="shared" si="48"/>
        <v>0</v>
      </c>
      <c r="V176" s="4">
        <f t="shared" si="42"/>
        <v>8182</v>
      </c>
      <c r="W176" s="4">
        <f t="shared" si="43"/>
        <v>0</v>
      </c>
      <c r="X176" s="4">
        <f t="shared" si="44"/>
        <v>0</v>
      </c>
    </row>
    <row r="177" spans="1:24" s="3" customFormat="1" ht="13.5" customHeight="1" x14ac:dyDescent="0.2">
      <c r="A177" s="26">
        <f t="shared" si="45"/>
        <v>173</v>
      </c>
      <c r="B177" s="27" t="s">
        <v>1101</v>
      </c>
      <c r="C177" s="28" t="s">
        <v>1314</v>
      </c>
      <c r="D177" s="124">
        <v>2136366</v>
      </c>
      <c r="E177" s="124"/>
      <c r="F177" s="29">
        <f t="shared" si="36"/>
        <v>2136366</v>
      </c>
      <c r="G177" s="29">
        <v>2135366</v>
      </c>
      <c r="H177" s="29">
        <f t="shared" si="46"/>
        <v>1000</v>
      </c>
      <c r="I177" s="30">
        <v>5</v>
      </c>
      <c r="J177" s="30">
        <v>0.2</v>
      </c>
      <c r="K177" s="30">
        <v>0</v>
      </c>
      <c r="L177" s="72"/>
      <c r="M177" s="29">
        <f t="shared" si="47"/>
        <v>2135366</v>
      </c>
      <c r="N177" s="72">
        <f t="shared" si="38"/>
        <v>1000</v>
      </c>
      <c r="O177" s="30" t="s">
        <v>1309</v>
      </c>
      <c r="P177" s="346">
        <v>1</v>
      </c>
      <c r="Q177" s="372"/>
      <c r="R177" s="6">
        <f t="shared" si="49"/>
        <v>200</v>
      </c>
      <c r="S177" s="4">
        <f t="shared" si="40"/>
        <v>106818.3</v>
      </c>
      <c r="T177" s="4">
        <f t="shared" si="41"/>
        <v>-105818.3</v>
      </c>
      <c r="U177" s="4">
        <f t="shared" si="48"/>
        <v>0</v>
      </c>
      <c r="V177" s="4">
        <f t="shared" si="42"/>
        <v>427273.2</v>
      </c>
      <c r="W177" s="4">
        <f t="shared" si="43"/>
        <v>0</v>
      </c>
      <c r="X177" s="4">
        <f t="shared" si="44"/>
        <v>0</v>
      </c>
    </row>
    <row r="178" spans="1:24" s="3" customFormat="1" ht="13.5" customHeight="1" x14ac:dyDescent="0.2">
      <c r="A178" s="26">
        <f t="shared" si="45"/>
        <v>174</v>
      </c>
      <c r="B178" s="27" t="s">
        <v>1315</v>
      </c>
      <c r="C178" s="28" t="s">
        <v>1316</v>
      </c>
      <c r="D178" s="124">
        <v>354000</v>
      </c>
      <c r="E178" s="124"/>
      <c r="F178" s="29">
        <f t="shared" si="36"/>
        <v>354000</v>
      </c>
      <c r="G178" s="29">
        <v>353000</v>
      </c>
      <c r="H178" s="29">
        <f t="shared" si="46"/>
        <v>1000</v>
      </c>
      <c r="I178" s="30">
        <v>5</v>
      </c>
      <c r="J178" s="30">
        <v>0.2</v>
      </c>
      <c r="K178" s="30">
        <v>0</v>
      </c>
      <c r="L178" s="72"/>
      <c r="M178" s="29">
        <f t="shared" si="47"/>
        <v>353000</v>
      </c>
      <c r="N178" s="72">
        <f t="shared" si="38"/>
        <v>1000</v>
      </c>
      <c r="O178" s="30" t="s">
        <v>1271</v>
      </c>
      <c r="P178" s="346">
        <v>1</v>
      </c>
      <c r="Q178" s="372"/>
      <c r="R178" s="6">
        <f t="shared" si="49"/>
        <v>200</v>
      </c>
      <c r="S178" s="4">
        <f t="shared" si="40"/>
        <v>17700</v>
      </c>
      <c r="T178" s="4">
        <f t="shared" si="41"/>
        <v>-16700</v>
      </c>
      <c r="U178" s="4">
        <f t="shared" si="48"/>
        <v>0</v>
      </c>
      <c r="V178" s="4">
        <f t="shared" si="42"/>
        <v>70800</v>
      </c>
      <c r="W178" s="4">
        <f t="shared" si="43"/>
        <v>0</v>
      </c>
      <c r="X178" s="4">
        <f t="shared" si="44"/>
        <v>0</v>
      </c>
    </row>
    <row r="179" spans="1:24" s="3" customFormat="1" ht="13.5" customHeight="1" x14ac:dyDescent="0.2">
      <c r="A179" s="26">
        <f t="shared" si="45"/>
        <v>175</v>
      </c>
      <c r="B179" s="27" t="s">
        <v>1305</v>
      </c>
      <c r="C179" s="28" t="s">
        <v>1316</v>
      </c>
      <c r="D179" s="124">
        <v>70000</v>
      </c>
      <c r="E179" s="124"/>
      <c r="F179" s="29">
        <f t="shared" si="36"/>
        <v>70000</v>
      </c>
      <c r="G179" s="29">
        <v>69000</v>
      </c>
      <c r="H179" s="29">
        <f t="shared" si="46"/>
        <v>1000</v>
      </c>
      <c r="I179" s="30">
        <v>5</v>
      </c>
      <c r="J179" s="30">
        <v>0.2</v>
      </c>
      <c r="K179" s="30">
        <v>0</v>
      </c>
      <c r="L179" s="72"/>
      <c r="M179" s="29">
        <f t="shared" si="47"/>
        <v>69000</v>
      </c>
      <c r="N179" s="72">
        <f t="shared" si="38"/>
        <v>1000</v>
      </c>
      <c r="O179" s="30" t="s">
        <v>1271</v>
      </c>
      <c r="P179" s="346">
        <v>1</v>
      </c>
      <c r="Q179" s="372"/>
      <c r="R179" s="6">
        <f t="shared" si="49"/>
        <v>200</v>
      </c>
      <c r="S179" s="4">
        <f t="shared" si="40"/>
        <v>3500</v>
      </c>
      <c r="T179" s="4">
        <f t="shared" si="41"/>
        <v>-2500</v>
      </c>
      <c r="U179" s="4">
        <f t="shared" si="48"/>
        <v>0</v>
      </c>
      <c r="V179" s="4">
        <f t="shared" si="42"/>
        <v>14000</v>
      </c>
      <c r="W179" s="4">
        <f t="shared" si="43"/>
        <v>0</v>
      </c>
      <c r="X179" s="4">
        <f t="shared" si="44"/>
        <v>0</v>
      </c>
    </row>
    <row r="180" spans="1:24" s="3" customFormat="1" ht="13.5" customHeight="1" x14ac:dyDescent="0.2">
      <c r="A180" s="26">
        <f t="shared" si="45"/>
        <v>176</v>
      </c>
      <c r="B180" s="27" t="s">
        <v>1317</v>
      </c>
      <c r="C180" s="28" t="s">
        <v>1316</v>
      </c>
      <c r="D180" s="124">
        <v>318000</v>
      </c>
      <c r="E180" s="124"/>
      <c r="F180" s="29">
        <f t="shared" si="36"/>
        <v>318000</v>
      </c>
      <c r="G180" s="29">
        <v>317000</v>
      </c>
      <c r="H180" s="29">
        <f t="shared" si="46"/>
        <v>1000</v>
      </c>
      <c r="I180" s="30">
        <v>5</v>
      </c>
      <c r="J180" s="30">
        <v>0.2</v>
      </c>
      <c r="K180" s="30">
        <v>0</v>
      </c>
      <c r="L180" s="72"/>
      <c r="M180" s="29">
        <f t="shared" si="47"/>
        <v>317000</v>
      </c>
      <c r="N180" s="72">
        <f t="shared" si="38"/>
        <v>1000</v>
      </c>
      <c r="O180" s="30" t="s">
        <v>1271</v>
      </c>
      <c r="P180" s="346">
        <v>1</v>
      </c>
      <c r="Q180" s="372"/>
      <c r="R180" s="6">
        <f t="shared" si="49"/>
        <v>200</v>
      </c>
      <c r="S180" s="4">
        <f t="shared" si="40"/>
        <v>15900</v>
      </c>
      <c r="T180" s="4">
        <f t="shared" si="41"/>
        <v>-14900</v>
      </c>
      <c r="U180" s="4">
        <f t="shared" si="48"/>
        <v>0</v>
      </c>
      <c r="V180" s="4">
        <f t="shared" si="42"/>
        <v>63600</v>
      </c>
      <c r="W180" s="4">
        <f t="shared" si="43"/>
        <v>0</v>
      </c>
      <c r="X180" s="4">
        <f t="shared" si="44"/>
        <v>0</v>
      </c>
    </row>
    <row r="181" spans="1:24" s="3" customFormat="1" ht="13.5" customHeight="1" x14ac:dyDescent="0.2">
      <c r="A181" s="26">
        <f t="shared" si="45"/>
        <v>177</v>
      </c>
      <c r="B181" s="27" t="s">
        <v>1149</v>
      </c>
      <c r="C181" s="28" t="s">
        <v>204</v>
      </c>
      <c r="D181" s="124">
        <v>1263639</v>
      </c>
      <c r="E181" s="124"/>
      <c r="F181" s="29">
        <f t="shared" si="36"/>
        <v>1263639</v>
      </c>
      <c r="G181" s="29">
        <v>1262639</v>
      </c>
      <c r="H181" s="29">
        <f t="shared" si="46"/>
        <v>1000</v>
      </c>
      <c r="I181" s="30">
        <v>5</v>
      </c>
      <c r="J181" s="30">
        <v>0.2</v>
      </c>
      <c r="K181" s="30">
        <v>0</v>
      </c>
      <c r="L181" s="72"/>
      <c r="M181" s="29">
        <f t="shared" si="47"/>
        <v>1262639</v>
      </c>
      <c r="N181" s="72">
        <f t="shared" si="38"/>
        <v>1000</v>
      </c>
      <c r="O181" s="30" t="s">
        <v>1309</v>
      </c>
      <c r="P181" s="346">
        <v>1</v>
      </c>
      <c r="Q181" s="372"/>
      <c r="R181" s="6">
        <f t="shared" si="49"/>
        <v>200</v>
      </c>
      <c r="S181" s="4">
        <f t="shared" si="40"/>
        <v>63181.950000000004</v>
      </c>
      <c r="T181" s="4">
        <f t="shared" si="41"/>
        <v>-62181.950000000004</v>
      </c>
      <c r="U181" s="4">
        <f t="shared" si="48"/>
        <v>0</v>
      </c>
      <c r="V181" s="4">
        <f t="shared" si="42"/>
        <v>252727.8</v>
      </c>
      <c r="W181" s="4">
        <f t="shared" si="43"/>
        <v>0</v>
      </c>
      <c r="X181" s="4">
        <f t="shared" si="44"/>
        <v>0</v>
      </c>
    </row>
    <row r="182" spans="1:24" s="3" customFormat="1" ht="13.5" customHeight="1" x14ac:dyDescent="0.2">
      <c r="A182" s="26">
        <f t="shared" si="45"/>
        <v>178</v>
      </c>
      <c r="B182" s="27" t="s">
        <v>1152</v>
      </c>
      <c r="C182" s="28" t="s">
        <v>1318</v>
      </c>
      <c r="D182" s="124">
        <v>272000</v>
      </c>
      <c r="E182" s="124"/>
      <c r="F182" s="29">
        <f t="shared" si="36"/>
        <v>272000</v>
      </c>
      <c r="G182" s="29">
        <v>271000</v>
      </c>
      <c r="H182" s="29">
        <f t="shared" si="46"/>
        <v>1000</v>
      </c>
      <c r="I182" s="30">
        <v>5</v>
      </c>
      <c r="J182" s="30">
        <v>0.2</v>
      </c>
      <c r="K182" s="30">
        <v>0</v>
      </c>
      <c r="L182" s="72"/>
      <c r="M182" s="29">
        <f t="shared" si="47"/>
        <v>271000</v>
      </c>
      <c r="N182" s="72">
        <f t="shared" si="38"/>
        <v>1000</v>
      </c>
      <c r="O182" s="30" t="s">
        <v>1193</v>
      </c>
      <c r="P182" s="346">
        <v>8</v>
      </c>
      <c r="Q182" s="372"/>
      <c r="R182" s="6">
        <f t="shared" si="49"/>
        <v>200</v>
      </c>
      <c r="S182" s="4">
        <f t="shared" si="40"/>
        <v>13600</v>
      </c>
      <c r="T182" s="4">
        <f t="shared" si="41"/>
        <v>-12600</v>
      </c>
      <c r="U182" s="4">
        <f t="shared" si="48"/>
        <v>0</v>
      </c>
      <c r="V182" s="4">
        <f t="shared" si="42"/>
        <v>54400</v>
      </c>
      <c r="W182" s="4">
        <f t="shared" si="43"/>
        <v>0</v>
      </c>
      <c r="X182" s="4">
        <f t="shared" si="44"/>
        <v>0</v>
      </c>
    </row>
    <row r="183" spans="1:24" s="3" customFormat="1" ht="13.5" customHeight="1" x14ac:dyDescent="0.2">
      <c r="A183" s="26">
        <f t="shared" si="45"/>
        <v>179</v>
      </c>
      <c r="B183" s="27" t="s">
        <v>1319</v>
      </c>
      <c r="C183" s="28" t="s">
        <v>1320</v>
      </c>
      <c r="D183" s="124">
        <v>15430000</v>
      </c>
      <c r="E183" s="124"/>
      <c r="F183" s="29">
        <f t="shared" si="36"/>
        <v>15430000</v>
      </c>
      <c r="G183" s="29">
        <v>15429000</v>
      </c>
      <c r="H183" s="29">
        <f t="shared" si="46"/>
        <v>1000</v>
      </c>
      <c r="I183" s="30">
        <v>5</v>
      </c>
      <c r="J183" s="30">
        <v>0.2</v>
      </c>
      <c r="K183" s="30">
        <v>0</v>
      </c>
      <c r="L183" s="72"/>
      <c r="M183" s="29">
        <f t="shared" si="47"/>
        <v>15429000</v>
      </c>
      <c r="N183" s="72">
        <f t="shared" si="38"/>
        <v>1000</v>
      </c>
      <c r="O183" s="30" t="s">
        <v>1321</v>
      </c>
      <c r="P183" s="346">
        <v>1</v>
      </c>
      <c r="Q183" s="372"/>
      <c r="R183" s="6">
        <f t="shared" si="49"/>
        <v>200</v>
      </c>
      <c r="S183" s="4">
        <f t="shared" si="40"/>
        <v>771500</v>
      </c>
      <c r="T183" s="4">
        <f t="shared" si="41"/>
        <v>-770500</v>
      </c>
      <c r="U183" s="4">
        <f t="shared" si="48"/>
        <v>0</v>
      </c>
      <c r="V183" s="4">
        <f t="shared" si="42"/>
        <v>3086000</v>
      </c>
      <c r="W183" s="4">
        <f t="shared" si="43"/>
        <v>0</v>
      </c>
      <c r="X183" s="4">
        <f t="shared" si="44"/>
        <v>0</v>
      </c>
    </row>
    <row r="184" spans="1:24" s="3" customFormat="1" ht="13.5" customHeight="1" x14ac:dyDescent="0.2">
      <c r="A184" s="26">
        <f t="shared" si="45"/>
        <v>180</v>
      </c>
      <c r="B184" s="27" t="s">
        <v>1099</v>
      </c>
      <c r="C184" s="28" t="s">
        <v>1320</v>
      </c>
      <c r="D184" s="124">
        <v>5200000</v>
      </c>
      <c r="E184" s="124"/>
      <c r="F184" s="29">
        <f t="shared" si="36"/>
        <v>5200000</v>
      </c>
      <c r="G184" s="29">
        <v>5199000</v>
      </c>
      <c r="H184" s="29">
        <f t="shared" si="46"/>
        <v>1000</v>
      </c>
      <c r="I184" s="30">
        <v>5</v>
      </c>
      <c r="J184" s="30">
        <v>0.2</v>
      </c>
      <c r="K184" s="30">
        <v>0</v>
      </c>
      <c r="L184" s="72"/>
      <c r="M184" s="29">
        <f t="shared" si="47"/>
        <v>5199000</v>
      </c>
      <c r="N184" s="72">
        <f t="shared" si="38"/>
        <v>1000</v>
      </c>
      <c r="O184" s="30" t="s">
        <v>511</v>
      </c>
      <c r="P184" s="346">
        <v>1</v>
      </c>
      <c r="Q184" s="372"/>
      <c r="R184" s="6">
        <f t="shared" si="49"/>
        <v>200</v>
      </c>
      <c r="S184" s="4">
        <f t="shared" si="40"/>
        <v>260000</v>
      </c>
      <c r="T184" s="4">
        <f t="shared" si="41"/>
        <v>-259000</v>
      </c>
      <c r="U184" s="4">
        <f t="shared" si="48"/>
        <v>0</v>
      </c>
      <c r="V184" s="4">
        <f t="shared" si="42"/>
        <v>1040000</v>
      </c>
      <c r="W184" s="4">
        <f t="shared" si="43"/>
        <v>0</v>
      </c>
      <c r="X184" s="4">
        <f t="shared" si="44"/>
        <v>0</v>
      </c>
    </row>
    <row r="185" spans="1:24" s="3" customFormat="1" ht="13.5" customHeight="1" x14ac:dyDescent="0.2">
      <c r="A185" s="26">
        <f t="shared" si="45"/>
        <v>181</v>
      </c>
      <c r="B185" s="27" t="s">
        <v>1134</v>
      </c>
      <c r="C185" s="28" t="s">
        <v>212</v>
      </c>
      <c r="D185" s="124">
        <v>95000</v>
      </c>
      <c r="E185" s="124"/>
      <c r="F185" s="29">
        <f t="shared" si="36"/>
        <v>95000</v>
      </c>
      <c r="G185" s="29">
        <v>94000</v>
      </c>
      <c r="H185" s="29">
        <f t="shared" si="46"/>
        <v>1000</v>
      </c>
      <c r="I185" s="30">
        <v>5</v>
      </c>
      <c r="J185" s="30">
        <v>0.2</v>
      </c>
      <c r="K185" s="30">
        <v>0</v>
      </c>
      <c r="L185" s="72"/>
      <c r="M185" s="29">
        <f t="shared" si="47"/>
        <v>94000</v>
      </c>
      <c r="N185" s="72">
        <f t="shared" si="38"/>
        <v>1000</v>
      </c>
      <c r="O185" s="30" t="s">
        <v>1193</v>
      </c>
      <c r="P185" s="346">
        <v>1</v>
      </c>
      <c r="Q185" s="372"/>
      <c r="R185" s="6">
        <f t="shared" si="49"/>
        <v>200</v>
      </c>
      <c r="S185" s="4">
        <f t="shared" si="40"/>
        <v>4750</v>
      </c>
      <c r="T185" s="4">
        <f t="shared" si="41"/>
        <v>-3750</v>
      </c>
      <c r="U185" s="4">
        <f t="shared" si="48"/>
        <v>0</v>
      </c>
      <c r="V185" s="4">
        <f t="shared" si="42"/>
        <v>19000</v>
      </c>
      <c r="W185" s="4">
        <f t="shared" si="43"/>
        <v>0</v>
      </c>
      <c r="X185" s="4">
        <f t="shared" si="44"/>
        <v>0</v>
      </c>
    </row>
    <row r="186" spans="1:24" s="3" customFormat="1" ht="13.5" customHeight="1" x14ac:dyDescent="0.2">
      <c r="A186" s="26">
        <f t="shared" si="45"/>
        <v>182</v>
      </c>
      <c r="B186" s="27" t="s">
        <v>1134</v>
      </c>
      <c r="C186" s="28" t="s">
        <v>212</v>
      </c>
      <c r="D186" s="124">
        <v>90000</v>
      </c>
      <c r="E186" s="124"/>
      <c r="F186" s="29">
        <f t="shared" ref="F186:F249" si="50">+D186+E186</f>
        <v>90000</v>
      </c>
      <c r="G186" s="29">
        <v>89000</v>
      </c>
      <c r="H186" s="29">
        <f t="shared" si="46"/>
        <v>1000</v>
      </c>
      <c r="I186" s="30">
        <v>5</v>
      </c>
      <c r="J186" s="30">
        <v>0.2</v>
      </c>
      <c r="K186" s="30">
        <v>0</v>
      </c>
      <c r="L186" s="72"/>
      <c r="M186" s="29">
        <f t="shared" si="47"/>
        <v>89000</v>
      </c>
      <c r="N186" s="72">
        <f t="shared" ref="N186:N249" si="51">+F186-M186</f>
        <v>1000</v>
      </c>
      <c r="O186" s="30" t="s">
        <v>1193</v>
      </c>
      <c r="P186" s="346">
        <v>2</v>
      </c>
      <c r="Q186" s="372"/>
      <c r="R186" s="6">
        <f t="shared" si="49"/>
        <v>200</v>
      </c>
      <c r="S186" s="4">
        <f t="shared" si="40"/>
        <v>4500</v>
      </c>
      <c r="T186" s="4">
        <f t="shared" si="41"/>
        <v>-3500</v>
      </c>
      <c r="U186" s="4">
        <f t="shared" si="48"/>
        <v>0</v>
      </c>
      <c r="V186" s="4">
        <f t="shared" si="42"/>
        <v>18000</v>
      </c>
      <c r="W186" s="4">
        <f t="shared" si="43"/>
        <v>0</v>
      </c>
      <c r="X186" s="4">
        <f t="shared" si="44"/>
        <v>0</v>
      </c>
    </row>
    <row r="187" spans="1:24" s="3" customFormat="1" ht="13.5" customHeight="1" x14ac:dyDescent="0.2">
      <c r="A187" s="26">
        <f t="shared" si="45"/>
        <v>183</v>
      </c>
      <c r="B187" s="27" t="s">
        <v>1116</v>
      </c>
      <c r="C187" s="28" t="s">
        <v>212</v>
      </c>
      <c r="D187" s="124">
        <v>100000</v>
      </c>
      <c r="E187" s="124"/>
      <c r="F187" s="29">
        <f t="shared" si="50"/>
        <v>100000</v>
      </c>
      <c r="G187" s="29">
        <v>99000</v>
      </c>
      <c r="H187" s="29">
        <f t="shared" si="46"/>
        <v>1000</v>
      </c>
      <c r="I187" s="30">
        <v>5</v>
      </c>
      <c r="J187" s="30">
        <v>0.2</v>
      </c>
      <c r="K187" s="30">
        <v>0</v>
      </c>
      <c r="L187" s="72"/>
      <c r="M187" s="29">
        <f t="shared" si="47"/>
        <v>99000</v>
      </c>
      <c r="N187" s="72">
        <f t="shared" si="51"/>
        <v>1000</v>
      </c>
      <c r="O187" s="30" t="s">
        <v>1193</v>
      </c>
      <c r="P187" s="346">
        <v>2</v>
      </c>
      <c r="Q187" s="372"/>
      <c r="R187" s="6">
        <f t="shared" si="49"/>
        <v>200</v>
      </c>
      <c r="S187" s="4">
        <f t="shared" si="40"/>
        <v>5000</v>
      </c>
      <c r="T187" s="4">
        <f t="shared" si="41"/>
        <v>-4000</v>
      </c>
      <c r="U187" s="4">
        <f t="shared" si="48"/>
        <v>0</v>
      </c>
      <c r="V187" s="4">
        <f t="shared" si="42"/>
        <v>20000</v>
      </c>
      <c r="W187" s="4">
        <f t="shared" si="43"/>
        <v>0</v>
      </c>
      <c r="X187" s="4">
        <f t="shared" si="44"/>
        <v>0</v>
      </c>
    </row>
    <row r="188" spans="1:24" s="3" customFormat="1" ht="13.5" customHeight="1" x14ac:dyDescent="0.2">
      <c r="A188" s="26">
        <f t="shared" si="45"/>
        <v>184</v>
      </c>
      <c r="B188" s="27" t="s">
        <v>1138</v>
      </c>
      <c r="C188" s="28" t="s">
        <v>212</v>
      </c>
      <c r="D188" s="124">
        <v>160000</v>
      </c>
      <c r="E188" s="124"/>
      <c r="F188" s="29">
        <f t="shared" si="50"/>
        <v>160000</v>
      </c>
      <c r="G188" s="29">
        <v>159000</v>
      </c>
      <c r="H188" s="29">
        <f t="shared" si="46"/>
        <v>1000</v>
      </c>
      <c r="I188" s="30">
        <v>5</v>
      </c>
      <c r="J188" s="30">
        <v>0.2</v>
      </c>
      <c r="K188" s="30">
        <v>0</v>
      </c>
      <c r="L188" s="72"/>
      <c r="M188" s="29">
        <f t="shared" si="47"/>
        <v>159000</v>
      </c>
      <c r="N188" s="72">
        <f t="shared" si="51"/>
        <v>1000</v>
      </c>
      <c r="O188" s="30" t="s">
        <v>1193</v>
      </c>
      <c r="P188" s="346">
        <v>2</v>
      </c>
      <c r="Q188" s="372"/>
      <c r="R188" s="6">
        <f t="shared" si="49"/>
        <v>200</v>
      </c>
      <c r="S188" s="4">
        <f t="shared" si="40"/>
        <v>8000</v>
      </c>
      <c r="T188" s="4">
        <f t="shared" si="41"/>
        <v>-7000</v>
      </c>
      <c r="U188" s="4">
        <f t="shared" si="48"/>
        <v>0</v>
      </c>
      <c r="V188" s="4">
        <f t="shared" si="42"/>
        <v>32000</v>
      </c>
      <c r="W188" s="4">
        <f t="shared" si="43"/>
        <v>0</v>
      </c>
      <c r="X188" s="4">
        <f t="shared" si="44"/>
        <v>0</v>
      </c>
    </row>
    <row r="189" spans="1:24" s="3" customFormat="1" ht="13.5" customHeight="1" x14ac:dyDescent="0.2">
      <c r="A189" s="26">
        <f t="shared" si="45"/>
        <v>185</v>
      </c>
      <c r="B189" s="27" t="s">
        <v>1322</v>
      </c>
      <c r="C189" s="28" t="s">
        <v>212</v>
      </c>
      <c r="D189" s="124">
        <v>1545454</v>
      </c>
      <c r="E189" s="124"/>
      <c r="F189" s="29">
        <f t="shared" si="50"/>
        <v>1545454</v>
      </c>
      <c r="G189" s="29">
        <v>1544454</v>
      </c>
      <c r="H189" s="29">
        <f t="shared" si="46"/>
        <v>1000</v>
      </c>
      <c r="I189" s="30">
        <v>5</v>
      </c>
      <c r="J189" s="30">
        <v>0.2</v>
      </c>
      <c r="K189" s="30">
        <v>0</v>
      </c>
      <c r="L189" s="72"/>
      <c r="M189" s="29">
        <f t="shared" si="47"/>
        <v>1544454</v>
      </c>
      <c r="N189" s="72">
        <f t="shared" si="51"/>
        <v>1000</v>
      </c>
      <c r="O189" s="30" t="s">
        <v>1323</v>
      </c>
      <c r="P189" s="346">
        <v>1</v>
      </c>
      <c r="Q189" s="372"/>
      <c r="R189" s="6">
        <f t="shared" si="49"/>
        <v>200</v>
      </c>
      <c r="S189" s="4">
        <f t="shared" si="40"/>
        <v>77272.7</v>
      </c>
      <c r="T189" s="4">
        <f t="shared" si="41"/>
        <v>-76272.7</v>
      </c>
      <c r="U189" s="4">
        <f t="shared" si="48"/>
        <v>0</v>
      </c>
      <c r="V189" s="4">
        <f t="shared" si="42"/>
        <v>309090.8</v>
      </c>
      <c r="W189" s="4">
        <f t="shared" si="43"/>
        <v>0</v>
      </c>
      <c r="X189" s="4">
        <f t="shared" si="44"/>
        <v>0</v>
      </c>
    </row>
    <row r="190" spans="1:24" s="3" customFormat="1" ht="13.5" customHeight="1" x14ac:dyDescent="0.2">
      <c r="A190" s="26">
        <f t="shared" si="45"/>
        <v>186</v>
      </c>
      <c r="B190" s="27" t="s">
        <v>1324</v>
      </c>
      <c r="C190" s="28" t="s">
        <v>1325</v>
      </c>
      <c r="D190" s="124">
        <v>100000</v>
      </c>
      <c r="E190" s="124"/>
      <c r="F190" s="29">
        <f t="shared" si="50"/>
        <v>100000</v>
      </c>
      <c r="G190" s="29">
        <v>99000</v>
      </c>
      <c r="H190" s="29">
        <f t="shared" si="46"/>
        <v>1000</v>
      </c>
      <c r="I190" s="30">
        <v>5</v>
      </c>
      <c r="J190" s="30">
        <v>0.2</v>
      </c>
      <c r="K190" s="30">
        <v>0</v>
      </c>
      <c r="L190" s="72"/>
      <c r="M190" s="29">
        <f t="shared" si="47"/>
        <v>99000</v>
      </c>
      <c r="N190" s="72">
        <f t="shared" si="51"/>
        <v>1000</v>
      </c>
      <c r="O190" s="30" t="s">
        <v>1193</v>
      </c>
      <c r="P190" s="346">
        <v>2</v>
      </c>
      <c r="Q190" s="372"/>
      <c r="R190" s="6">
        <f t="shared" si="49"/>
        <v>200</v>
      </c>
      <c r="S190" s="4">
        <f t="shared" si="40"/>
        <v>5000</v>
      </c>
      <c r="T190" s="4">
        <f t="shared" si="41"/>
        <v>-4000</v>
      </c>
      <c r="U190" s="4">
        <f t="shared" si="48"/>
        <v>0</v>
      </c>
      <c r="V190" s="4">
        <f t="shared" si="42"/>
        <v>20000</v>
      </c>
      <c r="W190" s="4">
        <f t="shared" si="43"/>
        <v>0</v>
      </c>
      <c r="X190" s="4">
        <f t="shared" si="44"/>
        <v>0</v>
      </c>
    </row>
    <row r="191" spans="1:24" s="3" customFormat="1" ht="13.5" customHeight="1" x14ac:dyDescent="0.2">
      <c r="A191" s="26">
        <f t="shared" si="45"/>
        <v>187</v>
      </c>
      <c r="B191" s="27" t="s">
        <v>1134</v>
      </c>
      <c r="C191" s="28" t="s">
        <v>1325</v>
      </c>
      <c r="D191" s="124">
        <v>432000</v>
      </c>
      <c r="E191" s="124"/>
      <c r="F191" s="29">
        <f t="shared" si="50"/>
        <v>432000</v>
      </c>
      <c r="G191" s="29">
        <v>431000</v>
      </c>
      <c r="H191" s="29">
        <f t="shared" si="46"/>
        <v>1000</v>
      </c>
      <c r="I191" s="30">
        <v>5</v>
      </c>
      <c r="J191" s="30">
        <v>0.2</v>
      </c>
      <c r="K191" s="30">
        <v>0</v>
      </c>
      <c r="L191" s="72"/>
      <c r="M191" s="29">
        <f t="shared" si="47"/>
        <v>431000</v>
      </c>
      <c r="N191" s="72">
        <f t="shared" si="51"/>
        <v>1000</v>
      </c>
      <c r="O191" s="30" t="s">
        <v>1193</v>
      </c>
      <c r="P191" s="346">
        <v>12</v>
      </c>
      <c r="Q191" s="372"/>
      <c r="R191" s="6">
        <f t="shared" si="49"/>
        <v>200</v>
      </c>
      <c r="S191" s="4">
        <f t="shared" si="40"/>
        <v>21600</v>
      </c>
      <c r="T191" s="4">
        <f t="shared" si="41"/>
        <v>-20600</v>
      </c>
      <c r="U191" s="4">
        <f t="shared" si="48"/>
        <v>0</v>
      </c>
      <c r="V191" s="4">
        <f t="shared" si="42"/>
        <v>86400</v>
      </c>
      <c r="W191" s="4">
        <f t="shared" si="43"/>
        <v>0</v>
      </c>
      <c r="X191" s="4">
        <f t="shared" si="44"/>
        <v>0</v>
      </c>
    </row>
    <row r="192" spans="1:24" s="3" customFormat="1" ht="13.5" customHeight="1" x14ac:dyDescent="0.2">
      <c r="A192" s="26">
        <f t="shared" si="45"/>
        <v>188</v>
      </c>
      <c r="B192" s="27" t="s">
        <v>1326</v>
      </c>
      <c r="C192" s="112">
        <v>38733</v>
      </c>
      <c r="D192" s="124">
        <v>690000</v>
      </c>
      <c r="E192" s="124"/>
      <c r="F192" s="29">
        <f t="shared" si="50"/>
        <v>690000</v>
      </c>
      <c r="G192" s="29">
        <v>689000</v>
      </c>
      <c r="H192" s="29">
        <f t="shared" si="46"/>
        <v>1000</v>
      </c>
      <c r="I192" s="30">
        <v>5</v>
      </c>
      <c r="J192" s="30">
        <v>0.2</v>
      </c>
      <c r="K192" s="30">
        <v>0</v>
      </c>
      <c r="L192" s="72"/>
      <c r="M192" s="29">
        <f t="shared" si="47"/>
        <v>689000</v>
      </c>
      <c r="N192" s="72">
        <f t="shared" si="51"/>
        <v>1000</v>
      </c>
      <c r="O192" s="30" t="s">
        <v>1327</v>
      </c>
      <c r="P192" s="346">
        <v>1</v>
      </c>
      <c r="Q192" s="372"/>
      <c r="R192" s="6"/>
      <c r="S192" s="4">
        <f t="shared" si="40"/>
        <v>34500</v>
      </c>
      <c r="T192" s="4">
        <f t="shared" si="41"/>
        <v>-33500</v>
      </c>
      <c r="U192" s="4">
        <f t="shared" si="48"/>
        <v>0</v>
      </c>
      <c r="V192" s="4">
        <f t="shared" si="42"/>
        <v>138000</v>
      </c>
      <c r="W192" s="4">
        <f t="shared" si="43"/>
        <v>0</v>
      </c>
      <c r="X192" s="4">
        <f t="shared" si="44"/>
        <v>0</v>
      </c>
    </row>
    <row r="193" spans="1:24" s="3" customFormat="1" ht="13.5" customHeight="1" x14ac:dyDescent="0.2">
      <c r="A193" s="26">
        <f t="shared" si="45"/>
        <v>189</v>
      </c>
      <c r="B193" s="27" t="s">
        <v>1328</v>
      </c>
      <c r="C193" s="112">
        <v>38751</v>
      </c>
      <c r="D193" s="124">
        <v>120000</v>
      </c>
      <c r="E193" s="124"/>
      <c r="F193" s="29">
        <f t="shared" si="50"/>
        <v>120000</v>
      </c>
      <c r="G193" s="29">
        <v>119000</v>
      </c>
      <c r="H193" s="29">
        <f t="shared" si="46"/>
        <v>1000</v>
      </c>
      <c r="I193" s="30">
        <v>5</v>
      </c>
      <c r="J193" s="30">
        <v>0.2</v>
      </c>
      <c r="K193" s="30">
        <v>0</v>
      </c>
      <c r="L193" s="72">
        <f>ROUND(IF(F193*J193*K193/12&gt;=H193,H193-1000,F193*J193*K193/12),0)</f>
        <v>0</v>
      </c>
      <c r="M193" s="29">
        <f t="shared" si="47"/>
        <v>119000</v>
      </c>
      <c r="N193" s="72">
        <f t="shared" si="51"/>
        <v>1000</v>
      </c>
      <c r="O193" s="30" t="s">
        <v>1290</v>
      </c>
      <c r="P193" s="346">
        <v>2</v>
      </c>
      <c r="Q193" s="372"/>
      <c r="R193" s="6"/>
      <c r="S193" s="4">
        <f t="shared" si="40"/>
        <v>6000</v>
      </c>
      <c r="T193" s="4">
        <f t="shared" si="41"/>
        <v>-5000</v>
      </c>
      <c r="U193" s="4">
        <f t="shared" si="48"/>
        <v>0</v>
      </c>
      <c r="V193" s="4">
        <f t="shared" si="42"/>
        <v>24000</v>
      </c>
      <c r="W193" s="4">
        <f t="shared" si="43"/>
        <v>0</v>
      </c>
      <c r="X193" s="4">
        <f t="shared" si="44"/>
        <v>0</v>
      </c>
    </row>
    <row r="194" spans="1:24" s="3" customFormat="1" ht="13.5" customHeight="1" x14ac:dyDescent="0.2">
      <c r="A194" s="26">
        <f t="shared" si="45"/>
        <v>190</v>
      </c>
      <c r="B194" s="27" t="s">
        <v>1329</v>
      </c>
      <c r="C194" s="112">
        <v>38761</v>
      </c>
      <c r="D194" s="124">
        <v>400000</v>
      </c>
      <c r="E194" s="124"/>
      <c r="F194" s="29">
        <f t="shared" si="50"/>
        <v>400000</v>
      </c>
      <c r="G194" s="29">
        <v>399000</v>
      </c>
      <c r="H194" s="29">
        <f t="shared" si="46"/>
        <v>1000</v>
      </c>
      <c r="I194" s="30">
        <v>5</v>
      </c>
      <c r="J194" s="30">
        <v>0.2</v>
      </c>
      <c r="K194" s="30">
        <v>0</v>
      </c>
      <c r="L194" s="72">
        <f>ROUND(IF(F194*J194*K194/12&gt;=H194,H194-1000,F194*J194*K194/12),0)</f>
        <v>0</v>
      </c>
      <c r="M194" s="29">
        <f t="shared" si="47"/>
        <v>399000</v>
      </c>
      <c r="N194" s="72">
        <f t="shared" si="51"/>
        <v>1000</v>
      </c>
      <c r="O194" s="30" t="s">
        <v>1193</v>
      </c>
      <c r="P194" s="346">
        <v>4</v>
      </c>
      <c r="Q194" s="372"/>
      <c r="R194" s="6">
        <f>SUM(L170:L176,L163,L162,L134,L132,L131,L111,L110,L109,L108,L89,L88,L87,L86,L85,L84,L83,L66,L65,L64,L63,L62,L58,L57,L55)</f>
        <v>0</v>
      </c>
      <c r="S194" s="4">
        <f t="shared" si="40"/>
        <v>20000</v>
      </c>
      <c r="T194" s="4">
        <f t="shared" si="41"/>
        <v>-19000</v>
      </c>
      <c r="U194" s="4">
        <f t="shared" si="48"/>
        <v>0</v>
      </c>
      <c r="V194" s="4">
        <f t="shared" si="42"/>
        <v>80000</v>
      </c>
      <c r="W194" s="4">
        <f t="shared" si="43"/>
        <v>0</v>
      </c>
      <c r="X194" s="4">
        <f t="shared" si="44"/>
        <v>0</v>
      </c>
    </row>
    <row r="195" spans="1:24" s="3" customFormat="1" ht="13.5" customHeight="1" x14ac:dyDescent="0.2">
      <c r="A195" s="26">
        <f t="shared" si="45"/>
        <v>191</v>
      </c>
      <c r="B195" s="27" t="s">
        <v>1138</v>
      </c>
      <c r="C195" s="112">
        <v>38766</v>
      </c>
      <c r="D195" s="124">
        <v>300000</v>
      </c>
      <c r="E195" s="124"/>
      <c r="F195" s="29">
        <f t="shared" si="50"/>
        <v>300000</v>
      </c>
      <c r="G195" s="29">
        <v>299000</v>
      </c>
      <c r="H195" s="29">
        <f t="shared" si="46"/>
        <v>1000</v>
      </c>
      <c r="I195" s="30">
        <v>5</v>
      </c>
      <c r="J195" s="30">
        <v>0.2</v>
      </c>
      <c r="K195" s="30">
        <v>0</v>
      </c>
      <c r="L195" s="72">
        <f>ROUND(IF(F195*J195*K195/12&gt;=H195,H195-1000,F195*J195*K195/12),0)</f>
        <v>0</v>
      </c>
      <c r="M195" s="29">
        <f t="shared" si="47"/>
        <v>299000</v>
      </c>
      <c r="N195" s="72">
        <f t="shared" si="51"/>
        <v>1000</v>
      </c>
      <c r="O195" s="30" t="s">
        <v>1193</v>
      </c>
      <c r="P195" s="346">
        <v>3</v>
      </c>
      <c r="Q195" s="372"/>
      <c r="R195" s="6"/>
      <c r="S195" s="4">
        <f t="shared" si="40"/>
        <v>15000</v>
      </c>
      <c r="T195" s="4">
        <f t="shared" si="41"/>
        <v>-14000</v>
      </c>
      <c r="U195" s="4">
        <f t="shared" si="48"/>
        <v>0</v>
      </c>
      <c r="V195" s="4">
        <f t="shared" si="42"/>
        <v>60000</v>
      </c>
      <c r="W195" s="4">
        <f t="shared" si="43"/>
        <v>0</v>
      </c>
      <c r="X195" s="4">
        <f t="shared" si="44"/>
        <v>0</v>
      </c>
    </row>
    <row r="196" spans="1:24" s="3" customFormat="1" ht="13.5" customHeight="1" x14ac:dyDescent="0.2">
      <c r="A196" s="26">
        <f t="shared" si="45"/>
        <v>192</v>
      </c>
      <c r="B196" s="27" t="s">
        <v>1116</v>
      </c>
      <c r="C196" s="112">
        <v>38766</v>
      </c>
      <c r="D196" s="124">
        <v>150000</v>
      </c>
      <c r="E196" s="124"/>
      <c r="F196" s="29">
        <f t="shared" si="50"/>
        <v>150000</v>
      </c>
      <c r="G196" s="29">
        <v>149000</v>
      </c>
      <c r="H196" s="29">
        <f t="shared" si="46"/>
        <v>1000</v>
      </c>
      <c r="I196" s="30">
        <v>5</v>
      </c>
      <c r="J196" s="30">
        <v>0.2</v>
      </c>
      <c r="K196" s="30">
        <v>0</v>
      </c>
      <c r="L196" s="72">
        <f>ROUND(IF(F196*J196*K196/12&gt;=H196,H196-1000,F196*J196*K196/12),0)</f>
        <v>0</v>
      </c>
      <c r="M196" s="29">
        <f t="shared" si="47"/>
        <v>149000</v>
      </c>
      <c r="N196" s="72">
        <f t="shared" si="51"/>
        <v>1000</v>
      </c>
      <c r="O196" s="30" t="s">
        <v>1193</v>
      </c>
      <c r="P196" s="346">
        <v>3</v>
      </c>
      <c r="Q196" s="372"/>
      <c r="R196" s="6"/>
      <c r="S196" s="4">
        <f t="shared" si="40"/>
        <v>7500</v>
      </c>
      <c r="T196" s="4">
        <f t="shared" si="41"/>
        <v>-6500</v>
      </c>
      <c r="U196" s="4">
        <f t="shared" si="48"/>
        <v>0</v>
      </c>
      <c r="V196" s="4">
        <f t="shared" si="42"/>
        <v>30000</v>
      </c>
      <c r="W196" s="4">
        <f t="shared" si="43"/>
        <v>0</v>
      </c>
      <c r="X196" s="4">
        <f t="shared" si="44"/>
        <v>0</v>
      </c>
    </row>
    <row r="197" spans="1:24" s="3" customFormat="1" ht="13.5" customHeight="1" x14ac:dyDescent="0.2">
      <c r="A197" s="26">
        <f t="shared" si="45"/>
        <v>193</v>
      </c>
      <c r="B197" s="27" t="s">
        <v>1134</v>
      </c>
      <c r="C197" s="112">
        <v>38766</v>
      </c>
      <c r="D197" s="124">
        <v>135000</v>
      </c>
      <c r="E197" s="124"/>
      <c r="F197" s="29">
        <f t="shared" si="50"/>
        <v>135000</v>
      </c>
      <c r="G197" s="29">
        <v>134000</v>
      </c>
      <c r="H197" s="29">
        <f t="shared" si="46"/>
        <v>1000</v>
      </c>
      <c r="I197" s="30">
        <v>5</v>
      </c>
      <c r="J197" s="30">
        <v>0.2</v>
      </c>
      <c r="K197" s="30">
        <v>0</v>
      </c>
      <c r="L197" s="72">
        <f>ROUND(IF(F197*J197*K197/12&gt;=H197,H197-1000,F197*J197*K197/12),0)</f>
        <v>0</v>
      </c>
      <c r="M197" s="29">
        <f t="shared" si="47"/>
        <v>134000</v>
      </c>
      <c r="N197" s="72">
        <f t="shared" si="51"/>
        <v>1000</v>
      </c>
      <c r="O197" s="30" t="s">
        <v>1193</v>
      </c>
      <c r="P197" s="346">
        <v>3</v>
      </c>
      <c r="Q197" s="372"/>
      <c r="R197" s="6"/>
      <c r="S197" s="4">
        <f t="shared" ref="S197:S260" si="52">D197*0.05</f>
        <v>6750</v>
      </c>
      <c r="T197" s="4">
        <f t="shared" ref="T197:T260" si="53">N197-S197</f>
        <v>-5750</v>
      </c>
      <c r="U197" s="4">
        <f t="shared" si="48"/>
        <v>0</v>
      </c>
      <c r="V197" s="4">
        <f t="shared" ref="V197:V260" si="54">F197/I197</f>
        <v>27000</v>
      </c>
      <c r="W197" s="4">
        <f t="shared" ref="W197:W260" si="55">ROUND(IF(H197&lt;=1000,0,V197/12*0),0)</f>
        <v>0</v>
      </c>
      <c r="X197" s="4">
        <f t="shared" ref="X197:X260" si="56">L197-W197</f>
        <v>0</v>
      </c>
    </row>
    <row r="198" spans="1:24" s="139" customFormat="1" ht="13.5" customHeight="1" x14ac:dyDescent="0.2">
      <c r="A198" s="391">
        <f t="shared" ref="A198:A261" si="57">A197+1</f>
        <v>194</v>
      </c>
      <c r="B198" s="355" t="s">
        <v>1107</v>
      </c>
      <c r="C198" s="143">
        <v>38776</v>
      </c>
      <c r="D198" s="356">
        <v>0</v>
      </c>
      <c r="E198" s="356"/>
      <c r="F198" s="144">
        <f t="shared" si="50"/>
        <v>0</v>
      </c>
      <c r="G198" s="144">
        <v>0</v>
      </c>
      <c r="H198" s="144">
        <v>0</v>
      </c>
      <c r="I198" s="146">
        <v>5</v>
      </c>
      <c r="J198" s="146">
        <v>0.2</v>
      </c>
      <c r="K198" s="146">
        <v>0</v>
      </c>
      <c r="L198" s="145">
        <v>0</v>
      </c>
      <c r="M198" s="144">
        <v>0</v>
      </c>
      <c r="N198" s="145">
        <f t="shared" si="51"/>
        <v>0</v>
      </c>
      <c r="O198" s="146" t="s">
        <v>1226</v>
      </c>
      <c r="P198" s="392">
        <v>3</v>
      </c>
      <c r="Q198" s="393"/>
      <c r="R198" s="149"/>
      <c r="S198" s="150">
        <f t="shared" si="52"/>
        <v>0</v>
      </c>
      <c r="T198" s="150">
        <f t="shared" si="53"/>
        <v>0</v>
      </c>
      <c r="U198" s="150">
        <v>0</v>
      </c>
      <c r="V198" s="150">
        <f t="shared" si="54"/>
        <v>0</v>
      </c>
      <c r="W198" s="150">
        <f t="shared" si="55"/>
        <v>0</v>
      </c>
      <c r="X198" s="150">
        <f t="shared" si="56"/>
        <v>0</v>
      </c>
    </row>
    <row r="199" spans="1:24" s="3" customFormat="1" ht="13.5" customHeight="1" x14ac:dyDescent="0.2">
      <c r="A199" s="26">
        <f t="shared" si="57"/>
        <v>195</v>
      </c>
      <c r="B199" s="27" t="s">
        <v>1116</v>
      </c>
      <c r="C199" s="112">
        <v>38787</v>
      </c>
      <c r="D199" s="124">
        <v>100000</v>
      </c>
      <c r="E199" s="124"/>
      <c r="F199" s="29">
        <f t="shared" si="50"/>
        <v>100000</v>
      </c>
      <c r="G199" s="29">
        <v>99000</v>
      </c>
      <c r="H199" s="29">
        <f t="shared" ref="H199:H262" si="58">+F199-G199</f>
        <v>1000</v>
      </c>
      <c r="I199" s="30">
        <v>5</v>
      </c>
      <c r="J199" s="30">
        <v>0.2</v>
      </c>
      <c r="K199" s="30">
        <v>0</v>
      </c>
      <c r="L199" s="72">
        <f t="shared" ref="L199:L211" si="59">ROUND(IF(F199*J199*K199/12&gt;=H199,H199-1000,F199*J199*K199/12),0)</f>
        <v>0</v>
      </c>
      <c r="M199" s="29">
        <f t="shared" ref="M199:M262" si="60">+G199+L199</f>
        <v>99000</v>
      </c>
      <c r="N199" s="72">
        <f t="shared" si="51"/>
        <v>1000</v>
      </c>
      <c r="O199" s="30" t="s">
        <v>1193</v>
      </c>
      <c r="P199" s="346">
        <v>2</v>
      </c>
      <c r="Q199" s="372"/>
      <c r="R199" s="6"/>
      <c r="S199" s="4">
        <f t="shared" si="52"/>
        <v>5000</v>
      </c>
      <c r="T199" s="4">
        <f t="shared" si="53"/>
        <v>-4000</v>
      </c>
      <c r="U199" s="4">
        <f t="shared" ref="U199:U262" si="61">N199-1000</f>
        <v>0</v>
      </c>
      <c r="V199" s="4">
        <f t="shared" si="54"/>
        <v>20000</v>
      </c>
      <c r="W199" s="4">
        <f t="shared" si="55"/>
        <v>0</v>
      </c>
      <c r="X199" s="4">
        <f t="shared" si="56"/>
        <v>0</v>
      </c>
    </row>
    <row r="200" spans="1:24" s="3" customFormat="1" ht="13.5" customHeight="1" x14ac:dyDescent="0.2">
      <c r="A200" s="26">
        <f t="shared" si="57"/>
        <v>196</v>
      </c>
      <c r="B200" s="27" t="s">
        <v>1330</v>
      </c>
      <c r="C200" s="112">
        <v>38787</v>
      </c>
      <c r="D200" s="124">
        <v>90000</v>
      </c>
      <c r="E200" s="124"/>
      <c r="F200" s="29">
        <f t="shared" si="50"/>
        <v>90000</v>
      </c>
      <c r="G200" s="29">
        <v>89000</v>
      </c>
      <c r="H200" s="29">
        <f t="shared" si="58"/>
        <v>1000</v>
      </c>
      <c r="I200" s="30">
        <v>5</v>
      </c>
      <c r="J200" s="30">
        <v>0.2</v>
      </c>
      <c r="K200" s="30">
        <v>0</v>
      </c>
      <c r="L200" s="72">
        <f t="shared" si="59"/>
        <v>0</v>
      </c>
      <c r="M200" s="29">
        <f t="shared" si="60"/>
        <v>89000</v>
      </c>
      <c r="N200" s="72">
        <f t="shared" si="51"/>
        <v>1000</v>
      </c>
      <c r="O200" s="30" t="s">
        <v>1331</v>
      </c>
      <c r="P200" s="346">
        <v>2</v>
      </c>
      <c r="Q200" s="372"/>
      <c r="R200" s="6"/>
      <c r="S200" s="4">
        <f t="shared" si="52"/>
        <v>4500</v>
      </c>
      <c r="T200" s="4">
        <f t="shared" si="53"/>
        <v>-3500</v>
      </c>
      <c r="U200" s="4">
        <f t="shared" si="61"/>
        <v>0</v>
      </c>
      <c r="V200" s="4">
        <f t="shared" si="54"/>
        <v>18000</v>
      </c>
      <c r="W200" s="4">
        <f t="shared" si="55"/>
        <v>0</v>
      </c>
      <c r="X200" s="4">
        <f t="shared" si="56"/>
        <v>0</v>
      </c>
    </row>
    <row r="201" spans="1:24" s="3" customFormat="1" ht="13.5" customHeight="1" x14ac:dyDescent="0.2">
      <c r="A201" s="26">
        <f t="shared" si="57"/>
        <v>197</v>
      </c>
      <c r="B201" s="27" t="s">
        <v>1332</v>
      </c>
      <c r="C201" s="112">
        <v>38787</v>
      </c>
      <c r="D201" s="124">
        <v>100000</v>
      </c>
      <c r="E201" s="124"/>
      <c r="F201" s="29">
        <f t="shared" si="50"/>
        <v>100000</v>
      </c>
      <c r="G201" s="29">
        <v>99000</v>
      </c>
      <c r="H201" s="29">
        <f t="shared" si="58"/>
        <v>1000</v>
      </c>
      <c r="I201" s="30">
        <v>5</v>
      </c>
      <c r="J201" s="30">
        <v>0.2</v>
      </c>
      <c r="K201" s="30">
        <v>0</v>
      </c>
      <c r="L201" s="72">
        <f t="shared" si="59"/>
        <v>0</v>
      </c>
      <c r="M201" s="29">
        <f t="shared" si="60"/>
        <v>99000</v>
      </c>
      <c r="N201" s="72">
        <f t="shared" si="51"/>
        <v>1000</v>
      </c>
      <c r="O201" s="30" t="s">
        <v>1331</v>
      </c>
      <c r="P201" s="346">
        <v>1</v>
      </c>
      <c r="Q201" s="372"/>
      <c r="R201" s="6"/>
      <c r="S201" s="4">
        <f t="shared" si="52"/>
        <v>5000</v>
      </c>
      <c r="T201" s="4">
        <f t="shared" si="53"/>
        <v>-4000</v>
      </c>
      <c r="U201" s="4">
        <f t="shared" si="61"/>
        <v>0</v>
      </c>
      <c r="V201" s="4">
        <f t="shared" si="54"/>
        <v>20000</v>
      </c>
      <c r="W201" s="4">
        <f t="shared" si="55"/>
        <v>0</v>
      </c>
      <c r="X201" s="4">
        <f t="shared" si="56"/>
        <v>0</v>
      </c>
    </row>
    <row r="202" spans="1:24" s="3" customFormat="1" ht="13.5" customHeight="1" x14ac:dyDescent="0.2">
      <c r="A202" s="26">
        <f t="shared" si="57"/>
        <v>198</v>
      </c>
      <c r="B202" s="27" t="s">
        <v>1333</v>
      </c>
      <c r="C202" s="112">
        <v>38787</v>
      </c>
      <c r="D202" s="124">
        <v>50000</v>
      </c>
      <c r="E202" s="124"/>
      <c r="F202" s="29">
        <f t="shared" si="50"/>
        <v>50000</v>
      </c>
      <c r="G202" s="29">
        <v>49000</v>
      </c>
      <c r="H202" s="29">
        <f t="shared" si="58"/>
        <v>1000</v>
      </c>
      <c r="I202" s="30">
        <v>5</v>
      </c>
      <c r="J202" s="30">
        <v>0.2</v>
      </c>
      <c r="K202" s="30">
        <v>0</v>
      </c>
      <c r="L202" s="72">
        <f t="shared" si="59"/>
        <v>0</v>
      </c>
      <c r="M202" s="29">
        <f t="shared" si="60"/>
        <v>49000</v>
      </c>
      <c r="N202" s="72">
        <f t="shared" si="51"/>
        <v>1000</v>
      </c>
      <c r="O202" s="30" t="s">
        <v>1331</v>
      </c>
      <c r="P202" s="346">
        <v>1</v>
      </c>
      <c r="Q202" s="372" t="s">
        <v>1334</v>
      </c>
      <c r="R202" s="6"/>
      <c r="S202" s="4">
        <f t="shared" si="52"/>
        <v>2500</v>
      </c>
      <c r="T202" s="4">
        <f t="shared" si="53"/>
        <v>-1500</v>
      </c>
      <c r="U202" s="4">
        <f t="shared" si="61"/>
        <v>0</v>
      </c>
      <c r="V202" s="4">
        <f t="shared" si="54"/>
        <v>10000</v>
      </c>
      <c r="W202" s="4">
        <f t="shared" si="55"/>
        <v>0</v>
      </c>
      <c r="X202" s="4">
        <f t="shared" si="56"/>
        <v>0</v>
      </c>
    </row>
    <row r="203" spans="1:24" s="3" customFormat="1" ht="13.5" customHeight="1" x14ac:dyDescent="0.2">
      <c r="A203" s="26">
        <f t="shared" si="57"/>
        <v>199</v>
      </c>
      <c r="B203" s="27" t="s">
        <v>1134</v>
      </c>
      <c r="C203" s="112">
        <v>38787</v>
      </c>
      <c r="D203" s="124">
        <v>45000</v>
      </c>
      <c r="E203" s="124"/>
      <c r="F203" s="29">
        <f t="shared" si="50"/>
        <v>45000</v>
      </c>
      <c r="G203" s="29">
        <v>44000</v>
      </c>
      <c r="H203" s="29">
        <f t="shared" si="58"/>
        <v>1000</v>
      </c>
      <c r="I203" s="30">
        <v>5</v>
      </c>
      <c r="J203" s="30">
        <v>0.2</v>
      </c>
      <c r="K203" s="30">
        <v>0</v>
      </c>
      <c r="L203" s="72">
        <f t="shared" si="59"/>
        <v>0</v>
      </c>
      <c r="M203" s="29">
        <f t="shared" si="60"/>
        <v>44000</v>
      </c>
      <c r="N203" s="72">
        <f t="shared" si="51"/>
        <v>1000</v>
      </c>
      <c r="O203" s="30" t="s">
        <v>1331</v>
      </c>
      <c r="P203" s="346">
        <v>1</v>
      </c>
      <c r="Q203" s="372" t="s">
        <v>1334</v>
      </c>
      <c r="R203" s="6"/>
      <c r="S203" s="4">
        <f t="shared" si="52"/>
        <v>2250</v>
      </c>
      <c r="T203" s="4">
        <f t="shared" si="53"/>
        <v>-1250</v>
      </c>
      <c r="U203" s="4">
        <f t="shared" si="61"/>
        <v>0</v>
      </c>
      <c r="V203" s="4">
        <f t="shared" si="54"/>
        <v>9000</v>
      </c>
      <c r="W203" s="4">
        <f t="shared" si="55"/>
        <v>0</v>
      </c>
      <c r="X203" s="4">
        <f t="shared" si="56"/>
        <v>0</v>
      </c>
    </row>
    <row r="204" spans="1:24" s="3" customFormat="1" ht="13.5" customHeight="1" x14ac:dyDescent="0.2">
      <c r="A204" s="26">
        <f t="shared" si="57"/>
        <v>200</v>
      </c>
      <c r="B204" s="27" t="s">
        <v>1332</v>
      </c>
      <c r="C204" s="112">
        <v>38787</v>
      </c>
      <c r="D204" s="124">
        <v>120000</v>
      </c>
      <c r="E204" s="124"/>
      <c r="F204" s="29">
        <f t="shared" si="50"/>
        <v>120000</v>
      </c>
      <c r="G204" s="29">
        <v>119000</v>
      </c>
      <c r="H204" s="29">
        <f t="shared" si="58"/>
        <v>1000</v>
      </c>
      <c r="I204" s="30">
        <v>5</v>
      </c>
      <c r="J204" s="30">
        <v>0.2</v>
      </c>
      <c r="K204" s="30">
        <v>0</v>
      </c>
      <c r="L204" s="72">
        <f t="shared" si="59"/>
        <v>0</v>
      </c>
      <c r="M204" s="29">
        <f t="shared" si="60"/>
        <v>119000</v>
      </c>
      <c r="N204" s="72">
        <f t="shared" si="51"/>
        <v>1000</v>
      </c>
      <c r="O204" s="30" t="s">
        <v>1331</v>
      </c>
      <c r="P204" s="346">
        <v>1</v>
      </c>
      <c r="Q204" s="372" t="s">
        <v>1151</v>
      </c>
      <c r="R204" s="6"/>
      <c r="S204" s="4">
        <f t="shared" si="52"/>
        <v>6000</v>
      </c>
      <c r="T204" s="4">
        <f t="shared" si="53"/>
        <v>-5000</v>
      </c>
      <c r="U204" s="4">
        <f t="shared" si="61"/>
        <v>0</v>
      </c>
      <c r="V204" s="4">
        <f t="shared" si="54"/>
        <v>24000</v>
      </c>
      <c r="W204" s="4">
        <f t="shared" si="55"/>
        <v>0</v>
      </c>
      <c r="X204" s="4">
        <f t="shared" si="56"/>
        <v>0</v>
      </c>
    </row>
    <row r="205" spans="1:24" s="139" customFormat="1" ht="13.5" customHeight="1" x14ac:dyDescent="0.2">
      <c r="A205" s="220">
        <f t="shared" si="57"/>
        <v>201</v>
      </c>
      <c r="B205" s="131" t="s">
        <v>1335</v>
      </c>
      <c r="C205" s="132">
        <v>38792</v>
      </c>
      <c r="D205" s="245">
        <v>1270000</v>
      </c>
      <c r="E205" s="245"/>
      <c r="F205" s="133">
        <f t="shared" si="50"/>
        <v>1270000</v>
      </c>
      <c r="G205" s="133">
        <v>1269000</v>
      </c>
      <c r="H205" s="133">
        <f t="shared" si="58"/>
        <v>1000</v>
      </c>
      <c r="I205" s="135">
        <v>5</v>
      </c>
      <c r="J205" s="135">
        <v>0.2</v>
      </c>
      <c r="K205" s="135">
        <v>0</v>
      </c>
      <c r="L205" s="134">
        <f t="shared" si="59"/>
        <v>0</v>
      </c>
      <c r="M205" s="133">
        <f t="shared" si="60"/>
        <v>1269000</v>
      </c>
      <c r="N205" s="134">
        <f t="shared" si="51"/>
        <v>1000</v>
      </c>
      <c r="O205" s="135" t="s">
        <v>1336</v>
      </c>
      <c r="P205" s="394">
        <v>1</v>
      </c>
      <c r="Q205" s="395" t="s">
        <v>1334</v>
      </c>
      <c r="R205" s="138">
        <f>SUM(L202:L205)</f>
        <v>0</v>
      </c>
      <c r="S205" s="4">
        <f t="shared" si="52"/>
        <v>63500</v>
      </c>
      <c r="T205" s="4">
        <f t="shared" si="53"/>
        <v>-62500</v>
      </c>
      <c r="U205" s="4">
        <f t="shared" si="61"/>
        <v>0</v>
      </c>
      <c r="V205" s="4">
        <f t="shared" si="54"/>
        <v>254000</v>
      </c>
      <c r="W205" s="4">
        <f t="shared" si="55"/>
        <v>0</v>
      </c>
      <c r="X205" s="4">
        <f t="shared" si="56"/>
        <v>0</v>
      </c>
    </row>
    <row r="206" spans="1:24" s="3" customFormat="1" ht="13.5" customHeight="1" x14ac:dyDescent="0.2">
      <c r="A206" s="26">
        <f t="shared" si="57"/>
        <v>202</v>
      </c>
      <c r="B206" s="27" t="s">
        <v>1333</v>
      </c>
      <c r="C206" s="112">
        <v>38808</v>
      </c>
      <c r="D206" s="124">
        <v>50000</v>
      </c>
      <c r="E206" s="124"/>
      <c r="F206" s="29">
        <f t="shared" si="50"/>
        <v>50000</v>
      </c>
      <c r="G206" s="29">
        <v>49000</v>
      </c>
      <c r="H206" s="29">
        <f t="shared" si="58"/>
        <v>1000</v>
      </c>
      <c r="I206" s="30">
        <v>5</v>
      </c>
      <c r="J206" s="30">
        <v>0.2</v>
      </c>
      <c r="K206" s="30">
        <v>0</v>
      </c>
      <c r="L206" s="72">
        <f t="shared" si="59"/>
        <v>0</v>
      </c>
      <c r="M206" s="29">
        <f t="shared" si="60"/>
        <v>49000</v>
      </c>
      <c r="N206" s="72">
        <f t="shared" si="51"/>
        <v>1000</v>
      </c>
      <c r="O206" s="30" t="s">
        <v>1331</v>
      </c>
      <c r="P206" s="346">
        <v>1</v>
      </c>
      <c r="Q206" s="372"/>
      <c r="R206" s="6"/>
      <c r="S206" s="4">
        <f t="shared" si="52"/>
        <v>2500</v>
      </c>
      <c r="T206" s="4">
        <f t="shared" si="53"/>
        <v>-1500</v>
      </c>
      <c r="U206" s="4">
        <f t="shared" si="61"/>
        <v>0</v>
      </c>
      <c r="V206" s="4">
        <f t="shared" si="54"/>
        <v>10000</v>
      </c>
      <c r="W206" s="4">
        <f t="shared" si="55"/>
        <v>0</v>
      </c>
      <c r="X206" s="4">
        <f t="shared" si="56"/>
        <v>0</v>
      </c>
    </row>
    <row r="207" spans="1:24" s="3" customFormat="1" ht="13.5" customHeight="1" x14ac:dyDescent="0.2">
      <c r="A207" s="26">
        <f t="shared" si="57"/>
        <v>203</v>
      </c>
      <c r="B207" s="27" t="s">
        <v>1330</v>
      </c>
      <c r="C207" s="112">
        <v>38808</v>
      </c>
      <c r="D207" s="124">
        <v>45000</v>
      </c>
      <c r="E207" s="124"/>
      <c r="F207" s="29">
        <f t="shared" si="50"/>
        <v>45000</v>
      </c>
      <c r="G207" s="29">
        <v>44000</v>
      </c>
      <c r="H207" s="29">
        <f>+F207-G207</f>
        <v>1000</v>
      </c>
      <c r="I207" s="30">
        <v>5</v>
      </c>
      <c r="J207" s="30">
        <v>0.2</v>
      </c>
      <c r="K207" s="30">
        <v>0</v>
      </c>
      <c r="L207" s="72">
        <f t="shared" si="59"/>
        <v>0</v>
      </c>
      <c r="M207" s="29">
        <f t="shared" si="60"/>
        <v>44000</v>
      </c>
      <c r="N207" s="72">
        <f t="shared" si="51"/>
        <v>1000</v>
      </c>
      <c r="O207" s="30" t="s">
        <v>1331</v>
      </c>
      <c r="P207" s="346">
        <v>1</v>
      </c>
      <c r="Q207" s="372"/>
      <c r="R207" s="6"/>
      <c r="S207" s="4">
        <f t="shared" si="52"/>
        <v>2250</v>
      </c>
      <c r="T207" s="4">
        <f t="shared" si="53"/>
        <v>-1250</v>
      </c>
      <c r="U207" s="4">
        <f t="shared" si="61"/>
        <v>0</v>
      </c>
      <c r="V207" s="4">
        <f t="shared" si="54"/>
        <v>9000</v>
      </c>
      <c r="W207" s="4">
        <f t="shared" si="55"/>
        <v>0</v>
      </c>
      <c r="X207" s="4">
        <f t="shared" si="56"/>
        <v>0</v>
      </c>
    </row>
    <row r="208" spans="1:24" s="3" customFormat="1" ht="13.5" customHeight="1" x14ac:dyDescent="0.2">
      <c r="A208" s="26">
        <f t="shared" si="57"/>
        <v>204</v>
      </c>
      <c r="B208" s="27" t="s">
        <v>1332</v>
      </c>
      <c r="C208" s="112">
        <v>38808</v>
      </c>
      <c r="D208" s="124">
        <v>100000</v>
      </c>
      <c r="E208" s="124"/>
      <c r="F208" s="29">
        <f t="shared" si="50"/>
        <v>100000</v>
      </c>
      <c r="G208" s="29">
        <v>99000</v>
      </c>
      <c r="H208" s="29">
        <f t="shared" si="58"/>
        <v>1000</v>
      </c>
      <c r="I208" s="30">
        <v>5</v>
      </c>
      <c r="J208" s="30">
        <v>0.2</v>
      </c>
      <c r="K208" s="30">
        <v>0</v>
      </c>
      <c r="L208" s="72">
        <f t="shared" si="59"/>
        <v>0</v>
      </c>
      <c r="M208" s="29">
        <f t="shared" si="60"/>
        <v>99000</v>
      </c>
      <c r="N208" s="72">
        <f t="shared" si="51"/>
        <v>1000</v>
      </c>
      <c r="O208" s="30" t="s">
        <v>1193</v>
      </c>
      <c r="P208" s="346">
        <v>1</v>
      </c>
      <c r="Q208" s="372"/>
      <c r="R208" s="6"/>
      <c r="S208" s="4">
        <f t="shared" si="52"/>
        <v>5000</v>
      </c>
      <c r="T208" s="4">
        <f t="shared" si="53"/>
        <v>-4000</v>
      </c>
      <c r="U208" s="4">
        <f t="shared" si="61"/>
        <v>0</v>
      </c>
      <c r="V208" s="4">
        <f t="shared" si="54"/>
        <v>20000</v>
      </c>
      <c r="W208" s="4">
        <f t="shared" si="55"/>
        <v>0</v>
      </c>
      <c r="X208" s="4">
        <f t="shared" si="56"/>
        <v>0</v>
      </c>
    </row>
    <row r="209" spans="1:24" s="3" customFormat="1" ht="13.5" customHeight="1" x14ac:dyDescent="0.2">
      <c r="A209" s="486">
        <f t="shared" si="57"/>
        <v>205</v>
      </c>
      <c r="B209" s="533" t="s">
        <v>1337</v>
      </c>
      <c r="C209" s="488">
        <v>38819</v>
      </c>
      <c r="D209" s="489">
        <v>0</v>
      </c>
      <c r="E209" s="489"/>
      <c r="F209" s="491">
        <f t="shared" si="50"/>
        <v>0</v>
      </c>
      <c r="G209" s="491"/>
      <c r="H209" s="491"/>
      <c r="I209" s="492">
        <v>5</v>
      </c>
      <c r="J209" s="492">
        <v>0.2</v>
      </c>
      <c r="K209" s="492">
        <v>0</v>
      </c>
      <c r="L209" s="493"/>
      <c r="M209" s="491"/>
      <c r="N209" s="493">
        <f t="shared" si="51"/>
        <v>0</v>
      </c>
      <c r="O209" s="492" t="s">
        <v>1271</v>
      </c>
      <c r="P209" s="531">
        <v>1</v>
      </c>
      <c r="Q209" s="495" t="s">
        <v>1817</v>
      </c>
      <c r="R209" s="6"/>
      <c r="S209" s="4">
        <f t="shared" si="52"/>
        <v>0</v>
      </c>
      <c r="T209" s="4">
        <f t="shared" si="53"/>
        <v>0</v>
      </c>
      <c r="U209" s="4">
        <f t="shared" si="61"/>
        <v>-1000</v>
      </c>
      <c r="V209" s="4">
        <f t="shared" si="54"/>
        <v>0</v>
      </c>
      <c r="W209" s="4">
        <f t="shared" si="55"/>
        <v>0</v>
      </c>
      <c r="X209" s="4">
        <f t="shared" si="56"/>
        <v>0</v>
      </c>
    </row>
    <row r="210" spans="1:24" s="3" customFormat="1" ht="13.5" customHeight="1" x14ac:dyDescent="0.2">
      <c r="A210" s="26">
        <f t="shared" si="57"/>
        <v>206</v>
      </c>
      <c r="B210" s="27" t="s">
        <v>1338</v>
      </c>
      <c r="C210" s="112">
        <v>38829</v>
      </c>
      <c r="D210" s="124">
        <v>390000</v>
      </c>
      <c r="E210" s="124"/>
      <c r="F210" s="29">
        <f t="shared" si="50"/>
        <v>390000</v>
      </c>
      <c r="G210" s="29">
        <v>389000</v>
      </c>
      <c r="H210" s="29">
        <f t="shared" si="58"/>
        <v>1000</v>
      </c>
      <c r="I210" s="30">
        <v>5</v>
      </c>
      <c r="J210" s="30">
        <v>0.2</v>
      </c>
      <c r="K210" s="30">
        <v>0</v>
      </c>
      <c r="L210" s="72">
        <f t="shared" si="59"/>
        <v>0</v>
      </c>
      <c r="M210" s="29">
        <f t="shared" si="60"/>
        <v>389000</v>
      </c>
      <c r="N210" s="72">
        <f t="shared" si="51"/>
        <v>1000</v>
      </c>
      <c r="O210" s="30" t="s">
        <v>1339</v>
      </c>
      <c r="P210" s="346">
        <v>2</v>
      </c>
      <c r="Q210" s="372"/>
      <c r="R210" s="6"/>
      <c r="S210" s="4">
        <f t="shared" si="52"/>
        <v>19500</v>
      </c>
      <c r="T210" s="4">
        <f t="shared" si="53"/>
        <v>-18500</v>
      </c>
      <c r="U210" s="4">
        <f t="shared" si="61"/>
        <v>0</v>
      </c>
      <c r="V210" s="4">
        <f t="shared" si="54"/>
        <v>78000</v>
      </c>
      <c r="W210" s="4">
        <f t="shared" si="55"/>
        <v>0</v>
      </c>
      <c r="X210" s="4">
        <f t="shared" si="56"/>
        <v>0</v>
      </c>
    </row>
    <row r="211" spans="1:24" s="3" customFormat="1" ht="13.5" customHeight="1" x14ac:dyDescent="0.2">
      <c r="A211" s="26">
        <f t="shared" si="57"/>
        <v>207</v>
      </c>
      <c r="B211" s="27" t="s">
        <v>1340</v>
      </c>
      <c r="C211" s="112">
        <v>38829</v>
      </c>
      <c r="D211" s="124">
        <v>200000</v>
      </c>
      <c r="E211" s="124"/>
      <c r="F211" s="29">
        <f t="shared" si="50"/>
        <v>200000</v>
      </c>
      <c r="G211" s="29">
        <v>199000</v>
      </c>
      <c r="H211" s="29">
        <f t="shared" si="58"/>
        <v>1000</v>
      </c>
      <c r="I211" s="30">
        <v>5</v>
      </c>
      <c r="J211" s="30">
        <v>0.2</v>
      </c>
      <c r="K211" s="30">
        <v>0</v>
      </c>
      <c r="L211" s="72">
        <f t="shared" si="59"/>
        <v>0</v>
      </c>
      <c r="M211" s="29">
        <f t="shared" si="60"/>
        <v>199000</v>
      </c>
      <c r="N211" s="72">
        <f t="shared" si="51"/>
        <v>1000</v>
      </c>
      <c r="O211" s="30" t="s">
        <v>1339</v>
      </c>
      <c r="P211" s="346">
        <v>2</v>
      </c>
      <c r="Q211" s="372"/>
      <c r="R211" s="6"/>
      <c r="S211" s="4">
        <f t="shared" si="52"/>
        <v>10000</v>
      </c>
      <c r="T211" s="4">
        <f t="shared" si="53"/>
        <v>-9000</v>
      </c>
      <c r="U211" s="4">
        <f t="shared" si="61"/>
        <v>0</v>
      </c>
      <c r="V211" s="4">
        <f t="shared" si="54"/>
        <v>40000</v>
      </c>
      <c r="W211" s="4">
        <f t="shared" si="55"/>
        <v>0</v>
      </c>
      <c r="X211" s="4">
        <f t="shared" si="56"/>
        <v>0</v>
      </c>
    </row>
    <row r="212" spans="1:24" s="3" customFormat="1" ht="13.5" customHeight="1" x14ac:dyDescent="0.2">
      <c r="A212" s="26">
        <f t="shared" si="57"/>
        <v>208</v>
      </c>
      <c r="B212" s="27" t="s">
        <v>1341</v>
      </c>
      <c r="C212" s="112">
        <v>38835</v>
      </c>
      <c r="D212" s="124">
        <v>259091</v>
      </c>
      <c r="E212" s="124"/>
      <c r="F212" s="29">
        <f t="shared" si="50"/>
        <v>259091</v>
      </c>
      <c r="G212" s="29">
        <v>258091</v>
      </c>
      <c r="H212" s="29">
        <f t="shared" si="58"/>
        <v>1000</v>
      </c>
      <c r="I212" s="30">
        <v>5</v>
      </c>
      <c r="J212" s="30">
        <v>0.2</v>
      </c>
      <c r="K212" s="30">
        <v>0</v>
      </c>
      <c r="L212" s="72">
        <v>0</v>
      </c>
      <c r="M212" s="29">
        <f t="shared" si="60"/>
        <v>258091</v>
      </c>
      <c r="N212" s="72">
        <f t="shared" si="51"/>
        <v>1000</v>
      </c>
      <c r="O212" s="30" t="s">
        <v>1342</v>
      </c>
      <c r="P212" s="346">
        <v>1</v>
      </c>
      <c r="Q212" s="372"/>
      <c r="R212" s="6"/>
      <c r="S212" s="4">
        <f t="shared" si="52"/>
        <v>12954.550000000001</v>
      </c>
      <c r="T212" s="4">
        <f t="shared" si="53"/>
        <v>-11954.550000000001</v>
      </c>
      <c r="U212" s="4">
        <f t="shared" si="61"/>
        <v>0</v>
      </c>
      <c r="V212" s="4">
        <f t="shared" si="54"/>
        <v>51818.2</v>
      </c>
      <c r="W212" s="4">
        <f t="shared" si="55"/>
        <v>0</v>
      </c>
      <c r="X212" s="4">
        <f t="shared" si="56"/>
        <v>0</v>
      </c>
    </row>
    <row r="213" spans="1:24" s="3" customFormat="1" ht="13.5" customHeight="1" x14ac:dyDescent="0.2">
      <c r="A213" s="486">
        <f t="shared" si="57"/>
        <v>209</v>
      </c>
      <c r="B213" s="533" t="s">
        <v>1107</v>
      </c>
      <c r="C213" s="488">
        <v>38837</v>
      </c>
      <c r="D213" s="489">
        <v>2633333</v>
      </c>
      <c r="E213" s="489"/>
      <c r="F213" s="491">
        <f t="shared" si="50"/>
        <v>2633333</v>
      </c>
      <c r="G213" s="491">
        <f>3949000-1316667</f>
        <v>2632333</v>
      </c>
      <c r="H213" s="491">
        <v>1000</v>
      </c>
      <c r="I213" s="492">
        <v>5</v>
      </c>
      <c r="J213" s="492">
        <v>0.2</v>
      </c>
      <c r="K213" s="492">
        <v>0</v>
      </c>
      <c r="L213" s="493">
        <v>0</v>
      </c>
      <c r="M213" s="491">
        <f t="shared" si="60"/>
        <v>2632333</v>
      </c>
      <c r="N213" s="493">
        <v>1000</v>
      </c>
      <c r="O213" s="492" t="s">
        <v>1343</v>
      </c>
      <c r="P213" s="531">
        <v>3</v>
      </c>
      <c r="Q213" s="495" t="s">
        <v>1831</v>
      </c>
      <c r="R213" s="6"/>
      <c r="S213" s="4">
        <f t="shared" si="52"/>
        <v>131666.65</v>
      </c>
      <c r="T213" s="4">
        <f t="shared" si="53"/>
        <v>-130666.65</v>
      </c>
      <c r="U213" s="4">
        <f t="shared" si="61"/>
        <v>0</v>
      </c>
      <c r="V213" s="4">
        <f t="shared" si="54"/>
        <v>526666.6</v>
      </c>
      <c r="W213" s="4">
        <f t="shared" si="55"/>
        <v>0</v>
      </c>
      <c r="X213" s="4">
        <f t="shared" si="56"/>
        <v>0</v>
      </c>
    </row>
    <row r="214" spans="1:24" s="3" customFormat="1" ht="13.5" customHeight="1" x14ac:dyDescent="0.2">
      <c r="A214" s="26">
        <f t="shared" si="57"/>
        <v>210</v>
      </c>
      <c r="B214" s="27" t="s">
        <v>1344</v>
      </c>
      <c r="C214" s="112">
        <v>38839</v>
      </c>
      <c r="D214" s="124">
        <v>270000</v>
      </c>
      <c r="E214" s="124"/>
      <c r="F214" s="29">
        <f t="shared" si="50"/>
        <v>270000</v>
      </c>
      <c r="G214" s="29">
        <v>269000</v>
      </c>
      <c r="H214" s="29">
        <f t="shared" si="58"/>
        <v>1000</v>
      </c>
      <c r="I214" s="30">
        <v>5</v>
      </c>
      <c r="J214" s="30">
        <v>0.2</v>
      </c>
      <c r="K214" s="30">
        <v>0</v>
      </c>
      <c r="L214" s="72">
        <f t="shared" ref="L214:L276" si="62">ROUND(IF(F214*J214*K214/12&gt;=H214,H214-1000,F214*J214*K214/12),0)</f>
        <v>0</v>
      </c>
      <c r="M214" s="29">
        <f t="shared" si="60"/>
        <v>269000</v>
      </c>
      <c r="N214" s="72">
        <f t="shared" si="51"/>
        <v>1000</v>
      </c>
      <c r="O214" s="30" t="s">
        <v>1345</v>
      </c>
      <c r="P214" s="346">
        <v>1</v>
      </c>
      <c r="Q214" s="372"/>
      <c r="R214" s="6"/>
      <c r="S214" s="4">
        <f t="shared" si="52"/>
        <v>13500</v>
      </c>
      <c r="T214" s="4">
        <f t="shared" si="53"/>
        <v>-12500</v>
      </c>
      <c r="U214" s="4">
        <f t="shared" si="61"/>
        <v>0</v>
      </c>
      <c r="V214" s="4">
        <f t="shared" si="54"/>
        <v>54000</v>
      </c>
      <c r="W214" s="4">
        <f t="shared" si="55"/>
        <v>0</v>
      </c>
      <c r="X214" s="4">
        <f t="shared" si="56"/>
        <v>0</v>
      </c>
    </row>
    <row r="215" spans="1:24" s="3" customFormat="1" ht="13.5" customHeight="1" x14ac:dyDescent="0.2">
      <c r="A215" s="26">
        <f t="shared" si="57"/>
        <v>211</v>
      </c>
      <c r="B215" s="27" t="s">
        <v>1346</v>
      </c>
      <c r="C215" s="112">
        <v>38868</v>
      </c>
      <c r="D215" s="124">
        <v>1200000</v>
      </c>
      <c r="E215" s="124"/>
      <c r="F215" s="29">
        <f t="shared" si="50"/>
        <v>1200000</v>
      </c>
      <c r="G215" s="29">
        <v>1199000</v>
      </c>
      <c r="H215" s="29">
        <f t="shared" si="58"/>
        <v>1000</v>
      </c>
      <c r="I215" s="30">
        <v>5</v>
      </c>
      <c r="J215" s="30">
        <v>0.2</v>
      </c>
      <c r="K215" s="30">
        <v>0</v>
      </c>
      <c r="L215" s="72">
        <f t="shared" si="62"/>
        <v>0</v>
      </c>
      <c r="M215" s="29">
        <f t="shared" si="60"/>
        <v>1199000</v>
      </c>
      <c r="N215" s="72">
        <f t="shared" si="51"/>
        <v>1000</v>
      </c>
      <c r="O215" s="30" t="s">
        <v>1347</v>
      </c>
      <c r="P215" s="346">
        <v>3</v>
      </c>
      <c r="Q215" s="372"/>
      <c r="R215" s="6"/>
      <c r="S215" s="4">
        <f t="shared" si="52"/>
        <v>60000</v>
      </c>
      <c r="T215" s="4">
        <f t="shared" si="53"/>
        <v>-59000</v>
      </c>
      <c r="U215" s="4">
        <f t="shared" si="61"/>
        <v>0</v>
      </c>
      <c r="V215" s="4">
        <f t="shared" si="54"/>
        <v>240000</v>
      </c>
      <c r="W215" s="4">
        <f t="shared" si="55"/>
        <v>0</v>
      </c>
      <c r="X215" s="4">
        <f t="shared" si="56"/>
        <v>0</v>
      </c>
    </row>
    <row r="216" spans="1:24" s="3" customFormat="1" ht="13.5" customHeight="1" x14ac:dyDescent="0.2">
      <c r="A216" s="26">
        <f t="shared" si="57"/>
        <v>212</v>
      </c>
      <c r="B216" s="27" t="s">
        <v>1348</v>
      </c>
      <c r="C216" s="112">
        <v>38868</v>
      </c>
      <c r="D216" s="124">
        <v>251818</v>
      </c>
      <c r="E216" s="124"/>
      <c r="F216" s="29">
        <f t="shared" si="50"/>
        <v>251818</v>
      </c>
      <c r="G216" s="29">
        <v>250818</v>
      </c>
      <c r="H216" s="29">
        <f t="shared" si="58"/>
        <v>1000</v>
      </c>
      <c r="I216" s="30">
        <v>5</v>
      </c>
      <c r="J216" s="30">
        <v>0.2</v>
      </c>
      <c r="K216" s="30">
        <v>0</v>
      </c>
      <c r="L216" s="72">
        <f t="shared" si="62"/>
        <v>0</v>
      </c>
      <c r="M216" s="29">
        <f t="shared" si="60"/>
        <v>250818</v>
      </c>
      <c r="N216" s="72">
        <f t="shared" si="51"/>
        <v>1000</v>
      </c>
      <c r="O216" s="30" t="s">
        <v>1342</v>
      </c>
      <c r="P216" s="346">
        <v>1</v>
      </c>
      <c r="Q216" s="372" t="s">
        <v>1151</v>
      </c>
      <c r="R216" s="6"/>
      <c r="S216" s="4">
        <f t="shared" si="52"/>
        <v>12590.900000000001</v>
      </c>
      <c r="T216" s="4">
        <f t="shared" si="53"/>
        <v>-11590.900000000001</v>
      </c>
      <c r="U216" s="4">
        <f t="shared" si="61"/>
        <v>0</v>
      </c>
      <c r="V216" s="4">
        <f t="shared" si="54"/>
        <v>50363.6</v>
      </c>
      <c r="W216" s="4">
        <f t="shared" si="55"/>
        <v>0</v>
      </c>
      <c r="X216" s="4">
        <f t="shared" si="56"/>
        <v>0</v>
      </c>
    </row>
    <row r="217" spans="1:24" s="3" customFormat="1" ht="13.5" customHeight="1" x14ac:dyDescent="0.2">
      <c r="A217" s="26">
        <f t="shared" si="57"/>
        <v>213</v>
      </c>
      <c r="B217" s="27" t="s">
        <v>1349</v>
      </c>
      <c r="C217" s="112">
        <v>38898</v>
      </c>
      <c r="D217" s="124">
        <v>272727</v>
      </c>
      <c r="E217" s="124"/>
      <c r="F217" s="29">
        <f t="shared" si="50"/>
        <v>272727</v>
      </c>
      <c r="G217" s="29">
        <v>271727</v>
      </c>
      <c r="H217" s="29">
        <f t="shared" si="58"/>
        <v>1000</v>
      </c>
      <c r="I217" s="30">
        <v>5</v>
      </c>
      <c r="J217" s="30">
        <v>0.2</v>
      </c>
      <c r="K217" s="30">
        <v>0</v>
      </c>
      <c r="L217" s="72">
        <f t="shared" si="62"/>
        <v>0</v>
      </c>
      <c r="M217" s="29">
        <f t="shared" si="60"/>
        <v>271727</v>
      </c>
      <c r="N217" s="72">
        <f t="shared" si="51"/>
        <v>1000</v>
      </c>
      <c r="O217" s="30" t="s">
        <v>1342</v>
      </c>
      <c r="P217" s="346">
        <v>1</v>
      </c>
      <c r="Q217" s="372" t="s">
        <v>1196</v>
      </c>
      <c r="R217" s="6">
        <f>SUM(L216:L217)</f>
        <v>0</v>
      </c>
      <c r="S217" s="4">
        <f t="shared" si="52"/>
        <v>13636.35</v>
      </c>
      <c r="T217" s="4">
        <f t="shared" si="53"/>
        <v>-12636.35</v>
      </c>
      <c r="U217" s="4">
        <f t="shared" si="61"/>
        <v>0</v>
      </c>
      <c r="V217" s="4">
        <f t="shared" si="54"/>
        <v>54545.4</v>
      </c>
      <c r="W217" s="4">
        <f t="shared" si="55"/>
        <v>0</v>
      </c>
      <c r="X217" s="4">
        <f t="shared" si="56"/>
        <v>0</v>
      </c>
    </row>
    <row r="218" spans="1:24" s="3" customFormat="1" ht="13.5" customHeight="1" x14ac:dyDescent="0.2">
      <c r="A218" s="26">
        <f t="shared" si="57"/>
        <v>214</v>
      </c>
      <c r="B218" s="39" t="s">
        <v>1350</v>
      </c>
      <c r="C218" s="112">
        <v>38910</v>
      </c>
      <c r="D218" s="124">
        <v>170000</v>
      </c>
      <c r="E218" s="124"/>
      <c r="F218" s="29">
        <f t="shared" si="50"/>
        <v>170000</v>
      </c>
      <c r="G218" s="29">
        <v>169000</v>
      </c>
      <c r="H218" s="29">
        <f t="shared" si="58"/>
        <v>1000</v>
      </c>
      <c r="I218" s="30">
        <v>5</v>
      </c>
      <c r="J218" s="30">
        <v>0.2</v>
      </c>
      <c r="K218" s="30">
        <v>0</v>
      </c>
      <c r="L218" s="72">
        <f t="shared" si="62"/>
        <v>0</v>
      </c>
      <c r="M218" s="29">
        <f t="shared" si="60"/>
        <v>169000</v>
      </c>
      <c r="N218" s="72">
        <f t="shared" si="51"/>
        <v>1000</v>
      </c>
      <c r="O218" s="30" t="s">
        <v>1351</v>
      </c>
      <c r="P218" s="346">
        <v>1</v>
      </c>
      <c r="Q218" s="372"/>
      <c r="R218" s="6">
        <f>+R217+R205+R194</f>
        <v>0</v>
      </c>
      <c r="S218" s="4">
        <f t="shared" si="52"/>
        <v>8500</v>
      </c>
      <c r="T218" s="4">
        <f t="shared" si="53"/>
        <v>-7500</v>
      </c>
      <c r="U218" s="4">
        <f t="shared" si="61"/>
        <v>0</v>
      </c>
      <c r="V218" s="4">
        <f t="shared" si="54"/>
        <v>34000</v>
      </c>
      <c r="W218" s="4">
        <f t="shared" si="55"/>
        <v>0</v>
      </c>
      <c r="X218" s="4">
        <f t="shared" si="56"/>
        <v>0</v>
      </c>
    </row>
    <row r="219" spans="1:24" s="3" customFormat="1" ht="13.5" customHeight="1" x14ac:dyDescent="0.2">
      <c r="A219" s="26">
        <f t="shared" si="57"/>
        <v>215</v>
      </c>
      <c r="B219" s="153" t="s">
        <v>1107</v>
      </c>
      <c r="C219" s="112">
        <v>39021</v>
      </c>
      <c r="D219" s="124">
        <v>2720000</v>
      </c>
      <c r="E219" s="198"/>
      <c r="F219" s="29">
        <f t="shared" si="50"/>
        <v>2720000</v>
      </c>
      <c r="G219" s="29">
        <v>2719000</v>
      </c>
      <c r="H219" s="29">
        <f t="shared" si="58"/>
        <v>1000</v>
      </c>
      <c r="I219" s="30">
        <v>5</v>
      </c>
      <c r="J219" s="30">
        <v>0.2</v>
      </c>
      <c r="K219" s="30">
        <v>0</v>
      </c>
      <c r="L219" s="72">
        <f t="shared" si="62"/>
        <v>0</v>
      </c>
      <c r="M219" s="29">
        <f t="shared" si="60"/>
        <v>2719000</v>
      </c>
      <c r="N219" s="72">
        <f t="shared" si="51"/>
        <v>1000</v>
      </c>
      <c r="O219" s="104" t="s">
        <v>1242</v>
      </c>
      <c r="P219" s="346">
        <v>4</v>
      </c>
      <c r="Q219" s="372"/>
      <c r="R219" s="6"/>
      <c r="S219" s="4">
        <f t="shared" si="52"/>
        <v>136000</v>
      </c>
      <c r="T219" s="4">
        <f t="shared" si="53"/>
        <v>-135000</v>
      </c>
      <c r="U219" s="4">
        <f t="shared" si="61"/>
        <v>0</v>
      </c>
      <c r="V219" s="4">
        <f t="shared" si="54"/>
        <v>544000</v>
      </c>
      <c r="W219" s="4">
        <f t="shared" si="55"/>
        <v>0</v>
      </c>
      <c r="X219" s="4">
        <f t="shared" si="56"/>
        <v>0</v>
      </c>
    </row>
    <row r="220" spans="1:24" s="3" customFormat="1" ht="13.5" customHeight="1" x14ac:dyDescent="0.2">
      <c r="A220" s="26">
        <f t="shared" si="57"/>
        <v>216</v>
      </c>
      <c r="B220" s="153" t="s">
        <v>1352</v>
      </c>
      <c r="C220" s="112">
        <v>39029</v>
      </c>
      <c r="D220" s="124">
        <v>100000</v>
      </c>
      <c r="E220" s="198"/>
      <c r="F220" s="29">
        <f t="shared" si="50"/>
        <v>100000</v>
      </c>
      <c r="G220" s="29">
        <v>99000</v>
      </c>
      <c r="H220" s="29">
        <f t="shared" si="58"/>
        <v>1000</v>
      </c>
      <c r="I220" s="30">
        <v>5</v>
      </c>
      <c r="J220" s="30">
        <v>0.2</v>
      </c>
      <c r="K220" s="30">
        <v>0</v>
      </c>
      <c r="L220" s="72">
        <f t="shared" si="62"/>
        <v>0</v>
      </c>
      <c r="M220" s="29">
        <f t="shared" si="60"/>
        <v>99000</v>
      </c>
      <c r="N220" s="72">
        <f t="shared" si="51"/>
        <v>1000</v>
      </c>
      <c r="O220" s="104" t="s">
        <v>1331</v>
      </c>
      <c r="P220" s="346">
        <v>2</v>
      </c>
      <c r="Q220" s="372"/>
      <c r="R220" s="6"/>
      <c r="S220" s="4">
        <f t="shared" si="52"/>
        <v>5000</v>
      </c>
      <c r="T220" s="4">
        <f t="shared" si="53"/>
        <v>-4000</v>
      </c>
      <c r="U220" s="4">
        <f t="shared" si="61"/>
        <v>0</v>
      </c>
      <c r="V220" s="4">
        <f t="shared" si="54"/>
        <v>20000</v>
      </c>
      <c r="W220" s="4">
        <f t="shared" si="55"/>
        <v>0</v>
      </c>
      <c r="X220" s="4">
        <f t="shared" si="56"/>
        <v>0</v>
      </c>
    </row>
    <row r="221" spans="1:24" s="3" customFormat="1" ht="13.5" customHeight="1" x14ac:dyDescent="0.2">
      <c r="A221" s="26">
        <f t="shared" si="57"/>
        <v>217</v>
      </c>
      <c r="B221" s="153" t="s">
        <v>1344</v>
      </c>
      <c r="C221" s="112">
        <v>39065</v>
      </c>
      <c r="D221" s="124">
        <v>1380000</v>
      </c>
      <c r="E221" s="198"/>
      <c r="F221" s="29">
        <f t="shared" si="50"/>
        <v>1380000</v>
      </c>
      <c r="G221" s="29">
        <v>1379000</v>
      </c>
      <c r="H221" s="29">
        <f t="shared" si="58"/>
        <v>1000</v>
      </c>
      <c r="I221" s="30">
        <v>5</v>
      </c>
      <c r="J221" s="30">
        <v>0.2</v>
      </c>
      <c r="K221" s="30">
        <v>0</v>
      </c>
      <c r="L221" s="72">
        <f t="shared" si="62"/>
        <v>0</v>
      </c>
      <c r="M221" s="29">
        <f t="shared" si="60"/>
        <v>1379000</v>
      </c>
      <c r="N221" s="72">
        <f t="shared" si="51"/>
        <v>1000</v>
      </c>
      <c r="O221" s="104" t="s">
        <v>1353</v>
      </c>
      <c r="P221" s="346">
        <v>1</v>
      </c>
      <c r="Q221" s="372"/>
      <c r="R221" s="6"/>
      <c r="S221" s="4">
        <f t="shared" si="52"/>
        <v>69000</v>
      </c>
      <c r="T221" s="4">
        <f t="shared" si="53"/>
        <v>-68000</v>
      </c>
      <c r="U221" s="4">
        <f t="shared" si="61"/>
        <v>0</v>
      </c>
      <c r="V221" s="4">
        <f t="shared" si="54"/>
        <v>276000</v>
      </c>
      <c r="W221" s="4">
        <f t="shared" si="55"/>
        <v>0</v>
      </c>
      <c r="X221" s="4">
        <f t="shared" si="56"/>
        <v>0</v>
      </c>
    </row>
    <row r="222" spans="1:24" s="3" customFormat="1" ht="13.5" customHeight="1" x14ac:dyDescent="0.2">
      <c r="A222" s="26">
        <f t="shared" si="57"/>
        <v>218</v>
      </c>
      <c r="B222" s="153" t="s">
        <v>1354</v>
      </c>
      <c r="C222" s="112">
        <v>39104</v>
      </c>
      <c r="D222" s="124">
        <v>840000</v>
      </c>
      <c r="E222" s="198"/>
      <c r="F222" s="29">
        <f t="shared" si="50"/>
        <v>840000</v>
      </c>
      <c r="G222" s="29">
        <v>839000</v>
      </c>
      <c r="H222" s="29">
        <f t="shared" si="58"/>
        <v>1000</v>
      </c>
      <c r="I222" s="30">
        <v>5</v>
      </c>
      <c r="J222" s="30">
        <v>0.2</v>
      </c>
      <c r="K222" s="30">
        <v>0</v>
      </c>
      <c r="L222" s="72">
        <f t="shared" si="62"/>
        <v>0</v>
      </c>
      <c r="M222" s="29">
        <f t="shared" si="60"/>
        <v>839000</v>
      </c>
      <c r="N222" s="72">
        <f t="shared" si="51"/>
        <v>1000</v>
      </c>
      <c r="O222" s="104" t="s">
        <v>1290</v>
      </c>
      <c r="P222" s="346">
        <v>3</v>
      </c>
      <c r="Q222" s="372"/>
      <c r="R222" s="6"/>
      <c r="S222" s="4">
        <f t="shared" si="52"/>
        <v>42000</v>
      </c>
      <c r="T222" s="4">
        <f t="shared" si="53"/>
        <v>-41000</v>
      </c>
      <c r="U222" s="4">
        <f t="shared" si="61"/>
        <v>0</v>
      </c>
      <c r="V222" s="4">
        <f t="shared" si="54"/>
        <v>168000</v>
      </c>
      <c r="W222" s="4">
        <f t="shared" si="55"/>
        <v>0</v>
      </c>
      <c r="X222" s="4">
        <f t="shared" si="56"/>
        <v>0</v>
      </c>
    </row>
    <row r="223" spans="1:24" s="3" customFormat="1" ht="13.5" customHeight="1" x14ac:dyDescent="0.2">
      <c r="A223" s="26">
        <f t="shared" si="57"/>
        <v>219</v>
      </c>
      <c r="B223" s="153" t="s">
        <v>1330</v>
      </c>
      <c r="C223" s="112">
        <v>39112</v>
      </c>
      <c r="D223" s="124">
        <v>90000</v>
      </c>
      <c r="E223" s="198"/>
      <c r="F223" s="29">
        <f t="shared" si="50"/>
        <v>90000</v>
      </c>
      <c r="G223" s="29">
        <v>89000</v>
      </c>
      <c r="H223" s="29">
        <f t="shared" si="58"/>
        <v>1000</v>
      </c>
      <c r="I223" s="30">
        <v>5</v>
      </c>
      <c r="J223" s="30">
        <v>0.2</v>
      </c>
      <c r="K223" s="30">
        <v>0</v>
      </c>
      <c r="L223" s="72">
        <f t="shared" si="62"/>
        <v>0</v>
      </c>
      <c r="M223" s="29">
        <f t="shared" si="60"/>
        <v>89000</v>
      </c>
      <c r="N223" s="72">
        <f t="shared" si="51"/>
        <v>1000</v>
      </c>
      <c r="O223" s="104" t="s">
        <v>1331</v>
      </c>
      <c r="P223" s="346">
        <v>1</v>
      </c>
      <c r="Q223" s="372"/>
      <c r="R223" s="6"/>
      <c r="S223" s="4">
        <f t="shared" si="52"/>
        <v>4500</v>
      </c>
      <c r="T223" s="4">
        <f t="shared" si="53"/>
        <v>-3500</v>
      </c>
      <c r="U223" s="4">
        <f t="shared" si="61"/>
        <v>0</v>
      </c>
      <c r="V223" s="4">
        <f t="shared" si="54"/>
        <v>18000</v>
      </c>
      <c r="W223" s="4">
        <f t="shared" si="55"/>
        <v>0</v>
      </c>
      <c r="X223" s="4">
        <f t="shared" si="56"/>
        <v>0</v>
      </c>
    </row>
    <row r="224" spans="1:24" s="3" customFormat="1" ht="13.5" customHeight="1" x14ac:dyDescent="0.2">
      <c r="A224" s="26">
        <f t="shared" si="57"/>
        <v>220</v>
      </c>
      <c r="B224" s="153" t="s">
        <v>1355</v>
      </c>
      <c r="C224" s="112">
        <v>39112</v>
      </c>
      <c r="D224" s="124">
        <v>270000</v>
      </c>
      <c r="E224" s="198"/>
      <c r="F224" s="29">
        <f t="shared" si="50"/>
        <v>270000</v>
      </c>
      <c r="G224" s="29">
        <v>269000</v>
      </c>
      <c r="H224" s="29">
        <f t="shared" si="58"/>
        <v>1000</v>
      </c>
      <c r="I224" s="30">
        <v>5</v>
      </c>
      <c r="J224" s="30">
        <v>0.2</v>
      </c>
      <c r="K224" s="30">
        <v>0</v>
      </c>
      <c r="L224" s="72">
        <f t="shared" si="62"/>
        <v>0</v>
      </c>
      <c r="M224" s="29">
        <f t="shared" si="60"/>
        <v>269000</v>
      </c>
      <c r="N224" s="72">
        <f t="shared" si="51"/>
        <v>1000</v>
      </c>
      <c r="O224" s="104" t="s">
        <v>1331</v>
      </c>
      <c r="P224" s="346">
        <v>1</v>
      </c>
      <c r="Q224" s="372"/>
      <c r="R224" s="6"/>
      <c r="S224" s="4">
        <f t="shared" si="52"/>
        <v>13500</v>
      </c>
      <c r="T224" s="4">
        <f t="shared" si="53"/>
        <v>-12500</v>
      </c>
      <c r="U224" s="4">
        <f t="shared" si="61"/>
        <v>0</v>
      </c>
      <c r="V224" s="4">
        <f t="shared" si="54"/>
        <v>54000</v>
      </c>
      <c r="W224" s="4">
        <f t="shared" si="55"/>
        <v>0</v>
      </c>
      <c r="X224" s="4">
        <f t="shared" si="56"/>
        <v>0</v>
      </c>
    </row>
    <row r="225" spans="1:24" s="3" customFormat="1" ht="13.5" customHeight="1" x14ac:dyDescent="0.2">
      <c r="A225" s="26">
        <f t="shared" si="57"/>
        <v>221</v>
      </c>
      <c r="B225" s="153" t="s">
        <v>1356</v>
      </c>
      <c r="C225" s="112">
        <v>39113</v>
      </c>
      <c r="D225" s="124">
        <v>1050000</v>
      </c>
      <c r="E225" s="198"/>
      <c r="F225" s="29">
        <f t="shared" si="50"/>
        <v>1050000</v>
      </c>
      <c r="G225" s="29">
        <v>1049000</v>
      </c>
      <c r="H225" s="29">
        <f t="shared" si="58"/>
        <v>1000</v>
      </c>
      <c r="I225" s="30">
        <v>5</v>
      </c>
      <c r="J225" s="30">
        <v>0.2</v>
      </c>
      <c r="K225" s="30">
        <v>0</v>
      </c>
      <c r="L225" s="72">
        <f t="shared" si="62"/>
        <v>0</v>
      </c>
      <c r="M225" s="29">
        <f t="shared" si="60"/>
        <v>1049000</v>
      </c>
      <c r="N225" s="72">
        <f t="shared" si="51"/>
        <v>1000</v>
      </c>
      <c r="O225" s="104" t="s">
        <v>1242</v>
      </c>
      <c r="P225" s="346">
        <v>1</v>
      </c>
      <c r="Q225" s="372"/>
      <c r="R225" s="6"/>
      <c r="S225" s="4">
        <f t="shared" si="52"/>
        <v>52500</v>
      </c>
      <c r="T225" s="4">
        <f t="shared" si="53"/>
        <v>-51500</v>
      </c>
      <c r="U225" s="4">
        <f t="shared" si="61"/>
        <v>0</v>
      </c>
      <c r="V225" s="4">
        <f t="shared" si="54"/>
        <v>210000</v>
      </c>
      <c r="W225" s="4">
        <f t="shared" si="55"/>
        <v>0</v>
      </c>
      <c r="X225" s="4">
        <f t="shared" si="56"/>
        <v>0</v>
      </c>
    </row>
    <row r="226" spans="1:24" s="3" customFormat="1" ht="13.5" customHeight="1" x14ac:dyDescent="0.2">
      <c r="A226" s="26">
        <f t="shared" si="57"/>
        <v>222</v>
      </c>
      <c r="B226" s="153" t="s">
        <v>1357</v>
      </c>
      <c r="C226" s="112">
        <v>39136</v>
      </c>
      <c r="D226" s="124">
        <v>200000</v>
      </c>
      <c r="E226" s="198"/>
      <c r="F226" s="29">
        <f t="shared" si="50"/>
        <v>200000</v>
      </c>
      <c r="G226" s="29">
        <v>199000</v>
      </c>
      <c r="H226" s="29">
        <f t="shared" si="58"/>
        <v>1000</v>
      </c>
      <c r="I226" s="30">
        <v>5</v>
      </c>
      <c r="J226" s="30">
        <v>0.2</v>
      </c>
      <c r="K226" s="30">
        <v>0</v>
      </c>
      <c r="L226" s="72">
        <f t="shared" si="62"/>
        <v>0</v>
      </c>
      <c r="M226" s="29">
        <f t="shared" si="60"/>
        <v>199000</v>
      </c>
      <c r="N226" s="72">
        <f t="shared" si="51"/>
        <v>1000</v>
      </c>
      <c r="O226" s="104" t="s">
        <v>1331</v>
      </c>
      <c r="P226" s="346">
        <v>2</v>
      </c>
      <c r="Q226" s="372"/>
      <c r="R226" s="6"/>
      <c r="S226" s="4">
        <f t="shared" si="52"/>
        <v>10000</v>
      </c>
      <c r="T226" s="4">
        <f t="shared" si="53"/>
        <v>-9000</v>
      </c>
      <c r="U226" s="4">
        <f t="shared" si="61"/>
        <v>0</v>
      </c>
      <c r="V226" s="4">
        <f t="shared" si="54"/>
        <v>40000</v>
      </c>
      <c r="W226" s="4">
        <f t="shared" si="55"/>
        <v>0</v>
      </c>
      <c r="X226" s="4">
        <f t="shared" si="56"/>
        <v>0</v>
      </c>
    </row>
    <row r="227" spans="1:24" s="3" customFormat="1" ht="13.5" customHeight="1" x14ac:dyDescent="0.2">
      <c r="A227" s="26">
        <f t="shared" si="57"/>
        <v>223</v>
      </c>
      <c r="B227" s="153" t="s">
        <v>1333</v>
      </c>
      <c r="C227" s="112">
        <v>39136</v>
      </c>
      <c r="D227" s="124">
        <v>100000</v>
      </c>
      <c r="E227" s="198"/>
      <c r="F227" s="29">
        <f t="shared" si="50"/>
        <v>100000</v>
      </c>
      <c r="G227" s="29">
        <v>99000</v>
      </c>
      <c r="H227" s="29">
        <f t="shared" si="58"/>
        <v>1000</v>
      </c>
      <c r="I227" s="30">
        <v>5</v>
      </c>
      <c r="J227" s="30">
        <v>0.2</v>
      </c>
      <c r="K227" s="30">
        <v>0</v>
      </c>
      <c r="L227" s="72">
        <f t="shared" si="62"/>
        <v>0</v>
      </c>
      <c r="M227" s="29">
        <f t="shared" si="60"/>
        <v>99000</v>
      </c>
      <c r="N227" s="72">
        <f t="shared" si="51"/>
        <v>1000</v>
      </c>
      <c r="O227" s="104" t="s">
        <v>1331</v>
      </c>
      <c r="P227" s="346">
        <v>2</v>
      </c>
      <c r="Q227" s="372"/>
      <c r="R227" s="6"/>
      <c r="S227" s="4">
        <f t="shared" si="52"/>
        <v>5000</v>
      </c>
      <c r="T227" s="4">
        <f t="shared" si="53"/>
        <v>-4000</v>
      </c>
      <c r="U227" s="4">
        <f t="shared" si="61"/>
        <v>0</v>
      </c>
      <c r="V227" s="4">
        <f t="shared" si="54"/>
        <v>20000</v>
      </c>
      <c r="W227" s="4">
        <f t="shared" si="55"/>
        <v>0</v>
      </c>
      <c r="X227" s="4">
        <f t="shared" si="56"/>
        <v>0</v>
      </c>
    </row>
    <row r="228" spans="1:24" s="3" customFormat="1" ht="13.5" customHeight="1" x14ac:dyDescent="0.2">
      <c r="A228" s="26">
        <f t="shared" si="57"/>
        <v>224</v>
      </c>
      <c r="B228" s="153" t="s">
        <v>1134</v>
      </c>
      <c r="C228" s="112">
        <v>39136</v>
      </c>
      <c r="D228" s="124">
        <v>90000</v>
      </c>
      <c r="E228" s="198"/>
      <c r="F228" s="29">
        <f t="shared" si="50"/>
        <v>90000</v>
      </c>
      <c r="G228" s="29">
        <v>89000</v>
      </c>
      <c r="H228" s="29">
        <f t="shared" si="58"/>
        <v>1000</v>
      </c>
      <c r="I228" s="30">
        <v>5</v>
      </c>
      <c r="J228" s="30">
        <v>0.2</v>
      </c>
      <c r="K228" s="30">
        <v>0</v>
      </c>
      <c r="L228" s="72">
        <f t="shared" si="62"/>
        <v>0</v>
      </c>
      <c r="M228" s="29">
        <f t="shared" si="60"/>
        <v>89000</v>
      </c>
      <c r="N228" s="72">
        <f t="shared" si="51"/>
        <v>1000</v>
      </c>
      <c r="O228" s="104" t="s">
        <v>1331</v>
      </c>
      <c r="P228" s="346">
        <v>2</v>
      </c>
      <c r="Q228" s="372"/>
      <c r="R228" s="6"/>
      <c r="S228" s="4">
        <f t="shared" si="52"/>
        <v>4500</v>
      </c>
      <c r="T228" s="4">
        <f t="shared" si="53"/>
        <v>-3500</v>
      </c>
      <c r="U228" s="4">
        <f t="shared" si="61"/>
        <v>0</v>
      </c>
      <c r="V228" s="4">
        <f t="shared" si="54"/>
        <v>18000</v>
      </c>
      <c r="W228" s="4">
        <f t="shared" si="55"/>
        <v>0</v>
      </c>
      <c r="X228" s="4">
        <f t="shared" si="56"/>
        <v>0</v>
      </c>
    </row>
    <row r="229" spans="1:24" s="3" customFormat="1" ht="13.5" customHeight="1" x14ac:dyDescent="0.2">
      <c r="A229" s="26">
        <f t="shared" si="57"/>
        <v>225</v>
      </c>
      <c r="B229" s="153" t="s">
        <v>1356</v>
      </c>
      <c r="C229" s="112">
        <v>39141</v>
      </c>
      <c r="D229" s="124">
        <v>670000</v>
      </c>
      <c r="E229" s="198"/>
      <c r="F229" s="29">
        <f t="shared" si="50"/>
        <v>670000</v>
      </c>
      <c r="G229" s="29">
        <v>669000</v>
      </c>
      <c r="H229" s="29">
        <f t="shared" si="58"/>
        <v>1000</v>
      </c>
      <c r="I229" s="30">
        <v>5</v>
      </c>
      <c r="J229" s="30">
        <v>0.2</v>
      </c>
      <c r="K229" s="30">
        <v>0</v>
      </c>
      <c r="L229" s="72">
        <f t="shared" si="62"/>
        <v>0</v>
      </c>
      <c r="M229" s="29">
        <f t="shared" si="60"/>
        <v>669000</v>
      </c>
      <c r="N229" s="72">
        <f t="shared" si="51"/>
        <v>1000</v>
      </c>
      <c r="O229" s="104" t="s">
        <v>1343</v>
      </c>
      <c r="P229" s="346">
        <v>1</v>
      </c>
      <c r="Q229" s="372"/>
      <c r="R229" s="6"/>
      <c r="S229" s="4">
        <f t="shared" si="52"/>
        <v>33500</v>
      </c>
      <c r="T229" s="4">
        <f t="shared" si="53"/>
        <v>-32500</v>
      </c>
      <c r="U229" s="4">
        <f t="shared" si="61"/>
        <v>0</v>
      </c>
      <c r="V229" s="4">
        <f t="shared" si="54"/>
        <v>134000</v>
      </c>
      <c r="W229" s="4">
        <f t="shared" si="55"/>
        <v>0</v>
      </c>
      <c r="X229" s="4">
        <f t="shared" si="56"/>
        <v>0</v>
      </c>
    </row>
    <row r="230" spans="1:24" s="3" customFormat="1" ht="13.5" customHeight="1" x14ac:dyDescent="0.2">
      <c r="A230" s="26">
        <f t="shared" si="57"/>
        <v>226</v>
      </c>
      <c r="B230" s="153" t="s">
        <v>1101</v>
      </c>
      <c r="C230" s="112">
        <v>39141</v>
      </c>
      <c r="D230" s="124">
        <v>3320000</v>
      </c>
      <c r="E230" s="198"/>
      <c r="F230" s="29">
        <f t="shared" si="50"/>
        <v>3320000</v>
      </c>
      <c r="G230" s="29">
        <v>3319000</v>
      </c>
      <c r="H230" s="29">
        <f t="shared" si="58"/>
        <v>1000</v>
      </c>
      <c r="I230" s="30">
        <v>5</v>
      </c>
      <c r="J230" s="30">
        <v>0.2</v>
      </c>
      <c r="K230" s="30">
        <v>0</v>
      </c>
      <c r="L230" s="72">
        <f t="shared" si="62"/>
        <v>0</v>
      </c>
      <c r="M230" s="29">
        <f t="shared" si="60"/>
        <v>3319000</v>
      </c>
      <c r="N230" s="72">
        <f t="shared" si="51"/>
        <v>1000</v>
      </c>
      <c r="O230" s="104" t="s">
        <v>1343</v>
      </c>
      <c r="P230" s="346">
        <v>2</v>
      </c>
      <c r="Q230" s="372"/>
      <c r="R230" s="6"/>
      <c r="S230" s="4">
        <f t="shared" si="52"/>
        <v>166000</v>
      </c>
      <c r="T230" s="4">
        <f t="shared" si="53"/>
        <v>-165000</v>
      </c>
      <c r="U230" s="4">
        <f t="shared" si="61"/>
        <v>0</v>
      </c>
      <c r="V230" s="4">
        <f t="shared" si="54"/>
        <v>664000</v>
      </c>
      <c r="W230" s="4">
        <f t="shared" si="55"/>
        <v>0</v>
      </c>
      <c r="X230" s="4">
        <f t="shared" si="56"/>
        <v>0</v>
      </c>
    </row>
    <row r="231" spans="1:24" s="3" customFormat="1" ht="13.5" customHeight="1" x14ac:dyDescent="0.2">
      <c r="A231" s="26">
        <f t="shared" si="57"/>
        <v>227</v>
      </c>
      <c r="B231" s="153" t="s">
        <v>1358</v>
      </c>
      <c r="C231" s="112">
        <v>39126</v>
      </c>
      <c r="D231" s="124">
        <v>5995000</v>
      </c>
      <c r="E231" s="198"/>
      <c r="F231" s="29">
        <f t="shared" si="50"/>
        <v>5995000</v>
      </c>
      <c r="G231" s="29">
        <v>5994000</v>
      </c>
      <c r="H231" s="29">
        <f t="shared" si="58"/>
        <v>1000</v>
      </c>
      <c r="I231" s="30">
        <v>5</v>
      </c>
      <c r="J231" s="30">
        <v>0.2</v>
      </c>
      <c r="K231" s="30">
        <v>0</v>
      </c>
      <c r="L231" s="72">
        <f t="shared" si="62"/>
        <v>0</v>
      </c>
      <c r="M231" s="29">
        <f t="shared" si="60"/>
        <v>5994000</v>
      </c>
      <c r="N231" s="72">
        <f t="shared" si="51"/>
        <v>1000</v>
      </c>
      <c r="O231" s="104" t="s">
        <v>1359</v>
      </c>
      <c r="P231" s="346">
        <v>3</v>
      </c>
      <c r="Q231" s="372"/>
      <c r="R231" s="6"/>
      <c r="S231" s="4">
        <f t="shared" si="52"/>
        <v>299750</v>
      </c>
      <c r="T231" s="4">
        <f t="shared" si="53"/>
        <v>-298750</v>
      </c>
      <c r="U231" s="4">
        <f t="shared" si="61"/>
        <v>0</v>
      </c>
      <c r="V231" s="4">
        <f t="shared" si="54"/>
        <v>1199000</v>
      </c>
      <c r="W231" s="4">
        <f t="shared" si="55"/>
        <v>0</v>
      </c>
      <c r="X231" s="4">
        <f t="shared" si="56"/>
        <v>0</v>
      </c>
    </row>
    <row r="232" spans="1:24" s="3" customFormat="1" ht="13.5" customHeight="1" x14ac:dyDescent="0.2">
      <c r="A232" s="26">
        <f t="shared" si="57"/>
        <v>228</v>
      </c>
      <c r="B232" s="153" t="s">
        <v>1360</v>
      </c>
      <c r="C232" s="112">
        <v>39141</v>
      </c>
      <c r="D232" s="124">
        <v>30000000</v>
      </c>
      <c r="E232" s="198"/>
      <c r="F232" s="29">
        <f t="shared" si="50"/>
        <v>30000000</v>
      </c>
      <c r="G232" s="29">
        <v>29999000</v>
      </c>
      <c r="H232" s="29">
        <f t="shared" si="58"/>
        <v>1000</v>
      </c>
      <c r="I232" s="30">
        <v>5</v>
      </c>
      <c r="J232" s="30">
        <v>0.2</v>
      </c>
      <c r="K232" s="30">
        <v>0</v>
      </c>
      <c r="L232" s="72">
        <f t="shared" si="62"/>
        <v>0</v>
      </c>
      <c r="M232" s="29">
        <f t="shared" si="60"/>
        <v>29999000</v>
      </c>
      <c r="N232" s="72">
        <f t="shared" si="51"/>
        <v>1000</v>
      </c>
      <c r="O232" s="104" t="s">
        <v>1361</v>
      </c>
      <c r="P232" s="346">
        <v>1</v>
      </c>
      <c r="Q232" s="372"/>
      <c r="R232" s="6"/>
      <c r="S232" s="4">
        <f t="shared" si="52"/>
        <v>1500000</v>
      </c>
      <c r="T232" s="4">
        <f t="shared" si="53"/>
        <v>-1499000</v>
      </c>
      <c r="U232" s="4">
        <f t="shared" si="61"/>
        <v>0</v>
      </c>
      <c r="V232" s="4">
        <f t="shared" si="54"/>
        <v>6000000</v>
      </c>
      <c r="W232" s="4">
        <f t="shared" si="55"/>
        <v>0</v>
      </c>
      <c r="X232" s="4">
        <f t="shared" si="56"/>
        <v>0</v>
      </c>
    </row>
    <row r="233" spans="1:24" s="3" customFormat="1" ht="13.5" customHeight="1" x14ac:dyDescent="0.2">
      <c r="A233" s="26">
        <f t="shared" si="57"/>
        <v>229</v>
      </c>
      <c r="B233" s="153" t="s">
        <v>1362</v>
      </c>
      <c r="C233" s="112">
        <v>39146</v>
      </c>
      <c r="D233" s="124">
        <v>170000</v>
      </c>
      <c r="E233" s="198"/>
      <c r="F233" s="29">
        <f t="shared" si="50"/>
        <v>170000</v>
      </c>
      <c r="G233" s="29">
        <v>169000</v>
      </c>
      <c r="H233" s="29">
        <f t="shared" si="58"/>
        <v>1000</v>
      </c>
      <c r="I233" s="30">
        <v>5</v>
      </c>
      <c r="J233" s="30">
        <v>0.2</v>
      </c>
      <c r="K233" s="30">
        <v>0</v>
      </c>
      <c r="L233" s="72">
        <f t="shared" si="62"/>
        <v>0</v>
      </c>
      <c r="M233" s="29">
        <f t="shared" si="60"/>
        <v>169000</v>
      </c>
      <c r="N233" s="72">
        <f t="shared" si="51"/>
        <v>1000</v>
      </c>
      <c r="O233" s="104" t="s">
        <v>1351</v>
      </c>
      <c r="P233" s="346">
        <v>1</v>
      </c>
      <c r="Q233" s="372"/>
      <c r="R233" s="6"/>
      <c r="S233" s="4">
        <f t="shared" si="52"/>
        <v>8500</v>
      </c>
      <c r="T233" s="4">
        <f t="shared" si="53"/>
        <v>-7500</v>
      </c>
      <c r="U233" s="4">
        <f t="shared" si="61"/>
        <v>0</v>
      </c>
      <c r="V233" s="4">
        <f t="shared" si="54"/>
        <v>34000</v>
      </c>
      <c r="W233" s="4">
        <f t="shared" si="55"/>
        <v>0</v>
      </c>
      <c r="X233" s="4">
        <f t="shared" si="56"/>
        <v>0</v>
      </c>
    </row>
    <row r="234" spans="1:24" s="3" customFormat="1" ht="13.5" customHeight="1" x14ac:dyDescent="0.2">
      <c r="A234" s="26">
        <f t="shared" si="57"/>
        <v>230</v>
      </c>
      <c r="B234" s="153" t="s">
        <v>1363</v>
      </c>
      <c r="C234" s="112">
        <v>39150</v>
      </c>
      <c r="D234" s="124">
        <v>440000</v>
      </c>
      <c r="E234" s="198"/>
      <c r="F234" s="29">
        <f t="shared" si="50"/>
        <v>440000</v>
      </c>
      <c r="G234" s="29">
        <v>439000</v>
      </c>
      <c r="H234" s="29">
        <f t="shared" si="58"/>
        <v>1000</v>
      </c>
      <c r="I234" s="30">
        <v>5</v>
      </c>
      <c r="J234" s="30">
        <v>0.2</v>
      </c>
      <c r="K234" s="30">
        <v>0</v>
      </c>
      <c r="L234" s="72">
        <f t="shared" si="62"/>
        <v>0</v>
      </c>
      <c r="M234" s="29">
        <f t="shared" si="60"/>
        <v>439000</v>
      </c>
      <c r="N234" s="72">
        <f t="shared" si="51"/>
        <v>1000</v>
      </c>
      <c r="O234" s="104" t="s">
        <v>1331</v>
      </c>
      <c r="P234" s="346">
        <v>4</v>
      </c>
      <c r="Q234" s="372"/>
      <c r="R234" s="6"/>
      <c r="S234" s="4">
        <f t="shared" si="52"/>
        <v>22000</v>
      </c>
      <c r="T234" s="4">
        <f t="shared" si="53"/>
        <v>-21000</v>
      </c>
      <c r="U234" s="4">
        <f t="shared" si="61"/>
        <v>0</v>
      </c>
      <c r="V234" s="4">
        <f t="shared" si="54"/>
        <v>88000</v>
      </c>
      <c r="W234" s="4">
        <f t="shared" si="55"/>
        <v>0</v>
      </c>
      <c r="X234" s="4">
        <f t="shared" si="56"/>
        <v>0</v>
      </c>
    </row>
    <row r="235" spans="1:24" s="3" customFormat="1" ht="13.5" customHeight="1" x14ac:dyDescent="0.2">
      <c r="A235" s="26">
        <f t="shared" si="57"/>
        <v>231</v>
      </c>
      <c r="B235" s="153" t="s">
        <v>1364</v>
      </c>
      <c r="C235" s="112">
        <v>39150</v>
      </c>
      <c r="D235" s="124">
        <v>608000</v>
      </c>
      <c r="E235" s="198"/>
      <c r="F235" s="29">
        <f t="shared" si="50"/>
        <v>608000</v>
      </c>
      <c r="G235" s="29">
        <v>607000</v>
      </c>
      <c r="H235" s="29">
        <f t="shared" si="58"/>
        <v>1000</v>
      </c>
      <c r="I235" s="30">
        <v>5</v>
      </c>
      <c r="J235" s="30">
        <v>0.2</v>
      </c>
      <c r="K235" s="30">
        <v>0</v>
      </c>
      <c r="L235" s="72">
        <f t="shared" si="62"/>
        <v>0</v>
      </c>
      <c r="M235" s="29">
        <f t="shared" si="60"/>
        <v>607000</v>
      </c>
      <c r="N235" s="72">
        <f t="shared" si="51"/>
        <v>1000</v>
      </c>
      <c r="O235" s="104" t="s">
        <v>1331</v>
      </c>
      <c r="P235" s="346">
        <v>16</v>
      </c>
      <c r="Q235" s="372"/>
      <c r="R235" s="6"/>
      <c r="S235" s="4">
        <f t="shared" si="52"/>
        <v>30400</v>
      </c>
      <c r="T235" s="4">
        <f t="shared" si="53"/>
        <v>-29400</v>
      </c>
      <c r="U235" s="4">
        <f t="shared" si="61"/>
        <v>0</v>
      </c>
      <c r="V235" s="4">
        <f t="shared" si="54"/>
        <v>121600</v>
      </c>
      <c r="W235" s="4">
        <f t="shared" si="55"/>
        <v>0</v>
      </c>
      <c r="X235" s="4">
        <f t="shared" si="56"/>
        <v>0</v>
      </c>
    </row>
    <row r="236" spans="1:24" s="3" customFormat="1" ht="13.5" customHeight="1" x14ac:dyDescent="0.2">
      <c r="A236" s="26">
        <f t="shared" si="57"/>
        <v>232</v>
      </c>
      <c r="B236" s="153" t="s">
        <v>1365</v>
      </c>
      <c r="C236" s="112">
        <v>39155</v>
      </c>
      <c r="D236" s="124">
        <v>120000</v>
      </c>
      <c r="E236" s="198"/>
      <c r="F236" s="29">
        <f t="shared" si="50"/>
        <v>120000</v>
      </c>
      <c r="G236" s="29">
        <v>119000</v>
      </c>
      <c r="H236" s="29">
        <f t="shared" si="58"/>
        <v>1000</v>
      </c>
      <c r="I236" s="30">
        <v>5</v>
      </c>
      <c r="J236" s="30">
        <v>0.2</v>
      </c>
      <c r="K236" s="30">
        <v>0</v>
      </c>
      <c r="L236" s="72">
        <f t="shared" si="62"/>
        <v>0</v>
      </c>
      <c r="M236" s="29">
        <f t="shared" si="60"/>
        <v>119000</v>
      </c>
      <c r="N236" s="72">
        <f t="shared" si="51"/>
        <v>1000</v>
      </c>
      <c r="O236" s="104" t="s">
        <v>1366</v>
      </c>
      <c r="P236" s="346">
        <v>1</v>
      </c>
      <c r="Q236" s="372"/>
      <c r="R236" s="6"/>
      <c r="S236" s="4">
        <f t="shared" si="52"/>
        <v>6000</v>
      </c>
      <c r="T236" s="4">
        <f t="shared" si="53"/>
        <v>-5000</v>
      </c>
      <c r="U236" s="4">
        <f t="shared" si="61"/>
        <v>0</v>
      </c>
      <c r="V236" s="4">
        <f t="shared" si="54"/>
        <v>24000</v>
      </c>
      <c r="W236" s="4">
        <f t="shared" si="55"/>
        <v>0</v>
      </c>
      <c r="X236" s="4">
        <f t="shared" si="56"/>
        <v>0</v>
      </c>
    </row>
    <row r="237" spans="1:24" s="3" customFormat="1" ht="13.5" customHeight="1" x14ac:dyDescent="0.2">
      <c r="A237" s="26">
        <f t="shared" si="57"/>
        <v>233</v>
      </c>
      <c r="B237" s="153" t="s">
        <v>1367</v>
      </c>
      <c r="C237" s="112">
        <v>39155</v>
      </c>
      <c r="D237" s="124">
        <v>550000</v>
      </c>
      <c r="E237" s="198"/>
      <c r="F237" s="29">
        <f t="shared" si="50"/>
        <v>550000</v>
      </c>
      <c r="G237" s="29">
        <v>549000</v>
      </c>
      <c r="H237" s="29">
        <f t="shared" si="58"/>
        <v>1000</v>
      </c>
      <c r="I237" s="30">
        <v>5</v>
      </c>
      <c r="J237" s="30">
        <v>0.2</v>
      </c>
      <c r="K237" s="30">
        <v>0</v>
      </c>
      <c r="L237" s="72">
        <f t="shared" si="62"/>
        <v>0</v>
      </c>
      <c r="M237" s="29">
        <f t="shared" si="60"/>
        <v>549000</v>
      </c>
      <c r="N237" s="72">
        <f t="shared" si="51"/>
        <v>1000</v>
      </c>
      <c r="O237" s="104" t="s">
        <v>1366</v>
      </c>
      <c r="P237" s="346">
        <v>5</v>
      </c>
      <c r="Q237" s="372"/>
      <c r="R237" s="6"/>
      <c r="S237" s="4">
        <f t="shared" si="52"/>
        <v>27500</v>
      </c>
      <c r="T237" s="4">
        <f t="shared" si="53"/>
        <v>-26500</v>
      </c>
      <c r="U237" s="4">
        <f t="shared" si="61"/>
        <v>0</v>
      </c>
      <c r="V237" s="4">
        <f t="shared" si="54"/>
        <v>110000</v>
      </c>
      <c r="W237" s="4">
        <f t="shared" si="55"/>
        <v>0</v>
      </c>
      <c r="X237" s="4">
        <f t="shared" si="56"/>
        <v>0</v>
      </c>
    </row>
    <row r="238" spans="1:24" s="3" customFormat="1" ht="13.5" customHeight="1" x14ac:dyDescent="0.2">
      <c r="A238" s="26">
        <f t="shared" si="57"/>
        <v>234</v>
      </c>
      <c r="B238" s="153" t="s">
        <v>1368</v>
      </c>
      <c r="C238" s="112">
        <v>39160</v>
      </c>
      <c r="D238" s="124">
        <v>5500000</v>
      </c>
      <c r="E238" s="198"/>
      <c r="F238" s="29">
        <f t="shared" si="50"/>
        <v>5500000</v>
      </c>
      <c r="G238" s="29">
        <v>5499000</v>
      </c>
      <c r="H238" s="29">
        <f t="shared" si="58"/>
        <v>1000</v>
      </c>
      <c r="I238" s="30">
        <v>5</v>
      </c>
      <c r="J238" s="30">
        <v>0.2</v>
      </c>
      <c r="K238" s="30">
        <v>0</v>
      </c>
      <c r="L238" s="72">
        <f t="shared" si="62"/>
        <v>0</v>
      </c>
      <c r="M238" s="29">
        <f t="shared" si="60"/>
        <v>5499000</v>
      </c>
      <c r="N238" s="72">
        <f t="shared" si="51"/>
        <v>1000</v>
      </c>
      <c r="O238" s="104" t="s">
        <v>1369</v>
      </c>
      <c r="P238" s="346">
        <v>10</v>
      </c>
      <c r="Q238" s="372"/>
      <c r="R238" s="6"/>
      <c r="S238" s="4">
        <f t="shared" si="52"/>
        <v>275000</v>
      </c>
      <c r="T238" s="4">
        <f t="shared" si="53"/>
        <v>-274000</v>
      </c>
      <c r="U238" s="4">
        <f t="shared" si="61"/>
        <v>0</v>
      </c>
      <c r="V238" s="4">
        <f t="shared" si="54"/>
        <v>1100000</v>
      </c>
      <c r="W238" s="4">
        <f t="shared" si="55"/>
        <v>0</v>
      </c>
      <c r="X238" s="4">
        <f t="shared" si="56"/>
        <v>0</v>
      </c>
    </row>
    <row r="239" spans="1:24" s="3" customFormat="1" ht="13.5" customHeight="1" x14ac:dyDescent="0.2">
      <c r="A239" s="26">
        <f t="shared" si="57"/>
        <v>235</v>
      </c>
      <c r="B239" s="153" t="s">
        <v>1370</v>
      </c>
      <c r="C239" s="112">
        <v>39160</v>
      </c>
      <c r="D239" s="124">
        <v>800000</v>
      </c>
      <c r="E239" s="198"/>
      <c r="F239" s="29">
        <f t="shared" si="50"/>
        <v>800000</v>
      </c>
      <c r="G239" s="29">
        <v>799000</v>
      </c>
      <c r="H239" s="29">
        <f t="shared" si="58"/>
        <v>1000</v>
      </c>
      <c r="I239" s="30">
        <v>5</v>
      </c>
      <c r="J239" s="30">
        <v>0.2</v>
      </c>
      <c r="K239" s="30">
        <v>0</v>
      </c>
      <c r="L239" s="72">
        <f t="shared" si="62"/>
        <v>0</v>
      </c>
      <c r="M239" s="29">
        <f t="shared" si="60"/>
        <v>799000</v>
      </c>
      <c r="N239" s="72">
        <f t="shared" si="51"/>
        <v>1000</v>
      </c>
      <c r="O239" s="104" t="s">
        <v>1369</v>
      </c>
      <c r="P239" s="346">
        <v>4</v>
      </c>
      <c r="Q239" s="372"/>
      <c r="R239" s="6"/>
      <c r="S239" s="4">
        <f t="shared" si="52"/>
        <v>40000</v>
      </c>
      <c r="T239" s="4">
        <f t="shared" si="53"/>
        <v>-39000</v>
      </c>
      <c r="U239" s="4">
        <f t="shared" si="61"/>
        <v>0</v>
      </c>
      <c r="V239" s="4">
        <f t="shared" si="54"/>
        <v>160000</v>
      </c>
      <c r="W239" s="4">
        <f t="shared" si="55"/>
        <v>0</v>
      </c>
      <c r="X239" s="4">
        <f t="shared" si="56"/>
        <v>0</v>
      </c>
    </row>
    <row r="240" spans="1:24" s="3" customFormat="1" ht="13.5" customHeight="1" x14ac:dyDescent="0.2">
      <c r="A240" s="26">
        <f t="shared" si="57"/>
        <v>236</v>
      </c>
      <c r="B240" s="153" t="s">
        <v>1371</v>
      </c>
      <c r="C240" s="112">
        <v>39160</v>
      </c>
      <c r="D240" s="124">
        <v>900000</v>
      </c>
      <c r="E240" s="198"/>
      <c r="F240" s="29">
        <f t="shared" si="50"/>
        <v>900000</v>
      </c>
      <c r="G240" s="29">
        <v>899000</v>
      </c>
      <c r="H240" s="29">
        <f t="shared" si="58"/>
        <v>1000</v>
      </c>
      <c r="I240" s="30">
        <v>5</v>
      </c>
      <c r="J240" s="30">
        <v>0.2</v>
      </c>
      <c r="K240" s="30">
        <v>0</v>
      </c>
      <c r="L240" s="72">
        <f t="shared" si="62"/>
        <v>0</v>
      </c>
      <c r="M240" s="29">
        <f t="shared" si="60"/>
        <v>899000</v>
      </c>
      <c r="N240" s="72">
        <f t="shared" si="51"/>
        <v>1000</v>
      </c>
      <c r="O240" s="104" t="s">
        <v>1369</v>
      </c>
      <c r="P240" s="346">
        <v>3</v>
      </c>
      <c r="Q240" s="372"/>
      <c r="R240" s="6"/>
      <c r="S240" s="4">
        <f t="shared" si="52"/>
        <v>45000</v>
      </c>
      <c r="T240" s="4">
        <f t="shared" si="53"/>
        <v>-44000</v>
      </c>
      <c r="U240" s="4">
        <f t="shared" si="61"/>
        <v>0</v>
      </c>
      <c r="V240" s="4">
        <f t="shared" si="54"/>
        <v>180000</v>
      </c>
      <c r="W240" s="4">
        <f t="shared" si="55"/>
        <v>0</v>
      </c>
      <c r="X240" s="4">
        <f t="shared" si="56"/>
        <v>0</v>
      </c>
    </row>
    <row r="241" spans="1:24" s="3" customFormat="1" ht="13.5" customHeight="1" x14ac:dyDescent="0.2">
      <c r="A241" s="26">
        <f t="shared" si="57"/>
        <v>237</v>
      </c>
      <c r="B241" s="153" t="s">
        <v>1356</v>
      </c>
      <c r="C241" s="112">
        <v>39172</v>
      </c>
      <c r="D241" s="124">
        <v>1330000</v>
      </c>
      <c r="E241" s="198"/>
      <c r="F241" s="29">
        <f t="shared" si="50"/>
        <v>1330000</v>
      </c>
      <c r="G241" s="29">
        <v>1329000</v>
      </c>
      <c r="H241" s="29">
        <f t="shared" si="58"/>
        <v>1000</v>
      </c>
      <c r="I241" s="30">
        <v>5</v>
      </c>
      <c r="J241" s="30">
        <v>0.2</v>
      </c>
      <c r="K241" s="30">
        <v>0</v>
      </c>
      <c r="L241" s="72">
        <f t="shared" si="62"/>
        <v>0</v>
      </c>
      <c r="M241" s="29">
        <f t="shared" si="60"/>
        <v>1329000</v>
      </c>
      <c r="N241" s="72">
        <f t="shared" si="51"/>
        <v>1000</v>
      </c>
      <c r="O241" s="104" t="s">
        <v>1343</v>
      </c>
      <c r="P241" s="346">
        <v>1</v>
      </c>
      <c r="Q241" s="372"/>
      <c r="R241" s="6"/>
      <c r="S241" s="4">
        <f t="shared" si="52"/>
        <v>66500</v>
      </c>
      <c r="T241" s="4">
        <f t="shared" si="53"/>
        <v>-65500</v>
      </c>
      <c r="U241" s="4">
        <f t="shared" si="61"/>
        <v>0</v>
      </c>
      <c r="V241" s="4">
        <f t="shared" si="54"/>
        <v>266000</v>
      </c>
      <c r="W241" s="4">
        <f t="shared" si="55"/>
        <v>0</v>
      </c>
      <c r="X241" s="4">
        <f t="shared" si="56"/>
        <v>0</v>
      </c>
    </row>
    <row r="242" spans="1:24" s="3" customFormat="1" ht="13.5" customHeight="1" x14ac:dyDescent="0.2">
      <c r="A242" s="26">
        <f t="shared" si="57"/>
        <v>238</v>
      </c>
      <c r="B242" s="153" t="s">
        <v>1280</v>
      </c>
      <c r="C242" s="112">
        <v>39172</v>
      </c>
      <c r="D242" s="124">
        <v>220000</v>
      </c>
      <c r="E242" s="198"/>
      <c r="F242" s="29">
        <f t="shared" si="50"/>
        <v>220000</v>
      </c>
      <c r="G242" s="29">
        <v>219000</v>
      </c>
      <c r="H242" s="29">
        <f t="shared" si="58"/>
        <v>1000</v>
      </c>
      <c r="I242" s="30">
        <v>5</v>
      </c>
      <c r="J242" s="30">
        <v>0.2</v>
      </c>
      <c r="K242" s="30">
        <v>0</v>
      </c>
      <c r="L242" s="72">
        <f t="shared" si="62"/>
        <v>0</v>
      </c>
      <c r="M242" s="29">
        <f t="shared" si="60"/>
        <v>219000</v>
      </c>
      <c r="N242" s="72">
        <f t="shared" si="51"/>
        <v>1000</v>
      </c>
      <c r="O242" s="104" t="s">
        <v>1343</v>
      </c>
      <c r="P242" s="346">
        <v>1</v>
      </c>
      <c r="Q242" s="372"/>
      <c r="R242" s="6"/>
      <c r="S242" s="4">
        <f t="shared" si="52"/>
        <v>11000</v>
      </c>
      <c r="T242" s="4">
        <f t="shared" si="53"/>
        <v>-10000</v>
      </c>
      <c r="U242" s="4">
        <f t="shared" si="61"/>
        <v>0</v>
      </c>
      <c r="V242" s="4">
        <f t="shared" si="54"/>
        <v>44000</v>
      </c>
      <c r="W242" s="4">
        <f t="shared" si="55"/>
        <v>0</v>
      </c>
      <c r="X242" s="4">
        <f t="shared" si="56"/>
        <v>0</v>
      </c>
    </row>
    <row r="243" spans="1:24" s="3" customFormat="1" ht="13.5" customHeight="1" x14ac:dyDescent="0.2">
      <c r="A243" s="26">
        <f t="shared" si="57"/>
        <v>239</v>
      </c>
      <c r="B243" s="153" t="s">
        <v>1372</v>
      </c>
      <c r="C243" s="112">
        <v>39172</v>
      </c>
      <c r="D243" s="124">
        <v>280000</v>
      </c>
      <c r="E243" s="198"/>
      <c r="F243" s="29">
        <f t="shared" si="50"/>
        <v>280000</v>
      </c>
      <c r="G243" s="29">
        <v>279000</v>
      </c>
      <c r="H243" s="29">
        <f t="shared" si="58"/>
        <v>1000</v>
      </c>
      <c r="I243" s="30">
        <v>5</v>
      </c>
      <c r="J243" s="30">
        <v>0.2</v>
      </c>
      <c r="K243" s="30">
        <v>0</v>
      </c>
      <c r="L243" s="72">
        <f t="shared" si="62"/>
        <v>0</v>
      </c>
      <c r="M243" s="29">
        <f t="shared" si="60"/>
        <v>279000</v>
      </c>
      <c r="N243" s="72">
        <f t="shared" si="51"/>
        <v>1000</v>
      </c>
      <c r="O243" s="104" t="s">
        <v>1271</v>
      </c>
      <c r="P243" s="346">
        <v>1</v>
      </c>
      <c r="Q243" s="372"/>
      <c r="R243" s="6"/>
      <c r="S243" s="4">
        <f t="shared" si="52"/>
        <v>14000</v>
      </c>
      <c r="T243" s="4">
        <f t="shared" si="53"/>
        <v>-13000</v>
      </c>
      <c r="U243" s="4">
        <f t="shared" si="61"/>
        <v>0</v>
      </c>
      <c r="V243" s="4">
        <f t="shared" si="54"/>
        <v>56000</v>
      </c>
      <c r="W243" s="4">
        <f t="shared" si="55"/>
        <v>0</v>
      </c>
      <c r="X243" s="4">
        <f t="shared" si="56"/>
        <v>0</v>
      </c>
    </row>
    <row r="244" spans="1:24" s="3" customFormat="1" ht="13.5" customHeight="1" x14ac:dyDescent="0.2">
      <c r="A244" s="26">
        <f t="shared" si="57"/>
        <v>240</v>
      </c>
      <c r="B244" s="153" t="s">
        <v>1373</v>
      </c>
      <c r="C244" s="112">
        <v>39190</v>
      </c>
      <c r="D244" s="124">
        <v>360000</v>
      </c>
      <c r="E244" s="198"/>
      <c r="F244" s="29">
        <f t="shared" si="50"/>
        <v>360000</v>
      </c>
      <c r="G244" s="29">
        <v>359000</v>
      </c>
      <c r="H244" s="29">
        <f t="shared" si="58"/>
        <v>1000</v>
      </c>
      <c r="I244" s="30">
        <v>5</v>
      </c>
      <c r="J244" s="30">
        <v>0.2</v>
      </c>
      <c r="K244" s="30">
        <v>0</v>
      </c>
      <c r="L244" s="72">
        <f t="shared" si="62"/>
        <v>0</v>
      </c>
      <c r="M244" s="29">
        <f t="shared" si="60"/>
        <v>359000</v>
      </c>
      <c r="N244" s="72">
        <f t="shared" si="51"/>
        <v>1000</v>
      </c>
      <c r="O244" s="104" t="s">
        <v>1366</v>
      </c>
      <c r="P244" s="346">
        <v>3</v>
      </c>
      <c r="Q244" s="372"/>
      <c r="R244" s="6"/>
      <c r="S244" s="4">
        <f t="shared" si="52"/>
        <v>18000</v>
      </c>
      <c r="T244" s="4">
        <f t="shared" si="53"/>
        <v>-17000</v>
      </c>
      <c r="U244" s="4">
        <f t="shared" si="61"/>
        <v>0</v>
      </c>
      <c r="V244" s="4">
        <f t="shared" si="54"/>
        <v>72000</v>
      </c>
      <c r="W244" s="4">
        <f t="shared" si="55"/>
        <v>0</v>
      </c>
      <c r="X244" s="4">
        <f t="shared" si="56"/>
        <v>0</v>
      </c>
    </row>
    <row r="245" spans="1:24" s="3" customFormat="1" ht="13.5" customHeight="1" x14ac:dyDescent="0.2">
      <c r="A245" s="26">
        <f t="shared" si="57"/>
        <v>241</v>
      </c>
      <c r="B245" s="153" t="s">
        <v>1374</v>
      </c>
      <c r="C245" s="112">
        <v>39212</v>
      </c>
      <c r="D245" s="124">
        <v>860000</v>
      </c>
      <c r="E245" s="198"/>
      <c r="F245" s="29">
        <f t="shared" si="50"/>
        <v>860000</v>
      </c>
      <c r="G245" s="29">
        <v>859000</v>
      </c>
      <c r="H245" s="29">
        <f t="shared" si="58"/>
        <v>1000</v>
      </c>
      <c r="I245" s="30">
        <v>5</v>
      </c>
      <c r="J245" s="30">
        <v>0.2</v>
      </c>
      <c r="K245" s="30">
        <v>0</v>
      </c>
      <c r="L245" s="72">
        <f t="shared" si="62"/>
        <v>0</v>
      </c>
      <c r="M245" s="29">
        <f t="shared" si="60"/>
        <v>859000</v>
      </c>
      <c r="N245" s="72">
        <f t="shared" si="51"/>
        <v>1000</v>
      </c>
      <c r="O245" s="104" t="s">
        <v>1375</v>
      </c>
      <c r="P245" s="346">
        <v>1</v>
      </c>
      <c r="Q245" s="372"/>
      <c r="R245" s="6"/>
      <c r="S245" s="4">
        <f t="shared" si="52"/>
        <v>43000</v>
      </c>
      <c r="T245" s="4">
        <f t="shared" si="53"/>
        <v>-42000</v>
      </c>
      <c r="U245" s="4">
        <f t="shared" si="61"/>
        <v>0</v>
      </c>
      <c r="V245" s="4">
        <f t="shared" si="54"/>
        <v>172000</v>
      </c>
      <c r="W245" s="4">
        <f t="shared" si="55"/>
        <v>0</v>
      </c>
      <c r="X245" s="4">
        <f t="shared" si="56"/>
        <v>0</v>
      </c>
    </row>
    <row r="246" spans="1:24" s="3" customFormat="1" ht="13.5" customHeight="1" x14ac:dyDescent="0.2">
      <c r="A246" s="26">
        <f t="shared" si="57"/>
        <v>242</v>
      </c>
      <c r="B246" s="153" t="s">
        <v>1376</v>
      </c>
      <c r="C246" s="112">
        <v>39233</v>
      </c>
      <c r="D246" s="124">
        <v>220000</v>
      </c>
      <c r="E246" s="198"/>
      <c r="F246" s="29">
        <f t="shared" si="50"/>
        <v>220000</v>
      </c>
      <c r="G246" s="29">
        <v>219000</v>
      </c>
      <c r="H246" s="29">
        <f t="shared" si="58"/>
        <v>1000</v>
      </c>
      <c r="I246" s="30">
        <v>5</v>
      </c>
      <c r="J246" s="30">
        <v>0.2</v>
      </c>
      <c r="K246" s="30">
        <v>0</v>
      </c>
      <c r="L246" s="72">
        <f t="shared" si="62"/>
        <v>0</v>
      </c>
      <c r="M246" s="29">
        <f t="shared" si="60"/>
        <v>219000</v>
      </c>
      <c r="N246" s="72">
        <f t="shared" si="51"/>
        <v>1000</v>
      </c>
      <c r="O246" s="104" t="s">
        <v>1331</v>
      </c>
      <c r="P246" s="346">
        <v>2</v>
      </c>
      <c r="Q246" s="372"/>
      <c r="R246" s="6"/>
      <c r="S246" s="4">
        <f t="shared" si="52"/>
        <v>11000</v>
      </c>
      <c r="T246" s="4">
        <f t="shared" si="53"/>
        <v>-10000</v>
      </c>
      <c r="U246" s="4">
        <f t="shared" si="61"/>
        <v>0</v>
      </c>
      <c r="V246" s="4">
        <f t="shared" si="54"/>
        <v>44000</v>
      </c>
      <c r="W246" s="4">
        <f t="shared" si="55"/>
        <v>0</v>
      </c>
      <c r="X246" s="4">
        <f t="shared" si="56"/>
        <v>0</v>
      </c>
    </row>
    <row r="247" spans="1:24" s="3" customFormat="1" ht="13.5" customHeight="1" x14ac:dyDescent="0.2">
      <c r="A247" s="26">
        <f t="shared" si="57"/>
        <v>243</v>
      </c>
      <c r="B247" s="27" t="s">
        <v>1377</v>
      </c>
      <c r="C247" s="112">
        <v>39233</v>
      </c>
      <c r="D247" s="124">
        <v>1725000</v>
      </c>
      <c r="E247" s="124"/>
      <c r="F247" s="29">
        <f t="shared" si="50"/>
        <v>1725000</v>
      </c>
      <c r="G247" s="29">
        <v>1724000</v>
      </c>
      <c r="H247" s="29">
        <f t="shared" si="58"/>
        <v>1000</v>
      </c>
      <c r="I247" s="30">
        <v>5</v>
      </c>
      <c r="J247" s="30">
        <v>0.2</v>
      </c>
      <c r="K247" s="30">
        <v>0</v>
      </c>
      <c r="L247" s="72">
        <f t="shared" si="62"/>
        <v>0</v>
      </c>
      <c r="M247" s="29">
        <f t="shared" si="60"/>
        <v>1724000</v>
      </c>
      <c r="N247" s="72">
        <f t="shared" si="51"/>
        <v>1000</v>
      </c>
      <c r="O247" s="30" t="s">
        <v>1331</v>
      </c>
      <c r="P247" s="346">
        <v>15</v>
      </c>
      <c r="Q247" s="372"/>
      <c r="R247" s="6">
        <f>+N247*J247</f>
        <v>200</v>
      </c>
      <c r="S247" s="4">
        <f t="shared" si="52"/>
        <v>86250</v>
      </c>
      <c r="T247" s="4">
        <f t="shared" si="53"/>
        <v>-85250</v>
      </c>
      <c r="U247" s="4">
        <f t="shared" si="61"/>
        <v>0</v>
      </c>
      <c r="V247" s="4">
        <f t="shared" si="54"/>
        <v>345000</v>
      </c>
      <c r="W247" s="4">
        <f t="shared" si="55"/>
        <v>0</v>
      </c>
      <c r="X247" s="4">
        <f t="shared" si="56"/>
        <v>0</v>
      </c>
    </row>
    <row r="248" spans="1:24" s="3" customFormat="1" ht="13.5" customHeight="1" x14ac:dyDescent="0.2">
      <c r="A248" s="26">
        <f t="shared" si="57"/>
        <v>244</v>
      </c>
      <c r="B248" s="27" t="s">
        <v>1356</v>
      </c>
      <c r="C248" s="112">
        <v>39294</v>
      </c>
      <c r="D248" s="124">
        <v>700000</v>
      </c>
      <c r="E248" s="124"/>
      <c r="F248" s="29">
        <f t="shared" si="50"/>
        <v>700000</v>
      </c>
      <c r="G248" s="29">
        <v>699000</v>
      </c>
      <c r="H248" s="29">
        <f t="shared" si="58"/>
        <v>1000</v>
      </c>
      <c r="I248" s="30">
        <v>5</v>
      </c>
      <c r="J248" s="30">
        <v>0.2</v>
      </c>
      <c r="K248" s="30">
        <v>0</v>
      </c>
      <c r="L248" s="72">
        <f t="shared" si="62"/>
        <v>0</v>
      </c>
      <c r="M248" s="29">
        <f t="shared" si="60"/>
        <v>699000</v>
      </c>
      <c r="N248" s="72">
        <f t="shared" si="51"/>
        <v>1000</v>
      </c>
      <c r="O248" s="30" t="s">
        <v>1226</v>
      </c>
      <c r="P248" s="346">
        <v>1</v>
      </c>
      <c r="Q248" s="372"/>
      <c r="R248" s="6"/>
      <c r="S248" s="4">
        <f t="shared" si="52"/>
        <v>35000</v>
      </c>
      <c r="T248" s="4">
        <f t="shared" si="53"/>
        <v>-34000</v>
      </c>
      <c r="U248" s="4">
        <f t="shared" si="61"/>
        <v>0</v>
      </c>
      <c r="V248" s="4">
        <f t="shared" si="54"/>
        <v>140000</v>
      </c>
      <c r="W248" s="4">
        <f t="shared" si="55"/>
        <v>0</v>
      </c>
      <c r="X248" s="4">
        <f t="shared" si="56"/>
        <v>0</v>
      </c>
    </row>
    <row r="249" spans="1:24" s="3" customFormat="1" ht="13.5" customHeight="1" x14ac:dyDescent="0.2">
      <c r="A249" s="26">
        <f t="shared" si="57"/>
        <v>245</v>
      </c>
      <c r="B249" s="27" t="s">
        <v>1378</v>
      </c>
      <c r="C249" s="112">
        <v>39314</v>
      </c>
      <c r="D249" s="124">
        <v>1200000</v>
      </c>
      <c r="E249" s="124"/>
      <c r="F249" s="29">
        <f t="shared" si="50"/>
        <v>1200000</v>
      </c>
      <c r="G249" s="29">
        <v>1199000</v>
      </c>
      <c r="H249" s="29">
        <f t="shared" si="58"/>
        <v>1000</v>
      </c>
      <c r="I249" s="30">
        <v>5</v>
      </c>
      <c r="J249" s="30">
        <v>0.2</v>
      </c>
      <c r="K249" s="30">
        <v>0</v>
      </c>
      <c r="L249" s="72">
        <f t="shared" si="62"/>
        <v>0</v>
      </c>
      <c r="M249" s="29">
        <f t="shared" si="60"/>
        <v>1199000</v>
      </c>
      <c r="N249" s="72">
        <f t="shared" si="51"/>
        <v>1000</v>
      </c>
      <c r="O249" s="30" t="s">
        <v>1379</v>
      </c>
      <c r="P249" s="346">
        <v>1</v>
      </c>
      <c r="Q249" s="372"/>
      <c r="R249" s="6"/>
      <c r="S249" s="4">
        <f t="shared" si="52"/>
        <v>60000</v>
      </c>
      <c r="T249" s="4">
        <f t="shared" si="53"/>
        <v>-59000</v>
      </c>
      <c r="U249" s="4">
        <f t="shared" si="61"/>
        <v>0</v>
      </c>
      <c r="V249" s="4">
        <f t="shared" si="54"/>
        <v>240000</v>
      </c>
      <c r="W249" s="4">
        <f t="shared" si="55"/>
        <v>0</v>
      </c>
      <c r="X249" s="4">
        <f t="shared" si="56"/>
        <v>0</v>
      </c>
    </row>
    <row r="250" spans="1:24" s="3" customFormat="1" ht="13.5" customHeight="1" x14ac:dyDescent="0.2">
      <c r="A250" s="26">
        <f t="shared" si="57"/>
        <v>246</v>
      </c>
      <c r="B250" s="27" t="s">
        <v>1330</v>
      </c>
      <c r="C250" s="112">
        <v>39333</v>
      </c>
      <c r="D250" s="124">
        <v>45000</v>
      </c>
      <c r="E250" s="124"/>
      <c r="F250" s="29">
        <f t="shared" ref="F250:F313" si="63">+D250+E250</f>
        <v>45000</v>
      </c>
      <c r="G250" s="29">
        <v>44000</v>
      </c>
      <c r="H250" s="29">
        <f t="shared" si="58"/>
        <v>1000</v>
      </c>
      <c r="I250" s="30">
        <v>5</v>
      </c>
      <c r="J250" s="30">
        <v>0.2</v>
      </c>
      <c r="K250" s="30">
        <v>0</v>
      </c>
      <c r="L250" s="72">
        <f t="shared" si="62"/>
        <v>0</v>
      </c>
      <c r="M250" s="29">
        <f t="shared" si="60"/>
        <v>44000</v>
      </c>
      <c r="N250" s="72">
        <f t="shared" ref="N250:N312" si="64">+F250-M250</f>
        <v>1000</v>
      </c>
      <c r="O250" s="30" t="s">
        <v>1193</v>
      </c>
      <c r="P250" s="346">
        <v>1</v>
      </c>
      <c r="Q250" s="372"/>
      <c r="R250" s="6"/>
      <c r="S250" s="4">
        <f t="shared" si="52"/>
        <v>2250</v>
      </c>
      <c r="T250" s="4">
        <f t="shared" si="53"/>
        <v>-1250</v>
      </c>
      <c r="U250" s="4">
        <f t="shared" si="61"/>
        <v>0</v>
      </c>
      <c r="V250" s="4">
        <f t="shared" si="54"/>
        <v>9000</v>
      </c>
      <c r="W250" s="4">
        <f t="shared" si="55"/>
        <v>0</v>
      </c>
      <c r="X250" s="4">
        <f t="shared" si="56"/>
        <v>0</v>
      </c>
    </row>
    <row r="251" spans="1:24" s="3" customFormat="1" ht="13.5" customHeight="1" x14ac:dyDescent="0.2">
      <c r="A251" s="69">
        <f t="shared" si="57"/>
        <v>247</v>
      </c>
      <c r="B251" s="396" t="s">
        <v>1333</v>
      </c>
      <c r="C251" s="106">
        <v>39333</v>
      </c>
      <c r="D251" s="247">
        <v>45000</v>
      </c>
      <c r="E251" s="247"/>
      <c r="F251" s="35">
        <f t="shared" si="63"/>
        <v>45000</v>
      </c>
      <c r="G251" s="35">
        <v>44000</v>
      </c>
      <c r="H251" s="35">
        <f t="shared" si="58"/>
        <v>1000</v>
      </c>
      <c r="I251" s="36">
        <v>5</v>
      </c>
      <c r="J251" s="36">
        <v>0.2</v>
      </c>
      <c r="K251" s="30">
        <v>0</v>
      </c>
      <c r="L251" s="72">
        <f t="shared" si="62"/>
        <v>0</v>
      </c>
      <c r="M251" s="35">
        <f t="shared" si="60"/>
        <v>44000</v>
      </c>
      <c r="N251" s="101">
        <f t="shared" si="64"/>
        <v>1000</v>
      </c>
      <c r="O251" s="36" t="s">
        <v>1331</v>
      </c>
      <c r="P251" s="397">
        <v>1</v>
      </c>
      <c r="Q251" s="398"/>
      <c r="R251" s="6"/>
      <c r="S251" s="4">
        <f t="shared" si="52"/>
        <v>2250</v>
      </c>
      <c r="T251" s="4">
        <f t="shared" si="53"/>
        <v>-1250</v>
      </c>
      <c r="U251" s="4">
        <f t="shared" si="61"/>
        <v>0</v>
      </c>
      <c r="V251" s="4">
        <f t="shared" si="54"/>
        <v>9000</v>
      </c>
      <c r="W251" s="4">
        <f t="shared" si="55"/>
        <v>0</v>
      </c>
      <c r="X251" s="4">
        <f t="shared" si="56"/>
        <v>0</v>
      </c>
    </row>
    <row r="252" spans="1:24" s="3" customFormat="1" ht="13.5" customHeight="1" x14ac:dyDescent="0.2">
      <c r="A252" s="69">
        <f t="shared" si="57"/>
        <v>248</v>
      </c>
      <c r="B252" s="396" t="s">
        <v>1378</v>
      </c>
      <c r="C252" s="106">
        <v>39371</v>
      </c>
      <c r="D252" s="247">
        <v>2000000</v>
      </c>
      <c r="E252" s="247"/>
      <c r="F252" s="35">
        <f t="shared" si="63"/>
        <v>2000000</v>
      </c>
      <c r="G252" s="35">
        <v>1999000</v>
      </c>
      <c r="H252" s="35">
        <f t="shared" si="58"/>
        <v>1000</v>
      </c>
      <c r="I252" s="36">
        <v>5</v>
      </c>
      <c r="J252" s="36">
        <v>0.2</v>
      </c>
      <c r="K252" s="30">
        <v>0</v>
      </c>
      <c r="L252" s="72">
        <f t="shared" si="62"/>
        <v>0</v>
      </c>
      <c r="M252" s="35">
        <f t="shared" si="60"/>
        <v>1999000</v>
      </c>
      <c r="N252" s="101">
        <f t="shared" si="64"/>
        <v>1000</v>
      </c>
      <c r="O252" s="36" t="s">
        <v>1380</v>
      </c>
      <c r="P252" s="397">
        <v>2</v>
      </c>
      <c r="Q252" s="398"/>
      <c r="R252" s="6"/>
      <c r="S252" s="4">
        <f t="shared" si="52"/>
        <v>100000</v>
      </c>
      <c r="T252" s="4">
        <f t="shared" si="53"/>
        <v>-99000</v>
      </c>
      <c r="U252" s="4">
        <f t="shared" si="61"/>
        <v>0</v>
      </c>
      <c r="V252" s="4">
        <f t="shared" si="54"/>
        <v>400000</v>
      </c>
      <c r="W252" s="4">
        <f t="shared" si="55"/>
        <v>0</v>
      </c>
      <c r="X252" s="4">
        <f t="shared" si="56"/>
        <v>0</v>
      </c>
    </row>
    <row r="253" spans="1:24" s="3" customFormat="1" ht="13.5" customHeight="1" x14ac:dyDescent="0.2">
      <c r="A253" s="69">
        <f t="shared" si="57"/>
        <v>249</v>
      </c>
      <c r="B253" s="396" t="s">
        <v>1381</v>
      </c>
      <c r="C253" s="106">
        <v>39386</v>
      </c>
      <c r="D253" s="247">
        <v>950000</v>
      </c>
      <c r="E253" s="247"/>
      <c r="F253" s="35">
        <f t="shared" si="63"/>
        <v>950000</v>
      </c>
      <c r="G253" s="35">
        <v>949000</v>
      </c>
      <c r="H253" s="35">
        <f t="shared" si="58"/>
        <v>1000</v>
      </c>
      <c r="I253" s="36">
        <v>5</v>
      </c>
      <c r="J253" s="36">
        <v>0.2</v>
      </c>
      <c r="K253" s="30">
        <v>0</v>
      </c>
      <c r="L253" s="72">
        <f t="shared" si="62"/>
        <v>0</v>
      </c>
      <c r="M253" s="35">
        <f t="shared" si="60"/>
        <v>949000</v>
      </c>
      <c r="N253" s="101">
        <f t="shared" si="64"/>
        <v>1000</v>
      </c>
      <c r="O253" s="36" t="s">
        <v>1242</v>
      </c>
      <c r="P253" s="397">
        <v>1</v>
      </c>
      <c r="Q253" s="398"/>
      <c r="R253" s="6"/>
      <c r="S253" s="4">
        <f t="shared" si="52"/>
        <v>47500</v>
      </c>
      <c r="T253" s="4">
        <f t="shared" si="53"/>
        <v>-46500</v>
      </c>
      <c r="U253" s="4">
        <f t="shared" si="61"/>
        <v>0</v>
      </c>
      <c r="V253" s="4">
        <f t="shared" si="54"/>
        <v>190000</v>
      </c>
      <c r="W253" s="4">
        <f t="shared" si="55"/>
        <v>0</v>
      </c>
      <c r="X253" s="4">
        <f t="shared" si="56"/>
        <v>0</v>
      </c>
    </row>
    <row r="254" spans="1:24" s="3" customFormat="1" ht="13.5" customHeight="1" x14ac:dyDescent="0.2">
      <c r="A254" s="69">
        <f t="shared" si="57"/>
        <v>250</v>
      </c>
      <c r="B254" s="396" t="s">
        <v>1356</v>
      </c>
      <c r="C254" s="106">
        <v>39386</v>
      </c>
      <c r="D254" s="247">
        <v>720000</v>
      </c>
      <c r="E254" s="247"/>
      <c r="F254" s="35">
        <f t="shared" si="63"/>
        <v>720000</v>
      </c>
      <c r="G254" s="35">
        <v>719000</v>
      </c>
      <c r="H254" s="35">
        <f t="shared" si="58"/>
        <v>1000</v>
      </c>
      <c r="I254" s="36">
        <v>5</v>
      </c>
      <c r="J254" s="36">
        <v>0.2</v>
      </c>
      <c r="K254" s="30">
        <v>0</v>
      </c>
      <c r="L254" s="72">
        <f t="shared" si="62"/>
        <v>0</v>
      </c>
      <c r="M254" s="35">
        <f t="shared" si="60"/>
        <v>719000</v>
      </c>
      <c r="N254" s="101">
        <f t="shared" si="64"/>
        <v>1000</v>
      </c>
      <c r="O254" s="36" t="s">
        <v>1226</v>
      </c>
      <c r="P254" s="397">
        <v>1</v>
      </c>
      <c r="Q254" s="398" t="s">
        <v>1151</v>
      </c>
      <c r="R254" s="6"/>
      <c r="S254" s="4">
        <f t="shared" si="52"/>
        <v>36000</v>
      </c>
      <c r="T254" s="4">
        <f t="shared" si="53"/>
        <v>-35000</v>
      </c>
      <c r="U254" s="4">
        <f t="shared" si="61"/>
        <v>0</v>
      </c>
      <c r="V254" s="4">
        <f t="shared" si="54"/>
        <v>144000</v>
      </c>
      <c r="W254" s="4">
        <f t="shared" si="55"/>
        <v>0</v>
      </c>
      <c r="X254" s="4">
        <f t="shared" si="56"/>
        <v>0</v>
      </c>
    </row>
    <row r="255" spans="1:24" s="3" customFormat="1" ht="13.5" customHeight="1" x14ac:dyDescent="0.2">
      <c r="A255" s="69">
        <f t="shared" si="57"/>
        <v>251</v>
      </c>
      <c r="B255" s="396" t="s">
        <v>1382</v>
      </c>
      <c r="C255" s="106">
        <v>39412</v>
      </c>
      <c r="D255" s="247">
        <v>2820000</v>
      </c>
      <c r="E255" s="247"/>
      <c r="F255" s="35">
        <f t="shared" si="63"/>
        <v>2820000</v>
      </c>
      <c r="G255" s="35">
        <v>2819000</v>
      </c>
      <c r="H255" s="35">
        <f t="shared" si="58"/>
        <v>1000</v>
      </c>
      <c r="I255" s="36">
        <v>5</v>
      </c>
      <c r="J255" s="36">
        <v>0.2</v>
      </c>
      <c r="K255" s="30">
        <v>0</v>
      </c>
      <c r="L255" s="72">
        <f t="shared" si="62"/>
        <v>0</v>
      </c>
      <c r="M255" s="35">
        <f t="shared" si="60"/>
        <v>2819000</v>
      </c>
      <c r="N255" s="101">
        <f t="shared" si="64"/>
        <v>1000</v>
      </c>
      <c r="O255" s="36" t="s">
        <v>1331</v>
      </c>
      <c r="P255" s="397">
        <v>12</v>
      </c>
      <c r="Q255" s="398"/>
      <c r="R255" s="6"/>
      <c r="S255" s="4">
        <f t="shared" si="52"/>
        <v>141000</v>
      </c>
      <c r="T255" s="4">
        <f t="shared" si="53"/>
        <v>-140000</v>
      </c>
      <c r="U255" s="4">
        <f t="shared" si="61"/>
        <v>0</v>
      </c>
      <c r="V255" s="4">
        <f t="shared" si="54"/>
        <v>564000</v>
      </c>
      <c r="W255" s="4">
        <f t="shared" si="55"/>
        <v>0</v>
      </c>
      <c r="X255" s="4">
        <f t="shared" si="56"/>
        <v>0</v>
      </c>
    </row>
    <row r="256" spans="1:24" s="3" customFormat="1" ht="13.5" customHeight="1" x14ac:dyDescent="0.2">
      <c r="A256" s="69">
        <f t="shared" si="57"/>
        <v>252</v>
      </c>
      <c r="B256" s="396" t="s">
        <v>1341</v>
      </c>
      <c r="C256" s="106">
        <v>39416</v>
      </c>
      <c r="D256" s="247">
        <v>660000</v>
      </c>
      <c r="E256" s="247"/>
      <c r="F256" s="35">
        <f t="shared" si="63"/>
        <v>660000</v>
      </c>
      <c r="G256" s="35">
        <v>659000</v>
      </c>
      <c r="H256" s="35">
        <f t="shared" si="58"/>
        <v>1000</v>
      </c>
      <c r="I256" s="36">
        <v>5</v>
      </c>
      <c r="J256" s="36">
        <v>0.2</v>
      </c>
      <c r="K256" s="30">
        <v>0</v>
      </c>
      <c r="L256" s="72">
        <f t="shared" si="62"/>
        <v>0</v>
      </c>
      <c r="M256" s="35">
        <f t="shared" si="60"/>
        <v>659000</v>
      </c>
      <c r="N256" s="101">
        <f t="shared" si="64"/>
        <v>1000</v>
      </c>
      <c r="O256" s="36" t="s">
        <v>1383</v>
      </c>
      <c r="P256" s="397">
        <v>1</v>
      </c>
      <c r="Q256" s="398"/>
      <c r="R256" s="6"/>
      <c r="S256" s="4">
        <f t="shared" si="52"/>
        <v>33000</v>
      </c>
      <c r="T256" s="4">
        <f t="shared" si="53"/>
        <v>-32000</v>
      </c>
      <c r="U256" s="4">
        <f t="shared" si="61"/>
        <v>0</v>
      </c>
      <c r="V256" s="4">
        <f t="shared" si="54"/>
        <v>132000</v>
      </c>
      <c r="W256" s="4">
        <f t="shared" si="55"/>
        <v>0</v>
      </c>
      <c r="X256" s="4">
        <f t="shared" si="56"/>
        <v>0</v>
      </c>
    </row>
    <row r="257" spans="1:24" s="3" customFormat="1" ht="13.5" customHeight="1" x14ac:dyDescent="0.2">
      <c r="A257" s="69">
        <f t="shared" si="57"/>
        <v>253</v>
      </c>
      <c r="B257" s="396" t="s">
        <v>1384</v>
      </c>
      <c r="C257" s="106">
        <v>39416</v>
      </c>
      <c r="D257" s="247">
        <v>2800000</v>
      </c>
      <c r="E257" s="247"/>
      <c r="F257" s="35">
        <f t="shared" si="63"/>
        <v>2800000</v>
      </c>
      <c r="G257" s="35">
        <v>2799000</v>
      </c>
      <c r="H257" s="35">
        <f t="shared" si="58"/>
        <v>1000</v>
      </c>
      <c r="I257" s="36">
        <v>5</v>
      </c>
      <c r="J257" s="36">
        <v>0.2</v>
      </c>
      <c r="K257" s="30">
        <v>0</v>
      </c>
      <c r="L257" s="72">
        <f t="shared" si="62"/>
        <v>0</v>
      </c>
      <c r="M257" s="35">
        <f t="shared" si="60"/>
        <v>2799000</v>
      </c>
      <c r="N257" s="101">
        <f t="shared" si="64"/>
        <v>1000</v>
      </c>
      <c r="O257" s="36" t="s">
        <v>1383</v>
      </c>
      <c r="P257" s="397">
        <v>1</v>
      </c>
      <c r="Q257" s="398"/>
      <c r="R257" s="6"/>
      <c r="S257" s="4">
        <f t="shared" si="52"/>
        <v>140000</v>
      </c>
      <c r="T257" s="4">
        <f t="shared" si="53"/>
        <v>-139000</v>
      </c>
      <c r="U257" s="4">
        <f t="shared" si="61"/>
        <v>0</v>
      </c>
      <c r="V257" s="4">
        <f t="shared" si="54"/>
        <v>560000</v>
      </c>
      <c r="W257" s="4">
        <f t="shared" si="55"/>
        <v>0</v>
      </c>
      <c r="X257" s="4">
        <f t="shared" si="56"/>
        <v>0</v>
      </c>
    </row>
    <row r="258" spans="1:24" s="3" customFormat="1" ht="13.5" customHeight="1" x14ac:dyDescent="0.2">
      <c r="A258" s="69">
        <f t="shared" si="57"/>
        <v>254</v>
      </c>
      <c r="B258" s="27" t="s">
        <v>1385</v>
      </c>
      <c r="C258" s="106">
        <v>39416</v>
      </c>
      <c r="D258" s="124">
        <v>3000000</v>
      </c>
      <c r="E258" s="124"/>
      <c r="F258" s="29">
        <f t="shared" si="63"/>
        <v>3000000</v>
      </c>
      <c r="G258" s="29">
        <v>2999000</v>
      </c>
      <c r="H258" s="29">
        <f t="shared" si="58"/>
        <v>1000</v>
      </c>
      <c r="I258" s="36">
        <v>5</v>
      </c>
      <c r="J258" s="36">
        <v>0.2</v>
      </c>
      <c r="K258" s="30">
        <v>0</v>
      </c>
      <c r="L258" s="72">
        <f t="shared" si="62"/>
        <v>0</v>
      </c>
      <c r="M258" s="35">
        <f t="shared" si="60"/>
        <v>2999000</v>
      </c>
      <c r="N258" s="101">
        <f t="shared" si="64"/>
        <v>1000</v>
      </c>
      <c r="O258" s="30" t="s">
        <v>1383</v>
      </c>
      <c r="P258" s="346">
        <v>1</v>
      </c>
      <c r="Q258" s="372"/>
      <c r="R258" s="6"/>
      <c r="S258" s="4">
        <f t="shared" si="52"/>
        <v>150000</v>
      </c>
      <c r="T258" s="4">
        <f t="shared" si="53"/>
        <v>-149000</v>
      </c>
      <c r="U258" s="4">
        <f t="shared" si="61"/>
        <v>0</v>
      </c>
      <c r="V258" s="4">
        <f t="shared" si="54"/>
        <v>600000</v>
      </c>
      <c r="W258" s="4">
        <f t="shared" si="55"/>
        <v>0</v>
      </c>
      <c r="X258" s="4">
        <f t="shared" si="56"/>
        <v>0</v>
      </c>
    </row>
    <row r="259" spans="1:24" s="3" customFormat="1" ht="13.5" customHeight="1" x14ac:dyDescent="0.2">
      <c r="A259" s="69">
        <f t="shared" si="57"/>
        <v>255</v>
      </c>
      <c r="B259" s="399" t="s">
        <v>1386</v>
      </c>
      <c r="C259" s="106">
        <v>39416</v>
      </c>
      <c r="D259" s="249">
        <v>2400000</v>
      </c>
      <c r="E259" s="249"/>
      <c r="F259" s="53">
        <f t="shared" si="63"/>
        <v>2400000</v>
      </c>
      <c r="G259" s="53">
        <v>2399000</v>
      </c>
      <c r="H259" s="53">
        <f t="shared" si="58"/>
        <v>1000</v>
      </c>
      <c r="I259" s="36">
        <v>5</v>
      </c>
      <c r="J259" s="36">
        <v>0.2</v>
      </c>
      <c r="K259" s="30">
        <v>0</v>
      </c>
      <c r="L259" s="72">
        <f t="shared" si="62"/>
        <v>0</v>
      </c>
      <c r="M259" s="35">
        <f t="shared" si="60"/>
        <v>2399000</v>
      </c>
      <c r="N259" s="101">
        <f t="shared" si="64"/>
        <v>1000</v>
      </c>
      <c r="O259" s="30" t="s">
        <v>1383</v>
      </c>
      <c r="P259" s="400">
        <v>20</v>
      </c>
      <c r="Q259" s="401"/>
      <c r="R259" s="6"/>
      <c r="S259" s="4">
        <f t="shared" si="52"/>
        <v>120000</v>
      </c>
      <c r="T259" s="4">
        <f t="shared" si="53"/>
        <v>-119000</v>
      </c>
      <c r="U259" s="4">
        <f t="shared" si="61"/>
        <v>0</v>
      </c>
      <c r="V259" s="4">
        <f t="shared" si="54"/>
        <v>480000</v>
      </c>
      <c r="W259" s="4">
        <f t="shared" si="55"/>
        <v>0</v>
      </c>
      <c r="X259" s="4">
        <f t="shared" si="56"/>
        <v>0</v>
      </c>
    </row>
    <row r="260" spans="1:24" s="3" customFormat="1" ht="13.5" customHeight="1" x14ac:dyDescent="0.2">
      <c r="A260" s="69">
        <f t="shared" si="57"/>
        <v>256</v>
      </c>
      <c r="B260" s="27" t="s">
        <v>1387</v>
      </c>
      <c r="C260" s="112">
        <v>39423</v>
      </c>
      <c r="D260" s="124">
        <v>240000</v>
      </c>
      <c r="E260" s="124"/>
      <c r="F260" s="29">
        <f t="shared" si="63"/>
        <v>240000</v>
      </c>
      <c r="G260" s="29">
        <v>239000</v>
      </c>
      <c r="H260" s="29">
        <f t="shared" si="58"/>
        <v>1000</v>
      </c>
      <c r="I260" s="36">
        <v>5</v>
      </c>
      <c r="J260" s="36">
        <v>0.2</v>
      </c>
      <c r="K260" s="30">
        <v>0</v>
      </c>
      <c r="L260" s="72">
        <f t="shared" si="62"/>
        <v>0</v>
      </c>
      <c r="M260" s="35">
        <f t="shared" si="60"/>
        <v>239000</v>
      </c>
      <c r="N260" s="101">
        <f t="shared" si="64"/>
        <v>1000</v>
      </c>
      <c r="O260" s="30" t="s">
        <v>1216</v>
      </c>
      <c r="P260" s="346">
        <v>1</v>
      </c>
      <c r="Q260" s="372"/>
      <c r="R260" s="6"/>
      <c r="S260" s="4">
        <f t="shared" si="52"/>
        <v>12000</v>
      </c>
      <c r="T260" s="4">
        <f t="shared" si="53"/>
        <v>-11000</v>
      </c>
      <c r="U260" s="4">
        <f t="shared" si="61"/>
        <v>0</v>
      </c>
      <c r="V260" s="4">
        <f t="shared" si="54"/>
        <v>48000</v>
      </c>
      <c r="W260" s="4">
        <f t="shared" si="55"/>
        <v>0</v>
      </c>
      <c r="X260" s="4">
        <f t="shared" si="56"/>
        <v>0</v>
      </c>
    </row>
    <row r="261" spans="1:24" s="3" customFormat="1" ht="13.5" customHeight="1" x14ac:dyDescent="0.2">
      <c r="A261" s="69">
        <f t="shared" si="57"/>
        <v>257</v>
      </c>
      <c r="B261" s="27" t="s">
        <v>1388</v>
      </c>
      <c r="C261" s="112">
        <v>39423</v>
      </c>
      <c r="D261" s="124">
        <v>360000</v>
      </c>
      <c r="E261" s="124"/>
      <c r="F261" s="29">
        <f t="shared" si="63"/>
        <v>360000</v>
      </c>
      <c r="G261" s="29">
        <v>359000</v>
      </c>
      <c r="H261" s="29">
        <f t="shared" si="58"/>
        <v>1000</v>
      </c>
      <c r="I261" s="36">
        <v>5</v>
      </c>
      <c r="J261" s="36">
        <v>0.2</v>
      </c>
      <c r="K261" s="30">
        <v>0</v>
      </c>
      <c r="L261" s="72">
        <f t="shared" si="62"/>
        <v>0</v>
      </c>
      <c r="M261" s="35">
        <f t="shared" si="60"/>
        <v>359000</v>
      </c>
      <c r="N261" s="101">
        <f t="shared" si="64"/>
        <v>1000</v>
      </c>
      <c r="O261" s="30" t="s">
        <v>1331</v>
      </c>
      <c r="P261" s="346">
        <v>3</v>
      </c>
      <c r="Q261" s="372"/>
      <c r="R261" s="6"/>
      <c r="S261" s="4">
        <f t="shared" ref="S261:S324" si="65">D261*0.05</f>
        <v>18000</v>
      </c>
      <c r="T261" s="4">
        <f t="shared" ref="T261:T324" si="66">N261-S261</f>
        <v>-17000</v>
      </c>
      <c r="U261" s="4">
        <f t="shared" si="61"/>
        <v>0</v>
      </c>
      <c r="V261" s="4">
        <f t="shared" ref="V261:V324" si="67">F261/I261</f>
        <v>72000</v>
      </c>
      <c r="W261" s="4">
        <f t="shared" ref="W261:W324" si="68">ROUND(IF(H261&lt;=1000,0,V261/12*0),0)</f>
        <v>0</v>
      </c>
      <c r="X261" s="4">
        <f t="shared" ref="X261:X324" si="69">L261-W261</f>
        <v>0</v>
      </c>
    </row>
    <row r="262" spans="1:24" s="3" customFormat="1" ht="13.5" customHeight="1" x14ac:dyDescent="0.2">
      <c r="A262" s="69">
        <f t="shared" ref="A262:A325" si="70">A261+1</f>
        <v>258</v>
      </c>
      <c r="B262" s="396" t="s">
        <v>1389</v>
      </c>
      <c r="C262" s="112">
        <v>39423</v>
      </c>
      <c r="D262" s="247">
        <v>90000</v>
      </c>
      <c r="E262" s="247"/>
      <c r="F262" s="35">
        <f t="shared" si="63"/>
        <v>90000</v>
      </c>
      <c r="G262" s="35">
        <v>89000</v>
      </c>
      <c r="H262" s="35">
        <f t="shared" si="58"/>
        <v>1000</v>
      </c>
      <c r="I262" s="36">
        <v>5</v>
      </c>
      <c r="J262" s="36">
        <v>0.2</v>
      </c>
      <c r="K262" s="30">
        <v>0</v>
      </c>
      <c r="L262" s="72">
        <f t="shared" si="62"/>
        <v>0</v>
      </c>
      <c r="M262" s="35">
        <f t="shared" si="60"/>
        <v>89000</v>
      </c>
      <c r="N262" s="101">
        <f t="shared" si="64"/>
        <v>1000</v>
      </c>
      <c r="O262" s="36" t="s">
        <v>1216</v>
      </c>
      <c r="P262" s="397">
        <v>1</v>
      </c>
      <c r="Q262" s="398"/>
      <c r="R262" s="6"/>
      <c r="S262" s="4">
        <f t="shared" si="65"/>
        <v>4500</v>
      </c>
      <c r="T262" s="4">
        <f t="shared" si="66"/>
        <v>-3500</v>
      </c>
      <c r="U262" s="4">
        <f t="shared" si="61"/>
        <v>0</v>
      </c>
      <c r="V262" s="4">
        <f t="shared" si="67"/>
        <v>18000</v>
      </c>
      <c r="W262" s="4">
        <f t="shared" si="68"/>
        <v>0</v>
      </c>
      <c r="X262" s="4">
        <f t="shared" si="69"/>
        <v>0</v>
      </c>
    </row>
    <row r="263" spans="1:24" s="3" customFormat="1" ht="13.5" customHeight="1" x14ac:dyDescent="0.2">
      <c r="A263" s="69">
        <f t="shared" si="70"/>
        <v>259</v>
      </c>
      <c r="B263" s="396" t="s">
        <v>1390</v>
      </c>
      <c r="C263" s="106">
        <v>39430</v>
      </c>
      <c r="D263" s="247">
        <v>500000</v>
      </c>
      <c r="E263" s="247"/>
      <c r="F263" s="35">
        <f t="shared" si="63"/>
        <v>500000</v>
      </c>
      <c r="G263" s="35">
        <v>499000</v>
      </c>
      <c r="H263" s="35">
        <f t="shared" ref="H263:H326" si="71">+F263-G263</f>
        <v>1000</v>
      </c>
      <c r="I263" s="36">
        <v>5</v>
      </c>
      <c r="J263" s="36">
        <v>0.2</v>
      </c>
      <c r="K263" s="30">
        <v>0</v>
      </c>
      <c r="L263" s="72">
        <f t="shared" si="62"/>
        <v>0</v>
      </c>
      <c r="M263" s="35">
        <f t="shared" ref="M263:M294" si="72">+G263+L263</f>
        <v>499000</v>
      </c>
      <c r="N263" s="101">
        <f t="shared" si="64"/>
        <v>1000</v>
      </c>
      <c r="O263" s="36" t="s">
        <v>1391</v>
      </c>
      <c r="P263" s="397">
        <v>1</v>
      </c>
      <c r="Q263" s="398"/>
      <c r="R263" s="6"/>
      <c r="S263" s="4">
        <f t="shared" si="65"/>
        <v>25000</v>
      </c>
      <c r="T263" s="4">
        <f t="shared" si="66"/>
        <v>-24000</v>
      </c>
      <c r="U263" s="4">
        <f t="shared" ref="U263:U326" si="73">N263-1000</f>
        <v>0</v>
      </c>
      <c r="V263" s="4">
        <f t="shared" si="67"/>
        <v>100000</v>
      </c>
      <c r="W263" s="4">
        <f t="shared" si="68"/>
        <v>0</v>
      </c>
      <c r="X263" s="4">
        <f t="shared" si="69"/>
        <v>0</v>
      </c>
    </row>
    <row r="264" spans="1:24" s="3" customFormat="1" ht="13.5" customHeight="1" x14ac:dyDescent="0.2">
      <c r="A264" s="69">
        <f t="shared" si="70"/>
        <v>260</v>
      </c>
      <c r="B264" s="396" t="s">
        <v>1116</v>
      </c>
      <c r="C264" s="106">
        <v>39449</v>
      </c>
      <c r="D264" s="247">
        <v>50000</v>
      </c>
      <c r="E264" s="247"/>
      <c r="F264" s="35">
        <f t="shared" si="63"/>
        <v>50000</v>
      </c>
      <c r="G264" s="35">
        <v>49000</v>
      </c>
      <c r="H264" s="35">
        <f t="shared" si="71"/>
        <v>1000</v>
      </c>
      <c r="I264" s="36">
        <v>5</v>
      </c>
      <c r="J264" s="36">
        <v>0.2</v>
      </c>
      <c r="K264" s="30">
        <v>0</v>
      </c>
      <c r="L264" s="72">
        <f t="shared" si="62"/>
        <v>0</v>
      </c>
      <c r="M264" s="35">
        <f t="shared" si="72"/>
        <v>49000</v>
      </c>
      <c r="N264" s="101">
        <f t="shared" si="64"/>
        <v>1000</v>
      </c>
      <c r="O264" s="36" t="s">
        <v>1193</v>
      </c>
      <c r="P264" s="397">
        <v>1</v>
      </c>
      <c r="Q264" s="398" t="s">
        <v>1151</v>
      </c>
      <c r="R264" s="6"/>
      <c r="S264" s="4">
        <f t="shared" si="65"/>
        <v>2500</v>
      </c>
      <c r="T264" s="4">
        <f t="shared" si="66"/>
        <v>-1500</v>
      </c>
      <c r="U264" s="4">
        <f t="shared" si="73"/>
        <v>0</v>
      </c>
      <c r="V264" s="4">
        <f t="shared" si="67"/>
        <v>10000</v>
      </c>
      <c r="W264" s="4">
        <f t="shared" si="68"/>
        <v>0</v>
      </c>
      <c r="X264" s="4">
        <f t="shared" si="69"/>
        <v>0</v>
      </c>
    </row>
    <row r="265" spans="1:24" s="3" customFormat="1" ht="13.5" customHeight="1" x14ac:dyDescent="0.2">
      <c r="A265" s="69">
        <f t="shared" si="70"/>
        <v>261</v>
      </c>
      <c r="B265" s="396" t="s">
        <v>1107</v>
      </c>
      <c r="C265" s="106">
        <v>39450</v>
      </c>
      <c r="D265" s="247">
        <v>874091</v>
      </c>
      <c r="E265" s="247"/>
      <c r="F265" s="35">
        <f t="shared" si="63"/>
        <v>874091</v>
      </c>
      <c r="G265" s="35">
        <v>873091</v>
      </c>
      <c r="H265" s="35">
        <f t="shared" si="71"/>
        <v>1000</v>
      </c>
      <c r="I265" s="36">
        <v>5</v>
      </c>
      <c r="J265" s="36">
        <v>0.2</v>
      </c>
      <c r="K265" s="30">
        <v>0</v>
      </c>
      <c r="L265" s="72">
        <f t="shared" si="62"/>
        <v>0</v>
      </c>
      <c r="M265" s="35">
        <f t="shared" si="72"/>
        <v>873091</v>
      </c>
      <c r="N265" s="101">
        <f t="shared" si="64"/>
        <v>1000</v>
      </c>
      <c r="O265" s="36" t="s">
        <v>1392</v>
      </c>
      <c r="P265" s="397">
        <v>1</v>
      </c>
      <c r="Q265" s="398" t="s">
        <v>1196</v>
      </c>
      <c r="R265" s="6"/>
      <c r="S265" s="4">
        <f t="shared" si="65"/>
        <v>43704.55</v>
      </c>
      <c r="T265" s="4">
        <f t="shared" si="66"/>
        <v>-42704.55</v>
      </c>
      <c r="U265" s="4">
        <f t="shared" si="73"/>
        <v>0</v>
      </c>
      <c r="V265" s="4">
        <f t="shared" si="67"/>
        <v>174818.2</v>
      </c>
      <c r="W265" s="4">
        <f t="shared" si="68"/>
        <v>0</v>
      </c>
      <c r="X265" s="4">
        <f t="shared" si="69"/>
        <v>0</v>
      </c>
    </row>
    <row r="266" spans="1:24" s="3" customFormat="1" ht="13.5" customHeight="1" x14ac:dyDescent="0.2">
      <c r="A266" s="69">
        <f t="shared" si="70"/>
        <v>262</v>
      </c>
      <c r="B266" s="396" t="s">
        <v>1393</v>
      </c>
      <c r="C266" s="106">
        <v>39477</v>
      </c>
      <c r="D266" s="247">
        <v>902727</v>
      </c>
      <c r="E266" s="247"/>
      <c r="F266" s="35">
        <f t="shared" si="63"/>
        <v>902727</v>
      </c>
      <c r="G266" s="35">
        <v>901727</v>
      </c>
      <c r="H266" s="35">
        <f t="shared" si="71"/>
        <v>1000</v>
      </c>
      <c r="I266" s="36">
        <v>5</v>
      </c>
      <c r="J266" s="36">
        <v>0.2</v>
      </c>
      <c r="K266" s="30">
        <v>0</v>
      </c>
      <c r="L266" s="72">
        <f t="shared" si="62"/>
        <v>0</v>
      </c>
      <c r="M266" s="35">
        <f t="shared" si="72"/>
        <v>901727</v>
      </c>
      <c r="N266" s="101">
        <f t="shared" si="64"/>
        <v>1000</v>
      </c>
      <c r="O266" s="36" t="s">
        <v>1392</v>
      </c>
      <c r="P266" s="397">
        <v>1</v>
      </c>
      <c r="Q266" s="398"/>
      <c r="R266" s="6"/>
      <c r="S266" s="4">
        <f t="shared" si="65"/>
        <v>45136.350000000006</v>
      </c>
      <c r="T266" s="4">
        <f t="shared" si="66"/>
        <v>-44136.350000000006</v>
      </c>
      <c r="U266" s="4">
        <f t="shared" si="73"/>
        <v>0</v>
      </c>
      <c r="V266" s="4">
        <f t="shared" si="67"/>
        <v>180545.4</v>
      </c>
      <c r="W266" s="4">
        <f t="shared" si="68"/>
        <v>0</v>
      </c>
      <c r="X266" s="4">
        <f t="shared" si="69"/>
        <v>0</v>
      </c>
    </row>
    <row r="267" spans="1:24" s="3" customFormat="1" ht="13.5" customHeight="1" x14ac:dyDescent="0.2">
      <c r="A267" s="69">
        <f t="shared" si="70"/>
        <v>263</v>
      </c>
      <c r="B267" s="396" t="s">
        <v>1101</v>
      </c>
      <c r="C267" s="106">
        <v>39478</v>
      </c>
      <c r="D267" s="247">
        <v>1210000</v>
      </c>
      <c r="E267" s="247"/>
      <c r="F267" s="35">
        <f t="shared" si="63"/>
        <v>1210000</v>
      </c>
      <c r="G267" s="35">
        <v>1209000</v>
      </c>
      <c r="H267" s="35">
        <f t="shared" si="71"/>
        <v>1000</v>
      </c>
      <c r="I267" s="36">
        <v>5</v>
      </c>
      <c r="J267" s="36">
        <v>0.2</v>
      </c>
      <c r="K267" s="30">
        <v>0</v>
      </c>
      <c r="L267" s="72">
        <f t="shared" si="62"/>
        <v>0</v>
      </c>
      <c r="M267" s="35">
        <f t="shared" si="72"/>
        <v>1209000</v>
      </c>
      <c r="N267" s="101">
        <f t="shared" si="64"/>
        <v>1000</v>
      </c>
      <c r="O267" s="36" t="s">
        <v>1226</v>
      </c>
      <c r="P267" s="397">
        <v>1</v>
      </c>
      <c r="Q267" s="398"/>
      <c r="R267" s="6"/>
      <c r="S267" s="4">
        <f t="shared" si="65"/>
        <v>60500</v>
      </c>
      <c r="T267" s="4">
        <f t="shared" si="66"/>
        <v>-59500</v>
      </c>
      <c r="U267" s="4">
        <f t="shared" si="73"/>
        <v>0</v>
      </c>
      <c r="V267" s="4">
        <f t="shared" si="67"/>
        <v>242000</v>
      </c>
      <c r="W267" s="4">
        <f t="shared" si="68"/>
        <v>0</v>
      </c>
      <c r="X267" s="4">
        <f t="shared" si="69"/>
        <v>0</v>
      </c>
    </row>
    <row r="268" spans="1:24" s="3" customFormat="1" ht="13.5" customHeight="1" x14ac:dyDescent="0.2">
      <c r="A268" s="69">
        <f t="shared" si="70"/>
        <v>264</v>
      </c>
      <c r="B268" s="396" t="s">
        <v>1394</v>
      </c>
      <c r="C268" s="106">
        <v>39493</v>
      </c>
      <c r="D268" s="247">
        <v>2050000</v>
      </c>
      <c r="E268" s="247"/>
      <c r="F268" s="35">
        <f t="shared" si="63"/>
        <v>2050000</v>
      </c>
      <c r="G268" s="35">
        <v>2049000</v>
      </c>
      <c r="H268" s="35">
        <f t="shared" si="71"/>
        <v>1000</v>
      </c>
      <c r="I268" s="36">
        <v>5</v>
      </c>
      <c r="J268" s="36">
        <v>0.2</v>
      </c>
      <c r="K268" s="30">
        <v>0</v>
      </c>
      <c r="L268" s="72">
        <f t="shared" si="62"/>
        <v>0</v>
      </c>
      <c r="M268" s="35">
        <f t="shared" si="72"/>
        <v>2049000</v>
      </c>
      <c r="N268" s="101">
        <f t="shared" si="64"/>
        <v>1000</v>
      </c>
      <c r="O268" s="36" t="s">
        <v>1271</v>
      </c>
      <c r="P268" s="397">
        <v>1</v>
      </c>
      <c r="Q268" s="398"/>
      <c r="R268" s="6"/>
      <c r="S268" s="4">
        <f t="shared" si="65"/>
        <v>102500</v>
      </c>
      <c r="T268" s="4">
        <f t="shared" si="66"/>
        <v>-101500</v>
      </c>
      <c r="U268" s="4">
        <f t="shared" si="73"/>
        <v>0</v>
      </c>
      <c r="V268" s="4">
        <f t="shared" si="67"/>
        <v>410000</v>
      </c>
      <c r="W268" s="4">
        <f t="shared" si="68"/>
        <v>0</v>
      </c>
      <c r="X268" s="4">
        <f t="shared" si="69"/>
        <v>0</v>
      </c>
    </row>
    <row r="269" spans="1:24" s="3" customFormat="1" ht="13.5" customHeight="1" x14ac:dyDescent="0.2">
      <c r="A269" s="69">
        <f t="shared" si="70"/>
        <v>265</v>
      </c>
      <c r="B269" s="396" t="s">
        <v>1134</v>
      </c>
      <c r="C269" s="106">
        <v>39521</v>
      </c>
      <c r="D269" s="247">
        <v>90000</v>
      </c>
      <c r="E269" s="247"/>
      <c r="F269" s="35">
        <f t="shared" si="63"/>
        <v>90000</v>
      </c>
      <c r="G269" s="35">
        <v>89000</v>
      </c>
      <c r="H269" s="35">
        <f t="shared" si="71"/>
        <v>1000</v>
      </c>
      <c r="I269" s="36">
        <v>5</v>
      </c>
      <c r="J269" s="36">
        <v>0.2</v>
      </c>
      <c r="K269" s="30">
        <v>0</v>
      </c>
      <c r="L269" s="72">
        <f t="shared" si="62"/>
        <v>0</v>
      </c>
      <c r="M269" s="35">
        <f t="shared" si="72"/>
        <v>89000</v>
      </c>
      <c r="N269" s="101">
        <f t="shared" si="64"/>
        <v>1000</v>
      </c>
      <c r="O269" s="36" t="s">
        <v>1193</v>
      </c>
      <c r="P269" s="397">
        <v>2</v>
      </c>
      <c r="Q269" s="398"/>
      <c r="R269" s="6"/>
      <c r="S269" s="4">
        <f t="shared" si="65"/>
        <v>4500</v>
      </c>
      <c r="T269" s="4">
        <f t="shared" si="66"/>
        <v>-3500</v>
      </c>
      <c r="U269" s="4">
        <f t="shared" si="73"/>
        <v>0</v>
      </c>
      <c r="V269" s="4">
        <f t="shared" si="67"/>
        <v>18000</v>
      </c>
      <c r="W269" s="4">
        <f t="shared" si="68"/>
        <v>0</v>
      </c>
      <c r="X269" s="4">
        <f t="shared" si="69"/>
        <v>0</v>
      </c>
    </row>
    <row r="270" spans="1:24" s="3" customFormat="1" ht="13.5" customHeight="1" x14ac:dyDescent="0.2">
      <c r="A270" s="69">
        <f t="shared" si="70"/>
        <v>266</v>
      </c>
      <c r="B270" s="396" t="s">
        <v>1116</v>
      </c>
      <c r="C270" s="106">
        <v>39521</v>
      </c>
      <c r="D270" s="247">
        <v>100000</v>
      </c>
      <c r="E270" s="247"/>
      <c r="F270" s="35">
        <f t="shared" si="63"/>
        <v>100000</v>
      </c>
      <c r="G270" s="35">
        <v>99000</v>
      </c>
      <c r="H270" s="35">
        <f t="shared" si="71"/>
        <v>1000</v>
      </c>
      <c r="I270" s="36">
        <v>5</v>
      </c>
      <c r="J270" s="36">
        <v>0.2</v>
      </c>
      <c r="K270" s="30">
        <v>0</v>
      </c>
      <c r="L270" s="72">
        <f t="shared" si="62"/>
        <v>0</v>
      </c>
      <c r="M270" s="35">
        <f t="shared" si="72"/>
        <v>99000</v>
      </c>
      <c r="N270" s="101">
        <f t="shared" si="64"/>
        <v>1000</v>
      </c>
      <c r="O270" s="36" t="s">
        <v>1193</v>
      </c>
      <c r="P270" s="397">
        <v>2</v>
      </c>
      <c r="Q270" s="398"/>
      <c r="R270" s="6"/>
      <c r="S270" s="4">
        <f t="shared" si="65"/>
        <v>5000</v>
      </c>
      <c r="T270" s="4">
        <f t="shared" si="66"/>
        <v>-4000</v>
      </c>
      <c r="U270" s="4">
        <f t="shared" si="73"/>
        <v>0</v>
      </c>
      <c r="V270" s="4">
        <f t="shared" si="67"/>
        <v>20000</v>
      </c>
      <c r="W270" s="4">
        <f t="shared" si="68"/>
        <v>0</v>
      </c>
      <c r="X270" s="4">
        <f t="shared" si="69"/>
        <v>0</v>
      </c>
    </row>
    <row r="271" spans="1:24" s="3" customFormat="1" ht="13.5" customHeight="1" x14ac:dyDescent="0.2">
      <c r="A271" s="69">
        <f t="shared" si="70"/>
        <v>267</v>
      </c>
      <c r="B271" s="396" t="s">
        <v>1395</v>
      </c>
      <c r="C271" s="106">
        <v>39521</v>
      </c>
      <c r="D271" s="247">
        <v>200000</v>
      </c>
      <c r="E271" s="247"/>
      <c r="F271" s="35">
        <f t="shared" si="63"/>
        <v>200000</v>
      </c>
      <c r="G271" s="35">
        <v>199000</v>
      </c>
      <c r="H271" s="35">
        <f t="shared" si="71"/>
        <v>1000</v>
      </c>
      <c r="I271" s="36">
        <v>5</v>
      </c>
      <c r="J271" s="36">
        <v>0.2</v>
      </c>
      <c r="K271" s="30">
        <v>0</v>
      </c>
      <c r="L271" s="72">
        <f t="shared" si="62"/>
        <v>0</v>
      </c>
      <c r="M271" s="35">
        <f t="shared" si="72"/>
        <v>199000</v>
      </c>
      <c r="N271" s="101">
        <f t="shared" si="64"/>
        <v>1000</v>
      </c>
      <c r="O271" s="36" t="s">
        <v>1193</v>
      </c>
      <c r="P271" s="397">
        <v>2</v>
      </c>
      <c r="Q271" s="398"/>
      <c r="R271" s="6"/>
      <c r="S271" s="4">
        <f t="shared" si="65"/>
        <v>10000</v>
      </c>
      <c r="T271" s="4">
        <f t="shared" si="66"/>
        <v>-9000</v>
      </c>
      <c r="U271" s="4">
        <f t="shared" si="73"/>
        <v>0</v>
      </c>
      <c r="V271" s="4">
        <f t="shared" si="67"/>
        <v>40000</v>
      </c>
      <c r="W271" s="4">
        <f t="shared" si="68"/>
        <v>0</v>
      </c>
      <c r="X271" s="4">
        <f t="shared" si="69"/>
        <v>0</v>
      </c>
    </row>
    <row r="272" spans="1:24" s="3" customFormat="1" ht="13.5" customHeight="1" x14ac:dyDescent="0.2">
      <c r="A272" s="69">
        <f t="shared" si="70"/>
        <v>268</v>
      </c>
      <c r="B272" s="396" t="s">
        <v>1107</v>
      </c>
      <c r="C272" s="106">
        <v>39538</v>
      </c>
      <c r="D272" s="247">
        <v>920000</v>
      </c>
      <c r="E272" s="247"/>
      <c r="F272" s="35">
        <f t="shared" si="63"/>
        <v>920000</v>
      </c>
      <c r="G272" s="35">
        <v>919000</v>
      </c>
      <c r="H272" s="35">
        <f t="shared" si="71"/>
        <v>1000</v>
      </c>
      <c r="I272" s="36">
        <v>5</v>
      </c>
      <c r="J272" s="36">
        <v>0.2</v>
      </c>
      <c r="K272" s="30">
        <v>0</v>
      </c>
      <c r="L272" s="72">
        <f t="shared" si="62"/>
        <v>0</v>
      </c>
      <c r="M272" s="35">
        <f t="shared" si="72"/>
        <v>919000</v>
      </c>
      <c r="N272" s="101">
        <f t="shared" si="64"/>
        <v>1000</v>
      </c>
      <c r="O272" s="36" t="s">
        <v>1226</v>
      </c>
      <c r="P272" s="397">
        <v>1</v>
      </c>
      <c r="Q272" s="398"/>
      <c r="R272" s="6"/>
      <c r="S272" s="4">
        <f t="shared" si="65"/>
        <v>46000</v>
      </c>
      <c r="T272" s="4">
        <f t="shared" si="66"/>
        <v>-45000</v>
      </c>
      <c r="U272" s="4">
        <f t="shared" si="73"/>
        <v>0</v>
      </c>
      <c r="V272" s="4">
        <f t="shared" si="67"/>
        <v>184000</v>
      </c>
      <c r="W272" s="4">
        <f t="shared" si="68"/>
        <v>0</v>
      </c>
      <c r="X272" s="4">
        <f t="shared" si="69"/>
        <v>0</v>
      </c>
    </row>
    <row r="273" spans="1:24" s="3" customFormat="1" ht="13.5" customHeight="1" x14ac:dyDescent="0.2">
      <c r="A273" s="26">
        <f t="shared" si="70"/>
        <v>269</v>
      </c>
      <c r="B273" s="27" t="s">
        <v>1236</v>
      </c>
      <c r="C273" s="112">
        <v>39552</v>
      </c>
      <c r="D273" s="124">
        <v>280000</v>
      </c>
      <c r="E273" s="124"/>
      <c r="F273" s="29">
        <f t="shared" si="63"/>
        <v>280000</v>
      </c>
      <c r="G273" s="29">
        <v>279000</v>
      </c>
      <c r="H273" s="29">
        <f t="shared" si="71"/>
        <v>1000</v>
      </c>
      <c r="I273" s="36">
        <v>5</v>
      </c>
      <c r="J273" s="36">
        <v>0.2</v>
      </c>
      <c r="K273" s="30">
        <v>0</v>
      </c>
      <c r="L273" s="72">
        <f t="shared" si="62"/>
        <v>0</v>
      </c>
      <c r="M273" s="29">
        <f t="shared" si="72"/>
        <v>279000</v>
      </c>
      <c r="N273" s="72">
        <f t="shared" si="64"/>
        <v>1000</v>
      </c>
      <c r="O273" s="30" t="s">
        <v>1193</v>
      </c>
      <c r="P273" s="346">
        <v>2</v>
      </c>
      <c r="Q273" s="372"/>
      <c r="R273" s="6"/>
      <c r="S273" s="4">
        <f t="shared" si="65"/>
        <v>14000</v>
      </c>
      <c r="T273" s="4">
        <f t="shared" si="66"/>
        <v>-13000</v>
      </c>
      <c r="U273" s="4">
        <f t="shared" si="73"/>
        <v>0</v>
      </c>
      <c r="V273" s="4">
        <f t="shared" si="67"/>
        <v>56000</v>
      </c>
      <c r="W273" s="4">
        <f t="shared" si="68"/>
        <v>0</v>
      </c>
      <c r="X273" s="4">
        <f t="shared" si="69"/>
        <v>0</v>
      </c>
    </row>
    <row r="274" spans="1:24" s="3" customFormat="1" ht="13.5" customHeight="1" x14ac:dyDescent="0.2">
      <c r="A274" s="26">
        <f t="shared" si="70"/>
        <v>270</v>
      </c>
      <c r="B274" s="27" t="s">
        <v>1300</v>
      </c>
      <c r="C274" s="112">
        <v>39552</v>
      </c>
      <c r="D274" s="124">
        <v>1870000</v>
      </c>
      <c r="E274" s="124"/>
      <c r="F274" s="29">
        <f t="shared" si="63"/>
        <v>1870000</v>
      </c>
      <c r="G274" s="29">
        <v>1869000</v>
      </c>
      <c r="H274" s="29">
        <f t="shared" si="71"/>
        <v>1000</v>
      </c>
      <c r="I274" s="36">
        <v>5</v>
      </c>
      <c r="J274" s="36">
        <v>0.2</v>
      </c>
      <c r="K274" s="30">
        <v>0</v>
      </c>
      <c r="L274" s="72">
        <f t="shared" si="62"/>
        <v>0</v>
      </c>
      <c r="M274" s="29">
        <f t="shared" si="72"/>
        <v>1869000</v>
      </c>
      <c r="N274" s="72">
        <f t="shared" si="64"/>
        <v>1000</v>
      </c>
      <c r="O274" s="30" t="s">
        <v>1396</v>
      </c>
      <c r="P274" s="346">
        <v>20</v>
      </c>
      <c r="Q274" s="372"/>
      <c r="R274" s="6"/>
      <c r="S274" s="4">
        <f t="shared" si="65"/>
        <v>93500</v>
      </c>
      <c r="T274" s="4">
        <f t="shared" si="66"/>
        <v>-92500</v>
      </c>
      <c r="U274" s="4">
        <f t="shared" si="73"/>
        <v>0</v>
      </c>
      <c r="V274" s="4">
        <f t="shared" si="67"/>
        <v>374000</v>
      </c>
      <c r="W274" s="4">
        <f t="shared" si="68"/>
        <v>0</v>
      </c>
      <c r="X274" s="4">
        <f t="shared" si="69"/>
        <v>0</v>
      </c>
    </row>
    <row r="275" spans="1:24" s="3" customFormat="1" ht="13.5" customHeight="1" x14ac:dyDescent="0.2">
      <c r="A275" s="26">
        <f t="shared" si="70"/>
        <v>271</v>
      </c>
      <c r="B275" s="27" t="s">
        <v>1125</v>
      </c>
      <c r="C275" s="112">
        <v>39556</v>
      </c>
      <c r="D275" s="124">
        <v>672000</v>
      </c>
      <c r="E275" s="124"/>
      <c r="F275" s="29">
        <f t="shared" si="63"/>
        <v>672000</v>
      </c>
      <c r="G275" s="29">
        <v>671000</v>
      </c>
      <c r="H275" s="29">
        <f t="shared" si="71"/>
        <v>1000</v>
      </c>
      <c r="I275" s="36">
        <v>5</v>
      </c>
      <c r="J275" s="36">
        <v>0.2</v>
      </c>
      <c r="K275" s="30">
        <v>0</v>
      </c>
      <c r="L275" s="72">
        <f t="shared" si="62"/>
        <v>0</v>
      </c>
      <c r="M275" s="29">
        <f t="shared" si="72"/>
        <v>671000</v>
      </c>
      <c r="N275" s="72">
        <f t="shared" si="64"/>
        <v>1000</v>
      </c>
      <c r="O275" s="30" t="s">
        <v>1396</v>
      </c>
      <c r="P275" s="346">
        <v>56</v>
      </c>
      <c r="Q275" s="372"/>
      <c r="R275" s="6"/>
      <c r="S275" s="4">
        <f t="shared" si="65"/>
        <v>33600</v>
      </c>
      <c r="T275" s="4">
        <f t="shared" si="66"/>
        <v>-32600</v>
      </c>
      <c r="U275" s="4">
        <f t="shared" si="73"/>
        <v>0</v>
      </c>
      <c r="V275" s="4">
        <f t="shared" si="67"/>
        <v>134400</v>
      </c>
      <c r="W275" s="4">
        <f t="shared" si="68"/>
        <v>0</v>
      </c>
      <c r="X275" s="4">
        <f t="shared" si="69"/>
        <v>0</v>
      </c>
    </row>
    <row r="276" spans="1:24" s="3" customFormat="1" ht="13.5" customHeight="1" x14ac:dyDescent="0.2">
      <c r="A276" s="26">
        <f t="shared" si="70"/>
        <v>272</v>
      </c>
      <c r="B276" s="27" t="s">
        <v>1119</v>
      </c>
      <c r="C276" s="112">
        <v>39566</v>
      </c>
      <c r="D276" s="124">
        <v>25627272</v>
      </c>
      <c r="E276" s="124"/>
      <c r="F276" s="29">
        <f t="shared" si="63"/>
        <v>25627272</v>
      </c>
      <c r="G276" s="29">
        <v>25626272</v>
      </c>
      <c r="H276" s="29">
        <f t="shared" si="71"/>
        <v>1000</v>
      </c>
      <c r="I276" s="36">
        <v>5</v>
      </c>
      <c r="J276" s="36">
        <v>0.2</v>
      </c>
      <c r="K276" s="30">
        <v>0</v>
      </c>
      <c r="L276" s="72">
        <f t="shared" si="62"/>
        <v>0</v>
      </c>
      <c r="M276" s="29">
        <f t="shared" si="72"/>
        <v>25626272</v>
      </c>
      <c r="N276" s="72">
        <f t="shared" si="64"/>
        <v>1000</v>
      </c>
      <c r="O276" s="30" t="s">
        <v>1397</v>
      </c>
      <c r="P276" s="346">
        <v>7</v>
      </c>
      <c r="Q276" s="372"/>
      <c r="R276" s="6"/>
      <c r="S276" s="4">
        <f t="shared" si="65"/>
        <v>1281363.6000000001</v>
      </c>
      <c r="T276" s="4">
        <f t="shared" si="66"/>
        <v>-1280363.6000000001</v>
      </c>
      <c r="U276" s="4">
        <f t="shared" si="73"/>
        <v>0</v>
      </c>
      <c r="V276" s="4">
        <f t="shared" si="67"/>
        <v>5125454.4000000004</v>
      </c>
      <c r="W276" s="4">
        <f t="shared" si="68"/>
        <v>0</v>
      </c>
      <c r="X276" s="4">
        <f t="shared" si="69"/>
        <v>0</v>
      </c>
    </row>
    <row r="277" spans="1:24" s="3" customFormat="1" ht="13.5" customHeight="1" x14ac:dyDescent="0.2">
      <c r="A277" s="26">
        <f t="shared" si="70"/>
        <v>273</v>
      </c>
      <c r="B277" s="27" t="s">
        <v>1107</v>
      </c>
      <c r="C277" s="112">
        <v>39568</v>
      </c>
      <c r="D277" s="124">
        <v>820000</v>
      </c>
      <c r="E277" s="124"/>
      <c r="F277" s="29">
        <f t="shared" si="63"/>
        <v>820000</v>
      </c>
      <c r="G277" s="29">
        <v>819000</v>
      </c>
      <c r="H277" s="29">
        <f t="shared" si="71"/>
        <v>1000</v>
      </c>
      <c r="I277" s="36">
        <v>5</v>
      </c>
      <c r="J277" s="36">
        <v>0.2</v>
      </c>
      <c r="K277" s="30">
        <v>0</v>
      </c>
      <c r="L277" s="72">
        <f t="shared" ref="L277:L295" si="74">ROUND(IF(F277*J277*K277/12&gt;=H277,H277-1000,F277*J277*K277/12),0)</f>
        <v>0</v>
      </c>
      <c r="M277" s="29">
        <f t="shared" si="72"/>
        <v>819000</v>
      </c>
      <c r="N277" s="72">
        <f t="shared" si="64"/>
        <v>1000</v>
      </c>
      <c r="O277" s="30" t="s">
        <v>1226</v>
      </c>
      <c r="P277" s="346">
        <v>1</v>
      </c>
      <c r="Q277" s="372"/>
      <c r="R277" s="6"/>
      <c r="S277" s="4">
        <f t="shared" si="65"/>
        <v>41000</v>
      </c>
      <c r="T277" s="4">
        <f t="shared" si="66"/>
        <v>-40000</v>
      </c>
      <c r="U277" s="4">
        <f t="shared" si="73"/>
        <v>0</v>
      </c>
      <c r="V277" s="4">
        <f t="shared" si="67"/>
        <v>164000</v>
      </c>
      <c r="W277" s="4">
        <f t="shared" si="68"/>
        <v>0</v>
      </c>
      <c r="X277" s="4">
        <f t="shared" si="69"/>
        <v>0</v>
      </c>
    </row>
    <row r="278" spans="1:24" s="3" customFormat="1" ht="13.5" customHeight="1" x14ac:dyDescent="0.2">
      <c r="A278" s="26">
        <f t="shared" si="70"/>
        <v>274</v>
      </c>
      <c r="B278" s="27" t="s">
        <v>1398</v>
      </c>
      <c r="C278" s="112">
        <v>39568</v>
      </c>
      <c r="D278" s="124">
        <v>10254550</v>
      </c>
      <c r="E278" s="124"/>
      <c r="F278" s="29">
        <f t="shared" si="63"/>
        <v>10254550</v>
      </c>
      <c r="G278" s="29">
        <v>10253550</v>
      </c>
      <c r="H278" s="29">
        <f t="shared" si="71"/>
        <v>1000</v>
      </c>
      <c r="I278" s="36">
        <v>5</v>
      </c>
      <c r="J278" s="36">
        <v>0.2</v>
      </c>
      <c r="K278" s="30">
        <v>0</v>
      </c>
      <c r="L278" s="72">
        <f t="shared" si="74"/>
        <v>0</v>
      </c>
      <c r="M278" s="29">
        <f t="shared" si="72"/>
        <v>10253550</v>
      </c>
      <c r="N278" s="72">
        <f t="shared" si="64"/>
        <v>1000</v>
      </c>
      <c r="O278" s="30" t="s">
        <v>1399</v>
      </c>
      <c r="P278" s="346">
        <v>1</v>
      </c>
      <c r="Q278" s="372"/>
      <c r="R278" s="6"/>
      <c r="S278" s="4">
        <f t="shared" si="65"/>
        <v>512727.5</v>
      </c>
      <c r="T278" s="4">
        <f t="shared" si="66"/>
        <v>-511727.5</v>
      </c>
      <c r="U278" s="4">
        <f t="shared" si="73"/>
        <v>0</v>
      </c>
      <c r="V278" s="4">
        <f t="shared" si="67"/>
        <v>2050910</v>
      </c>
      <c r="W278" s="4">
        <f t="shared" si="68"/>
        <v>0</v>
      </c>
      <c r="X278" s="4">
        <f t="shared" si="69"/>
        <v>0</v>
      </c>
    </row>
    <row r="279" spans="1:24" s="3" customFormat="1" ht="13.5" customHeight="1" x14ac:dyDescent="0.2">
      <c r="A279" s="26">
        <f t="shared" si="70"/>
        <v>275</v>
      </c>
      <c r="B279" s="27" t="s">
        <v>1400</v>
      </c>
      <c r="C279" s="112">
        <v>39587</v>
      </c>
      <c r="D279" s="124">
        <v>872727</v>
      </c>
      <c r="E279" s="124"/>
      <c r="F279" s="29">
        <f t="shared" si="63"/>
        <v>872727</v>
      </c>
      <c r="G279" s="29">
        <v>871727</v>
      </c>
      <c r="H279" s="29">
        <f t="shared" si="71"/>
        <v>1000</v>
      </c>
      <c r="I279" s="36">
        <v>5</v>
      </c>
      <c r="J279" s="36">
        <v>0.2</v>
      </c>
      <c r="K279" s="30">
        <v>0</v>
      </c>
      <c r="L279" s="72">
        <f t="shared" si="74"/>
        <v>0</v>
      </c>
      <c r="M279" s="29">
        <f t="shared" si="72"/>
        <v>871727</v>
      </c>
      <c r="N279" s="72">
        <f t="shared" si="64"/>
        <v>1000</v>
      </c>
      <c r="O279" s="30" t="s">
        <v>1401</v>
      </c>
      <c r="P279" s="346">
        <v>3</v>
      </c>
      <c r="Q279" s="372" t="s">
        <v>1402</v>
      </c>
      <c r="R279" s="6"/>
      <c r="S279" s="4">
        <f t="shared" si="65"/>
        <v>43636.350000000006</v>
      </c>
      <c r="T279" s="4">
        <f t="shared" si="66"/>
        <v>-42636.350000000006</v>
      </c>
      <c r="U279" s="4">
        <f t="shared" si="73"/>
        <v>0</v>
      </c>
      <c r="V279" s="4">
        <f t="shared" si="67"/>
        <v>174545.4</v>
      </c>
      <c r="W279" s="4">
        <f t="shared" si="68"/>
        <v>0</v>
      </c>
      <c r="X279" s="4">
        <f t="shared" si="69"/>
        <v>0</v>
      </c>
    </row>
    <row r="280" spans="1:24" s="3" customFormat="1" ht="13.5" customHeight="1" x14ac:dyDescent="0.2">
      <c r="A280" s="26">
        <f t="shared" si="70"/>
        <v>276</v>
      </c>
      <c r="B280" s="27" t="s">
        <v>1403</v>
      </c>
      <c r="C280" s="112">
        <v>39587</v>
      </c>
      <c r="D280" s="124">
        <v>200000</v>
      </c>
      <c r="E280" s="124"/>
      <c r="F280" s="29">
        <f t="shared" si="63"/>
        <v>200000</v>
      </c>
      <c r="G280" s="29">
        <v>199000</v>
      </c>
      <c r="H280" s="29">
        <f t="shared" si="71"/>
        <v>1000</v>
      </c>
      <c r="I280" s="36">
        <v>5</v>
      </c>
      <c r="J280" s="36">
        <v>0.2</v>
      </c>
      <c r="K280" s="30">
        <v>0</v>
      </c>
      <c r="L280" s="72">
        <f t="shared" si="74"/>
        <v>0</v>
      </c>
      <c r="M280" s="29">
        <f t="shared" si="72"/>
        <v>199000</v>
      </c>
      <c r="N280" s="72">
        <f t="shared" si="64"/>
        <v>1000</v>
      </c>
      <c r="O280" s="30" t="s">
        <v>1401</v>
      </c>
      <c r="P280" s="346">
        <v>2</v>
      </c>
      <c r="Q280" s="372"/>
      <c r="R280" s="6"/>
      <c r="S280" s="4">
        <f t="shared" si="65"/>
        <v>10000</v>
      </c>
      <c r="T280" s="4">
        <f t="shared" si="66"/>
        <v>-9000</v>
      </c>
      <c r="U280" s="4">
        <f t="shared" si="73"/>
        <v>0</v>
      </c>
      <c r="V280" s="4">
        <f t="shared" si="67"/>
        <v>40000</v>
      </c>
      <c r="W280" s="4">
        <f t="shared" si="68"/>
        <v>0</v>
      </c>
      <c r="X280" s="4">
        <f t="shared" si="69"/>
        <v>0</v>
      </c>
    </row>
    <row r="281" spans="1:24" s="3" customFormat="1" ht="13.5" customHeight="1" x14ac:dyDescent="0.2">
      <c r="A281" s="26">
        <f t="shared" si="70"/>
        <v>277</v>
      </c>
      <c r="B281" s="27" t="s">
        <v>1404</v>
      </c>
      <c r="C281" s="112">
        <v>39587</v>
      </c>
      <c r="D281" s="124">
        <v>1227273</v>
      </c>
      <c r="E281" s="124"/>
      <c r="F281" s="29">
        <f t="shared" si="63"/>
        <v>1227273</v>
      </c>
      <c r="G281" s="29">
        <v>1226273</v>
      </c>
      <c r="H281" s="29">
        <f t="shared" si="71"/>
        <v>1000</v>
      </c>
      <c r="I281" s="36">
        <v>5</v>
      </c>
      <c r="J281" s="36">
        <v>0.2</v>
      </c>
      <c r="K281" s="30">
        <v>0</v>
      </c>
      <c r="L281" s="72">
        <f t="shared" si="74"/>
        <v>0</v>
      </c>
      <c r="M281" s="29">
        <f t="shared" si="72"/>
        <v>1226273</v>
      </c>
      <c r="N281" s="72">
        <f t="shared" si="64"/>
        <v>1000</v>
      </c>
      <c r="O281" s="30" t="s">
        <v>1401</v>
      </c>
      <c r="P281" s="346">
        <v>18</v>
      </c>
      <c r="Q281" s="372" t="s">
        <v>1405</v>
      </c>
      <c r="R281" s="6"/>
      <c r="S281" s="4">
        <f t="shared" si="65"/>
        <v>61363.65</v>
      </c>
      <c r="T281" s="4">
        <f t="shared" si="66"/>
        <v>-60363.65</v>
      </c>
      <c r="U281" s="4">
        <f t="shared" si="73"/>
        <v>0</v>
      </c>
      <c r="V281" s="4">
        <f t="shared" si="67"/>
        <v>245454.6</v>
      </c>
      <c r="W281" s="4">
        <f t="shared" si="68"/>
        <v>0</v>
      </c>
      <c r="X281" s="4">
        <f t="shared" si="69"/>
        <v>0</v>
      </c>
    </row>
    <row r="282" spans="1:24" s="3" customFormat="1" ht="13.5" customHeight="1" x14ac:dyDescent="0.2">
      <c r="A282" s="26">
        <f t="shared" si="70"/>
        <v>278</v>
      </c>
      <c r="B282" s="27" t="s">
        <v>1406</v>
      </c>
      <c r="C282" s="112">
        <v>39598</v>
      </c>
      <c r="D282" s="124">
        <v>800000</v>
      </c>
      <c r="E282" s="124"/>
      <c r="F282" s="29">
        <f t="shared" si="63"/>
        <v>800000</v>
      </c>
      <c r="G282" s="29">
        <v>799000</v>
      </c>
      <c r="H282" s="29">
        <f t="shared" si="71"/>
        <v>1000</v>
      </c>
      <c r="I282" s="36">
        <v>5</v>
      </c>
      <c r="J282" s="36">
        <v>0.2</v>
      </c>
      <c r="K282" s="30">
        <v>0</v>
      </c>
      <c r="L282" s="72">
        <f t="shared" si="74"/>
        <v>0</v>
      </c>
      <c r="M282" s="29">
        <f t="shared" si="72"/>
        <v>799000</v>
      </c>
      <c r="N282" s="72">
        <f t="shared" si="64"/>
        <v>1000</v>
      </c>
      <c r="O282" s="30" t="s">
        <v>1235</v>
      </c>
      <c r="P282" s="346">
        <v>2</v>
      </c>
      <c r="Q282" s="372"/>
      <c r="R282" s="6"/>
      <c r="S282" s="4">
        <f t="shared" si="65"/>
        <v>40000</v>
      </c>
      <c r="T282" s="4">
        <f t="shared" si="66"/>
        <v>-39000</v>
      </c>
      <c r="U282" s="4">
        <f t="shared" si="73"/>
        <v>0</v>
      </c>
      <c r="V282" s="4">
        <f t="shared" si="67"/>
        <v>160000</v>
      </c>
      <c r="W282" s="4">
        <f t="shared" si="68"/>
        <v>0</v>
      </c>
      <c r="X282" s="4">
        <f t="shared" si="69"/>
        <v>0</v>
      </c>
    </row>
    <row r="283" spans="1:24" s="3" customFormat="1" ht="13.5" customHeight="1" x14ac:dyDescent="0.2">
      <c r="A283" s="26">
        <f t="shared" si="70"/>
        <v>279</v>
      </c>
      <c r="B283" s="27" t="s">
        <v>1407</v>
      </c>
      <c r="C283" s="112">
        <v>39598</v>
      </c>
      <c r="D283" s="124">
        <v>1200000</v>
      </c>
      <c r="E283" s="124"/>
      <c r="F283" s="29">
        <f t="shared" si="63"/>
        <v>1200000</v>
      </c>
      <c r="G283" s="29">
        <v>1199000</v>
      </c>
      <c r="H283" s="29">
        <f t="shared" si="71"/>
        <v>1000</v>
      </c>
      <c r="I283" s="36">
        <v>5</v>
      </c>
      <c r="J283" s="36">
        <v>0.2</v>
      </c>
      <c r="K283" s="30">
        <v>0</v>
      </c>
      <c r="L283" s="72">
        <f t="shared" si="74"/>
        <v>0</v>
      </c>
      <c r="M283" s="29">
        <f t="shared" si="72"/>
        <v>1199000</v>
      </c>
      <c r="N283" s="72">
        <f t="shared" si="64"/>
        <v>1000</v>
      </c>
      <c r="O283" s="30" t="s">
        <v>1235</v>
      </c>
      <c r="P283" s="346">
        <v>2</v>
      </c>
      <c r="Q283" s="372"/>
      <c r="R283" s="6"/>
      <c r="S283" s="4">
        <f t="shared" si="65"/>
        <v>60000</v>
      </c>
      <c r="T283" s="4">
        <f t="shared" si="66"/>
        <v>-59000</v>
      </c>
      <c r="U283" s="4">
        <f t="shared" si="73"/>
        <v>0</v>
      </c>
      <c r="V283" s="4">
        <f t="shared" si="67"/>
        <v>240000</v>
      </c>
      <c r="W283" s="4">
        <f t="shared" si="68"/>
        <v>0</v>
      </c>
      <c r="X283" s="4">
        <f t="shared" si="69"/>
        <v>0</v>
      </c>
    </row>
    <row r="284" spans="1:24" s="3" customFormat="1" ht="13.5" customHeight="1" x14ac:dyDescent="0.2">
      <c r="A284" s="26">
        <f t="shared" si="70"/>
        <v>280</v>
      </c>
      <c r="B284" s="27" t="s">
        <v>1408</v>
      </c>
      <c r="C284" s="112">
        <v>39604</v>
      </c>
      <c r="D284" s="124">
        <v>890909</v>
      </c>
      <c r="E284" s="124"/>
      <c r="F284" s="29">
        <f t="shared" si="63"/>
        <v>890909</v>
      </c>
      <c r="G284" s="29">
        <v>889909</v>
      </c>
      <c r="H284" s="29">
        <f t="shared" si="71"/>
        <v>1000</v>
      </c>
      <c r="I284" s="36">
        <v>5</v>
      </c>
      <c r="J284" s="36">
        <v>0.2</v>
      </c>
      <c r="K284" s="30">
        <v>0</v>
      </c>
      <c r="L284" s="72">
        <f t="shared" si="74"/>
        <v>0</v>
      </c>
      <c r="M284" s="29">
        <f t="shared" si="72"/>
        <v>889909</v>
      </c>
      <c r="N284" s="72">
        <f t="shared" si="64"/>
        <v>1000</v>
      </c>
      <c r="O284" s="30" t="s">
        <v>1392</v>
      </c>
      <c r="P284" s="346">
        <v>1</v>
      </c>
      <c r="Q284" s="372"/>
      <c r="R284" s="6"/>
      <c r="S284" s="4">
        <f t="shared" si="65"/>
        <v>44545.450000000004</v>
      </c>
      <c r="T284" s="4">
        <f t="shared" si="66"/>
        <v>-43545.450000000004</v>
      </c>
      <c r="U284" s="4">
        <f t="shared" si="73"/>
        <v>0</v>
      </c>
      <c r="V284" s="4">
        <f t="shared" si="67"/>
        <v>178181.8</v>
      </c>
      <c r="W284" s="4">
        <f t="shared" si="68"/>
        <v>0</v>
      </c>
      <c r="X284" s="4">
        <f t="shared" si="69"/>
        <v>0</v>
      </c>
    </row>
    <row r="285" spans="1:24" s="3" customFormat="1" ht="13.5" customHeight="1" x14ac:dyDescent="0.2">
      <c r="A285" s="26">
        <f t="shared" si="70"/>
        <v>281</v>
      </c>
      <c r="B285" s="27" t="s">
        <v>1101</v>
      </c>
      <c r="C285" s="112">
        <v>39612</v>
      </c>
      <c r="D285" s="124">
        <v>654545</v>
      </c>
      <c r="E285" s="124"/>
      <c r="F285" s="29">
        <f t="shared" si="63"/>
        <v>654545</v>
      </c>
      <c r="G285" s="29">
        <v>653545</v>
      </c>
      <c r="H285" s="29">
        <f t="shared" si="71"/>
        <v>1000</v>
      </c>
      <c r="I285" s="36">
        <v>5</v>
      </c>
      <c r="J285" s="36">
        <v>0.2</v>
      </c>
      <c r="K285" s="30">
        <v>0</v>
      </c>
      <c r="L285" s="72">
        <f t="shared" si="74"/>
        <v>0</v>
      </c>
      <c r="M285" s="29">
        <f t="shared" si="72"/>
        <v>653545</v>
      </c>
      <c r="N285" s="72">
        <f t="shared" si="64"/>
        <v>1000</v>
      </c>
      <c r="O285" s="30" t="s">
        <v>1409</v>
      </c>
      <c r="P285" s="346">
        <v>1</v>
      </c>
      <c r="Q285" s="372" t="s">
        <v>1151</v>
      </c>
      <c r="R285" s="6"/>
      <c r="S285" s="4">
        <f t="shared" si="65"/>
        <v>32727.25</v>
      </c>
      <c r="T285" s="4">
        <f t="shared" si="66"/>
        <v>-31727.25</v>
      </c>
      <c r="U285" s="4">
        <f t="shared" si="73"/>
        <v>0</v>
      </c>
      <c r="V285" s="4">
        <f t="shared" si="67"/>
        <v>130909</v>
      </c>
      <c r="W285" s="4">
        <f t="shared" si="68"/>
        <v>0</v>
      </c>
      <c r="X285" s="4">
        <f t="shared" si="69"/>
        <v>0</v>
      </c>
    </row>
    <row r="286" spans="1:24" s="3" customFormat="1" ht="13.5" customHeight="1" x14ac:dyDescent="0.2">
      <c r="A286" s="26">
        <f t="shared" si="70"/>
        <v>282</v>
      </c>
      <c r="B286" s="27" t="s">
        <v>1410</v>
      </c>
      <c r="C286" s="112">
        <v>39629</v>
      </c>
      <c r="D286" s="124">
        <v>280000</v>
      </c>
      <c r="E286" s="124"/>
      <c r="F286" s="29">
        <f t="shared" si="63"/>
        <v>280000</v>
      </c>
      <c r="G286" s="29">
        <v>279000</v>
      </c>
      <c r="H286" s="29">
        <f t="shared" si="71"/>
        <v>1000</v>
      </c>
      <c r="I286" s="36">
        <v>5</v>
      </c>
      <c r="J286" s="36">
        <v>0.2</v>
      </c>
      <c r="K286" s="30">
        <v>0</v>
      </c>
      <c r="L286" s="72">
        <f t="shared" si="74"/>
        <v>0</v>
      </c>
      <c r="M286" s="29">
        <f t="shared" si="72"/>
        <v>279000</v>
      </c>
      <c r="N286" s="72">
        <f t="shared" si="64"/>
        <v>1000</v>
      </c>
      <c r="O286" s="30" t="s">
        <v>1401</v>
      </c>
      <c r="P286" s="346">
        <v>2</v>
      </c>
      <c r="Q286" s="372"/>
      <c r="R286" s="6"/>
      <c r="S286" s="4">
        <f t="shared" si="65"/>
        <v>14000</v>
      </c>
      <c r="T286" s="4">
        <f t="shared" si="66"/>
        <v>-13000</v>
      </c>
      <c r="U286" s="4">
        <f t="shared" si="73"/>
        <v>0</v>
      </c>
      <c r="V286" s="4">
        <f t="shared" si="67"/>
        <v>56000</v>
      </c>
      <c r="W286" s="4">
        <f t="shared" si="68"/>
        <v>0</v>
      </c>
      <c r="X286" s="4">
        <f t="shared" si="69"/>
        <v>0</v>
      </c>
    </row>
    <row r="287" spans="1:24" s="3" customFormat="1" ht="13.5" customHeight="1" x14ac:dyDescent="0.2">
      <c r="A287" s="26">
        <f t="shared" si="70"/>
        <v>283</v>
      </c>
      <c r="B287" s="27" t="s">
        <v>1411</v>
      </c>
      <c r="C287" s="112">
        <v>39629</v>
      </c>
      <c r="D287" s="124">
        <v>100000</v>
      </c>
      <c r="E287" s="124"/>
      <c r="F287" s="29">
        <f t="shared" si="63"/>
        <v>100000</v>
      </c>
      <c r="G287" s="29">
        <v>99000</v>
      </c>
      <c r="H287" s="29">
        <f t="shared" si="71"/>
        <v>1000</v>
      </c>
      <c r="I287" s="36">
        <v>5</v>
      </c>
      <c r="J287" s="36">
        <v>0.2</v>
      </c>
      <c r="K287" s="30">
        <v>0</v>
      </c>
      <c r="L287" s="72">
        <f t="shared" si="74"/>
        <v>0</v>
      </c>
      <c r="M287" s="29">
        <f t="shared" si="72"/>
        <v>99000</v>
      </c>
      <c r="N287" s="72">
        <f t="shared" si="64"/>
        <v>1000</v>
      </c>
      <c r="O287" s="30" t="s">
        <v>1401</v>
      </c>
      <c r="P287" s="346">
        <v>2</v>
      </c>
      <c r="Q287" s="372"/>
      <c r="R287" s="6"/>
      <c r="S287" s="4">
        <f t="shared" si="65"/>
        <v>5000</v>
      </c>
      <c r="T287" s="4">
        <f t="shared" si="66"/>
        <v>-4000</v>
      </c>
      <c r="U287" s="4">
        <f t="shared" si="73"/>
        <v>0</v>
      </c>
      <c r="V287" s="4">
        <f t="shared" si="67"/>
        <v>20000</v>
      </c>
      <c r="W287" s="4">
        <f t="shared" si="68"/>
        <v>0</v>
      </c>
      <c r="X287" s="4">
        <f t="shared" si="69"/>
        <v>0</v>
      </c>
    </row>
    <row r="288" spans="1:24" s="3" customFormat="1" ht="13.5" customHeight="1" x14ac:dyDescent="0.2">
      <c r="A288" s="26">
        <f t="shared" si="70"/>
        <v>284</v>
      </c>
      <c r="B288" s="27" t="s">
        <v>1412</v>
      </c>
      <c r="C288" s="112">
        <v>39629</v>
      </c>
      <c r="D288" s="124">
        <v>20000</v>
      </c>
      <c r="E288" s="124"/>
      <c r="F288" s="29">
        <f t="shared" si="63"/>
        <v>20000</v>
      </c>
      <c r="G288" s="29">
        <v>19000</v>
      </c>
      <c r="H288" s="29">
        <f t="shared" si="71"/>
        <v>1000</v>
      </c>
      <c r="I288" s="36">
        <v>5</v>
      </c>
      <c r="J288" s="36">
        <v>0.2</v>
      </c>
      <c r="K288" s="30">
        <v>0</v>
      </c>
      <c r="L288" s="72">
        <f t="shared" si="74"/>
        <v>0</v>
      </c>
      <c r="M288" s="29">
        <f t="shared" si="72"/>
        <v>19000</v>
      </c>
      <c r="N288" s="72">
        <f t="shared" si="64"/>
        <v>1000</v>
      </c>
      <c r="O288" s="30" t="s">
        <v>1401</v>
      </c>
      <c r="P288" s="346">
        <v>1</v>
      </c>
      <c r="Q288" s="372"/>
      <c r="R288" s="6"/>
      <c r="S288" s="4">
        <f t="shared" si="65"/>
        <v>1000</v>
      </c>
      <c r="T288" s="4">
        <f t="shared" si="66"/>
        <v>0</v>
      </c>
      <c r="U288" s="4">
        <f t="shared" si="73"/>
        <v>0</v>
      </c>
      <c r="V288" s="4">
        <f t="shared" si="67"/>
        <v>4000</v>
      </c>
      <c r="W288" s="4">
        <f t="shared" si="68"/>
        <v>0</v>
      </c>
      <c r="X288" s="4">
        <f t="shared" si="69"/>
        <v>0</v>
      </c>
    </row>
    <row r="289" spans="1:24" s="3" customFormat="1" ht="13.5" customHeight="1" x14ac:dyDescent="0.2">
      <c r="A289" s="51">
        <f t="shared" si="70"/>
        <v>285</v>
      </c>
      <c r="B289" s="399" t="s">
        <v>1134</v>
      </c>
      <c r="C289" s="106">
        <v>39629</v>
      </c>
      <c r="D289" s="249">
        <v>81820</v>
      </c>
      <c r="E289" s="249"/>
      <c r="F289" s="53">
        <f t="shared" si="63"/>
        <v>81820</v>
      </c>
      <c r="G289" s="53">
        <v>80820</v>
      </c>
      <c r="H289" s="53">
        <f t="shared" si="71"/>
        <v>1000</v>
      </c>
      <c r="I289" s="36">
        <v>5</v>
      </c>
      <c r="J289" s="36">
        <v>0.2</v>
      </c>
      <c r="K289" s="30">
        <v>0</v>
      </c>
      <c r="L289" s="72">
        <f t="shared" si="74"/>
        <v>0</v>
      </c>
      <c r="M289" s="53">
        <f t="shared" si="72"/>
        <v>80820</v>
      </c>
      <c r="N289" s="83">
        <f t="shared" si="64"/>
        <v>1000</v>
      </c>
      <c r="O289" s="54" t="s">
        <v>1413</v>
      </c>
      <c r="P289" s="397">
        <v>2</v>
      </c>
      <c r="Q289" s="401"/>
      <c r="R289" s="6"/>
      <c r="S289" s="4">
        <f t="shared" si="65"/>
        <v>4091</v>
      </c>
      <c r="T289" s="4">
        <f t="shared" si="66"/>
        <v>-3091</v>
      </c>
      <c r="U289" s="4">
        <f t="shared" si="73"/>
        <v>0</v>
      </c>
      <c r="V289" s="4">
        <f t="shared" si="67"/>
        <v>16364</v>
      </c>
      <c r="W289" s="4">
        <f t="shared" si="68"/>
        <v>0</v>
      </c>
      <c r="X289" s="4">
        <f t="shared" si="69"/>
        <v>0</v>
      </c>
    </row>
    <row r="290" spans="1:24" s="3" customFormat="1" ht="13.5" customHeight="1" x14ac:dyDescent="0.2">
      <c r="A290" s="26">
        <f t="shared" si="70"/>
        <v>286</v>
      </c>
      <c r="B290" s="27" t="s">
        <v>1414</v>
      </c>
      <c r="C290" s="112">
        <v>39643</v>
      </c>
      <c r="D290" s="124">
        <v>5400000</v>
      </c>
      <c r="E290" s="124"/>
      <c r="F290" s="29">
        <f t="shared" si="63"/>
        <v>5400000</v>
      </c>
      <c r="G290" s="29">
        <v>5399000</v>
      </c>
      <c r="H290" s="29">
        <f t="shared" si="71"/>
        <v>1000</v>
      </c>
      <c r="I290" s="36">
        <v>5</v>
      </c>
      <c r="J290" s="36">
        <v>0.2</v>
      </c>
      <c r="K290" s="30">
        <v>0</v>
      </c>
      <c r="L290" s="72">
        <f t="shared" si="74"/>
        <v>0</v>
      </c>
      <c r="M290" s="29">
        <f t="shared" si="72"/>
        <v>5399000</v>
      </c>
      <c r="N290" s="72">
        <f t="shared" si="64"/>
        <v>1000</v>
      </c>
      <c r="O290" s="30" t="s">
        <v>1415</v>
      </c>
      <c r="P290" s="346">
        <v>2</v>
      </c>
      <c r="Q290" s="372"/>
      <c r="R290" s="6"/>
      <c r="S290" s="4">
        <f t="shared" si="65"/>
        <v>270000</v>
      </c>
      <c r="T290" s="4">
        <f t="shared" si="66"/>
        <v>-269000</v>
      </c>
      <c r="U290" s="4">
        <f t="shared" si="73"/>
        <v>0</v>
      </c>
      <c r="V290" s="4">
        <f t="shared" si="67"/>
        <v>1080000</v>
      </c>
      <c r="W290" s="4">
        <f t="shared" si="68"/>
        <v>0</v>
      </c>
      <c r="X290" s="4">
        <f t="shared" si="69"/>
        <v>0</v>
      </c>
    </row>
    <row r="291" spans="1:24" s="3" customFormat="1" ht="13.5" customHeight="1" x14ac:dyDescent="0.2">
      <c r="A291" s="26">
        <f t="shared" si="70"/>
        <v>287</v>
      </c>
      <c r="B291" s="27" t="s">
        <v>1416</v>
      </c>
      <c r="C291" s="112">
        <v>39643</v>
      </c>
      <c r="D291" s="124">
        <v>700000</v>
      </c>
      <c r="E291" s="124"/>
      <c r="F291" s="29">
        <f t="shared" si="63"/>
        <v>700000</v>
      </c>
      <c r="G291" s="29">
        <v>699000</v>
      </c>
      <c r="H291" s="29">
        <f t="shared" si="71"/>
        <v>1000</v>
      </c>
      <c r="I291" s="36">
        <v>5</v>
      </c>
      <c r="J291" s="36">
        <v>0.2</v>
      </c>
      <c r="K291" s="30">
        <v>0</v>
      </c>
      <c r="L291" s="72">
        <f t="shared" si="74"/>
        <v>0</v>
      </c>
      <c r="M291" s="29">
        <f t="shared" si="72"/>
        <v>699000</v>
      </c>
      <c r="N291" s="72">
        <f t="shared" si="64"/>
        <v>1000</v>
      </c>
      <c r="O291" s="30" t="s">
        <v>1417</v>
      </c>
      <c r="P291" s="346">
        <v>1</v>
      </c>
      <c r="Q291" s="372"/>
      <c r="R291" s="6"/>
      <c r="S291" s="4">
        <f t="shared" si="65"/>
        <v>35000</v>
      </c>
      <c r="T291" s="4">
        <f t="shared" si="66"/>
        <v>-34000</v>
      </c>
      <c r="U291" s="4">
        <f t="shared" si="73"/>
        <v>0</v>
      </c>
      <c r="V291" s="4">
        <f t="shared" si="67"/>
        <v>140000</v>
      </c>
      <c r="W291" s="4">
        <f t="shared" si="68"/>
        <v>0</v>
      </c>
      <c r="X291" s="4">
        <f t="shared" si="69"/>
        <v>0</v>
      </c>
    </row>
    <row r="292" spans="1:24" s="3" customFormat="1" ht="13.5" customHeight="1" x14ac:dyDescent="0.2">
      <c r="A292" s="26">
        <f t="shared" si="70"/>
        <v>288</v>
      </c>
      <c r="B292" s="27" t="s">
        <v>1418</v>
      </c>
      <c r="C292" s="112">
        <v>39643</v>
      </c>
      <c r="D292" s="124">
        <v>2200000</v>
      </c>
      <c r="E292" s="124"/>
      <c r="F292" s="29">
        <f t="shared" si="63"/>
        <v>2200000</v>
      </c>
      <c r="G292" s="29">
        <v>2199000</v>
      </c>
      <c r="H292" s="29">
        <f t="shared" si="71"/>
        <v>1000</v>
      </c>
      <c r="I292" s="36">
        <v>5</v>
      </c>
      <c r="J292" s="36">
        <v>0.2</v>
      </c>
      <c r="K292" s="30">
        <v>0</v>
      </c>
      <c r="L292" s="72">
        <f t="shared" si="74"/>
        <v>0</v>
      </c>
      <c r="M292" s="29">
        <f t="shared" si="72"/>
        <v>2199000</v>
      </c>
      <c r="N292" s="72">
        <f t="shared" si="64"/>
        <v>1000</v>
      </c>
      <c r="O292" s="30" t="s">
        <v>1417</v>
      </c>
      <c r="P292" s="346">
        <v>2</v>
      </c>
      <c r="Q292" s="372"/>
      <c r="R292" s="6"/>
      <c r="S292" s="4">
        <f t="shared" si="65"/>
        <v>110000</v>
      </c>
      <c r="T292" s="4">
        <f t="shared" si="66"/>
        <v>-109000</v>
      </c>
      <c r="U292" s="4">
        <f t="shared" si="73"/>
        <v>0</v>
      </c>
      <c r="V292" s="4">
        <f t="shared" si="67"/>
        <v>440000</v>
      </c>
      <c r="W292" s="4">
        <f t="shared" si="68"/>
        <v>0</v>
      </c>
      <c r="X292" s="4">
        <f t="shared" si="69"/>
        <v>0</v>
      </c>
    </row>
    <row r="293" spans="1:24" s="3" customFormat="1" ht="13.5" customHeight="1" x14ac:dyDescent="0.2">
      <c r="A293" s="26">
        <f t="shared" si="70"/>
        <v>289</v>
      </c>
      <c r="B293" s="27" t="s">
        <v>1419</v>
      </c>
      <c r="C293" s="112">
        <v>39651</v>
      </c>
      <c r="D293" s="124">
        <v>137000</v>
      </c>
      <c r="E293" s="124"/>
      <c r="F293" s="29">
        <f t="shared" si="63"/>
        <v>137000</v>
      </c>
      <c r="G293" s="29">
        <v>136000</v>
      </c>
      <c r="H293" s="29">
        <f t="shared" si="71"/>
        <v>1000</v>
      </c>
      <c r="I293" s="36">
        <v>5</v>
      </c>
      <c r="J293" s="36">
        <v>0.2</v>
      </c>
      <c r="K293" s="30">
        <v>0</v>
      </c>
      <c r="L293" s="72">
        <f t="shared" si="74"/>
        <v>0</v>
      </c>
      <c r="M293" s="29">
        <f t="shared" si="72"/>
        <v>136000</v>
      </c>
      <c r="N293" s="72">
        <f t="shared" si="64"/>
        <v>1000</v>
      </c>
      <c r="O293" s="30" t="s">
        <v>1420</v>
      </c>
      <c r="P293" s="346">
        <v>1</v>
      </c>
      <c r="Q293" s="372"/>
      <c r="R293" s="6"/>
      <c r="S293" s="4">
        <f t="shared" si="65"/>
        <v>6850</v>
      </c>
      <c r="T293" s="4">
        <f t="shared" si="66"/>
        <v>-5850</v>
      </c>
      <c r="U293" s="4">
        <f t="shared" si="73"/>
        <v>0</v>
      </c>
      <c r="V293" s="4">
        <f t="shared" si="67"/>
        <v>27400</v>
      </c>
      <c r="W293" s="4">
        <f t="shared" si="68"/>
        <v>0</v>
      </c>
      <c r="X293" s="4">
        <f t="shared" si="69"/>
        <v>0</v>
      </c>
    </row>
    <row r="294" spans="1:24" s="3" customFormat="1" ht="13.5" customHeight="1" x14ac:dyDescent="0.2">
      <c r="A294" s="26">
        <f t="shared" si="70"/>
        <v>290</v>
      </c>
      <c r="B294" s="27" t="s">
        <v>1107</v>
      </c>
      <c r="C294" s="112">
        <v>39658</v>
      </c>
      <c r="D294" s="124">
        <v>928000</v>
      </c>
      <c r="E294" s="124"/>
      <c r="F294" s="29">
        <f t="shared" si="63"/>
        <v>928000</v>
      </c>
      <c r="G294" s="29">
        <v>927000</v>
      </c>
      <c r="H294" s="29">
        <f t="shared" si="71"/>
        <v>1000</v>
      </c>
      <c r="I294" s="36">
        <v>5</v>
      </c>
      <c r="J294" s="36">
        <v>0.2</v>
      </c>
      <c r="K294" s="30">
        <v>0</v>
      </c>
      <c r="L294" s="72">
        <f t="shared" si="74"/>
        <v>0</v>
      </c>
      <c r="M294" s="29">
        <f t="shared" si="72"/>
        <v>927000</v>
      </c>
      <c r="N294" s="72">
        <f t="shared" si="64"/>
        <v>1000</v>
      </c>
      <c r="O294" s="30" t="s">
        <v>1226</v>
      </c>
      <c r="P294" s="346">
        <v>1</v>
      </c>
      <c r="Q294" s="372"/>
      <c r="R294" s="6"/>
      <c r="S294" s="4">
        <f t="shared" si="65"/>
        <v>46400</v>
      </c>
      <c r="T294" s="4">
        <f t="shared" si="66"/>
        <v>-45400</v>
      </c>
      <c r="U294" s="4">
        <f t="shared" si="73"/>
        <v>0</v>
      </c>
      <c r="V294" s="4">
        <f t="shared" si="67"/>
        <v>185600</v>
      </c>
      <c r="W294" s="4">
        <f t="shared" si="68"/>
        <v>0</v>
      </c>
      <c r="X294" s="4">
        <f t="shared" si="69"/>
        <v>0</v>
      </c>
    </row>
    <row r="295" spans="1:24" s="3" customFormat="1" ht="13.5" customHeight="1" x14ac:dyDescent="0.2">
      <c r="A295" s="26">
        <f t="shared" si="70"/>
        <v>291</v>
      </c>
      <c r="B295" s="27" t="s">
        <v>1406</v>
      </c>
      <c r="C295" s="112">
        <v>39689</v>
      </c>
      <c r="D295" s="124">
        <v>840000</v>
      </c>
      <c r="E295" s="124"/>
      <c r="F295" s="29">
        <f t="shared" si="63"/>
        <v>840000</v>
      </c>
      <c r="G295" s="29">
        <v>839000</v>
      </c>
      <c r="H295" s="29">
        <f t="shared" si="71"/>
        <v>1000</v>
      </c>
      <c r="I295" s="36">
        <v>5</v>
      </c>
      <c r="J295" s="36">
        <v>0.2</v>
      </c>
      <c r="K295" s="30">
        <v>0</v>
      </c>
      <c r="L295" s="72">
        <f t="shared" si="74"/>
        <v>0</v>
      </c>
      <c r="M295" s="29">
        <f>+G295+L295</f>
        <v>839000</v>
      </c>
      <c r="N295" s="72">
        <f t="shared" si="64"/>
        <v>1000</v>
      </c>
      <c r="O295" s="30" t="s">
        <v>1235</v>
      </c>
      <c r="P295" s="346">
        <v>2</v>
      </c>
      <c r="Q295" s="372"/>
      <c r="R295" s="6"/>
      <c r="S295" s="4">
        <f t="shared" si="65"/>
        <v>42000</v>
      </c>
      <c r="T295" s="4">
        <f t="shared" si="66"/>
        <v>-41000</v>
      </c>
      <c r="U295" s="4">
        <f t="shared" si="73"/>
        <v>0</v>
      </c>
      <c r="V295" s="4">
        <f t="shared" si="67"/>
        <v>168000</v>
      </c>
      <c r="W295" s="4">
        <f t="shared" si="68"/>
        <v>0</v>
      </c>
      <c r="X295" s="4">
        <f t="shared" si="69"/>
        <v>0</v>
      </c>
    </row>
    <row r="296" spans="1:24" s="3" customFormat="1" ht="13.5" customHeight="1" x14ac:dyDescent="0.2">
      <c r="A296" s="26">
        <f t="shared" si="70"/>
        <v>292</v>
      </c>
      <c r="B296" s="27" t="s">
        <v>1421</v>
      </c>
      <c r="C296" s="112">
        <v>39714</v>
      </c>
      <c r="D296" s="124">
        <v>980000</v>
      </c>
      <c r="E296" s="124"/>
      <c r="F296" s="29">
        <f t="shared" si="63"/>
        <v>980000</v>
      </c>
      <c r="G296" s="29">
        <v>980000</v>
      </c>
      <c r="H296" s="29">
        <f t="shared" si="71"/>
        <v>0</v>
      </c>
      <c r="I296" s="36">
        <v>5</v>
      </c>
      <c r="J296" s="36">
        <v>0.2</v>
      </c>
      <c r="K296" s="30">
        <v>0</v>
      </c>
      <c r="L296" s="72">
        <f>ROUND(IF(F296*J296*K296/12&gt;=H296,H296-1000,F296*J296*K296/12),0)+1000</f>
        <v>0</v>
      </c>
      <c r="M296" s="29">
        <v>980000</v>
      </c>
      <c r="N296" s="72">
        <f t="shared" si="64"/>
        <v>0</v>
      </c>
      <c r="O296" s="30" t="s">
        <v>1235</v>
      </c>
      <c r="P296" s="346">
        <v>1</v>
      </c>
      <c r="Q296" s="372"/>
      <c r="R296" s="6"/>
      <c r="S296" s="4">
        <f t="shared" si="65"/>
        <v>49000</v>
      </c>
      <c r="T296" s="4">
        <f t="shared" si="66"/>
        <v>-49000</v>
      </c>
      <c r="U296" s="4">
        <f t="shared" si="73"/>
        <v>-1000</v>
      </c>
      <c r="V296" s="4">
        <f t="shared" si="67"/>
        <v>196000</v>
      </c>
      <c r="W296" s="4">
        <f t="shared" si="68"/>
        <v>0</v>
      </c>
      <c r="X296" s="4">
        <f t="shared" si="69"/>
        <v>0</v>
      </c>
    </row>
    <row r="297" spans="1:24" s="3" customFormat="1" ht="13.5" customHeight="1" x14ac:dyDescent="0.2">
      <c r="A297" s="26">
        <f t="shared" si="70"/>
        <v>293</v>
      </c>
      <c r="B297" s="27" t="s">
        <v>1422</v>
      </c>
      <c r="C297" s="112">
        <v>39721</v>
      </c>
      <c r="D297" s="124">
        <v>7500000</v>
      </c>
      <c r="E297" s="124"/>
      <c r="F297" s="29">
        <f t="shared" si="63"/>
        <v>7500000</v>
      </c>
      <c r="G297" s="29">
        <v>7499000</v>
      </c>
      <c r="H297" s="29">
        <f t="shared" si="71"/>
        <v>1000</v>
      </c>
      <c r="I297" s="36">
        <v>5</v>
      </c>
      <c r="J297" s="36">
        <v>0.2</v>
      </c>
      <c r="K297" s="30">
        <v>0</v>
      </c>
      <c r="L297" s="72">
        <f t="shared" ref="L297:L360" si="75">ROUND(IF(F297*J297*K297/12&gt;=H297,H297-1000,F297*J297*K297/12),0)</f>
        <v>0</v>
      </c>
      <c r="M297" s="29">
        <f t="shared" ref="M297:M360" si="76">+G297+L297</f>
        <v>7499000</v>
      </c>
      <c r="N297" s="72">
        <f t="shared" si="64"/>
        <v>1000</v>
      </c>
      <c r="O297" s="30" t="s">
        <v>702</v>
      </c>
      <c r="P297" s="346">
        <v>2</v>
      </c>
      <c r="Q297" s="372"/>
      <c r="R297" s="6"/>
      <c r="S297" s="4">
        <f t="shared" si="65"/>
        <v>375000</v>
      </c>
      <c r="T297" s="4">
        <f t="shared" si="66"/>
        <v>-374000</v>
      </c>
      <c r="U297" s="4">
        <f t="shared" si="73"/>
        <v>0</v>
      </c>
      <c r="V297" s="4">
        <f t="shared" si="67"/>
        <v>1500000</v>
      </c>
      <c r="W297" s="4">
        <f t="shared" si="68"/>
        <v>0</v>
      </c>
      <c r="X297" s="4">
        <f t="shared" si="69"/>
        <v>0</v>
      </c>
    </row>
    <row r="298" spans="1:24" s="3" customFormat="1" ht="13.5" customHeight="1" x14ac:dyDescent="0.2">
      <c r="A298" s="26">
        <f t="shared" si="70"/>
        <v>294</v>
      </c>
      <c r="B298" s="27" t="s">
        <v>1423</v>
      </c>
      <c r="C298" s="112">
        <v>39721</v>
      </c>
      <c r="D298" s="124">
        <v>1200000</v>
      </c>
      <c r="E298" s="124"/>
      <c r="F298" s="29">
        <f t="shared" si="63"/>
        <v>1200000</v>
      </c>
      <c r="G298" s="29">
        <v>1199000</v>
      </c>
      <c r="H298" s="29">
        <f t="shared" si="71"/>
        <v>1000</v>
      </c>
      <c r="I298" s="36">
        <v>5</v>
      </c>
      <c r="J298" s="36">
        <v>0.2</v>
      </c>
      <c r="K298" s="30">
        <v>0</v>
      </c>
      <c r="L298" s="72">
        <f t="shared" si="75"/>
        <v>0</v>
      </c>
      <c r="M298" s="53">
        <f t="shared" si="76"/>
        <v>1199000</v>
      </c>
      <c r="N298" s="83">
        <f t="shared" si="64"/>
        <v>1000</v>
      </c>
      <c r="O298" s="54" t="s">
        <v>1424</v>
      </c>
      <c r="P298" s="397">
        <v>10</v>
      </c>
      <c r="Q298" s="401"/>
      <c r="R298" s="6"/>
      <c r="S298" s="4">
        <f t="shared" si="65"/>
        <v>60000</v>
      </c>
      <c r="T298" s="4">
        <f t="shared" si="66"/>
        <v>-59000</v>
      </c>
      <c r="U298" s="4">
        <f t="shared" si="73"/>
        <v>0</v>
      </c>
      <c r="V298" s="4">
        <f t="shared" si="67"/>
        <v>240000</v>
      </c>
      <c r="W298" s="4">
        <f t="shared" si="68"/>
        <v>0</v>
      </c>
      <c r="X298" s="4">
        <f t="shared" si="69"/>
        <v>0</v>
      </c>
    </row>
    <row r="299" spans="1:24" s="3" customFormat="1" ht="13.5" customHeight="1" x14ac:dyDescent="0.2">
      <c r="A299" s="26">
        <f t="shared" si="70"/>
        <v>295</v>
      </c>
      <c r="B299" s="27" t="s">
        <v>1134</v>
      </c>
      <c r="C299" s="112">
        <v>39741</v>
      </c>
      <c r="D299" s="124">
        <v>50000</v>
      </c>
      <c r="E299" s="124"/>
      <c r="F299" s="29">
        <f t="shared" si="63"/>
        <v>50000</v>
      </c>
      <c r="G299" s="29">
        <v>49000</v>
      </c>
      <c r="H299" s="29">
        <f t="shared" si="71"/>
        <v>1000</v>
      </c>
      <c r="I299" s="36">
        <v>5</v>
      </c>
      <c r="J299" s="36">
        <v>0.2</v>
      </c>
      <c r="K299" s="30">
        <v>0</v>
      </c>
      <c r="L299" s="72">
        <f t="shared" si="75"/>
        <v>0</v>
      </c>
      <c r="M299" s="29">
        <f t="shared" si="76"/>
        <v>49000</v>
      </c>
      <c r="N299" s="72">
        <f t="shared" si="64"/>
        <v>1000</v>
      </c>
      <c r="O299" s="30" t="s">
        <v>1425</v>
      </c>
      <c r="P299" s="346">
        <v>1</v>
      </c>
      <c r="Q299" s="372"/>
      <c r="R299" s="6"/>
      <c r="S299" s="4">
        <f t="shared" si="65"/>
        <v>2500</v>
      </c>
      <c r="T299" s="4">
        <f t="shared" si="66"/>
        <v>-1500</v>
      </c>
      <c r="U299" s="4">
        <f t="shared" si="73"/>
        <v>0</v>
      </c>
      <c r="V299" s="4">
        <f t="shared" si="67"/>
        <v>10000</v>
      </c>
      <c r="W299" s="4">
        <f t="shared" si="68"/>
        <v>0</v>
      </c>
      <c r="X299" s="4">
        <f t="shared" si="69"/>
        <v>0</v>
      </c>
    </row>
    <row r="300" spans="1:24" s="3" customFormat="1" ht="13.5" customHeight="1" x14ac:dyDescent="0.2">
      <c r="A300" s="26">
        <f t="shared" si="70"/>
        <v>296</v>
      </c>
      <c r="B300" s="27" t="s">
        <v>1116</v>
      </c>
      <c r="C300" s="112">
        <v>39741</v>
      </c>
      <c r="D300" s="124">
        <v>50000</v>
      </c>
      <c r="E300" s="124"/>
      <c r="F300" s="29">
        <f t="shared" si="63"/>
        <v>50000</v>
      </c>
      <c r="G300" s="29">
        <v>49000</v>
      </c>
      <c r="H300" s="29">
        <f t="shared" si="71"/>
        <v>1000</v>
      </c>
      <c r="I300" s="36">
        <v>5</v>
      </c>
      <c r="J300" s="36">
        <v>0.2</v>
      </c>
      <c r="K300" s="30">
        <v>0</v>
      </c>
      <c r="L300" s="72">
        <f t="shared" si="75"/>
        <v>0</v>
      </c>
      <c r="M300" s="29">
        <f t="shared" si="76"/>
        <v>49000</v>
      </c>
      <c r="N300" s="72">
        <f t="shared" si="64"/>
        <v>1000</v>
      </c>
      <c r="O300" s="30" t="s">
        <v>1425</v>
      </c>
      <c r="P300" s="346">
        <v>1</v>
      </c>
      <c r="Q300" s="372"/>
      <c r="R300" s="6"/>
      <c r="S300" s="4">
        <f t="shared" si="65"/>
        <v>2500</v>
      </c>
      <c r="T300" s="4">
        <f t="shared" si="66"/>
        <v>-1500</v>
      </c>
      <c r="U300" s="4">
        <f t="shared" si="73"/>
        <v>0</v>
      </c>
      <c r="V300" s="4">
        <f t="shared" si="67"/>
        <v>10000</v>
      </c>
      <c r="W300" s="4">
        <f t="shared" si="68"/>
        <v>0</v>
      </c>
      <c r="X300" s="4">
        <f t="shared" si="69"/>
        <v>0</v>
      </c>
    </row>
    <row r="301" spans="1:24" s="3" customFormat="1" ht="13.5" customHeight="1" x14ac:dyDescent="0.2">
      <c r="A301" s="26">
        <f t="shared" si="70"/>
        <v>297</v>
      </c>
      <c r="B301" s="27" t="s">
        <v>1395</v>
      </c>
      <c r="C301" s="112">
        <v>39741</v>
      </c>
      <c r="D301" s="124">
        <v>90000</v>
      </c>
      <c r="E301" s="124"/>
      <c r="F301" s="29">
        <f t="shared" si="63"/>
        <v>90000</v>
      </c>
      <c r="G301" s="29">
        <v>89000</v>
      </c>
      <c r="H301" s="29">
        <f t="shared" si="71"/>
        <v>1000</v>
      </c>
      <c r="I301" s="36">
        <v>5</v>
      </c>
      <c r="J301" s="36">
        <v>0.2</v>
      </c>
      <c r="K301" s="30">
        <v>0</v>
      </c>
      <c r="L301" s="72">
        <f t="shared" si="75"/>
        <v>0</v>
      </c>
      <c r="M301" s="29">
        <f t="shared" si="76"/>
        <v>89000</v>
      </c>
      <c r="N301" s="72">
        <f t="shared" si="64"/>
        <v>1000</v>
      </c>
      <c r="O301" s="30" t="s">
        <v>1425</v>
      </c>
      <c r="P301" s="346">
        <v>1</v>
      </c>
      <c r="Q301" s="372"/>
      <c r="R301" s="6"/>
      <c r="S301" s="4">
        <f t="shared" si="65"/>
        <v>4500</v>
      </c>
      <c r="T301" s="4">
        <f t="shared" si="66"/>
        <v>-3500</v>
      </c>
      <c r="U301" s="4">
        <f t="shared" si="73"/>
        <v>0</v>
      </c>
      <c r="V301" s="4">
        <f t="shared" si="67"/>
        <v>18000</v>
      </c>
      <c r="W301" s="4">
        <f t="shared" si="68"/>
        <v>0</v>
      </c>
      <c r="X301" s="4">
        <f t="shared" si="69"/>
        <v>0</v>
      </c>
    </row>
    <row r="302" spans="1:24" s="3" customFormat="1" ht="13.5" customHeight="1" x14ac:dyDescent="0.2">
      <c r="A302" s="69">
        <f t="shared" si="70"/>
        <v>298</v>
      </c>
      <c r="B302" s="399" t="s">
        <v>1393</v>
      </c>
      <c r="C302" s="157">
        <v>39752</v>
      </c>
      <c r="D302" s="249">
        <v>770000</v>
      </c>
      <c r="E302" s="249"/>
      <c r="F302" s="53">
        <f t="shared" si="63"/>
        <v>770000</v>
      </c>
      <c r="G302" s="53">
        <v>769000</v>
      </c>
      <c r="H302" s="53">
        <f t="shared" si="71"/>
        <v>1000</v>
      </c>
      <c r="I302" s="36">
        <v>5</v>
      </c>
      <c r="J302" s="36">
        <v>0.2</v>
      </c>
      <c r="K302" s="30">
        <v>0</v>
      </c>
      <c r="L302" s="72">
        <f t="shared" si="75"/>
        <v>0</v>
      </c>
      <c r="M302" s="53">
        <f t="shared" si="76"/>
        <v>769000</v>
      </c>
      <c r="N302" s="83">
        <f t="shared" si="64"/>
        <v>1000</v>
      </c>
      <c r="O302" s="54" t="s">
        <v>1226</v>
      </c>
      <c r="P302" s="400">
        <v>1</v>
      </c>
      <c r="Q302" s="401"/>
      <c r="R302" s="6"/>
      <c r="S302" s="4">
        <f t="shared" si="65"/>
        <v>38500</v>
      </c>
      <c r="T302" s="4">
        <f t="shared" si="66"/>
        <v>-37500</v>
      </c>
      <c r="U302" s="4">
        <f t="shared" si="73"/>
        <v>0</v>
      </c>
      <c r="V302" s="4">
        <f t="shared" si="67"/>
        <v>154000</v>
      </c>
      <c r="W302" s="4">
        <f t="shared" si="68"/>
        <v>0</v>
      </c>
      <c r="X302" s="4">
        <f t="shared" si="69"/>
        <v>0</v>
      </c>
    </row>
    <row r="303" spans="1:24" s="3" customFormat="1" ht="13.5" customHeight="1" x14ac:dyDescent="0.2">
      <c r="A303" s="69">
        <f t="shared" si="70"/>
        <v>299</v>
      </c>
      <c r="B303" s="27" t="s">
        <v>1426</v>
      </c>
      <c r="C303" s="112">
        <v>39853</v>
      </c>
      <c r="D303" s="124">
        <v>250000</v>
      </c>
      <c r="E303" s="124"/>
      <c r="F303" s="29">
        <f t="shared" si="63"/>
        <v>250000</v>
      </c>
      <c r="G303" s="29">
        <v>249000</v>
      </c>
      <c r="H303" s="29">
        <f t="shared" si="71"/>
        <v>1000</v>
      </c>
      <c r="I303" s="30">
        <v>5</v>
      </c>
      <c r="J303" s="30">
        <v>0.2</v>
      </c>
      <c r="K303" s="30">
        <v>0</v>
      </c>
      <c r="L303" s="72">
        <f t="shared" si="75"/>
        <v>0</v>
      </c>
      <c r="M303" s="29">
        <f t="shared" si="76"/>
        <v>249000</v>
      </c>
      <c r="N303" s="72">
        <f t="shared" si="64"/>
        <v>1000</v>
      </c>
      <c r="O303" s="30" t="s">
        <v>1425</v>
      </c>
      <c r="P303" s="346">
        <v>2</v>
      </c>
      <c r="Q303" s="372"/>
      <c r="R303" s="6"/>
      <c r="S303" s="4">
        <f t="shared" si="65"/>
        <v>12500</v>
      </c>
      <c r="T303" s="4">
        <f t="shared" si="66"/>
        <v>-11500</v>
      </c>
      <c r="U303" s="4">
        <f t="shared" si="73"/>
        <v>0</v>
      </c>
      <c r="V303" s="4">
        <f t="shared" si="67"/>
        <v>50000</v>
      </c>
      <c r="W303" s="4">
        <f t="shared" si="68"/>
        <v>0</v>
      </c>
      <c r="X303" s="4">
        <f t="shared" si="69"/>
        <v>0</v>
      </c>
    </row>
    <row r="304" spans="1:24" s="3" customFormat="1" ht="13.5" customHeight="1" x14ac:dyDescent="0.2">
      <c r="A304" s="69">
        <f t="shared" si="70"/>
        <v>300</v>
      </c>
      <c r="B304" s="27" t="s">
        <v>1427</v>
      </c>
      <c r="C304" s="112">
        <v>39853</v>
      </c>
      <c r="D304" s="124">
        <v>120000</v>
      </c>
      <c r="E304" s="124"/>
      <c r="F304" s="29">
        <f t="shared" si="63"/>
        <v>120000</v>
      </c>
      <c r="G304" s="29">
        <v>119000</v>
      </c>
      <c r="H304" s="29">
        <f t="shared" si="71"/>
        <v>1000</v>
      </c>
      <c r="I304" s="30">
        <v>5</v>
      </c>
      <c r="J304" s="30">
        <v>0.2</v>
      </c>
      <c r="K304" s="30">
        <v>0</v>
      </c>
      <c r="L304" s="72">
        <f t="shared" si="75"/>
        <v>0</v>
      </c>
      <c r="M304" s="29">
        <f t="shared" si="76"/>
        <v>119000</v>
      </c>
      <c r="N304" s="72">
        <f t="shared" si="64"/>
        <v>1000</v>
      </c>
      <c r="O304" s="30" t="s">
        <v>1425</v>
      </c>
      <c r="P304" s="346">
        <v>1</v>
      </c>
      <c r="Q304" s="372"/>
      <c r="R304" s="6"/>
      <c r="S304" s="4">
        <f t="shared" si="65"/>
        <v>6000</v>
      </c>
      <c r="T304" s="4">
        <f t="shared" si="66"/>
        <v>-5000</v>
      </c>
      <c r="U304" s="4">
        <f t="shared" si="73"/>
        <v>0</v>
      </c>
      <c r="V304" s="4">
        <f t="shared" si="67"/>
        <v>24000</v>
      </c>
      <c r="W304" s="4">
        <f t="shared" si="68"/>
        <v>0</v>
      </c>
      <c r="X304" s="4">
        <f t="shared" si="69"/>
        <v>0</v>
      </c>
    </row>
    <row r="305" spans="1:25" s="3" customFormat="1" ht="13.5" customHeight="1" x14ac:dyDescent="0.2">
      <c r="A305" s="69">
        <f t="shared" si="70"/>
        <v>301</v>
      </c>
      <c r="B305" s="27" t="s">
        <v>1428</v>
      </c>
      <c r="C305" s="112">
        <v>39872</v>
      </c>
      <c r="D305" s="124">
        <v>930000</v>
      </c>
      <c r="E305" s="124"/>
      <c r="F305" s="29">
        <f t="shared" si="63"/>
        <v>930000</v>
      </c>
      <c r="G305" s="29">
        <v>929000</v>
      </c>
      <c r="H305" s="29">
        <f t="shared" si="71"/>
        <v>1000</v>
      </c>
      <c r="I305" s="30">
        <v>5</v>
      </c>
      <c r="J305" s="30">
        <v>0.2</v>
      </c>
      <c r="K305" s="30">
        <v>0</v>
      </c>
      <c r="L305" s="72">
        <f t="shared" si="75"/>
        <v>0</v>
      </c>
      <c r="M305" s="29">
        <f t="shared" si="76"/>
        <v>929000</v>
      </c>
      <c r="N305" s="72">
        <f t="shared" si="64"/>
        <v>1000</v>
      </c>
      <c r="O305" s="30" t="s">
        <v>1429</v>
      </c>
      <c r="P305" s="346">
        <v>1</v>
      </c>
      <c r="Q305" s="372"/>
      <c r="R305" s="6"/>
      <c r="S305" s="4">
        <f t="shared" si="65"/>
        <v>46500</v>
      </c>
      <c r="T305" s="4">
        <f t="shared" si="66"/>
        <v>-45500</v>
      </c>
      <c r="U305" s="4">
        <f t="shared" si="73"/>
        <v>0</v>
      </c>
      <c r="V305" s="4">
        <f t="shared" si="67"/>
        <v>186000</v>
      </c>
      <c r="W305" s="4">
        <f t="shared" si="68"/>
        <v>0</v>
      </c>
      <c r="X305" s="4">
        <f t="shared" si="69"/>
        <v>0</v>
      </c>
    </row>
    <row r="306" spans="1:25" s="3" customFormat="1" ht="13.5" customHeight="1" x14ac:dyDescent="0.2">
      <c r="A306" s="69">
        <f t="shared" si="70"/>
        <v>302</v>
      </c>
      <c r="B306" s="27" t="s">
        <v>1430</v>
      </c>
      <c r="C306" s="112">
        <v>39872</v>
      </c>
      <c r="D306" s="124">
        <v>5700000</v>
      </c>
      <c r="E306" s="124"/>
      <c r="F306" s="29">
        <f t="shared" si="63"/>
        <v>5700000</v>
      </c>
      <c r="G306" s="29">
        <v>5699000</v>
      </c>
      <c r="H306" s="29">
        <f t="shared" si="71"/>
        <v>1000</v>
      </c>
      <c r="I306" s="30">
        <v>5</v>
      </c>
      <c r="J306" s="30">
        <v>0.2</v>
      </c>
      <c r="K306" s="30">
        <v>0</v>
      </c>
      <c r="L306" s="72">
        <f t="shared" si="75"/>
        <v>0</v>
      </c>
      <c r="M306" s="29">
        <f t="shared" si="76"/>
        <v>5699000</v>
      </c>
      <c r="N306" s="72">
        <f t="shared" si="64"/>
        <v>1000</v>
      </c>
      <c r="O306" s="30" t="s">
        <v>1265</v>
      </c>
      <c r="P306" s="346">
        <v>1</v>
      </c>
      <c r="Q306" s="372"/>
      <c r="R306" s="6"/>
      <c r="S306" s="4">
        <f t="shared" si="65"/>
        <v>285000</v>
      </c>
      <c r="T306" s="4">
        <f t="shared" si="66"/>
        <v>-284000</v>
      </c>
      <c r="U306" s="4">
        <f t="shared" si="73"/>
        <v>0</v>
      </c>
      <c r="V306" s="4">
        <f t="shared" si="67"/>
        <v>1140000</v>
      </c>
      <c r="W306" s="4">
        <f t="shared" si="68"/>
        <v>0</v>
      </c>
      <c r="X306" s="4">
        <f t="shared" si="69"/>
        <v>0</v>
      </c>
    </row>
    <row r="307" spans="1:25" s="3" customFormat="1" ht="13.5" customHeight="1" x14ac:dyDescent="0.2">
      <c r="A307" s="69">
        <f t="shared" si="70"/>
        <v>303</v>
      </c>
      <c r="B307" s="27" t="s">
        <v>1431</v>
      </c>
      <c r="C307" s="112">
        <v>39874</v>
      </c>
      <c r="D307" s="124">
        <v>259091</v>
      </c>
      <c r="E307" s="124"/>
      <c r="F307" s="29">
        <f t="shared" si="63"/>
        <v>259091</v>
      </c>
      <c r="G307" s="29">
        <v>258091</v>
      </c>
      <c r="H307" s="29">
        <f t="shared" si="71"/>
        <v>1000</v>
      </c>
      <c r="I307" s="30">
        <v>5</v>
      </c>
      <c r="J307" s="30">
        <v>0.2</v>
      </c>
      <c r="K307" s="30">
        <v>0</v>
      </c>
      <c r="L307" s="72">
        <f t="shared" si="75"/>
        <v>0</v>
      </c>
      <c r="M307" s="29">
        <f t="shared" si="76"/>
        <v>258091</v>
      </c>
      <c r="N307" s="72">
        <f t="shared" si="64"/>
        <v>1000</v>
      </c>
      <c r="O307" s="30" t="s">
        <v>1432</v>
      </c>
      <c r="P307" s="346">
        <v>1</v>
      </c>
      <c r="Q307" s="372"/>
      <c r="R307" s="6"/>
      <c r="S307" s="4">
        <f t="shared" si="65"/>
        <v>12954.550000000001</v>
      </c>
      <c r="T307" s="4">
        <f t="shared" si="66"/>
        <v>-11954.550000000001</v>
      </c>
      <c r="U307" s="4">
        <f t="shared" si="73"/>
        <v>0</v>
      </c>
      <c r="V307" s="4">
        <f t="shared" si="67"/>
        <v>51818.2</v>
      </c>
      <c r="W307" s="4">
        <f t="shared" si="68"/>
        <v>0</v>
      </c>
      <c r="X307" s="4">
        <f t="shared" si="69"/>
        <v>0</v>
      </c>
    </row>
    <row r="308" spans="1:25" s="3" customFormat="1" ht="13.5" customHeight="1" x14ac:dyDescent="0.2">
      <c r="A308" s="69">
        <f t="shared" si="70"/>
        <v>304</v>
      </c>
      <c r="B308" s="27" t="s">
        <v>1403</v>
      </c>
      <c r="C308" s="112">
        <v>39896</v>
      </c>
      <c r="D308" s="124">
        <v>300000</v>
      </c>
      <c r="E308" s="124"/>
      <c r="F308" s="29">
        <f t="shared" si="63"/>
        <v>300000</v>
      </c>
      <c r="G308" s="29">
        <v>299000</v>
      </c>
      <c r="H308" s="29">
        <f t="shared" si="71"/>
        <v>1000</v>
      </c>
      <c r="I308" s="30">
        <v>5</v>
      </c>
      <c r="J308" s="30">
        <v>0.2</v>
      </c>
      <c r="K308" s="30">
        <v>0</v>
      </c>
      <c r="L308" s="72">
        <f t="shared" si="75"/>
        <v>0</v>
      </c>
      <c r="M308" s="29">
        <f t="shared" si="76"/>
        <v>299000</v>
      </c>
      <c r="N308" s="72">
        <f t="shared" si="64"/>
        <v>1000</v>
      </c>
      <c r="O308" s="30" t="s">
        <v>1425</v>
      </c>
      <c r="P308" s="346">
        <v>2</v>
      </c>
      <c r="Q308" s="372"/>
      <c r="R308" s="6"/>
      <c r="S308" s="4">
        <f t="shared" si="65"/>
        <v>15000</v>
      </c>
      <c r="T308" s="4">
        <f t="shared" si="66"/>
        <v>-14000</v>
      </c>
      <c r="U308" s="4">
        <f t="shared" si="73"/>
        <v>0</v>
      </c>
      <c r="V308" s="4">
        <f t="shared" si="67"/>
        <v>60000</v>
      </c>
      <c r="W308" s="4">
        <f t="shared" si="68"/>
        <v>0</v>
      </c>
      <c r="X308" s="4">
        <f t="shared" si="69"/>
        <v>0</v>
      </c>
    </row>
    <row r="309" spans="1:25" s="3" customFormat="1" ht="13.5" customHeight="1" x14ac:dyDescent="0.2">
      <c r="A309" s="425">
        <f t="shared" si="70"/>
        <v>305</v>
      </c>
      <c r="B309" s="426" t="s">
        <v>1433</v>
      </c>
      <c r="C309" s="427">
        <v>39903</v>
      </c>
      <c r="D309" s="428">
        <v>760000</v>
      </c>
      <c r="E309" s="428"/>
      <c r="F309" s="429">
        <f t="shared" si="63"/>
        <v>760000</v>
      </c>
      <c r="G309" s="429">
        <v>759000</v>
      </c>
      <c r="H309" s="429">
        <f t="shared" si="71"/>
        <v>1000</v>
      </c>
      <c r="I309" s="430">
        <v>5</v>
      </c>
      <c r="J309" s="430">
        <v>0.2</v>
      </c>
      <c r="K309" s="422">
        <v>0</v>
      </c>
      <c r="L309" s="421">
        <f t="shared" si="75"/>
        <v>0</v>
      </c>
      <c r="M309" s="429">
        <f t="shared" si="76"/>
        <v>759000</v>
      </c>
      <c r="N309" s="431">
        <f t="shared" si="64"/>
        <v>1000</v>
      </c>
      <c r="O309" s="432" t="s">
        <v>1226</v>
      </c>
      <c r="P309" s="433">
        <v>1</v>
      </c>
      <c r="Q309" s="434"/>
      <c r="R309" s="6"/>
      <c r="S309" s="4">
        <f t="shared" si="65"/>
        <v>38000</v>
      </c>
      <c r="T309" s="4">
        <f t="shared" si="66"/>
        <v>-37000</v>
      </c>
      <c r="U309" s="4">
        <f t="shared" si="73"/>
        <v>0</v>
      </c>
      <c r="V309" s="4">
        <f t="shared" si="67"/>
        <v>152000</v>
      </c>
      <c r="W309" s="4">
        <f t="shared" si="68"/>
        <v>0</v>
      </c>
      <c r="X309" s="4">
        <f t="shared" si="69"/>
        <v>0</v>
      </c>
    </row>
    <row r="310" spans="1:25" s="3" customFormat="1" ht="13.5" customHeight="1" x14ac:dyDescent="0.2">
      <c r="A310" s="26">
        <f t="shared" si="70"/>
        <v>306</v>
      </c>
      <c r="B310" s="27" t="s">
        <v>1434</v>
      </c>
      <c r="C310" s="112">
        <v>39918</v>
      </c>
      <c r="D310" s="124">
        <v>209090</v>
      </c>
      <c r="E310" s="124"/>
      <c r="F310" s="29">
        <f t="shared" si="63"/>
        <v>209090</v>
      </c>
      <c r="G310" s="29">
        <v>208090</v>
      </c>
      <c r="H310" s="29">
        <f t="shared" si="71"/>
        <v>1000</v>
      </c>
      <c r="I310" s="30">
        <v>5</v>
      </c>
      <c r="J310" s="30">
        <v>0.2</v>
      </c>
      <c r="K310" s="30">
        <v>0</v>
      </c>
      <c r="L310" s="72">
        <f t="shared" si="75"/>
        <v>0</v>
      </c>
      <c r="M310" s="29">
        <f t="shared" si="76"/>
        <v>208090</v>
      </c>
      <c r="N310" s="72">
        <f t="shared" si="64"/>
        <v>1000</v>
      </c>
      <c r="O310" s="30" t="s">
        <v>1435</v>
      </c>
      <c r="P310" s="346">
        <v>1</v>
      </c>
      <c r="Q310" s="372"/>
      <c r="R310" s="6"/>
      <c r="S310" s="4">
        <f t="shared" si="65"/>
        <v>10454.5</v>
      </c>
      <c r="T310" s="4">
        <f t="shared" si="66"/>
        <v>-9454.5</v>
      </c>
      <c r="U310" s="4">
        <f t="shared" si="73"/>
        <v>0</v>
      </c>
      <c r="V310" s="4">
        <f t="shared" si="67"/>
        <v>41818</v>
      </c>
      <c r="W310" s="4">
        <f t="shared" si="68"/>
        <v>0</v>
      </c>
      <c r="X310" s="4">
        <f t="shared" si="69"/>
        <v>0</v>
      </c>
    </row>
    <row r="311" spans="1:25" s="3" customFormat="1" ht="13.5" customHeight="1" x14ac:dyDescent="0.2">
      <c r="A311" s="417">
        <f t="shared" si="70"/>
        <v>307</v>
      </c>
      <c r="B311" s="418" t="s">
        <v>1436</v>
      </c>
      <c r="C311" s="419">
        <v>39933</v>
      </c>
      <c r="D311" s="435">
        <v>290000</v>
      </c>
      <c r="E311" s="435"/>
      <c r="F311" s="420">
        <f t="shared" si="63"/>
        <v>290000</v>
      </c>
      <c r="G311" s="420">
        <v>289000</v>
      </c>
      <c r="H311" s="420">
        <f t="shared" si="71"/>
        <v>1000</v>
      </c>
      <c r="I311" s="422">
        <v>5</v>
      </c>
      <c r="J311" s="422">
        <v>0.2</v>
      </c>
      <c r="K311" s="422">
        <v>0</v>
      </c>
      <c r="L311" s="421">
        <f t="shared" si="75"/>
        <v>0</v>
      </c>
      <c r="M311" s="420">
        <f t="shared" si="76"/>
        <v>289000</v>
      </c>
      <c r="N311" s="421">
        <f t="shared" si="64"/>
        <v>1000</v>
      </c>
      <c r="O311" s="422" t="s">
        <v>1226</v>
      </c>
      <c r="P311" s="436">
        <v>1</v>
      </c>
      <c r="Q311" s="437"/>
      <c r="R311" s="6"/>
      <c r="S311" s="4">
        <f t="shared" si="65"/>
        <v>14500</v>
      </c>
      <c r="T311" s="4">
        <f t="shared" si="66"/>
        <v>-13500</v>
      </c>
      <c r="U311" s="4">
        <f t="shared" si="73"/>
        <v>0</v>
      </c>
      <c r="V311" s="4">
        <f t="shared" si="67"/>
        <v>58000</v>
      </c>
      <c r="W311" s="4">
        <f t="shared" si="68"/>
        <v>0</v>
      </c>
      <c r="X311" s="4">
        <f t="shared" si="69"/>
        <v>0</v>
      </c>
    </row>
    <row r="312" spans="1:25" s="3" customFormat="1" ht="13.5" customHeight="1" x14ac:dyDescent="0.2">
      <c r="A312" s="69">
        <f t="shared" si="70"/>
        <v>308</v>
      </c>
      <c r="B312" s="396" t="s">
        <v>1175</v>
      </c>
      <c r="C312" s="106">
        <v>39946</v>
      </c>
      <c r="D312" s="247">
        <v>3300000</v>
      </c>
      <c r="E312" s="247"/>
      <c r="F312" s="35">
        <f t="shared" si="63"/>
        <v>3300000</v>
      </c>
      <c r="G312" s="35">
        <v>3299000</v>
      </c>
      <c r="H312" s="35">
        <f t="shared" si="71"/>
        <v>1000</v>
      </c>
      <c r="I312" s="30">
        <v>5</v>
      </c>
      <c r="J312" s="30">
        <v>0.2</v>
      </c>
      <c r="K312" s="30">
        <v>0</v>
      </c>
      <c r="L312" s="72">
        <f t="shared" si="75"/>
        <v>0</v>
      </c>
      <c r="M312" s="35">
        <f t="shared" si="76"/>
        <v>3299000</v>
      </c>
      <c r="N312" s="101">
        <f t="shared" si="64"/>
        <v>1000</v>
      </c>
      <c r="O312" s="36" t="s">
        <v>270</v>
      </c>
      <c r="P312" s="397">
        <v>1</v>
      </c>
      <c r="Q312" s="398"/>
      <c r="R312" s="6"/>
      <c r="S312" s="4">
        <f t="shared" si="65"/>
        <v>165000</v>
      </c>
      <c r="T312" s="4">
        <f t="shared" si="66"/>
        <v>-164000</v>
      </c>
      <c r="U312" s="4">
        <f t="shared" si="73"/>
        <v>0</v>
      </c>
      <c r="V312" s="4">
        <f t="shared" si="67"/>
        <v>660000</v>
      </c>
      <c r="W312" s="4">
        <f t="shared" si="68"/>
        <v>0</v>
      </c>
      <c r="X312" s="4">
        <f t="shared" si="69"/>
        <v>0</v>
      </c>
    </row>
    <row r="313" spans="1:25" s="3" customFormat="1" ht="13.5" customHeight="1" x14ac:dyDescent="0.2">
      <c r="A313" s="408">
        <f t="shared" si="70"/>
        <v>309</v>
      </c>
      <c r="B313" s="440" t="s">
        <v>1437</v>
      </c>
      <c r="C313" s="441">
        <v>40016</v>
      </c>
      <c r="D313" s="442">
        <v>0</v>
      </c>
      <c r="E313" s="442"/>
      <c r="F313" s="443">
        <f t="shared" si="63"/>
        <v>0</v>
      </c>
      <c r="G313" s="443"/>
      <c r="H313" s="443"/>
      <c r="I313" s="444">
        <v>5</v>
      </c>
      <c r="J313" s="444">
        <v>0.2</v>
      </c>
      <c r="K313" s="444">
        <v>0</v>
      </c>
      <c r="L313" s="445"/>
      <c r="M313" s="443"/>
      <c r="N313" s="445"/>
      <c r="O313" s="444" t="s">
        <v>1438</v>
      </c>
      <c r="P313" s="446">
        <v>1</v>
      </c>
      <c r="Q313" s="447" t="s">
        <v>1668</v>
      </c>
      <c r="R313" s="6"/>
      <c r="S313" s="4">
        <f t="shared" si="65"/>
        <v>0</v>
      </c>
      <c r="T313" s="4">
        <f t="shared" si="66"/>
        <v>0</v>
      </c>
      <c r="U313" s="4">
        <f t="shared" si="73"/>
        <v>-1000</v>
      </c>
      <c r="V313" s="4">
        <f t="shared" si="67"/>
        <v>0</v>
      </c>
      <c r="W313" s="4">
        <f t="shared" si="68"/>
        <v>0</v>
      </c>
      <c r="X313" s="4">
        <f t="shared" si="69"/>
        <v>0</v>
      </c>
    </row>
    <row r="314" spans="1:25" s="3" customFormat="1" ht="13.5" customHeight="1" x14ac:dyDescent="0.2">
      <c r="A314" s="69">
        <f t="shared" si="70"/>
        <v>310</v>
      </c>
      <c r="B314" s="27" t="s">
        <v>1439</v>
      </c>
      <c r="C314" s="112">
        <v>40025</v>
      </c>
      <c r="D314" s="124">
        <v>2300000</v>
      </c>
      <c r="E314" s="124"/>
      <c r="F314" s="29">
        <f t="shared" ref="F314:F377" si="77">+D314+E314</f>
        <v>2300000</v>
      </c>
      <c r="G314" s="29">
        <v>2299000</v>
      </c>
      <c r="H314" s="29">
        <f t="shared" si="71"/>
        <v>1000</v>
      </c>
      <c r="I314" s="30">
        <v>5</v>
      </c>
      <c r="J314" s="30">
        <v>0.2</v>
      </c>
      <c r="K314" s="30">
        <v>0</v>
      </c>
      <c r="L314" s="72">
        <f t="shared" si="75"/>
        <v>0</v>
      </c>
      <c r="M314" s="29">
        <f t="shared" si="76"/>
        <v>2299000</v>
      </c>
      <c r="N314" s="72">
        <f t="shared" ref="N314:N377" si="78">+F314-M314</f>
        <v>1000</v>
      </c>
      <c r="O314" s="30" t="s">
        <v>1095</v>
      </c>
      <c r="P314" s="346">
        <v>1</v>
      </c>
      <c r="Q314" s="372"/>
      <c r="R314" s="6"/>
      <c r="S314" s="4">
        <f t="shared" si="65"/>
        <v>115000</v>
      </c>
      <c r="T314" s="4">
        <f t="shared" si="66"/>
        <v>-114000</v>
      </c>
      <c r="U314" s="4">
        <f t="shared" si="73"/>
        <v>0</v>
      </c>
      <c r="V314" s="4">
        <f t="shared" si="67"/>
        <v>460000</v>
      </c>
      <c r="W314" s="4">
        <f t="shared" si="68"/>
        <v>0</v>
      </c>
      <c r="X314" s="4">
        <f t="shared" si="69"/>
        <v>0</v>
      </c>
    </row>
    <row r="315" spans="1:25" s="3" customFormat="1" ht="13.5" customHeight="1" x14ac:dyDescent="0.2">
      <c r="A315" s="69">
        <f t="shared" si="70"/>
        <v>311</v>
      </c>
      <c r="B315" s="27" t="s">
        <v>1440</v>
      </c>
      <c r="C315" s="112">
        <v>40025</v>
      </c>
      <c r="D315" s="124">
        <v>2400000</v>
      </c>
      <c r="E315" s="124"/>
      <c r="F315" s="29">
        <f t="shared" si="77"/>
        <v>2400000</v>
      </c>
      <c r="G315" s="29">
        <v>2399000</v>
      </c>
      <c r="H315" s="29">
        <f t="shared" si="71"/>
        <v>1000</v>
      </c>
      <c r="I315" s="30">
        <v>5</v>
      </c>
      <c r="J315" s="30">
        <v>0.2</v>
      </c>
      <c r="K315" s="30">
        <v>0</v>
      </c>
      <c r="L315" s="72">
        <f t="shared" si="75"/>
        <v>0</v>
      </c>
      <c r="M315" s="29">
        <f t="shared" si="76"/>
        <v>2399000</v>
      </c>
      <c r="N315" s="72">
        <f t="shared" si="78"/>
        <v>1000</v>
      </c>
      <c r="O315" s="30" t="s">
        <v>1095</v>
      </c>
      <c r="P315" s="346">
        <v>1</v>
      </c>
      <c r="Q315" s="372"/>
      <c r="R315" s="6"/>
      <c r="S315" s="4">
        <f t="shared" si="65"/>
        <v>120000</v>
      </c>
      <c r="T315" s="4">
        <f t="shared" si="66"/>
        <v>-119000</v>
      </c>
      <c r="U315" s="4">
        <f t="shared" si="73"/>
        <v>0</v>
      </c>
      <c r="V315" s="4">
        <f t="shared" si="67"/>
        <v>480000</v>
      </c>
      <c r="W315" s="4">
        <f t="shared" si="68"/>
        <v>0</v>
      </c>
      <c r="X315" s="4">
        <f t="shared" si="69"/>
        <v>0</v>
      </c>
    </row>
    <row r="316" spans="1:25" s="3" customFormat="1" ht="13.5" customHeight="1" x14ac:dyDescent="0.2">
      <c r="A316" s="69">
        <f t="shared" si="70"/>
        <v>312</v>
      </c>
      <c r="B316" s="27" t="s">
        <v>1441</v>
      </c>
      <c r="C316" s="112">
        <v>40056</v>
      </c>
      <c r="D316" s="124">
        <v>3160000</v>
      </c>
      <c r="E316" s="124"/>
      <c r="F316" s="29">
        <f t="shared" si="77"/>
        <v>3160000</v>
      </c>
      <c r="G316" s="29">
        <v>3159000</v>
      </c>
      <c r="H316" s="29">
        <f t="shared" si="71"/>
        <v>1000</v>
      </c>
      <c r="I316" s="30">
        <v>5</v>
      </c>
      <c r="J316" s="30">
        <v>0.2</v>
      </c>
      <c r="K316" s="30">
        <v>0</v>
      </c>
      <c r="L316" s="72">
        <f t="shared" si="75"/>
        <v>0</v>
      </c>
      <c r="M316" s="29">
        <f t="shared" si="76"/>
        <v>3159000</v>
      </c>
      <c r="N316" s="72">
        <f t="shared" si="78"/>
        <v>1000</v>
      </c>
      <c r="O316" s="30" t="s">
        <v>1242</v>
      </c>
      <c r="P316" s="346">
        <v>4</v>
      </c>
      <c r="Q316" s="372"/>
      <c r="R316" s="6"/>
      <c r="S316" s="4">
        <f t="shared" si="65"/>
        <v>158000</v>
      </c>
      <c r="T316" s="4">
        <f t="shared" si="66"/>
        <v>-157000</v>
      </c>
      <c r="U316" s="4">
        <f t="shared" si="73"/>
        <v>0</v>
      </c>
      <c r="V316" s="4">
        <f t="shared" si="67"/>
        <v>632000</v>
      </c>
      <c r="W316" s="4">
        <f t="shared" si="68"/>
        <v>0</v>
      </c>
      <c r="X316" s="4">
        <f t="shared" si="69"/>
        <v>0</v>
      </c>
    </row>
    <row r="317" spans="1:25" s="3" customFormat="1" ht="13.5" customHeight="1" x14ac:dyDescent="0.2">
      <c r="A317" s="69">
        <f t="shared" si="70"/>
        <v>313</v>
      </c>
      <c r="B317" s="27" t="s">
        <v>1442</v>
      </c>
      <c r="C317" s="112">
        <v>40060</v>
      </c>
      <c r="D317" s="124">
        <v>200000</v>
      </c>
      <c r="E317" s="124"/>
      <c r="F317" s="29">
        <f t="shared" si="77"/>
        <v>200000</v>
      </c>
      <c r="G317" s="29">
        <v>199000</v>
      </c>
      <c r="H317" s="29">
        <f t="shared" si="71"/>
        <v>1000</v>
      </c>
      <c r="I317" s="30">
        <v>5</v>
      </c>
      <c r="J317" s="30">
        <v>0.2</v>
      </c>
      <c r="K317" s="30">
        <v>0</v>
      </c>
      <c r="L317" s="72">
        <f t="shared" si="75"/>
        <v>0</v>
      </c>
      <c r="M317" s="29">
        <f t="shared" si="76"/>
        <v>199000</v>
      </c>
      <c r="N317" s="72">
        <f t="shared" si="78"/>
        <v>1000</v>
      </c>
      <c r="O317" s="30" t="s">
        <v>1438</v>
      </c>
      <c r="P317" s="346">
        <v>2</v>
      </c>
      <c r="Q317" s="372"/>
      <c r="R317" s="6"/>
      <c r="S317" s="4">
        <f t="shared" si="65"/>
        <v>10000</v>
      </c>
      <c r="T317" s="4">
        <f t="shared" si="66"/>
        <v>-9000</v>
      </c>
      <c r="U317" s="4">
        <f t="shared" si="73"/>
        <v>0</v>
      </c>
      <c r="V317" s="4">
        <f t="shared" si="67"/>
        <v>40000</v>
      </c>
      <c r="W317" s="4">
        <f t="shared" si="68"/>
        <v>0</v>
      </c>
      <c r="X317" s="4">
        <f t="shared" si="69"/>
        <v>0</v>
      </c>
      <c r="Y317" s="497"/>
    </row>
    <row r="318" spans="1:25" s="3" customFormat="1" ht="13.5" customHeight="1" x14ac:dyDescent="0.2">
      <c r="A318" s="69">
        <f t="shared" si="70"/>
        <v>314</v>
      </c>
      <c r="B318" s="27" t="s">
        <v>1116</v>
      </c>
      <c r="C318" s="112">
        <v>40060</v>
      </c>
      <c r="D318" s="124">
        <v>110000</v>
      </c>
      <c r="E318" s="124"/>
      <c r="F318" s="29">
        <f t="shared" si="77"/>
        <v>110000</v>
      </c>
      <c r="G318" s="29">
        <v>109000</v>
      </c>
      <c r="H318" s="29">
        <f t="shared" si="71"/>
        <v>1000</v>
      </c>
      <c r="I318" s="30">
        <v>5</v>
      </c>
      <c r="J318" s="30">
        <v>0.2</v>
      </c>
      <c r="K318" s="30">
        <v>0</v>
      </c>
      <c r="L318" s="72">
        <f t="shared" si="75"/>
        <v>0</v>
      </c>
      <c r="M318" s="29">
        <f t="shared" si="76"/>
        <v>109000</v>
      </c>
      <c r="N318" s="72">
        <f t="shared" si="78"/>
        <v>1000</v>
      </c>
      <c r="O318" s="30" t="s">
        <v>1438</v>
      </c>
      <c r="P318" s="346">
        <v>2</v>
      </c>
      <c r="Q318" s="372"/>
      <c r="R318" s="6"/>
      <c r="S318" s="4">
        <f t="shared" si="65"/>
        <v>5500</v>
      </c>
      <c r="T318" s="4">
        <f t="shared" si="66"/>
        <v>-4500</v>
      </c>
      <c r="U318" s="4">
        <f t="shared" si="73"/>
        <v>0</v>
      </c>
      <c r="V318" s="4">
        <f t="shared" si="67"/>
        <v>22000</v>
      </c>
      <c r="W318" s="4">
        <f t="shared" si="68"/>
        <v>0</v>
      </c>
      <c r="X318" s="4">
        <f t="shared" si="69"/>
        <v>0</v>
      </c>
    </row>
    <row r="319" spans="1:25" s="3" customFormat="1" ht="13.5" customHeight="1" x14ac:dyDescent="0.2">
      <c r="A319" s="69">
        <f t="shared" si="70"/>
        <v>315</v>
      </c>
      <c r="B319" s="27" t="s">
        <v>1134</v>
      </c>
      <c r="C319" s="112">
        <v>40060</v>
      </c>
      <c r="D319" s="124">
        <v>85000</v>
      </c>
      <c r="E319" s="124"/>
      <c r="F319" s="29">
        <f t="shared" si="77"/>
        <v>85000</v>
      </c>
      <c r="G319" s="29">
        <v>84000</v>
      </c>
      <c r="H319" s="29">
        <f t="shared" si="71"/>
        <v>1000</v>
      </c>
      <c r="I319" s="30">
        <v>5</v>
      </c>
      <c r="J319" s="30">
        <v>0.2</v>
      </c>
      <c r="K319" s="30">
        <v>0</v>
      </c>
      <c r="L319" s="72">
        <f t="shared" si="75"/>
        <v>0</v>
      </c>
      <c r="M319" s="29">
        <f t="shared" si="76"/>
        <v>84000</v>
      </c>
      <c r="N319" s="72">
        <f t="shared" si="78"/>
        <v>1000</v>
      </c>
      <c r="O319" s="30" t="s">
        <v>1438</v>
      </c>
      <c r="P319" s="346">
        <v>1</v>
      </c>
      <c r="Q319" s="372"/>
      <c r="R319" s="6"/>
      <c r="S319" s="4">
        <f t="shared" si="65"/>
        <v>4250</v>
      </c>
      <c r="T319" s="4">
        <f t="shared" si="66"/>
        <v>-3250</v>
      </c>
      <c r="U319" s="4">
        <f t="shared" si="73"/>
        <v>0</v>
      </c>
      <c r="V319" s="4">
        <f t="shared" si="67"/>
        <v>17000</v>
      </c>
      <c r="W319" s="4">
        <f t="shared" si="68"/>
        <v>0</v>
      </c>
      <c r="X319" s="4">
        <f t="shared" si="69"/>
        <v>0</v>
      </c>
    </row>
    <row r="320" spans="1:25" s="3" customFormat="1" ht="13.5" customHeight="1" x14ac:dyDescent="0.2">
      <c r="A320" s="26">
        <f t="shared" si="70"/>
        <v>316</v>
      </c>
      <c r="B320" s="27" t="s">
        <v>1134</v>
      </c>
      <c r="C320" s="112">
        <v>40060</v>
      </c>
      <c r="D320" s="124">
        <v>80000</v>
      </c>
      <c r="E320" s="124"/>
      <c r="F320" s="29">
        <f t="shared" si="77"/>
        <v>80000</v>
      </c>
      <c r="G320" s="29">
        <v>79000</v>
      </c>
      <c r="H320" s="29">
        <f t="shared" si="71"/>
        <v>1000</v>
      </c>
      <c r="I320" s="30">
        <v>5</v>
      </c>
      <c r="J320" s="30">
        <v>0.2</v>
      </c>
      <c r="K320" s="30">
        <v>0</v>
      </c>
      <c r="L320" s="72">
        <f t="shared" si="75"/>
        <v>0</v>
      </c>
      <c r="M320" s="29">
        <f t="shared" si="76"/>
        <v>79000</v>
      </c>
      <c r="N320" s="72">
        <f t="shared" si="78"/>
        <v>1000</v>
      </c>
      <c r="O320" s="30" t="s">
        <v>1438</v>
      </c>
      <c r="P320" s="346">
        <v>1</v>
      </c>
      <c r="Q320" s="372"/>
      <c r="R320" s="6"/>
      <c r="S320" s="4">
        <f t="shared" si="65"/>
        <v>4000</v>
      </c>
      <c r="T320" s="4">
        <f t="shared" si="66"/>
        <v>-3000</v>
      </c>
      <c r="U320" s="4">
        <f t="shared" si="73"/>
        <v>0</v>
      </c>
      <c r="V320" s="4">
        <f t="shared" si="67"/>
        <v>16000</v>
      </c>
      <c r="W320" s="4">
        <f t="shared" si="68"/>
        <v>0</v>
      </c>
      <c r="X320" s="4">
        <f t="shared" si="69"/>
        <v>0</v>
      </c>
    </row>
    <row r="321" spans="1:24" s="3" customFormat="1" ht="13.5" customHeight="1" x14ac:dyDescent="0.2">
      <c r="A321" s="26">
        <f t="shared" si="70"/>
        <v>317</v>
      </c>
      <c r="B321" s="27" t="s">
        <v>1443</v>
      </c>
      <c r="C321" s="112">
        <v>40065</v>
      </c>
      <c r="D321" s="124">
        <v>10000000</v>
      </c>
      <c r="E321" s="124"/>
      <c r="F321" s="29">
        <f t="shared" si="77"/>
        <v>10000000</v>
      </c>
      <c r="G321" s="29">
        <v>9999000</v>
      </c>
      <c r="H321" s="29">
        <f t="shared" si="71"/>
        <v>1000</v>
      </c>
      <c r="I321" s="30">
        <v>5</v>
      </c>
      <c r="J321" s="30">
        <v>0.2</v>
      </c>
      <c r="K321" s="30">
        <v>0</v>
      </c>
      <c r="L321" s="72">
        <f t="shared" si="75"/>
        <v>0</v>
      </c>
      <c r="M321" s="29">
        <f t="shared" si="76"/>
        <v>9999000</v>
      </c>
      <c r="N321" s="72">
        <f t="shared" si="78"/>
        <v>1000</v>
      </c>
      <c r="O321" s="30" t="s">
        <v>1444</v>
      </c>
      <c r="P321" s="346">
        <v>1</v>
      </c>
      <c r="Q321" s="372"/>
      <c r="R321" s="6"/>
      <c r="S321" s="4">
        <f t="shared" si="65"/>
        <v>500000</v>
      </c>
      <c r="T321" s="4">
        <f t="shared" si="66"/>
        <v>-499000</v>
      </c>
      <c r="U321" s="4">
        <f t="shared" si="73"/>
        <v>0</v>
      </c>
      <c r="V321" s="4">
        <f t="shared" si="67"/>
        <v>2000000</v>
      </c>
      <c r="W321" s="4">
        <f t="shared" si="68"/>
        <v>0</v>
      </c>
      <c r="X321" s="4">
        <f t="shared" si="69"/>
        <v>0</v>
      </c>
    </row>
    <row r="322" spans="1:24" s="3" customFormat="1" ht="13.5" customHeight="1" x14ac:dyDescent="0.2">
      <c r="A322" s="26">
        <f t="shared" si="70"/>
        <v>318</v>
      </c>
      <c r="B322" s="153" t="s">
        <v>1445</v>
      </c>
      <c r="C322" s="112">
        <v>40087</v>
      </c>
      <c r="D322" s="124">
        <v>1040000</v>
      </c>
      <c r="E322" s="198"/>
      <c r="F322" s="29">
        <f t="shared" si="77"/>
        <v>1040000</v>
      </c>
      <c r="G322" s="29">
        <v>1039000</v>
      </c>
      <c r="H322" s="29">
        <f t="shared" si="71"/>
        <v>1000</v>
      </c>
      <c r="I322" s="30">
        <v>5</v>
      </c>
      <c r="J322" s="30">
        <v>0.2</v>
      </c>
      <c r="K322" s="30">
        <v>0</v>
      </c>
      <c r="L322" s="72">
        <f t="shared" si="75"/>
        <v>0</v>
      </c>
      <c r="M322" s="29">
        <f t="shared" si="76"/>
        <v>1039000</v>
      </c>
      <c r="N322" s="72">
        <f t="shared" si="78"/>
        <v>1000</v>
      </c>
      <c r="O322" s="104" t="s">
        <v>1438</v>
      </c>
      <c r="P322" s="310">
        <v>4</v>
      </c>
      <c r="Q322" s="372"/>
      <c r="R322" s="6"/>
      <c r="S322" s="4">
        <f t="shared" si="65"/>
        <v>52000</v>
      </c>
      <c r="T322" s="4">
        <f t="shared" si="66"/>
        <v>-51000</v>
      </c>
      <c r="U322" s="4">
        <f t="shared" si="73"/>
        <v>0</v>
      </c>
      <c r="V322" s="4">
        <f t="shared" si="67"/>
        <v>208000</v>
      </c>
      <c r="W322" s="4">
        <f t="shared" si="68"/>
        <v>0</v>
      </c>
      <c r="X322" s="4">
        <f t="shared" si="69"/>
        <v>0</v>
      </c>
    </row>
    <row r="323" spans="1:24" s="3" customFormat="1" ht="13.5" customHeight="1" x14ac:dyDescent="0.2">
      <c r="A323" s="450">
        <f t="shared" si="70"/>
        <v>319</v>
      </c>
      <c r="B323" s="454" t="s">
        <v>1125</v>
      </c>
      <c r="C323" s="441">
        <v>40095</v>
      </c>
      <c r="D323" s="442">
        <v>0</v>
      </c>
      <c r="E323" s="455"/>
      <c r="F323" s="443">
        <f t="shared" si="77"/>
        <v>0</v>
      </c>
      <c r="G323" s="443"/>
      <c r="H323" s="443"/>
      <c r="I323" s="444">
        <v>5</v>
      </c>
      <c r="J323" s="444">
        <v>0.2</v>
      </c>
      <c r="K323" s="444">
        <v>0</v>
      </c>
      <c r="L323" s="445"/>
      <c r="M323" s="443"/>
      <c r="N323" s="445"/>
      <c r="O323" s="456" t="s">
        <v>1438</v>
      </c>
      <c r="P323" s="457">
        <v>31</v>
      </c>
      <c r="Q323" s="447" t="s">
        <v>1668</v>
      </c>
      <c r="R323" s="6"/>
      <c r="S323" s="4">
        <f t="shared" si="65"/>
        <v>0</v>
      </c>
      <c r="T323" s="4">
        <f t="shared" si="66"/>
        <v>0</v>
      </c>
      <c r="U323" s="4">
        <f t="shared" si="73"/>
        <v>-1000</v>
      </c>
      <c r="V323" s="4">
        <f t="shared" si="67"/>
        <v>0</v>
      </c>
      <c r="W323" s="4">
        <f t="shared" si="68"/>
        <v>0</v>
      </c>
      <c r="X323" s="4">
        <f t="shared" si="69"/>
        <v>0</v>
      </c>
    </row>
    <row r="324" spans="1:24" s="3" customFormat="1" ht="13.5" customHeight="1" x14ac:dyDescent="0.2">
      <c r="A324" s="26">
        <f t="shared" si="70"/>
        <v>320</v>
      </c>
      <c r="B324" s="153" t="s">
        <v>1152</v>
      </c>
      <c r="C324" s="112">
        <v>40095</v>
      </c>
      <c r="D324" s="124">
        <v>480000</v>
      </c>
      <c r="E324" s="198"/>
      <c r="F324" s="29">
        <f t="shared" si="77"/>
        <v>480000</v>
      </c>
      <c r="G324" s="29">
        <v>479000</v>
      </c>
      <c r="H324" s="29">
        <f t="shared" si="71"/>
        <v>1000</v>
      </c>
      <c r="I324" s="30">
        <v>5</v>
      </c>
      <c r="J324" s="30">
        <v>0.2</v>
      </c>
      <c r="K324" s="30">
        <v>0</v>
      </c>
      <c r="L324" s="72">
        <f t="shared" si="75"/>
        <v>0</v>
      </c>
      <c r="M324" s="29">
        <f t="shared" si="76"/>
        <v>479000</v>
      </c>
      <c r="N324" s="72">
        <f t="shared" si="78"/>
        <v>1000</v>
      </c>
      <c r="O324" s="104" t="s">
        <v>1438</v>
      </c>
      <c r="P324" s="310">
        <v>10</v>
      </c>
      <c r="Q324" s="372"/>
      <c r="R324" s="6"/>
      <c r="S324" s="4">
        <f t="shared" si="65"/>
        <v>24000</v>
      </c>
      <c r="T324" s="4">
        <f t="shared" si="66"/>
        <v>-23000</v>
      </c>
      <c r="U324" s="4">
        <f t="shared" si="73"/>
        <v>0</v>
      </c>
      <c r="V324" s="4">
        <f t="shared" si="67"/>
        <v>96000</v>
      </c>
      <c r="W324" s="4">
        <f t="shared" si="68"/>
        <v>0</v>
      </c>
      <c r="X324" s="4">
        <f t="shared" si="69"/>
        <v>0</v>
      </c>
    </row>
    <row r="325" spans="1:24" s="3" customFormat="1" ht="13.5" customHeight="1" x14ac:dyDescent="0.2">
      <c r="A325" s="26">
        <f t="shared" si="70"/>
        <v>321</v>
      </c>
      <c r="B325" s="153" t="s">
        <v>1446</v>
      </c>
      <c r="C325" s="112">
        <v>40095</v>
      </c>
      <c r="D325" s="124">
        <v>350000</v>
      </c>
      <c r="E325" s="198"/>
      <c r="F325" s="29">
        <f t="shared" si="77"/>
        <v>350000</v>
      </c>
      <c r="G325" s="29">
        <v>349000</v>
      </c>
      <c r="H325" s="29">
        <f t="shared" si="71"/>
        <v>1000</v>
      </c>
      <c r="I325" s="30">
        <v>5</v>
      </c>
      <c r="J325" s="30">
        <v>0.2</v>
      </c>
      <c r="K325" s="30">
        <v>0</v>
      </c>
      <c r="L325" s="72">
        <f t="shared" si="75"/>
        <v>0</v>
      </c>
      <c r="M325" s="29">
        <f t="shared" si="76"/>
        <v>349000</v>
      </c>
      <c r="N325" s="72">
        <f t="shared" si="78"/>
        <v>1000</v>
      </c>
      <c r="O325" s="104" t="s">
        <v>1438</v>
      </c>
      <c r="P325" s="310">
        <v>2</v>
      </c>
      <c r="Q325" s="372"/>
      <c r="R325" s="6"/>
      <c r="S325" s="4">
        <f t="shared" ref="S325:S388" si="79">D325*0.05</f>
        <v>17500</v>
      </c>
      <c r="T325" s="4">
        <f t="shared" ref="T325:T388" si="80">N325-S325</f>
        <v>-16500</v>
      </c>
      <c r="U325" s="4">
        <f t="shared" si="73"/>
        <v>0</v>
      </c>
      <c r="V325" s="4">
        <f t="shared" ref="V325:V388" si="81">F325/I325</f>
        <v>70000</v>
      </c>
      <c r="W325" s="4">
        <f t="shared" ref="W325:W352" si="82">ROUND(IF(H325&lt;=1000,0,V325/12*0),0)</f>
        <v>0</v>
      </c>
      <c r="X325" s="4">
        <f t="shared" ref="X325:X388" si="83">L325-W325</f>
        <v>0</v>
      </c>
    </row>
    <row r="326" spans="1:24" s="3" customFormat="1" ht="13.5" customHeight="1" x14ac:dyDescent="0.2">
      <c r="A326" s="26">
        <f t="shared" ref="A326:A389" si="84">A325+1</f>
        <v>322</v>
      </c>
      <c r="B326" s="153" t="s">
        <v>1300</v>
      </c>
      <c r="C326" s="112">
        <v>40108</v>
      </c>
      <c r="D326" s="124">
        <v>660000</v>
      </c>
      <c r="E326" s="198"/>
      <c r="F326" s="29">
        <f t="shared" si="77"/>
        <v>660000</v>
      </c>
      <c r="G326" s="29">
        <v>659000</v>
      </c>
      <c r="H326" s="29">
        <f t="shared" si="71"/>
        <v>1000</v>
      </c>
      <c r="I326" s="30">
        <v>5</v>
      </c>
      <c r="J326" s="30">
        <v>0.2</v>
      </c>
      <c r="K326" s="30">
        <v>0</v>
      </c>
      <c r="L326" s="72">
        <f t="shared" si="75"/>
        <v>0</v>
      </c>
      <c r="M326" s="29">
        <f t="shared" si="76"/>
        <v>659000</v>
      </c>
      <c r="N326" s="72">
        <f t="shared" si="78"/>
        <v>1000</v>
      </c>
      <c r="O326" s="104" t="s">
        <v>1447</v>
      </c>
      <c r="P326" s="310">
        <v>6</v>
      </c>
      <c r="Q326" s="372"/>
      <c r="R326" s="6"/>
      <c r="S326" s="4">
        <f t="shared" si="79"/>
        <v>33000</v>
      </c>
      <c r="T326" s="4">
        <f t="shared" si="80"/>
        <v>-32000</v>
      </c>
      <c r="U326" s="4">
        <f t="shared" si="73"/>
        <v>0</v>
      </c>
      <c r="V326" s="4">
        <f t="shared" si="81"/>
        <v>132000</v>
      </c>
      <c r="W326" s="4">
        <f t="shared" si="82"/>
        <v>0</v>
      </c>
      <c r="X326" s="4">
        <f t="shared" si="83"/>
        <v>0</v>
      </c>
    </row>
    <row r="327" spans="1:24" s="3" customFormat="1" ht="13.5" customHeight="1" x14ac:dyDescent="0.2">
      <c r="A327" s="26">
        <f t="shared" si="84"/>
        <v>323</v>
      </c>
      <c r="B327" s="153" t="s">
        <v>1107</v>
      </c>
      <c r="C327" s="112">
        <v>40108</v>
      </c>
      <c r="D327" s="124">
        <v>960000</v>
      </c>
      <c r="E327" s="198"/>
      <c r="F327" s="29">
        <f t="shared" si="77"/>
        <v>960000</v>
      </c>
      <c r="G327" s="29">
        <v>959000</v>
      </c>
      <c r="H327" s="29">
        <f t="shared" ref="H327:H390" si="85">+F327-G327</f>
        <v>1000</v>
      </c>
      <c r="I327" s="30">
        <v>5</v>
      </c>
      <c r="J327" s="30">
        <v>0.2</v>
      </c>
      <c r="K327" s="30">
        <v>0</v>
      </c>
      <c r="L327" s="72">
        <f t="shared" si="75"/>
        <v>0</v>
      </c>
      <c r="M327" s="29">
        <f t="shared" si="76"/>
        <v>959000</v>
      </c>
      <c r="N327" s="72">
        <f t="shared" si="78"/>
        <v>1000</v>
      </c>
      <c r="O327" s="104" t="s">
        <v>1448</v>
      </c>
      <c r="P327" s="310">
        <v>1</v>
      </c>
      <c r="Q327" s="372"/>
      <c r="R327" s="6"/>
      <c r="S327" s="4">
        <f t="shared" si="79"/>
        <v>48000</v>
      </c>
      <c r="T327" s="4">
        <f t="shared" si="80"/>
        <v>-47000</v>
      </c>
      <c r="U327" s="4">
        <f t="shared" ref="U327:U390" si="86">N327-1000</f>
        <v>0</v>
      </c>
      <c r="V327" s="4">
        <f t="shared" si="81"/>
        <v>192000</v>
      </c>
      <c r="W327" s="4">
        <f t="shared" si="82"/>
        <v>0</v>
      </c>
      <c r="X327" s="4">
        <f t="shared" si="83"/>
        <v>0</v>
      </c>
    </row>
    <row r="328" spans="1:24" s="3" customFormat="1" ht="13.5" customHeight="1" x14ac:dyDescent="0.2">
      <c r="A328" s="26">
        <f t="shared" si="84"/>
        <v>324</v>
      </c>
      <c r="B328" s="153" t="s">
        <v>1449</v>
      </c>
      <c r="C328" s="112">
        <v>40111</v>
      </c>
      <c r="D328" s="124">
        <v>2340000</v>
      </c>
      <c r="E328" s="198"/>
      <c r="F328" s="29">
        <f t="shared" si="77"/>
        <v>2340000</v>
      </c>
      <c r="G328" s="29">
        <v>2339000</v>
      </c>
      <c r="H328" s="29">
        <f t="shared" si="85"/>
        <v>1000</v>
      </c>
      <c r="I328" s="30">
        <v>5</v>
      </c>
      <c r="J328" s="30">
        <v>0.2</v>
      </c>
      <c r="K328" s="30">
        <v>0</v>
      </c>
      <c r="L328" s="72">
        <f t="shared" si="75"/>
        <v>0</v>
      </c>
      <c r="M328" s="29">
        <f t="shared" si="76"/>
        <v>2339000</v>
      </c>
      <c r="N328" s="72">
        <f t="shared" si="78"/>
        <v>1000</v>
      </c>
      <c r="O328" s="104" t="s">
        <v>1450</v>
      </c>
      <c r="P328" s="310">
        <v>1</v>
      </c>
      <c r="Q328" s="372"/>
      <c r="R328" s="6"/>
      <c r="S328" s="4">
        <f t="shared" si="79"/>
        <v>117000</v>
      </c>
      <c r="T328" s="4">
        <f t="shared" si="80"/>
        <v>-116000</v>
      </c>
      <c r="U328" s="4">
        <f t="shared" si="86"/>
        <v>0</v>
      </c>
      <c r="V328" s="4">
        <f t="shared" si="81"/>
        <v>468000</v>
      </c>
      <c r="W328" s="4">
        <f t="shared" si="82"/>
        <v>0</v>
      </c>
      <c r="X328" s="4">
        <f t="shared" si="83"/>
        <v>0</v>
      </c>
    </row>
    <row r="329" spans="1:24" s="3" customFormat="1" ht="13.5" customHeight="1" x14ac:dyDescent="0.2">
      <c r="A329" s="26">
        <f t="shared" si="84"/>
        <v>325</v>
      </c>
      <c r="B329" s="153" t="s">
        <v>1451</v>
      </c>
      <c r="C329" s="112">
        <v>40116</v>
      </c>
      <c r="D329" s="124">
        <v>65000</v>
      </c>
      <c r="E329" s="198"/>
      <c r="F329" s="29">
        <f t="shared" si="77"/>
        <v>65000</v>
      </c>
      <c r="G329" s="29">
        <v>64000</v>
      </c>
      <c r="H329" s="29">
        <f t="shared" si="85"/>
        <v>1000</v>
      </c>
      <c r="I329" s="30">
        <v>5</v>
      </c>
      <c r="J329" s="30">
        <v>0.2</v>
      </c>
      <c r="K329" s="30">
        <v>0</v>
      </c>
      <c r="L329" s="72">
        <f t="shared" si="75"/>
        <v>0</v>
      </c>
      <c r="M329" s="29">
        <f t="shared" si="76"/>
        <v>64000</v>
      </c>
      <c r="N329" s="72">
        <f t="shared" si="78"/>
        <v>1000</v>
      </c>
      <c r="O329" s="104" t="s">
        <v>1438</v>
      </c>
      <c r="P329" s="310">
        <v>1</v>
      </c>
      <c r="Q329" s="372"/>
      <c r="R329" s="6"/>
      <c r="S329" s="4">
        <f t="shared" si="79"/>
        <v>3250</v>
      </c>
      <c r="T329" s="4">
        <f t="shared" si="80"/>
        <v>-2250</v>
      </c>
      <c r="U329" s="4">
        <f t="shared" si="86"/>
        <v>0</v>
      </c>
      <c r="V329" s="4">
        <f t="shared" si="81"/>
        <v>13000</v>
      </c>
      <c r="W329" s="4">
        <f t="shared" si="82"/>
        <v>0</v>
      </c>
      <c r="X329" s="4">
        <f t="shared" si="83"/>
        <v>0</v>
      </c>
    </row>
    <row r="330" spans="1:24" s="3" customFormat="1" ht="13.5" customHeight="1" x14ac:dyDescent="0.2">
      <c r="A330" s="26">
        <f t="shared" si="84"/>
        <v>326</v>
      </c>
      <c r="B330" s="153" t="s">
        <v>1452</v>
      </c>
      <c r="C330" s="112">
        <v>40123</v>
      </c>
      <c r="D330" s="124">
        <v>175000</v>
      </c>
      <c r="E330" s="198"/>
      <c r="F330" s="29">
        <f t="shared" si="77"/>
        <v>175000</v>
      </c>
      <c r="G330" s="29">
        <v>174000</v>
      </c>
      <c r="H330" s="29">
        <f t="shared" si="85"/>
        <v>1000</v>
      </c>
      <c r="I330" s="30">
        <v>5</v>
      </c>
      <c r="J330" s="30">
        <v>0.2</v>
      </c>
      <c r="K330" s="30">
        <v>0</v>
      </c>
      <c r="L330" s="72">
        <f t="shared" si="75"/>
        <v>0</v>
      </c>
      <c r="M330" s="29">
        <f t="shared" si="76"/>
        <v>174000</v>
      </c>
      <c r="N330" s="72">
        <f t="shared" si="78"/>
        <v>1000</v>
      </c>
      <c r="O330" s="104" t="s">
        <v>1438</v>
      </c>
      <c r="P330" s="310">
        <v>1</v>
      </c>
      <c r="Q330" s="372"/>
      <c r="R330" s="6"/>
      <c r="S330" s="4">
        <f t="shared" si="79"/>
        <v>8750</v>
      </c>
      <c r="T330" s="4">
        <f t="shared" si="80"/>
        <v>-7750</v>
      </c>
      <c r="U330" s="4">
        <f t="shared" si="86"/>
        <v>0</v>
      </c>
      <c r="V330" s="4">
        <f t="shared" si="81"/>
        <v>35000</v>
      </c>
      <c r="W330" s="4">
        <f t="shared" si="82"/>
        <v>0</v>
      </c>
      <c r="X330" s="4">
        <f t="shared" si="83"/>
        <v>0</v>
      </c>
    </row>
    <row r="331" spans="1:24" s="3" customFormat="1" ht="13.5" customHeight="1" x14ac:dyDescent="0.2">
      <c r="A331" s="26">
        <f t="shared" si="84"/>
        <v>327</v>
      </c>
      <c r="B331" s="153" t="s">
        <v>1152</v>
      </c>
      <c r="C331" s="112">
        <v>40123</v>
      </c>
      <c r="D331" s="124">
        <v>480000</v>
      </c>
      <c r="E331" s="198"/>
      <c r="F331" s="29">
        <f t="shared" si="77"/>
        <v>480000</v>
      </c>
      <c r="G331" s="29">
        <v>479000</v>
      </c>
      <c r="H331" s="29">
        <f t="shared" si="85"/>
        <v>1000</v>
      </c>
      <c r="I331" s="30">
        <v>5</v>
      </c>
      <c r="J331" s="30">
        <v>0.2</v>
      </c>
      <c r="K331" s="30">
        <v>0</v>
      </c>
      <c r="L331" s="72">
        <f t="shared" si="75"/>
        <v>0</v>
      </c>
      <c r="M331" s="29">
        <f t="shared" si="76"/>
        <v>479000</v>
      </c>
      <c r="N331" s="72">
        <f t="shared" si="78"/>
        <v>1000</v>
      </c>
      <c r="O331" s="104" t="s">
        <v>1438</v>
      </c>
      <c r="P331" s="310">
        <v>10</v>
      </c>
      <c r="Q331" s="372"/>
      <c r="R331" s="6"/>
      <c r="S331" s="4">
        <f t="shared" si="79"/>
        <v>24000</v>
      </c>
      <c r="T331" s="4">
        <f t="shared" si="80"/>
        <v>-23000</v>
      </c>
      <c r="U331" s="4">
        <f t="shared" si="86"/>
        <v>0</v>
      </c>
      <c r="V331" s="4">
        <f t="shared" si="81"/>
        <v>96000</v>
      </c>
      <c r="W331" s="4">
        <f t="shared" si="82"/>
        <v>0</v>
      </c>
      <c r="X331" s="4">
        <f t="shared" si="83"/>
        <v>0</v>
      </c>
    </row>
    <row r="332" spans="1:24" s="3" customFormat="1" ht="13.5" customHeight="1" x14ac:dyDescent="0.2">
      <c r="A332" s="26">
        <f t="shared" si="84"/>
        <v>328</v>
      </c>
      <c r="B332" s="153" t="s">
        <v>1453</v>
      </c>
      <c r="C332" s="112">
        <v>40126</v>
      </c>
      <c r="D332" s="124">
        <v>780000</v>
      </c>
      <c r="E332" s="198"/>
      <c r="F332" s="29">
        <f t="shared" si="77"/>
        <v>780000</v>
      </c>
      <c r="G332" s="29">
        <v>779000</v>
      </c>
      <c r="H332" s="29">
        <f t="shared" si="85"/>
        <v>1000</v>
      </c>
      <c r="I332" s="30">
        <v>5</v>
      </c>
      <c r="J332" s="30">
        <v>0.2</v>
      </c>
      <c r="K332" s="30">
        <v>0</v>
      </c>
      <c r="L332" s="72">
        <f t="shared" si="75"/>
        <v>0</v>
      </c>
      <c r="M332" s="29">
        <f t="shared" si="76"/>
        <v>779000</v>
      </c>
      <c r="N332" s="72">
        <f t="shared" si="78"/>
        <v>1000</v>
      </c>
      <c r="O332" s="104" t="s">
        <v>1450</v>
      </c>
      <c r="P332" s="310">
        <v>2</v>
      </c>
      <c r="Q332" s="372"/>
      <c r="R332" s="6"/>
      <c r="S332" s="4">
        <f t="shared" si="79"/>
        <v>39000</v>
      </c>
      <c r="T332" s="4">
        <f t="shared" si="80"/>
        <v>-38000</v>
      </c>
      <c r="U332" s="4">
        <f t="shared" si="86"/>
        <v>0</v>
      </c>
      <c r="V332" s="4">
        <f t="shared" si="81"/>
        <v>156000</v>
      </c>
      <c r="W332" s="4">
        <f t="shared" si="82"/>
        <v>0</v>
      </c>
      <c r="X332" s="4">
        <f t="shared" si="83"/>
        <v>0</v>
      </c>
    </row>
    <row r="333" spans="1:24" s="3" customFormat="1" ht="13.5" customHeight="1" x14ac:dyDescent="0.2">
      <c r="A333" s="26">
        <f t="shared" si="84"/>
        <v>329</v>
      </c>
      <c r="B333" s="153" t="s">
        <v>1421</v>
      </c>
      <c r="C333" s="112">
        <v>40128</v>
      </c>
      <c r="D333" s="124">
        <v>980000</v>
      </c>
      <c r="E333" s="198"/>
      <c r="F333" s="29">
        <f t="shared" si="77"/>
        <v>980000</v>
      </c>
      <c r="G333" s="29">
        <v>979000</v>
      </c>
      <c r="H333" s="29">
        <f t="shared" si="85"/>
        <v>1000</v>
      </c>
      <c r="I333" s="30">
        <v>5</v>
      </c>
      <c r="J333" s="30">
        <v>0.2</v>
      </c>
      <c r="K333" s="30">
        <v>0</v>
      </c>
      <c r="L333" s="72">
        <f t="shared" si="75"/>
        <v>0</v>
      </c>
      <c r="M333" s="29">
        <f t="shared" si="76"/>
        <v>979000</v>
      </c>
      <c r="N333" s="72">
        <f t="shared" si="78"/>
        <v>1000</v>
      </c>
      <c r="O333" s="104" t="s">
        <v>1454</v>
      </c>
      <c r="P333" s="310">
        <v>2</v>
      </c>
      <c r="Q333" s="372"/>
      <c r="R333" s="6"/>
      <c r="S333" s="4">
        <f t="shared" si="79"/>
        <v>49000</v>
      </c>
      <c r="T333" s="4">
        <f t="shared" si="80"/>
        <v>-48000</v>
      </c>
      <c r="U333" s="4">
        <f t="shared" si="86"/>
        <v>0</v>
      </c>
      <c r="V333" s="4">
        <f t="shared" si="81"/>
        <v>196000</v>
      </c>
      <c r="W333" s="4">
        <f t="shared" si="82"/>
        <v>0</v>
      </c>
      <c r="X333" s="4">
        <f t="shared" si="83"/>
        <v>0</v>
      </c>
    </row>
    <row r="334" spans="1:24" s="3" customFormat="1" ht="13.5" customHeight="1" x14ac:dyDescent="0.2">
      <c r="A334" s="26">
        <f t="shared" si="84"/>
        <v>330</v>
      </c>
      <c r="B334" s="153" t="s">
        <v>1175</v>
      </c>
      <c r="C334" s="112">
        <v>40130</v>
      </c>
      <c r="D334" s="124">
        <v>3300000</v>
      </c>
      <c r="E334" s="198"/>
      <c r="F334" s="29">
        <f t="shared" si="77"/>
        <v>3300000</v>
      </c>
      <c r="G334" s="29">
        <v>3299000</v>
      </c>
      <c r="H334" s="29">
        <f t="shared" si="85"/>
        <v>1000</v>
      </c>
      <c r="I334" s="30">
        <v>5</v>
      </c>
      <c r="J334" s="30">
        <v>0.2</v>
      </c>
      <c r="K334" s="30">
        <v>0</v>
      </c>
      <c r="L334" s="72">
        <f t="shared" si="75"/>
        <v>0</v>
      </c>
      <c r="M334" s="29">
        <f t="shared" si="76"/>
        <v>3299000</v>
      </c>
      <c r="N334" s="72">
        <f t="shared" si="78"/>
        <v>1000</v>
      </c>
      <c r="O334" s="104" t="s">
        <v>389</v>
      </c>
      <c r="P334" s="310">
        <v>1</v>
      </c>
      <c r="Q334" s="372"/>
      <c r="R334" s="6"/>
      <c r="S334" s="4">
        <f t="shared" si="79"/>
        <v>165000</v>
      </c>
      <c r="T334" s="4">
        <f t="shared" si="80"/>
        <v>-164000</v>
      </c>
      <c r="U334" s="4">
        <f t="shared" si="86"/>
        <v>0</v>
      </c>
      <c r="V334" s="4">
        <f t="shared" si="81"/>
        <v>660000</v>
      </c>
      <c r="W334" s="4">
        <f t="shared" si="82"/>
        <v>0</v>
      </c>
      <c r="X334" s="4">
        <f t="shared" si="83"/>
        <v>0</v>
      </c>
    </row>
    <row r="335" spans="1:24" s="3" customFormat="1" ht="13.5" customHeight="1" x14ac:dyDescent="0.2">
      <c r="A335" s="486">
        <f t="shared" si="84"/>
        <v>331</v>
      </c>
      <c r="B335" s="487" t="s">
        <v>1455</v>
      </c>
      <c r="C335" s="488">
        <v>40147</v>
      </c>
      <c r="D335" s="489"/>
      <c r="E335" s="490"/>
      <c r="F335" s="491"/>
      <c r="G335" s="491"/>
      <c r="H335" s="491"/>
      <c r="I335" s="492">
        <v>5</v>
      </c>
      <c r="J335" s="492">
        <v>0.2</v>
      </c>
      <c r="K335" s="492">
        <v>0</v>
      </c>
      <c r="L335" s="493"/>
      <c r="M335" s="491"/>
      <c r="N335" s="493"/>
      <c r="O335" s="494" t="s">
        <v>1226</v>
      </c>
      <c r="P335" s="496">
        <v>1</v>
      </c>
      <c r="Q335" s="495" t="s">
        <v>1713</v>
      </c>
      <c r="R335" s="6"/>
      <c r="S335" s="4">
        <f t="shared" si="79"/>
        <v>0</v>
      </c>
      <c r="T335" s="4">
        <f t="shared" si="80"/>
        <v>0</v>
      </c>
      <c r="U335" s="4">
        <f t="shared" si="86"/>
        <v>-1000</v>
      </c>
      <c r="V335" s="4">
        <f t="shared" si="81"/>
        <v>0</v>
      </c>
      <c r="W335" s="4">
        <f t="shared" si="82"/>
        <v>0</v>
      </c>
      <c r="X335" s="4">
        <f t="shared" si="83"/>
        <v>0</v>
      </c>
    </row>
    <row r="336" spans="1:24" s="3" customFormat="1" ht="13.5" customHeight="1" x14ac:dyDescent="0.2">
      <c r="A336" s="486">
        <f t="shared" si="84"/>
        <v>332</v>
      </c>
      <c r="B336" s="487" t="s">
        <v>1456</v>
      </c>
      <c r="C336" s="488">
        <v>40147</v>
      </c>
      <c r="D336" s="489"/>
      <c r="E336" s="490"/>
      <c r="F336" s="491"/>
      <c r="G336" s="491"/>
      <c r="H336" s="491"/>
      <c r="I336" s="492">
        <v>5</v>
      </c>
      <c r="J336" s="492">
        <v>0.2</v>
      </c>
      <c r="K336" s="492">
        <v>0</v>
      </c>
      <c r="L336" s="493"/>
      <c r="M336" s="491"/>
      <c r="N336" s="493"/>
      <c r="O336" s="494" t="s">
        <v>1226</v>
      </c>
      <c r="P336" s="496">
        <v>1</v>
      </c>
      <c r="Q336" s="495" t="s">
        <v>1713</v>
      </c>
      <c r="R336" s="6"/>
      <c r="S336" s="4">
        <f t="shared" si="79"/>
        <v>0</v>
      </c>
      <c r="T336" s="4">
        <f t="shared" si="80"/>
        <v>0</v>
      </c>
      <c r="U336" s="4">
        <f t="shared" si="86"/>
        <v>-1000</v>
      </c>
      <c r="V336" s="4">
        <f t="shared" si="81"/>
        <v>0</v>
      </c>
      <c r="W336" s="4">
        <f t="shared" si="82"/>
        <v>0</v>
      </c>
      <c r="X336" s="4">
        <f t="shared" si="83"/>
        <v>0</v>
      </c>
    </row>
    <row r="337" spans="1:24" s="3" customFormat="1" ht="13.5" customHeight="1" x14ac:dyDescent="0.2">
      <c r="A337" s="486">
        <f t="shared" si="84"/>
        <v>333</v>
      </c>
      <c r="B337" s="487" t="s">
        <v>1457</v>
      </c>
      <c r="C337" s="488">
        <v>40147</v>
      </c>
      <c r="D337" s="489"/>
      <c r="E337" s="490"/>
      <c r="F337" s="491"/>
      <c r="G337" s="491"/>
      <c r="H337" s="491"/>
      <c r="I337" s="492">
        <v>5</v>
      </c>
      <c r="J337" s="492">
        <v>0.2</v>
      </c>
      <c r="K337" s="492">
        <v>0</v>
      </c>
      <c r="L337" s="493"/>
      <c r="M337" s="491"/>
      <c r="N337" s="493"/>
      <c r="O337" s="494" t="s">
        <v>1458</v>
      </c>
      <c r="P337" s="496">
        <v>1</v>
      </c>
      <c r="Q337" s="495" t="s">
        <v>1713</v>
      </c>
      <c r="R337" s="6"/>
      <c r="S337" s="4">
        <f t="shared" si="79"/>
        <v>0</v>
      </c>
      <c r="T337" s="4">
        <f t="shared" si="80"/>
        <v>0</v>
      </c>
      <c r="U337" s="4">
        <f t="shared" si="86"/>
        <v>-1000</v>
      </c>
      <c r="V337" s="4">
        <f t="shared" si="81"/>
        <v>0</v>
      </c>
      <c r="W337" s="4">
        <f t="shared" si="82"/>
        <v>0</v>
      </c>
      <c r="X337" s="4">
        <f t="shared" si="83"/>
        <v>0</v>
      </c>
    </row>
    <row r="338" spans="1:24" s="3" customFormat="1" ht="13.5" customHeight="1" x14ac:dyDescent="0.2">
      <c r="A338" s="26">
        <f t="shared" si="84"/>
        <v>334</v>
      </c>
      <c r="B338" s="153" t="s">
        <v>1459</v>
      </c>
      <c r="C338" s="112">
        <v>40158</v>
      </c>
      <c r="D338" s="124">
        <v>140000</v>
      </c>
      <c r="E338" s="198"/>
      <c r="F338" s="29">
        <f t="shared" si="77"/>
        <v>140000</v>
      </c>
      <c r="G338" s="29">
        <v>139000</v>
      </c>
      <c r="H338" s="29">
        <f t="shared" si="85"/>
        <v>1000</v>
      </c>
      <c r="I338" s="30">
        <v>5</v>
      </c>
      <c r="J338" s="30">
        <v>0.2</v>
      </c>
      <c r="K338" s="30">
        <v>0</v>
      </c>
      <c r="L338" s="72">
        <f t="shared" si="75"/>
        <v>0</v>
      </c>
      <c r="M338" s="29">
        <f t="shared" si="76"/>
        <v>139000</v>
      </c>
      <c r="N338" s="72">
        <f t="shared" si="78"/>
        <v>1000</v>
      </c>
      <c r="O338" s="104" t="s">
        <v>1438</v>
      </c>
      <c r="P338" s="310">
        <v>1</v>
      </c>
      <c r="Q338" s="372"/>
      <c r="R338" s="6"/>
      <c r="S338" s="4">
        <f t="shared" si="79"/>
        <v>7000</v>
      </c>
      <c r="T338" s="4">
        <f t="shared" si="80"/>
        <v>-6000</v>
      </c>
      <c r="U338" s="4">
        <f t="shared" si="86"/>
        <v>0</v>
      </c>
      <c r="V338" s="4">
        <f t="shared" si="81"/>
        <v>28000</v>
      </c>
      <c r="W338" s="4">
        <f t="shared" si="82"/>
        <v>0</v>
      </c>
      <c r="X338" s="4">
        <f t="shared" si="83"/>
        <v>0</v>
      </c>
    </row>
    <row r="339" spans="1:24" s="3" customFormat="1" ht="13.5" customHeight="1" x14ac:dyDescent="0.2">
      <c r="A339" s="26">
        <f t="shared" si="84"/>
        <v>335</v>
      </c>
      <c r="B339" s="153" t="s">
        <v>1116</v>
      </c>
      <c r="C339" s="112">
        <v>40158</v>
      </c>
      <c r="D339" s="124">
        <v>55000</v>
      </c>
      <c r="E339" s="198"/>
      <c r="F339" s="29">
        <f t="shared" si="77"/>
        <v>55000</v>
      </c>
      <c r="G339" s="29">
        <v>54000</v>
      </c>
      <c r="H339" s="29">
        <f t="shared" si="85"/>
        <v>1000</v>
      </c>
      <c r="I339" s="30">
        <v>5</v>
      </c>
      <c r="J339" s="30">
        <v>0.2</v>
      </c>
      <c r="K339" s="30">
        <v>0</v>
      </c>
      <c r="L339" s="72">
        <f t="shared" si="75"/>
        <v>0</v>
      </c>
      <c r="M339" s="29">
        <f t="shared" si="76"/>
        <v>54000</v>
      </c>
      <c r="N339" s="72">
        <f t="shared" si="78"/>
        <v>1000</v>
      </c>
      <c r="O339" s="104" t="s">
        <v>1438</v>
      </c>
      <c r="P339" s="310">
        <v>1</v>
      </c>
      <c r="Q339" s="372"/>
      <c r="R339" s="6"/>
      <c r="S339" s="4">
        <f t="shared" si="79"/>
        <v>2750</v>
      </c>
      <c r="T339" s="4">
        <f t="shared" si="80"/>
        <v>-1750</v>
      </c>
      <c r="U339" s="4">
        <f t="shared" si="86"/>
        <v>0</v>
      </c>
      <c r="V339" s="4">
        <f t="shared" si="81"/>
        <v>11000</v>
      </c>
      <c r="W339" s="4">
        <f t="shared" si="82"/>
        <v>0</v>
      </c>
      <c r="X339" s="4">
        <f t="shared" si="83"/>
        <v>0</v>
      </c>
    </row>
    <row r="340" spans="1:24" s="3" customFormat="1" ht="13.5" customHeight="1" x14ac:dyDescent="0.2">
      <c r="A340" s="26">
        <f t="shared" si="84"/>
        <v>336</v>
      </c>
      <c r="B340" s="153" t="s">
        <v>1460</v>
      </c>
      <c r="C340" s="112">
        <v>40158</v>
      </c>
      <c r="D340" s="124">
        <v>80000</v>
      </c>
      <c r="E340" s="198"/>
      <c r="F340" s="29">
        <f t="shared" si="77"/>
        <v>80000</v>
      </c>
      <c r="G340" s="29">
        <v>79000</v>
      </c>
      <c r="H340" s="29">
        <f t="shared" si="85"/>
        <v>1000</v>
      </c>
      <c r="I340" s="30">
        <v>5</v>
      </c>
      <c r="J340" s="30">
        <v>0.2</v>
      </c>
      <c r="K340" s="30">
        <v>0</v>
      </c>
      <c r="L340" s="72">
        <f t="shared" si="75"/>
        <v>0</v>
      </c>
      <c r="M340" s="29">
        <f t="shared" si="76"/>
        <v>79000</v>
      </c>
      <c r="N340" s="72">
        <f t="shared" si="78"/>
        <v>1000</v>
      </c>
      <c r="O340" s="104" t="s">
        <v>1438</v>
      </c>
      <c r="P340" s="310">
        <v>1</v>
      </c>
      <c r="Q340" s="372"/>
      <c r="R340" s="6"/>
      <c r="S340" s="4">
        <f t="shared" si="79"/>
        <v>4000</v>
      </c>
      <c r="T340" s="4">
        <f t="shared" si="80"/>
        <v>-3000</v>
      </c>
      <c r="U340" s="4">
        <f t="shared" si="86"/>
        <v>0</v>
      </c>
      <c r="V340" s="4">
        <f t="shared" si="81"/>
        <v>16000</v>
      </c>
      <c r="W340" s="4">
        <f t="shared" si="82"/>
        <v>0</v>
      </c>
      <c r="X340" s="4">
        <f t="shared" si="83"/>
        <v>0</v>
      </c>
    </row>
    <row r="341" spans="1:24" s="3" customFormat="1" ht="13.5" customHeight="1" x14ac:dyDescent="0.2">
      <c r="A341" s="26">
        <f t="shared" si="84"/>
        <v>337</v>
      </c>
      <c r="B341" s="153" t="s">
        <v>1461</v>
      </c>
      <c r="C341" s="112">
        <v>40158</v>
      </c>
      <c r="D341" s="124">
        <v>909091</v>
      </c>
      <c r="E341" s="198"/>
      <c r="F341" s="29">
        <f t="shared" si="77"/>
        <v>909091</v>
      </c>
      <c r="G341" s="29">
        <v>908091</v>
      </c>
      <c r="H341" s="29">
        <f t="shared" si="85"/>
        <v>1000</v>
      </c>
      <c r="I341" s="30">
        <v>5</v>
      </c>
      <c r="J341" s="30">
        <v>0.2</v>
      </c>
      <c r="K341" s="30">
        <v>0</v>
      </c>
      <c r="L341" s="72">
        <f t="shared" si="75"/>
        <v>0</v>
      </c>
      <c r="M341" s="29">
        <f t="shared" si="76"/>
        <v>908091</v>
      </c>
      <c r="N341" s="72">
        <f t="shared" si="78"/>
        <v>1000</v>
      </c>
      <c r="O341" s="104" t="s">
        <v>343</v>
      </c>
      <c r="P341" s="310">
        <v>1</v>
      </c>
      <c r="Q341" s="372"/>
      <c r="R341" s="6"/>
      <c r="S341" s="4">
        <f t="shared" si="79"/>
        <v>45454.55</v>
      </c>
      <c r="T341" s="4">
        <f t="shared" si="80"/>
        <v>-44454.55</v>
      </c>
      <c r="U341" s="4">
        <f t="shared" si="86"/>
        <v>0</v>
      </c>
      <c r="V341" s="4">
        <f t="shared" si="81"/>
        <v>181818.2</v>
      </c>
      <c r="W341" s="4">
        <f t="shared" si="82"/>
        <v>0</v>
      </c>
      <c r="X341" s="4">
        <f t="shared" si="83"/>
        <v>0</v>
      </c>
    </row>
    <row r="342" spans="1:24" s="3" customFormat="1" ht="13.5" customHeight="1" x14ac:dyDescent="0.2">
      <c r="A342" s="26">
        <f t="shared" si="84"/>
        <v>338</v>
      </c>
      <c r="B342" s="153" t="s">
        <v>1462</v>
      </c>
      <c r="C342" s="112">
        <v>40177</v>
      </c>
      <c r="D342" s="124">
        <v>685000</v>
      </c>
      <c r="E342" s="198"/>
      <c r="F342" s="29">
        <f t="shared" si="77"/>
        <v>685000</v>
      </c>
      <c r="G342" s="29">
        <v>684000</v>
      </c>
      <c r="H342" s="29">
        <f t="shared" si="85"/>
        <v>1000</v>
      </c>
      <c r="I342" s="30">
        <v>5</v>
      </c>
      <c r="J342" s="30">
        <v>0.2</v>
      </c>
      <c r="K342" s="30">
        <v>0</v>
      </c>
      <c r="L342" s="72">
        <f t="shared" si="75"/>
        <v>0</v>
      </c>
      <c r="M342" s="29">
        <f t="shared" si="76"/>
        <v>684000</v>
      </c>
      <c r="N342" s="72">
        <f t="shared" si="78"/>
        <v>1000</v>
      </c>
      <c r="O342" s="104" t="s">
        <v>1463</v>
      </c>
      <c r="P342" s="310">
        <v>1</v>
      </c>
      <c r="Q342" s="372"/>
      <c r="R342" s="6"/>
      <c r="S342" s="4">
        <f t="shared" si="79"/>
        <v>34250</v>
      </c>
      <c r="T342" s="4">
        <f t="shared" si="80"/>
        <v>-33250</v>
      </c>
      <c r="U342" s="4">
        <f t="shared" si="86"/>
        <v>0</v>
      </c>
      <c r="V342" s="4">
        <f t="shared" si="81"/>
        <v>137000</v>
      </c>
      <c r="W342" s="4">
        <f t="shared" si="82"/>
        <v>0</v>
      </c>
      <c r="X342" s="4">
        <f t="shared" si="83"/>
        <v>0</v>
      </c>
    </row>
    <row r="343" spans="1:24" s="3" customFormat="1" ht="13.5" customHeight="1" x14ac:dyDescent="0.2">
      <c r="A343" s="26">
        <f t="shared" si="84"/>
        <v>339</v>
      </c>
      <c r="B343" s="153" t="s">
        <v>1464</v>
      </c>
      <c r="C343" s="112">
        <v>40178</v>
      </c>
      <c r="D343" s="124">
        <v>980000</v>
      </c>
      <c r="E343" s="198"/>
      <c r="F343" s="29">
        <f t="shared" si="77"/>
        <v>980000</v>
      </c>
      <c r="G343" s="29">
        <v>979000</v>
      </c>
      <c r="H343" s="29">
        <f t="shared" si="85"/>
        <v>1000</v>
      </c>
      <c r="I343" s="30">
        <v>5</v>
      </c>
      <c r="J343" s="30">
        <v>0.2</v>
      </c>
      <c r="K343" s="30">
        <v>0</v>
      </c>
      <c r="L343" s="72">
        <f t="shared" si="75"/>
        <v>0</v>
      </c>
      <c r="M343" s="29">
        <f t="shared" si="76"/>
        <v>979000</v>
      </c>
      <c r="N343" s="72">
        <f t="shared" si="78"/>
        <v>1000</v>
      </c>
      <c r="O343" s="104" t="s">
        <v>1226</v>
      </c>
      <c r="P343" s="310">
        <v>1</v>
      </c>
      <c r="Q343" s="372"/>
      <c r="R343" s="6"/>
      <c r="S343" s="4">
        <f t="shared" si="79"/>
        <v>49000</v>
      </c>
      <c r="T343" s="4">
        <f t="shared" si="80"/>
        <v>-48000</v>
      </c>
      <c r="U343" s="4">
        <f t="shared" si="86"/>
        <v>0</v>
      </c>
      <c r="V343" s="4">
        <f t="shared" si="81"/>
        <v>196000</v>
      </c>
      <c r="W343" s="4">
        <f t="shared" si="82"/>
        <v>0</v>
      </c>
      <c r="X343" s="4">
        <f t="shared" si="83"/>
        <v>0</v>
      </c>
    </row>
    <row r="344" spans="1:24" s="3" customFormat="1" ht="13.5" customHeight="1" x14ac:dyDescent="0.2">
      <c r="A344" s="26">
        <f t="shared" si="84"/>
        <v>340</v>
      </c>
      <c r="B344" s="27" t="s">
        <v>1465</v>
      </c>
      <c r="C344" s="112">
        <v>40187</v>
      </c>
      <c r="D344" s="124">
        <v>1040000</v>
      </c>
      <c r="E344" s="124"/>
      <c r="F344" s="29">
        <f t="shared" si="77"/>
        <v>1040000</v>
      </c>
      <c r="G344" s="29">
        <v>1039000</v>
      </c>
      <c r="H344" s="29">
        <f t="shared" si="85"/>
        <v>1000</v>
      </c>
      <c r="I344" s="30">
        <v>5</v>
      </c>
      <c r="J344" s="30">
        <v>0.2</v>
      </c>
      <c r="K344" s="30">
        <v>0</v>
      </c>
      <c r="L344" s="72">
        <f t="shared" si="75"/>
        <v>0</v>
      </c>
      <c r="M344" s="29">
        <f t="shared" si="76"/>
        <v>1039000</v>
      </c>
      <c r="N344" s="72">
        <f t="shared" si="78"/>
        <v>1000</v>
      </c>
      <c r="O344" s="30" t="s">
        <v>1438</v>
      </c>
      <c r="P344" s="30">
        <v>4</v>
      </c>
      <c r="Q344" s="372"/>
      <c r="R344" s="6"/>
      <c r="S344" s="4">
        <f t="shared" si="79"/>
        <v>52000</v>
      </c>
      <c r="T344" s="4">
        <f t="shared" si="80"/>
        <v>-51000</v>
      </c>
      <c r="U344" s="4">
        <f t="shared" si="86"/>
        <v>0</v>
      </c>
      <c r="V344" s="4">
        <f t="shared" si="81"/>
        <v>208000</v>
      </c>
      <c r="W344" s="4">
        <f t="shared" si="82"/>
        <v>0</v>
      </c>
      <c r="X344" s="4">
        <f t="shared" si="83"/>
        <v>0</v>
      </c>
    </row>
    <row r="345" spans="1:24" s="3" customFormat="1" ht="13.5" customHeight="1" x14ac:dyDescent="0.2">
      <c r="A345" s="26">
        <f t="shared" si="84"/>
        <v>341</v>
      </c>
      <c r="B345" s="27" t="s">
        <v>1466</v>
      </c>
      <c r="C345" s="112">
        <v>40187</v>
      </c>
      <c r="D345" s="124">
        <v>120000</v>
      </c>
      <c r="E345" s="124"/>
      <c r="F345" s="29">
        <f t="shared" si="77"/>
        <v>120000</v>
      </c>
      <c r="G345" s="29">
        <v>119000</v>
      </c>
      <c r="H345" s="29">
        <f t="shared" si="85"/>
        <v>1000</v>
      </c>
      <c r="I345" s="30">
        <v>5</v>
      </c>
      <c r="J345" s="30">
        <v>0.2</v>
      </c>
      <c r="K345" s="30">
        <v>0</v>
      </c>
      <c r="L345" s="72">
        <f t="shared" si="75"/>
        <v>0</v>
      </c>
      <c r="M345" s="29">
        <f t="shared" si="76"/>
        <v>119000</v>
      </c>
      <c r="N345" s="72">
        <f t="shared" si="78"/>
        <v>1000</v>
      </c>
      <c r="O345" s="30" t="s">
        <v>1438</v>
      </c>
      <c r="P345" s="346">
        <v>1</v>
      </c>
      <c r="Q345" s="372"/>
      <c r="R345" s="6"/>
      <c r="S345" s="4">
        <f t="shared" si="79"/>
        <v>6000</v>
      </c>
      <c r="T345" s="4">
        <f t="shared" si="80"/>
        <v>-5000</v>
      </c>
      <c r="U345" s="4">
        <f t="shared" si="86"/>
        <v>0</v>
      </c>
      <c r="V345" s="4">
        <f t="shared" si="81"/>
        <v>24000</v>
      </c>
      <c r="W345" s="4">
        <f t="shared" si="82"/>
        <v>0</v>
      </c>
      <c r="X345" s="4">
        <f t="shared" si="83"/>
        <v>0</v>
      </c>
    </row>
    <row r="346" spans="1:24" s="3" customFormat="1" ht="13.5" customHeight="1" x14ac:dyDescent="0.2">
      <c r="A346" s="26">
        <f t="shared" si="84"/>
        <v>342</v>
      </c>
      <c r="B346" s="27" t="s">
        <v>1116</v>
      </c>
      <c r="C346" s="112">
        <v>40187</v>
      </c>
      <c r="D346" s="124">
        <v>55000</v>
      </c>
      <c r="E346" s="124"/>
      <c r="F346" s="29">
        <f t="shared" si="77"/>
        <v>55000</v>
      </c>
      <c r="G346" s="29">
        <v>54000</v>
      </c>
      <c r="H346" s="29">
        <f t="shared" si="85"/>
        <v>1000</v>
      </c>
      <c r="I346" s="30">
        <v>5</v>
      </c>
      <c r="J346" s="30">
        <v>0.2</v>
      </c>
      <c r="K346" s="30">
        <v>0</v>
      </c>
      <c r="L346" s="72">
        <f t="shared" si="75"/>
        <v>0</v>
      </c>
      <c r="M346" s="29">
        <f t="shared" si="76"/>
        <v>54000</v>
      </c>
      <c r="N346" s="72">
        <f t="shared" si="78"/>
        <v>1000</v>
      </c>
      <c r="O346" s="30" t="s">
        <v>1438</v>
      </c>
      <c r="P346" s="346">
        <v>1</v>
      </c>
      <c r="Q346" s="372"/>
      <c r="R346" s="6"/>
      <c r="S346" s="4">
        <f t="shared" si="79"/>
        <v>2750</v>
      </c>
      <c r="T346" s="4">
        <f t="shared" si="80"/>
        <v>-1750</v>
      </c>
      <c r="U346" s="4">
        <f t="shared" si="86"/>
        <v>0</v>
      </c>
      <c r="V346" s="4">
        <f t="shared" si="81"/>
        <v>11000</v>
      </c>
      <c r="W346" s="4">
        <f t="shared" si="82"/>
        <v>0</v>
      </c>
      <c r="X346" s="4">
        <f t="shared" si="83"/>
        <v>0</v>
      </c>
    </row>
    <row r="347" spans="1:24" s="3" customFormat="1" ht="13.5" customHeight="1" x14ac:dyDescent="0.2">
      <c r="A347" s="26">
        <f t="shared" si="84"/>
        <v>343</v>
      </c>
      <c r="B347" s="27" t="s">
        <v>1134</v>
      </c>
      <c r="C347" s="112">
        <v>40187</v>
      </c>
      <c r="D347" s="124">
        <v>85000</v>
      </c>
      <c r="E347" s="124"/>
      <c r="F347" s="29">
        <f t="shared" si="77"/>
        <v>85000</v>
      </c>
      <c r="G347" s="29">
        <v>84000</v>
      </c>
      <c r="H347" s="29">
        <f t="shared" si="85"/>
        <v>1000</v>
      </c>
      <c r="I347" s="30">
        <v>5</v>
      </c>
      <c r="J347" s="30">
        <v>0.2</v>
      </c>
      <c r="K347" s="30">
        <v>0</v>
      </c>
      <c r="L347" s="72">
        <f t="shared" si="75"/>
        <v>0</v>
      </c>
      <c r="M347" s="29">
        <f t="shared" si="76"/>
        <v>84000</v>
      </c>
      <c r="N347" s="72">
        <f t="shared" si="78"/>
        <v>1000</v>
      </c>
      <c r="O347" s="30" t="s">
        <v>1438</v>
      </c>
      <c r="P347" s="346">
        <v>1</v>
      </c>
      <c r="Q347" s="372"/>
      <c r="R347" s="6"/>
      <c r="S347" s="4">
        <f t="shared" si="79"/>
        <v>4250</v>
      </c>
      <c r="T347" s="4">
        <f t="shared" si="80"/>
        <v>-3250</v>
      </c>
      <c r="U347" s="4">
        <f t="shared" si="86"/>
        <v>0</v>
      </c>
      <c r="V347" s="4">
        <f t="shared" si="81"/>
        <v>17000</v>
      </c>
      <c r="W347" s="4">
        <f t="shared" si="82"/>
        <v>0</v>
      </c>
      <c r="X347" s="4">
        <f t="shared" si="83"/>
        <v>0</v>
      </c>
    </row>
    <row r="348" spans="1:24" s="3" customFormat="1" ht="13.5" customHeight="1" x14ac:dyDescent="0.2">
      <c r="A348" s="26">
        <f t="shared" si="84"/>
        <v>344</v>
      </c>
      <c r="B348" s="27" t="s">
        <v>1467</v>
      </c>
      <c r="C348" s="112">
        <v>40199</v>
      </c>
      <c r="D348" s="124">
        <v>14250000</v>
      </c>
      <c r="E348" s="124"/>
      <c r="F348" s="29">
        <f t="shared" si="77"/>
        <v>14250000</v>
      </c>
      <c r="G348" s="29">
        <v>14249000</v>
      </c>
      <c r="H348" s="29">
        <f t="shared" si="85"/>
        <v>1000</v>
      </c>
      <c r="I348" s="30">
        <v>5</v>
      </c>
      <c r="J348" s="30">
        <v>0.2</v>
      </c>
      <c r="K348" s="30">
        <v>0</v>
      </c>
      <c r="L348" s="72">
        <f t="shared" si="75"/>
        <v>0</v>
      </c>
      <c r="M348" s="29">
        <f t="shared" si="76"/>
        <v>14249000</v>
      </c>
      <c r="N348" s="72">
        <f t="shared" si="78"/>
        <v>1000</v>
      </c>
      <c r="O348" s="30" t="s">
        <v>1468</v>
      </c>
      <c r="P348" s="346">
        <v>1</v>
      </c>
      <c r="Q348" s="372"/>
      <c r="R348" s="6"/>
      <c r="S348" s="4">
        <f t="shared" si="79"/>
        <v>712500</v>
      </c>
      <c r="T348" s="4">
        <f t="shared" si="80"/>
        <v>-711500</v>
      </c>
      <c r="U348" s="4">
        <f t="shared" si="86"/>
        <v>0</v>
      </c>
      <c r="V348" s="4">
        <f t="shared" si="81"/>
        <v>2850000</v>
      </c>
      <c r="W348" s="4">
        <f t="shared" si="82"/>
        <v>0</v>
      </c>
      <c r="X348" s="4">
        <f t="shared" si="83"/>
        <v>0</v>
      </c>
    </row>
    <row r="349" spans="1:24" s="3" customFormat="1" ht="13.5" customHeight="1" x14ac:dyDescent="0.2">
      <c r="A349" s="26">
        <f t="shared" si="84"/>
        <v>345</v>
      </c>
      <c r="B349" s="27" t="s">
        <v>1469</v>
      </c>
      <c r="C349" s="112">
        <v>40200</v>
      </c>
      <c r="D349" s="124">
        <v>232000</v>
      </c>
      <c r="E349" s="124"/>
      <c r="F349" s="29">
        <f t="shared" si="77"/>
        <v>232000</v>
      </c>
      <c r="G349" s="29">
        <v>231000</v>
      </c>
      <c r="H349" s="29">
        <f t="shared" si="85"/>
        <v>1000</v>
      </c>
      <c r="I349" s="30">
        <v>5</v>
      </c>
      <c r="J349" s="30">
        <v>0.2</v>
      </c>
      <c r="K349" s="30">
        <v>0</v>
      </c>
      <c r="L349" s="72">
        <f t="shared" si="75"/>
        <v>0</v>
      </c>
      <c r="M349" s="29">
        <f t="shared" si="76"/>
        <v>231000</v>
      </c>
      <c r="N349" s="72">
        <f t="shared" si="78"/>
        <v>1000</v>
      </c>
      <c r="O349" s="30" t="s">
        <v>343</v>
      </c>
      <c r="P349" s="346">
        <v>1</v>
      </c>
      <c r="Q349" s="372"/>
      <c r="R349" s="6"/>
      <c r="S349" s="4">
        <f t="shared" si="79"/>
        <v>11600</v>
      </c>
      <c r="T349" s="4">
        <f t="shared" si="80"/>
        <v>-10600</v>
      </c>
      <c r="U349" s="4">
        <f t="shared" si="86"/>
        <v>0</v>
      </c>
      <c r="V349" s="4">
        <f t="shared" si="81"/>
        <v>46400</v>
      </c>
      <c r="W349" s="4">
        <f t="shared" si="82"/>
        <v>0</v>
      </c>
      <c r="X349" s="4">
        <f t="shared" si="83"/>
        <v>0</v>
      </c>
    </row>
    <row r="350" spans="1:24" s="3" customFormat="1" ht="13.5" customHeight="1" x14ac:dyDescent="0.2">
      <c r="A350" s="26">
        <f t="shared" si="84"/>
        <v>346</v>
      </c>
      <c r="B350" s="27" t="s">
        <v>1453</v>
      </c>
      <c r="C350" s="112">
        <v>40209</v>
      </c>
      <c r="D350" s="124">
        <v>1950000</v>
      </c>
      <c r="E350" s="124"/>
      <c r="F350" s="29">
        <f t="shared" si="77"/>
        <v>1950000</v>
      </c>
      <c r="G350" s="29">
        <v>1949000</v>
      </c>
      <c r="H350" s="29">
        <f t="shared" si="85"/>
        <v>1000</v>
      </c>
      <c r="I350" s="30">
        <v>5</v>
      </c>
      <c r="J350" s="30">
        <v>0.2</v>
      </c>
      <c r="K350" s="30">
        <v>0</v>
      </c>
      <c r="L350" s="72">
        <f t="shared" si="75"/>
        <v>0</v>
      </c>
      <c r="M350" s="29">
        <f t="shared" si="76"/>
        <v>1949000</v>
      </c>
      <c r="N350" s="72">
        <f t="shared" si="78"/>
        <v>1000</v>
      </c>
      <c r="O350" s="30" t="s">
        <v>1470</v>
      </c>
      <c r="P350" s="346">
        <v>5</v>
      </c>
      <c r="Q350" s="372"/>
      <c r="R350" s="6"/>
      <c r="S350" s="4">
        <f t="shared" si="79"/>
        <v>97500</v>
      </c>
      <c r="T350" s="4">
        <f t="shared" si="80"/>
        <v>-96500</v>
      </c>
      <c r="U350" s="4">
        <f t="shared" si="86"/>
        <v>0</v>
      </c>
      <c r="V350" s="4">
        <f t="shared" si="81"/>
        <v>390000</v>
      </c>
      <c r="W350" s="4">
        <f t="shared" si="82"/>
        <v>0</v>
      </c>
      <c r="X350" s="4">
        <f t="shared" si="83"/>
        <v>0</v>
      </c>
    </row>
    <row r="351" spans="1:24" s="3" customFormat="1" ht="13.5" customHeight="1" x14ac:dyDescent="0.2">
      <c r="A351" s="26">
        <f t="shared" si="84"/>
        <v>347</v>
      </c>
      <c r="B351" s="27" t="s">
        <v>1152</v>
      </c>
      <c r="C351" s="112">
        <v>40209</v>
      </c>
      <c r="D351" s="124">
        <v>528000</v>
      </c>
      <c r="E351" s="124"/>
      <c r="F351" s="29">
        <f t="shared" si="77"/>
        <v>528000</v>
      </c>
      <c r="G351" s="29">
        <v>527000</v>
      </c>
      <c r="H351" s="29">
        <f t="shared" si="85"/>
        <v>1000</v>
      </c>
      <c r="I351" s="30">
        <v>5</v>
      </c>
      <c r="J351" s="30">
        <v>0.2</v>
      </c>
      <c r="K351" s="30">
        <v>0</v>
      </c>
      <c r="L351" s="72">
        <f t="shared" si="75"/>
        <v>0</v>
      </c>
      <c r="M351" s="29">
        <f t="shared" si="76"/>
        <v>527000</v>
      </c>
      <c r="N351" s="72">
        <f t="shared" si="78"/>
        <v>1000</v>
      </c>
      <c r="O351" s="30" t="s">
        <v>1438</v>
      </c>
      <c r="P351" s="346">
        <v>11</v>
      </c>
      <c r="Q351" s="372"/>
      <c r="R351" s="6"/>
      <c r="S351" s="4">
        <f t="shared" si="79"/>
        <v>26400</v>
      </c>
      <c r="T351" s="4">
        <f t="shared" si="80"/>
        <v>-25400</v>
      </c>
      <c r="U351" s="4">
        <f t="shared" si="86"/>
        <v>0</v>
      </c>
      <c r="V351" s="4">
        <f t="shared" si="81"/>
        <v>105600</v>
      </c>
      <c r="W351" s="4">
        <f t="shared" si="82"/>
        <v>0</v>
      </c>
      <c r="X351" s="4">
        <f t="shared" si="83"/>
        <v>0</v>
      </c>
    </row>
    <row r="352" spans="1:24" s="3" customFormat="1" ht="13.5" customHeight="1" x14ac:dyDescent="0.2">
      <c r="A352" s="26">
        <f t="shared" si="84"/>
        <v>348</v>
      </c>
      <c r="B352" s="27" t="s">
        <v>1152</v>
      </c>
      <c r="C352" s="112">
        <v>40209</v>
      </c>
      <c r="D352" s="124">
        <v>384000</v>
      </c>
      <c r="E352" s="124"/>
      <c r="F352" s="29">
        <f t="shared" si="77"/>
        <v>384000</v>
      </c>
      <c r="G352" s="29">
        <v>383000</v>
      </c>
      <c r="H352" s="29">
        <f t="shared" si="85"/>
        <v>1000</v>
      </c>
      <c r="I352" s="30">
        <v>5</v>
      </c>
      <c r="J352" s="30">
        <v>0.2</v>
      </c>
      <c r="K352" s="30">
        <v>0</v>
      </c>
      <c r="L352" s="72">
        <f t="shared" si="75"/>
        <v>0</v>
      </c>
      <c r="M352" s="29">
        <f t="shared" si="76"/>
        <v>383000</v>
      </c>
      <c r="N352" s="72">
        <f t="shared" si="78"/>
        <v>1000</v>
      </c>
      <c r="O352" s="30" t="s">
        <v>1438</v>
      </c>
      <c r="P352" s="346">
        <v>8</v>
      </c>
      <c r="Q352" s="372"/>
      <c r="R352" s="6"/>
      <c r="S352" s="4">
        <f t="shared" si="79"/>
        <v>19200</v>
      </c>
      <c r="T352" s="4">
        <f t="shared" si="80"/>
        <v>-18200</v>
      </c>
      <c r="U352" s="4">
        <f t="shared" si="86"/>
        <v>0</v>
      </c>
      <c r="V352" s="4">
        <f t="shared" si="81"/>
        <v>76800</v>
      </c>
      <c r="W352" s="4">
        <f t="shared" si="82"/>
        <v>0</v>
      </c>
      <c r="X352" s="4">
        <f t="shared" si="83"/>
        <v>0</v>
      </c>
    </row>
    <row r="353" spans="1:24" s="3" customFormat="1" ht="13.5" customHeight="1" x14ac:dyDescent="0.2">
      <c r="A353" s="26">
        <f t="shared" si="84"/>
        <v>349</v>
      </c>
      <c r="B353" s="27" t="s">
        <v>1403</v>
      </c>
      <c r="C353" s="112">
        <v>40226</v>
      </c>
      <c r="D353" s="124">
        <v>150000</v>
      </c>
      <c r="E353" s="124"/>
      <c r="F353" s="29">
        <f t="shared" si="77"/>
        <v>150000</v>
      </c>
      <c r="G353" s="29">
        <v>149000</v>
      </c>
      <c r="H353" s="29">
        <f t="shared" si="85"/>
        <v>1000</v>
      </c>
      <c r="I353" s="30">
        <v>5</v>
      </c>
      <c r="J353" s="30">
        <v>0.2</v>
      </c>
      <c r="K353" s="30">
        <v>0</v>
      </c>
      <c r="L353" s="72">
        <f t="shared" si="75"/>
        <v>0</v>
      </c>
      <c r="M353" s="29">
        <f t="shared" si="76"/>
        <v>149000</v>
      </c>
      <c r="N353" s="72">
        <f t="shared" si="78"/>
        <v>1000</v>
      </c>
      <c r="O353" s="30" t="s">
        <v>1438</v>
      </c>
      <c r="P353" s="346">
        <v>1</v>
      </c>
      <c r="Q353" s="372"/>
      <c r="R353" s="6"/>
      <c r="S353" s="4">
        <f t="shared" si="79"/>
        <v>7500</v>
      </c>
      <c r="T353" s="4">
        <f t="shared" si="80"/>
        <v>-6500</v>
      </c>
      <c r="U353" s="4">
        <f t="shared" si="86"/>
        <v>0</v>
      </c>
      <c r="V353" s="4">
        <f t="shared" si="81"/>
        <v>30000</v>
      </c>
      <c r="W353" s="4">
        <f t="shared" ref="W353:W416" si="87">ROUND(IF(H353&lt;=1000,0,V353/12*3),0)</f>
        <v>0</v>
      </c>
      <c r="X353" s="4">
        <f t="shared" si="83"/>
        <v>0</v>
      </c>
    </row>
    <row r="354" spans="1:24" s="3" customFormat="1" ht="13.5" customHeight="1" x14ac:dyDescent="0.2">
      <c r="A354" s="26">
        <f t="shared" si="84"/>
        <v>350</v>
      </c>
      <c r="B354" s="27" t="s">
        <v>1134</v>
      </c>
      <c r="C354" s="112">
        <v>40226</v>
      </c>
      <c r="D354" s="124">
        <v>160000</v>
      </c>
      <c r="E354" s="124"/>
      <c r="F354" s="29">
        <f t="shared" si="77"/>
        <v>160000</v>
      </c>
      <c r="G354" s="29">
        <v>159000</v>
      </c>
      <c r="H354" s="29">
        <f t="shared" si="85"/>
        <v>1000</v>
      </c>
      <c r="I354" s="30">
        <v>5</v>
      </c>
      <c r="J354" s="30">
        <v>0.2</v>
      </c>
      <c r="K354" s="30">
        <v>0</v>
      </c>
      <c r="L354" s="72">
        <f t="shared" si="75"/>
        <v>0</v>
      </c>
      <c r="M354" s="29">
        <f t="shared" si="76"/>
        <v>159000</v>
      </c>
      <c r="N354" s="72">
        <f t="shared" si="78"/>
        <v>1000</v>
      </c>
      <c r="O354" s="30" t="s">
        <v>1438</v>
      </c>
      <c r="P354" s="346">
        <v>1</v>
      </c>
      <c r="Q354" s="372"/>
      <c r="R354" s="6"/>
      <c r="S354" s="4">
        <f t="shared" si="79"/>
        <v>8000</v>
      </c>
      <c r="T354" s="4">
        <f t="shared" si="80"/>
        <v>-7000</v>
      </c>
      <c r="U354" s="4">
        <f t="shared" si="86"/>
        <v>0</v>
      </c>
      <c r="V354" s="4">
        <f t="shared" si="81"/>
        <v>32000</v>
      </c>
      <c r="W354" s="4">
        <f t="shared" si="87"/>
        <v>0</v>
      </c>
      <c r="X354" s="4">
        <f t="shared" si="83"/>
        <v>0</v>
      </c>
    </row>
    <row r="355" spans="1:24" s="3" customFormat="1" ht="13.5" customHeight="1" x14ac:dyDescent="0.2">
      <c r="A355" s="26">
        <f t="shared" si="84"/>
        <v>351</v>
      </c>
      <c r="B355" s="27" t="s">
        <v>1471</v>
      </c>
      <c r="C355" s="112">
        <v>40234</v>
      </c>
      <c r="D355" s="124">
        <v>909091</v>
      </c>
      <c r="E355" s="124"/>
      <c r="F355" s="29">
        <f t="shared" si="77"/>
        <v>909091</v>
      </c>
      <c r="G355" s="29">
        <v>908091</v>
      </c>
      <c r="H355" s="29">
        <f t="shared" si="85"/>
        <v>1000</v>
      </c>
      <c r="I355" s="30">
        <v>5</v>
      </c>
      <c r="J355" s="30">
        <v>0.2</v>
      </c>
      <c r="K355" s="30">
        <v>0</v>
      </c>
      <c r="L355" s="72">
        <f t="shared" si="75"/>
        <v>0</v>
      </c>
      <c r="M355" s="29">
        <f t="shared" si="76"/>
        <v>908091</v>
      </c>
      <c r="N355" s="72">
        <f t="shared" si="78"/>
        <v>1000</v>
      </c>
      <c r="O355" s="30" t="s">
        <v>343</v>
      </c>
      <c r="P355" s="346">
        <v>1</v>
      </c>
      <c r="Q355" s="372"/>
      <c r="R355" s="6"/>
      <c r="S355" s="4">
        <f t="shared" si="79"/>
        <v>45454.55</v>
      </c>
      <c r="T355" s="4">
        <f t="shared" si="80"/>
        <v>-44454.55</v>
      </c>
      <c r="U355" s="4">
        <f t="shared" si="86"/>
        <v>0</v>
      </c>
      <c r="V355" s="4">
        <f t="shared" si="81"/>
        <v>181818.2</v>
      </c>
      <c r="W355" s="4">
        <f t="shared" si="87"/>
        <v>0</v>
      </c>
      <c r="X355" s="4">
        <f t="shared" si="83"/>
        <v>0</v>
      </c>
    </row>
    <row r="356" spans="1:24" s="3" customFormat="1" ht="13.5" customHeight="1" x14ac:dyDescent="0.2">
      <c r="A356" s="26">
        <f t="shared" si="84"/>
        <v>352</v>
      </c>
      <c r="B356" s="27" t="s">
        <v>1472</v>
      </c>
      <c r="C356" s="112">
        <v>40268</v>
      </c>
      <c r="D356" s="124">
        <v>840000</v>
      </c>
      <c r="E356" s="124"/>
      <c r="F356" s="29">
        <f t="shared" si="77"/>
        <v>840000</v>
      </c>
      <c r="G356" s="29">
        <v>839000</v>
      </c>
      <c r="H356" s="29">
        <f t="shared" si="85"/>
        <v>1000</v>
      </c>
      <c r="I356" s="30">
        <v>5</v>
      </c>
      <c r="J356" s="30">
        <v>0.2</v>
      </c>
      <c r="K356" s="30">
        <v>0</v>
      </c>
      <c r="L356" s="72">
        <f t="shared" si="75"/>
        <v>0</v>
      </c>
      <c r="M356" s="29">
        <f t="shared" si="76"/>
        <v>839000</v>
      </c>
      <c r="N356" s="72">
        <f t="shared" si="78"/>
        <v>1000</v>
      </c>
      <c r="O356" s="104" t="s">
        <v>1463</v>
      </c>
      <c r="P356" s="346">
        <v>2</v>
      </c>
      <c r="Q356" s="372"/>
      <c r="R356" s="6"/>
      <c r="S356" s="4">
        <f t="shared" si="79"/>
        <v>42000</v>
      </c>
      <c r="T356" s="4">
        <f t="shared" si="80"/>
        <v>-41000</v>
      </c>
      <c r="U356" s="4">
        <f t="shared" si="86"/>
        <v>0</v>
      </c>
      <c r="V356" s="4">
        <f t="shared" si="81"/>
        <v>168000</v>
      </c>
      <c r="W356" s="4">
        <f t="shared" si="87"/>
        <v>0</v>
      </c>
      <c r="X356" s="4">
        <f t="shared" si="83"/>
        <v>0</v>
      </c>
    </row>
    <row r="357" spans="1:24" s="3" customFormat="1" ht="13.5" customHeight="1" x14ac:dyDescent="0.2">
      <c r="A357" s="26">
        <f t="shared" si="84"/>
        <v>353</v>
      </c>
      <c r="B357" s="27" t="s">
        <v>1473</v>
      </c>
      <c r="C357" s="112">
        <v>40268</v>
      </c>
      <c r="D357" s="124">
        <v>1140000</v>
      </c>
      <c r="E357" s="124"/>
      <c r="F357" s="29">
        <f t="shared" si="77"/>
        <v>1140000</v>
      </c>
      <c r="G357" s="29">
        <v>1139000</v>
      </c>
      <c r="H357" s="29">
        <f t="shared" si="85"/>
        <v>1000</v>
      </c>
      <c r="I357" s="30">
        <v>5</v>
      </c>
      <c r="J357" s="30">
        <v>0.2</v>
      </c>
      <c r="K357" s="30">
        <v>0</v>
      </c>
      <c r="L357" s="72">
        <f t="shared" si="75"/>
        <v>0</v>
      </c>
      <c r="M357" s="29">
        <f t="shared" si="76"/>
        <v>1139000</v>
      </c>
      <c r="N357" s="72">
        <f t="shared" si="78"/>
        <v>1000</v>
      </c>
      <c r="O357" s="104" t="s">
        <v>1463</v>
      </c>
      <c r="P357" s="346">
        <v>3</v>
      </c>
      <c r="Q357" s="372"/>
      <c r="R357" s="6"/>
      <c r="S357" s="4">
        <f t="shared" si="79"/>
        <v>57000</v>
      </c>
      <c r="T357" s="4">
        <f t="shared" si="80"/>
        <v>-56000</v>
      </c>
      <c r="U357" s="4">
        <f t="shared" si="86"/>
        <v>0</v>
      </c>
      <c r="V357" s="4">
        <f t="shared" si="81"/>
        <v>228000</v>
      </c>
      <c r="W357" s="4">
        <f t="shared" si="87"/>
        <v>0</v>
      </c>
      <c r="X357" s="4">
        <f t="shared" si="83"/>
        <v>0</v>
      </c>
    </row>
    <row r="358" spans="1:24" s="3" customFormat="1" ht="13.5" customHeight="1" x14ac:dyDescent="0.2">
      <c r="A358" s="26">
        <f t="shared" si="84"/>
        <v>354</v>
      </c>
      <c r="B358" s="27" t="s">
        <v>1474</v>
      </c>
      <c r="C358" s="112">
        <v>40268</v>
      </c>
      <c r="D358" s="124">
        <v>380000</v>
      </c>
      <c r="E358" s="124"/>
      <c r="F358" s="29">
        <f t="shared" si="77"/>
        <v>380000</v>
      </c>
      <c r="G358" s="29">
        <v>379000</v>
      </c>
      <c r="H358" s="29">
        <f t="shared" si="85"/>
        <v>1000</v>
      </c>
      <c r="I358" s="30">
        <v>5</v>
      </c>
      <c r="J358" s="30">
        <v>0.2</v>
      </c>
      <c r="K358" s="30">
        <v>0</v>
      </c>
      <c r="L358" s="72">
        <f t="shared" si="75"/>
        <v>0</v>
      </c>
      <c r="M358" s="29">
        <f t="shared" si="76"/>
        <v>379000</v>
      </c>
      <c r="N358" s="72">
        <f t="shared" si="78"/>
        <v>1000</v>
      </c>
      <c r="O358" s="104" t="s">
        <v>1475</v>
      </c>
      <c r="P358" s="346">
        <v>1</v>
      </c>
      <c r="Q358" s="372"/>
      <c r="R358" s="6"/>
      <c r="S358" s="4">
        <f t="shared" si="79"/>
        <v>19000</v>
      </c>
      <c r="T358" s="4">
        <f t="shared" si="80"/>
        <v>-18000</v>
      </c>
      <c r="U358" s="4">
        <f t="shared" si="86"/>
        <v>0</v>
      </c>
      <c r="V358" s="4">
        <f t="shared" si="81"/>
        <v>76000</v>
      </c>
      <c r="W358" s="4">
        <f t="shared" si="87"/>
        <v>0</v>
      </c>
      <c r="X358" s="4">
        <f t="shared" si="83"/>
        <v>0</v>
      </c>
    </row>
    <row r="359" spans="1:24" s="3" customFormat="1" ht="13.5" customHeight="1" x14ac:dyDescent="0.2">
      <c r="A359" s="26">
        <f t="shared" si="84"/>
        <v>355</v>
      </c>
      <c r="B359" s="27" t="s">
        <v>1476</v>
      </c>
      <c r="C359" s="112">
        <v>40268</v>
      </c>
      <c r="D359" s="124">
        <v>380000</v>
      </c>
      <c r="E359" s="124"/>
      <c r="F359" s="29">
        <f t="shared" si="77"/>
        <v>380000</v>
      </c>
      <c r="G359" s="29">
        <v>379000</v>
      </c>
      <c r="H359" s="29">
        <f t="shared" si="85"/>
        <v>1000</v>
      </c>
      <c r="I359" s="30">
        <v>5</v>
      </c>
      <c r="J359" s="30">
        <v>0.2</v>
      </c>
      <c r="K359" s="30">
        <v>0</v>
      </c>
      <c r="L359" s="72">
        <f t="shared" si="75"/>
        <v>0</v>
      </c>
      <c r="M359" s="29">
        <f t="shared" si="76"/>
        <v>379000</v>
      </c>
      <c r="N359" s="72">
        <f t="shared" si="78"/>
        <v>1000</v>
      </c>
      <c r="O359" s="104" t="s">
        <v>1463</v>
      </c>
      <c r="P359" s="346">
        <v>1</v>
      </c>
      <c r="Q359" s="372"/>
      <c r="R359" s="6"/>
      <c r="S359" s="4">
        <f t="shared" si="79"/>
        <v>19000</v>
      </c>
      <c r="T359" s="4">
        <f t="shared" si="80"/>
        <v>-18000</v>
      </c>
      <c r="U359" s="4">
        <f t="shared" si="86"/>
        <v>0</v>
      </c>
      <c r="V359" s="4">
        <f t="shared" si="81"/>
        <v>76000</v>
      </c>
      <c r="W359" s="4">
        <f t="shared" si="87"/>
        <v>0</v>
      </c>
      <c r="X359" s="4">
        <f t="shared" si="83"/>
        <v>0</v>
      </c>
    </row>
    <row r="360" spans="1:24" s="3" customFormat="1" ht="13.5" customHeight="1" x14ac:dyDescent="0.2">
      <c r="A360" s="26">
        <f t="shared" si="84"/>
        <v>356</v>
      </c>
      <c r="B360" s="27" t="s">
        <v>1477</v>
      </c>
      <c r="C360" s="112">
        <v>40268</v>
      </c>
      <c r="D360" s="124">
        <v>1050000</v>
      </c>
      <c r="E360" s="124"/>
      <c r="F360" s="29">
        <f t="shared" si="77"/>
        <v>1050000</v>
      </c>
      <c r="G360" s="29">
        <v>1049000</v>
      </c>
      <c r="H360" s="29">
        <f t="shared" si="85"/>
        <v>1000</v>
      </c>
      <c r="I360" s="30">
        <v>5</v>
      </c>
      <c r="J360" s="30">
        <v>0.2</v>
      </c>
      <c r="K360" s="30">
        <v>0</v>
      </c>
      <c r="L360" s="72">
        <f t="shared" si="75"/>
        <v>0</v>
      </c>
      <c r="M360" s="29">
        <f t="shared" si="76"/>
        <v>1049000</v>
      </c>
      <c r="N360" s="72">
        <f t="shared" si="78"/>
        <v>1000</v>
      </c>
      <c r="O360" s="104" t="s">
        <v>1463</v>
      </c>
      <c r="P360" s="346">
        <v>3</v>
      </c>
      <c r="Q360" s="372"/>
      <c r="R360" s="6"/>
      <c r="S360" s="4">
        <f t="shared" si="79"/>
        <v>52500</v>
      </c>
      <c r="T360" s="4">
        <f t="shared" si="80"/>
        <v>-51500</v>
      </c>
      <c r="U360" s="4">
        <f t="shared" si="86"/>
        <v>0</v>
      </c>
      <c r="V360" s="4">
        <f t="shared" si="81"/>
        <v>210000</v>
      </c>
      <c r="W360" s="4">
        <f t="shared" si="87"/>
        <v>0</v>
      </c>
      <c r="X360" s="4">
        <f t="shared" si="83"/>
        <v>0</v>
      </c>
    </row>
    <row r="361" spans="1:24" s="3" customFormat="1" ht="13.5" customHeight="1" x14ac:dyDescent="0.2">
      <c r="A361" s="26">
        <f t="shared" si="84"/>
        <v>357</v>
      </c>
      <c r="B361" s="27" t="s">
        <v>1478</v>
      </c>
      <c r="C361" s="112">
        <v>40268</v>
      </c>
      <c r="D361" s="124">
        <v>800000</v>
      </c>
      <c r="E361" s="124"/>
      <c r="F361" s="29">
        <f t="shared" si="77"/>
        <v>800000</v>
      </c>
      <c r="G361" s="29">
        <v>799000</v>
      </c>
      <c r="H361" s="29">
        <f t="shared" si="85"/>
        <v>1000</v>
      </c>
      <c r="I361" s="30">
        <v>5</v>
      </c>
      <c r="J361" s="30">
        <v>0.2</v>
      </c>
      <c r="K361" s="30">
        <v>0</v>
      </c>
      <c r="L361" s="72">
        <f t="shared" ref="L361:L424" si="88">ROUND(IF(F361*J361*K361/12&gt;=H361,H361-1000,F361*J361*K361/12),0)</f>
        <v>0</v>
      </c>
      <c r="M361" s="29">
        <f t="shared" ref="M361:M424" si="89">+G361+L361</f>
        <v>799000</v>
      </c>
      <c r="N361" s="72">
        <f t="shared" si="78"/>
        <v>1000</v>
      </c>
      <c r="O361" s="104" t="s">
        <v>1463</v>
      </c>
      <c r="P361" s="346">
        <v>2</v>
      </c>
      <c r="Q361" s="372"/>
      <c r="R361" s="6"/>
      <c r="S361" s="4">
        <f t="shared" si="79"/>
        <v>40000</v>
      </c>
      <c r="T361" s="4">
        <f t="shared" si="80"/>
        <v>-39000</v>
      </c>
      <c r="U361" s="4">
        <f t="shared" si="86"/>
        <v>0</v>
      </c>
      <c r="V361" s="4">
        <f t="shared" si="81"/>
        <v>160000</v>
      </c>
      <c r="W361" s="4">
        <f t="shared" si="87"/>
        <v>0</v>
      </c>
      <c r="X361" s="4">
        <f t="shared" si="83"/>
        <v>0</v>
      </c>
    </row>
    <row r="362" spans="1:24" s="3" customFormat="1" ht="13.5" customHeight="1" x14ac:dyDescent="0.2">
      <c r="A362" s="26">
        <f t="shared" si="84"/>
        <v>358</v>
      </c>
      <c r="B362" s="27" t="s">
        <v>1479</v>
      </c>
      <c r="C362" s="112">
        <v>40268</v>
      </c>
      <c r="D362" s="124">
        <v>840000</v>
      </c>
      <c r="E362" s="124"/>
      <c r="F362" s="29">
        <f t="shared" si="77"/>
        <v>840000</v>
      </c>
      <c r="G362" s="29">
        <v>839000</v>
      </c>
      <c r="H362" s="29">
        <f t="shared" si="85"/>
        <v>1000</v>
      </c>
      <c r="I362" s="30">
        <v>5</v>
      </c>
      <c r="J362" s="30">
        <v>0.2</v>
      </c>
      <c r="K362" s="30">
        <v>0</v>
      </c>
      <c r="L362" s="72">
        <f t="shared" si="88"/>
        <v>0</v>
      </c>
      <c r="M362" s="29">
        <f t="shared" si="89"/>
        <v>839000</v>
      </c>
      <c r="N362" s="72">
        <f t="shared" si="78"/>
        <v>1000</v>
      </c>
      <c r="O362" s="104" t="s">
        <v>1463</v>
      </c>
      <c r="P362" s="346">
        <v>2</v>
      </c>
      <c r="Q362" s="372"/>
      <c r="R362" s="6"/>
      <c r="S362" s="4">
        <f t="shared" si="79"/>
        <v>42000</v>
      </c>
      <c r="T362" s="4">
        <f t="shared" si="80"/>
        <v>-41000</v>
      </c>
      <c r="U362" s="4">
        <f t="shared" si="86"/>
        <v>0</v>
      </c>
      <c r="V362" s="4">
        <f t="shared" si="81"/>
        <v>168000</v>
      </c>
      <c r="W362" s="4">
        <f t="shared" si="87"/>
        <v>0</v>
      </c>
      <c r="X362" s="4">
        <f t="shared" si="83"/>
        <v>0</v>
      </c>
    </row>
    <row r="363" spans="1:24" s="3" customFormat="1" ht="13.5" customHeight="1" x14ac:dyDescent="0.2">
      <c r="A363" s="26">
        <f t="shared" si="84"/>
        <v>359</v>
      </c>
      <c r="B363" s="27" t="s">
        <v>1480</v>
      </c>
      <c r="C363" s="112">
        <v>40268</v>
      </c>
      <c r="D363" s="124">
        <v>770000</v>
      </c>
      <c r="E363" s="124"/>
      <c r="F363" s="29">
        <f t="shared" si="77"/>
        <v>770000</v>
      </c>
      <c r="G363" s="29">
        <v>769000</v>
      </c>
      <c r="H363" s="29">
        <f t="shared" si="85"/>
        <v>1000</v>
      </c>
      <c r="I363" s="30">
        <v>5</v>
      </c>
      <c r="J363" s="30">
        <v>0.2</v>
      </c>
      <c r="K363" s="30">
        <v>0</v>
      </c>
      <c r="L363" s="72">
        <f t="shared" si="88"/>
        <v>0</v>
      </c>
      <c r="M363" s="29">
        <f t="shared" si="89"/>
        <v>769000</v>
      </c>
      <c r="N363" s="72">
        <f t="shared" si="78"/>
        <v>1000</v>
      </c>
      <c r="O363" s="104" t="s">
        <v>1463</v>
      </c>
      <c r="P363" s="346">
        <v>1</v>
      </c>
      <c r="Q363" s="372"/>
      <c r="R363" s="6"/>
      <c r="S363" s="4">
        <f t="shared" si="79"/>
        <v>38500</v>
      </c>
      <c r="T363" s="4">
        <f t="shared" si="80"/>
        <v>-37500</v>
      </c>
      <c r="U363" s="4">
        <f t="shared" si="86"/>
        <v>0</v>
      </c>
      <c r="V363" s="4">
        <f t="shared" si="81"/>
        <v>154000</v>
      </c>
      <c r="W363" s="4">
        <f t="shared" si="87"/>
        <v>0</v>
      </c>
      <c r="X363" s="4">
        <f t="shared" si="83"/>
        <v>0</v>
      </c>
    </row>
    <row r="364" spans="1:24" s="3" customFormat="1" ht="13.5" customHeight="1" x14ac:dyDescent="0.2">
      <c r="A364" s="26">
        <f t="shared" si="84"/>
        <v>360</v>
      </c>
      <c r="B364" s="27" t="s">
        <v>1440</v>
      </c>
      <c r="C364" s="112">
        <v>40268</v>
      </c>
      <c r="D364" s="124">
        <v>2300000</v>
      </c>
      <c r="E364" s="124"/>
      <c r="F364" s="29">
        <f t="shared" si="77"/>
        <v>2300000</v>
      </c>
      <c r="G364" s="29">
        <v>2299000</v>
      </c>
      <c r="H364" s="29">
        <f t="shared" si="85"/>
        <v>1000</v>
      </c>
      <c r="I364" s="30">
        <v>5</v>
      </c>
      <c r="J364" s="30">
        <v>0.2</v>
      </c>
      <c r="K364" s="30">
        <v>0</v>
      </c>
      <c r="L364" s="72">
        <f t="shared" si="88"/>
        <v>0</v>
      </c>
      <c r="M364" s="29">
        <f t="shared" si="89"/>
        <v>2299000</v>
      </c>
      <c r="N364" s="72">
        <f t="shared" si="78"/>
        <v>1000</v>
      </c>
      <c r="O364" s="104" t="s">
        <v>1463</v>
      </c>
      <c r="P364" s="346">
        <v>1</v>
      </c>
      <c r="Q364" s="372"/>
      <c r="R364" s="6"/>
      <c r="S364" s="4">
        <f t="shared" si="79"/>
        <v>115000</v>
      </c>
      <c r="T364" s="4">
        <f t="shared" si="80"/>
        <v>-114000</v>
      </c>
      <c r="U364" s="4">
        <f t="shared" si="86"/>
        <v>0</v>
      </c>
      <c r="V364" s="4">
        <f t="shared" si="81"/>
        <v>460000</v>
      </c>
      <c r="W364" s="4">
        <f t="shared" si="87"/>
        <v>0</v>
      </c>
      <c r="X364" s="4">
        <f t="shared" si="83"/>
        <v>0</v>
      </c>
    </row>
    <row r="365" spans="1:24" s="3" customFormat="1" ht="13.5" customHeight="1" x14ac:dyDescent="0.2">
      <c r="A365" s="26">
        <f t="shared" si="84"/>
        <v>361</v>
      </c>
      <c r="B365" s="27" t="s">
        <v>1481</v>
      </c>
      <c r="C365" s="112">
        <v>40268</v>
      </c>
      <c r="D365" s="124">
        <v>525164</v>
      </c>
      <c r="E365" s="124"/>
      <c r="F365" s="29">
        <f t="shared" si="77"/>
        <v>525164</v>
      </c>
      <c r="G365" s="29">
        <v>524164</v>
      </c>
      <c r="H365" s="29">
        <f t="shared" si="85"/>
        <v>1000</v>
      </c>
      <c r="I365" s="30">
        <v>5</v>
      </c>
      <c r="J365" s="30">
        <v>0.2</v>
      </c>
      <c r="K365" s="30">
        <v>0</v>
      </c>
      <c r="L365" s="72">
        <f t="shared" si="88"/>
        <v>0</v>
      </c>
      <c r="M365" s="29">
        <f t="shared" si="89"/>
        <v>524164</v>
      </c>
      <c r="N365" s="72">
        <f t="shared" si="78"/>
        <v>1000</v>
      </c>
      <c r="O365" s="30" t="s">
        <v>1482</v>
      </c>
      <c r="P365" s="346">
        <v>4</v>
      </c>
      <c r="Q365" s="372"/>
      <c r="R365" s="6"/>
      <c r="S365" s="4">
        <f t="shared" si="79"/>
        <v>26258.2</v>
      </c>
      <c r="T365" s="4">
        <f t="shared" si="80"/>
        <v>-25258.2</v>
      </c>
      <c r="U365" s="4">
        <f t="shared" si="86"/>
        <v>0</v>
      </c>
      <c r="V365" s="4">
        <f t="shared" si="81"/>
        <v>105032.8</v>
      </c>
      <c r="W365" s="4">
        <f t="shared" si="87"/>
        <v>0</v>
      </c>
      <c r="X365" s="4">
        <f t="shared" si="83"/>
        <v>0</v>
      </c>
    </row>
    <row r="366" spans="1:24" s="3" customFormat="1" ht="13.5" customHeight="1" x14ac:dyDescent="0.2">
      <c r="A366" s="26">
        <f t="shared" si="84"/>
        <v>362</v>
      </c>
      <c r="B366" s="27" t="s">
        <v>1483</v>
      </c>
      <c r="C366" s="112">
        <v>40268</v>
      </c>
      <c r="D366" s="124">
        <v>900000</v>
      </c>
      <c r="E366" s="124"/>
      <c r="F366" s="29">
        <f t="shared" si="77"/>
        <v>900000</v>
      </c>
      <c r="G366" s="29">
        <v>899000</v>
      </c>
      <c r="H366" s="29">
        <f t="shared" si="85"/>
        <v>1000</v>
      </c>
      <c r="I366" s="30">
        <v>5</v>
      </c>
      <c r="J366" s="30">
        <v>0.2</v>
      </c>
      <c r="K366" s="30">
        <v>0</v>
      </c>
      <c r="L366" s="72">
        <f t="shared" si="88"/>
        <v>0</v>
      </c>
      <c r="M366" s="29">
        <f t="shared" si="89"/>
        <v>899000</v>
      </c>
      <c r="N366" s="72">
        <f t="shared" si="78"/>
        <v>1000</v>
      </c>
      <c r="O366" s="30" t="s">
        <v>343</v>
      </c>
      <c r="P366" s="346">
        <v>1</v>
      </c>
      <c r="Q366" s="372"/>
      <c r="R366" s="6"/>
      <c r="S366" s="4">
        <f t="shared" si="79"/>
        <v>45000</v>
      </c>
      <c r="T366" s="4">
        <f t="shared" si="80"/>
        <v>-44000</v>
      </c>
      <c r="U366" s="4">
        <f t="shared" si="86"/>
        <v>0</v>
      </c>
      <c r="V366" s="4">
        <f t="shared" si="81"/>
        <v>180000</v>
      </c>
      <c r="W366" s="4">
        <f t="shared" si="87"/>
        <v>0</v>
      </c>
      <c r="X366" s="4">
        <f t="shared" si="83"/>
        <v>0</v>
      </c>
    </row>
    <row r="367" spans="1:24" s="3" customFormat="1" ht="13.5" customHeight="1" x14ac:dyDescent="0.2">
      <c r="A367" s="26">
        <f t="shared" si="84"/>
        <v>363</v>
      </c>
      <c r="B367" s="27" t="s">
        <v>1484</v>
      </c>
      <c r="C367" s="112">
        <v>40268</v>
      </c>
      <c r="D367" s="124">
        <v>4750000</v>
      </c>
      <c r="E367" s="124"/>
      <c r="F367" s="29">
        <f t="shared" si="77"/>
        <v>4750000</v>
      </c>
      <c r="G367" s="29">
        <v>4749000</v>
      </c>
      <c r="H367" s="29">
        <f t="shared" si="85"/>
        <v>1000</v>
      </c>
      <c r="I367" s="30">
        <v>5</v>
      </c>
      <c r="J367" s="30">
        <v>0.2</v>
      </c>
      <c r="K367" s="30">
        <v>0</v>
      </c>
      <c r="L367" s="72">
        <f t="shared" si="88"/>
        <v>0</v>
      </c>
      <c r="M367" s="29">
        <f t="shared" si="89"/>
        <v>4749000</v>
      </c>
      <c r="N367" s="72">
        <f t="shared" si="78"/>
        <v>1000</v>
      </c>
      <c r="O367" s="30" t="s">
        <v>1485</v>
      </c>
      <c r="P367" s="346">
        <v>5</v>
      </c>
      <c r="Q367" s="372"/>
      <c r="R367" s="6"/>
      <c r="S367" s="4">
        <f t="shared" si="79"/>
        <v>237500</v>
      </c>
      <c r="T367" s="4">
        <f t="shared" si="80"/>
        <v>-236500</v>
      </c>
      <c r="U367" s="4">
        <f t="shared" si="86"/>
        <v>0</v>
      </c>
      <c r="V367" s="4">
        <f t="shared" si="81"/>
        <v>950000</v>
      </c>
      <c r="W367" s="4">
        <f t="shared" si="87"/>
        <v>0</v>
      </c>
      <c r="X367" s="4">
        <f t="shared" si="83"/>
        <v>0</v>
      </c>
    </row>
    <row r="368" spans="1:24" s="3" customFormat="1" ht="13.5" customHeight="1" x14ac:dyDescent="0.2">
      <c r="A368" s="26">
        <f t="shared" si="84"/>
        <v>364</v>
      </c>
      <c r="B368" s="27" t="s">
        <v>1486</v>
      </c>
      <c r="C368" s="112">
        <v>40270</v>
      </c>
      <c r="D368" s="124">
        <v>420000</v>
      </c>
      <c r="E368" s="124"/>
      <c r="F368" s="29">
        <f t="shared" si="77"/>
        <v>420000</v>
      </c>
      <c r="G368" s="29">
        <v>419000</v>
      </c>
      <c r="H368" s="29">
        <f t="shared" si="85"/>
        <v>1000</v>
      </c>
      <c r="I368" s="30">
        <v>5</v>
      </c>
      <c r="J368" s="30">
        <v>0.2</v>
      </c>
      <c r="K368" s="30">
        <v>0</v>
      </c>
      <c r="L368" s="72">
        <f t="shared" si="88"/>
        <v>0</v>
      </c>
      <c r="M368" s="29">
        <f t="shared" si="89"/>
        <v>419000</v>
      </c>
      <c r="N368" s="72">
        <f t="shared" si="78"/>
        <v>1000</v>
      </c>
      <c r="O368" s="30" t="s">
        <v>1438</v>
      </c>
      <c r="P368" s="346">
        <v>4</v>
      </c>
      <c r="Q368" s="372"/>
      <c r="R368" s="6"/>
      <c r="S368" s="4">
        <f t="shared" si="79"/>
        <v>21000</v>
      </c>
      <c r="T368" s="4">
        <f t="shared" si="80"/>
        <v>-20000</v>
      </c>
      <c r="U368" s="4">
        <f t="shared" si="86"/>
        <v>0</v>
      </c>
      <c r="V368" s="4">
        <f t="shared" si="81"/>
        <v>84000</v>
      </c>
      <c r="W368" s="4">
        <f t="shared" si="87"/>
        <v>0</v>
      </c>
      <c r="X368" s="4">
        <f t="shared" si="83"/>
        <v>0</v>
      </c>
    </row>
    <row r="369" spans="1:24" s="3" customFormat="1" ht="13.5" customHeight="1" x14ac:dyDescent="0.2">
      <c r="A369" s="26">
        <f t="shared" si="84"/>
        <v>365</v>
      </c>
      <c r="B369" s="27" t="s">
        <v>1116</v>
      </c>
      <c r="C369" s="112">
        <v>40270</v>
      </c>
      <c r="D369" s="124">
        <v>220000</v>
      </c>
      <c r="E369" s="124"/>
      <c r="F369" s="29">
        <f t="shared" si="77"/>
        <v>220000</v>
      </c>
      <c r="G369" s="29">
        <v>219000</v>
      </c>
      <c r="H369" s="29">
        <f t="shared" si="85"/>
        <v>1000</v>
      </c>
      <c r="I369" s="30">
        <v>5</v>
      </c>
      <c r="J369" s="30">
        <v>0.2</v>
      </c>
      <c r="K369" s="30">
        <v>0</v>
      </c>
      <c r="L369" s="72">
        <f t="shared" si="88"/>
        <v>0</v>
      </c>
      <c r="M369" s="29">
        <f t="shared" si="89"/>
        <v>219000</v>
      </c>
      <c r="N369" s="72">
        <f t="shared" si="78"/>
        <v>1000</v>
      </c>
      <c r="O369" s="30" t="s">
        <v>1438</v>
      </c>
      <c r="P369" s="346">
        <v>4</v>
      </c>
      <c r="Q369" s="372"/>
      <c r="R369" s="6"/>
      <c r="S369" s="4">
        <f t="shared" si="79"/>
        <v>11000</v>
      </c>
      <c r="T369" s="4">
        <f t="shared" si="80"/>
        <v>-10000</v>
      </c>
      <c r="U369" s="4">
        <f t="shared" si="86"/>
        <v>0</v>
      </c>
      <c r="V369" s="4">
        <f t="shared" si="81"/>
        <v>44000</v>
      </c>
      <c r="W369" s="4">
        <f t="shared" si="87"/>
        <v>0</v>
      </c>
      <c r="X369" s="4">
        <f t="shared" si="83"/>
        <v>0</v>
      </c>
    </row>
    <row r="370" spans="1:24" s="3" customFormat="1" ht="13.5" customHeight="1" x14ac:dyDescent="0.2">
      <c r="A370" s="26">
        <f t="shared" si="84"/>
        <v>366</v>
      </c>
      <c r="B370" s="27" t="s">
        <v>1134</v>
      </c>
      <c r="C370" s="112">
        <v>40270</v>
      </c>
      <c r="D370" s="124">
        <v>400000</v>
      </c>
      <c r="E370" s="124"/>
      <c r="F370" s="29">
        <f t="shared" si="77"/>
        <v>400000</v>
      </c>
      <c r="G370" s="29">
        <v>399000</v>
      </c>
      <c r="H370" s="29">
        <f t="shared" si="85"/>
        <v>1000</v>
      </c>
      <c r="I370" s="30">
        <v>5</v>
      </c>
      <c r="J370" s="30">
        <v>0.2</v>
      </c>
      <c r="K370" s="30">
        <v>0</v>
      </c>
      <c r="L370" s="72">
        <f t="shared" si="88"/>
        <v>0</v>
      </c>
      <c r="M370" s="29">
        <f t="shared" si="89"/>
        <v>399000</v>
      </c>
      <c r="N370" s="72">
        <f t="shared" si="78"/>
        <v>1000</v>
      </c>
      <c r="O370" s="30" t="s">
        <v>1487</v>
      </c>
      <c r="P370" s="346">
        <v>5</v>
      </c>
      <c r="Q370" s="372"/>
      <c r="R370" s="6"/>
      <c r="S370" s="4">
        <f t="shared" si="79"/>
        <v>20000</v>
      </c>
      <c r="T370" s="4">
        <f t="shared" si="80"/>
        <v>-19000</v>
      </c>
      <c r="U370" s="4">
        <f t="shared" si="86"/>
        <v>0</v>
      </c>
      <c r="V370" s="4">
        <f t="shared" si="81"/>
        <v>80000</v>
      </c>
      <c r="W370" s="4">
        <f t="shared" si="87"/>
        <v>0</v>
      </c>
      <c r="X370" s="4">
        <f t="shared" si="83"/>
        <v>0</v>
      </c>
    </row>
    <row r="371" spans="1:24" s="3" customFormat="1" ht="13.5" customHeight="1" x14ac:dyDescent="0.2">
      <c r="A371" s="26">
        <f t="shared" si="84"/>
        <v>367</v>
      </c>
      <c r="B371" s="27" t="s">
        <v>1465</v>
      </c>
      <c r="C371" s="112">
        <v>40270</v>
      </c>
      <c r="D371" s="124">
        <v>1820000</v>
      </c>
      <c r="E371" s="124"/>
      <c r="F371" s="29">
        <f t="shared" si="77"/>
        <v>1820000</v>
      </c>
      <c r="G371" s="29">
        <v>1819000</v>
      </c>
      <c r="H371" s="29">
        <f t="shared" si="85"/>
        <v>1000</v>
      </c>
      <c r="I371" s="30">
        <v>5</v>
      </c>
      <c r="J371" s="30">
        <v>0.2</v>
      </c>
      <c r="K371" s="30">
        <v>0</v>
      </c>
      <c r="L371" s="72">
        <f t="shared" si="88"/>
        <v>0</v>
      </c>
      <c r="M371" s="29">
        <f t="shared" si="89"/>
        <v>1819000</v>
      </c>
      <c r="N371" s="72">
        <f t="shared" si="78"/>
        <v>1000</v>
      </c>
      <c r="O371" s="30" t="s">
        <v>1438</v>
      </c>
      <c r="P371" s="346">
        <v>7</v>
      </c>
      <c r="Q371" s="372"/>
      <c r="R371" s="6"/>
      <c r="S371" s="4">
        <f t="shared" si="79"/>
        <v>91000</v>
      </c>
      <c r="T371" s="4">
        <f t="shared" si="80"/>
        <v>-90000</v>
      </c>
      <c r="U371" s="4">
        <f t="shared" si="86"/>
        <v>0</v>
      </c>
      <c r="V371" s="4">
        <f t="shared" si="81"/>
        <v>364000</v>
      </c>
      <c r="W371" s="4">
        <f t="shared" si="87"/>
        <v>0</v>
      </c>
      <c r="X371" s="4">
        <f t="shared" si="83"/>
        <v>0</v>
      </c>
    </row>
    <row r="372" spans="1:24" s="3" customFormat="1" ht="13.5" customHeight="1" x14ac:dyDescent="0.2">
      <c r="A372" s="26">
        <f t="shared" si="84"/>
        <v>368</v>
      </c>
      <c r="B372" s="27" t="s">
        <v>1486</v>
      </c>
      <c r="C372" s="112">
        <v>40294</v>
      </c>
      <c r="D372" s="124">
        <v>105000</v>
      </c>
      <c r="E372" s="124"/>
      <c r="F372" s="29">
        <f t="shared" si="77"/>
        <v>105000</v>
      </c>
      <c r="G372" s="29">
        <v>104000</v>
      </c>
      <c r="H372" s="29">
        <f t="shared" si="85"/>
        <v>1000</v>
      </c>
      <c r="I372" s="30">
        <v>5</v>
      </c>
      <c r="J372" s="30">
        <v>0.2</v>
      </c>
      <c r="K372" s="30">
        <v>0</v>
      </c>
      <c r="L372" s="72">
        <f t="shared" si="88"/>
        <v>0</v>
      </c>
      <c r="M372" s="29">
        <f t="shared" si="89"/>
        <v>104000</v>
      </c>
      <c r="N372" s="72">
        <f t="shared" si="78"/>
        <v>1000</v>
      </c>
      <c r="O372" s="30" t="s">
        <v>1438</v>
      </c>
      <c r="P372" s="346">
        <v>1</v>
      </c>
      <c r="Q372" s="372"/>
      <c r="R372" s="6"/>
      <c r="S372" s="4">
        <f t="shared" si="79"/>
        <v>5250</v>
      </c>
      <c r="T372" s="4">
        <f t="shared" si="80"/>
        <v>-4250</v>
      </c>
      <c r="U372" s="4">
        <f t="shared" si="86"/>
        <v>0</v>
      </c>
      <c r="V372" s="4">
        <f t="shared" si="81"/>
        <v>21000</v>
      </c>
      <c r="W372" s="4">
        <f t="shared" si="87"/>
        <v>0</v>
      </c>
      <c r="X372" s="4">
        <f t="shared" si="83"/>
        <v>0</v>
      </c>
    </row>
    <row r="373" spans="1:24" s="3" customFormat="1" ht="13.5" customHeight="1" x14ac:dyDescent="0.2">
      <c r="A373" s="26">
        <f t="shared" si="84"/>
        <v>369</v>
      </c>
      <c r="B373" s="27" t="s">
        <v>1116</v>
      </c>
      <c r="C373" s="112">
        <v>40294</v>
      </c>
      <c r="D373" s="124">
        <v>110000</v>
      </c>
      <c r="E373" s="124"/>
      <c r="F373" s="29">
        <f t="shared" si="77"/>
        <v>110000</v>
      </c>
      <c r="G373" s="29">
        <v>109000</v>
      </c>
      <c r="H373" s="29">
        <f t="shared" si="85"/>
        <v>1000</v>
      </c>
      <c r="I373" s="30">
        <v>5</v>
      </c>
      <c r="J373" s="30">
        <v>0.2</v>
      </c>
      <c r="K373" s="30">
        <v>0</v>
      </c>
      <c r="L373" s="72">
        <f t="shared" si="88"/>
        <v>0</v>
      </c>
      <c r="M373" s="29">
        <f t="shared" si="89"/>
        <v>109000</v>
      </c>
      <c r="N373" s="72">
        <f t="shared" si="78"/>
        <v>1000</v>
      </c>
      <c r="O373" s="30" t="s">
        <v>1438</v>
      </c>
      <c r="P373" s="346">
        <v>2</v>
      </c>
      <c r="Q373" s="372"/>
      <c r="R373" s="6"/>
      <c r="S373" s="4">
        <f t="shared" si="79"/>
        <v>5500</v>
      </c>
      <c r="T373" s="4">
        <f t="shared" si="80"/>
        <v>-4500</v>
      </c>
      <c r="U373" s="4">
        <f t="shared" si="86"/>
        <v>0</v>
      </c>
      <c r="V373" s="4">
        <f t="shared" si="81"/>
        <v>22000</v>
      </c>
      <c r="W373" s="4">
        <f t="shared" si="87"/>
        <v>0</v>
      </c>
      <c r="X373" s="4">
        <f t="shared" si="83"/>
        <v>0</v>
      </c>
    </row>
    <row r="374" spans="1:24" s="3" customFormat="1" ht="13.5" customHeight="1" x14ac:dyDescent="0.2">
      <c r="A374" s="26">
        <f t="shared" si="84"/>
        <v>370</v>
      </c>
      <c r="B374" s="27" t="s">
        <v>1134</v>
      </c>
      <c r="C374" s="112">
        <v>40294</v>
      </c>
      <c r="D374" s="124">
        <v>160000</v>
      </c>
      <c r="E374" s="124"/>
      <c r="F374" s="29">
        <f t="shared" si="77"/>
        <v>160000</v>
      </c>
      <c r="G374" s="29">
        <v>159000</v>
      </c>
      <c r="H374" s="29">
        <f t="shared" si="85"/>
        <v>1000</v>
      </c>
      <c r="I374" s="30">
        <v>5</v>
      </c>
      <c r="J374" s="30">
        <v>0.2</v>
      </c>
      <c r="K374" s="30">
        <v>0</v>
      </c>
      <c r="L374" s="72">
        <f t="shared" si="88"/>
        <v>0</v>
      </c>
      <c r="M374" s="29">
        <f t="shared" si="89"/>
        <v>159000</v>
      </c>
      <c r="N374" s="72">
        <f t="shared" si="78"/>
        <v>1000</v>
      </c>
      <c r="O374" s="30" t="s">
        <v>1438</v>
      </c>
      <c r="P374" s="346">
        <v>2</v>
      </c>
      <c r="Q374" s="372"/>
      <c r="R374" s="6"/>
      <c r="S374" s="4">
        <f t="shared" si="79"/>
        <v>8000</v>
      </c>
      <c r="T374" s="4">
        <f t="shared" si="80"/>
        <v>-7000</v>
      </c>
      <c r="U374" s="4">
        <f t="shared" si="86"/>
        <v>0</v>
      </c>
      <c r="V374" s="4">
        <f t="shared" si="81"/>
        <v>32000</v>
      </c>
      <c r="W374" s="4">
        <f t="shared" si="87"/>
        <v>0</v>
      </c>
      <c r="X374" s="4">
        <f t="shared" si="83"/>
        <v>0</v>
      </c>
    </row>
    <row r="375" spans="1:24" s="3" customFormat="1" ht="13.5" customHeight="1" x14ac:dyDescent="0.2">
      <c r="A375" s="26">
        <f t="shared" si="84"/>
        <v>371</v>
      </c>
      <c r="B375" s="27" t="s">
        <v>1488</v>
      </c>
      <c r="C375" s="112">
        <v>40294</v>
      </c>
      <c r="D375" s="124">
        <v>896000</v>
      </c>
      <c r="E375" s="124"/>
      <c r="F375" s="29">
        <f t="shared" si="77"/>
        <v>896000</v>
      </c>
      <c r="G375" s="29">
        <v>895000</v>
      </c>
      <c r="H375" s="29">
        <f t="shared" si="85"/>
        <v>1000</v>
      </c>
      <c r="I375" s="30">
        <v>5</v>
      </c>
      <c r="J375" s="30">
        <v>0.2</v>
      </c>
      <c r="K375" s="30">
        <v>0</v>
      </c>
      <c r="L375" s="72">
        <f t="shared" si="88"/>
        <v>0</v>
      </c>
      <c r="M375" s="29">
        <f t="shared" si="89"/>
        <v>895000</v>
      </c>
      <c r="N375" s="72">
        <f t="shared" si="78"/>
        <v>1000</v>
      </c>
      <c r="O375" s="30" t="s">
        <v>1438</v>
      </c>
      <c r="P375" s="346">
        <v>56</v>
      </c>
      <c r="Q375" s="372"/>
      <c r="R375" s="6"/>
      <c r="S375" s="4">
        <f t="shared" si="79"/>
        <v>44800</v>
      </c>
      <c r="T375" s="4">
        <f t="shared" si="80"/>
        <v>-43800</v>
      </c>
      <c r="U375" s="4">
        <f t="shared" si="86"/>
        <v>0</v>
      </c>
      <c r="V375" s="4">
        <f t="shared" si="81"/>
        <v>179200</v>
      </c>
      <c r="W375" s="4">
        <f t="shared" si="87"/>
        <v>0</v>
      </c>
      <c r="X375" s="4">
        <f t="shared" si="83"/>
        <v>0</v>
      </c>
    </row>
    <row r="376" spans="1:24" s="3" customFormat="1" ht="13.5" customHeight="1" x14ac:dyDescent="0.2">
      <c r="A376" s="26">
        <f t="shared" si="84"/>
        <v>372</v>
      </c>
      <c r="B376" s="27" t="s">
        <v>1471</v>
      </c>
      <c r="C376" s="112">
        <v>40297</v>
      </c>
      <c r="D376" s="124">
        <v>1840000</v>
      </c>
      <c r="E376" s="124"/>
      <c r="F376" s="29">
        <f t="shared" si="77"/>
        <v>1840000</v>
      </c>
      <c r="G376" s="29">
        <v>1839000</v>
      </c>
      <c r="H376" s="29">
        <f t="shared" si="85"/>
        <v>1000</v>
      </c>
      <c r="I376" s="30">
        <v>5</v>
      </c>
      <c r="J376" s="30">
        <v>0.2</v>
      </c>
      <c r="K376" s="30">
        <v>0</v>
      </c>
      <c r="L376" s="72">
        <f t="shared" si="88"/>
        <v>0</v>
      </c>
      <c r="M376" s="29">
        <f t="shared" si="89"/>
        <v>1839000</v>
      </c>
      <c r="N376" s="72">
        <f t="shared" si="78"/>
        <v>1000</v>
      </c>
      <c r="O376" s="30" t="s">
        <v>343</v>
      </c>
      <c r="P376" s="346">
        <v>2</v>
      </c>
      <c r="Q376" s="372"/>
      <c r="R376" s="6"/>
      <c r="S376" s="4">
        <f t="shared" si="79"/>
        <v>92000</v>
      </c>
      <c r="T376" s="4">
        <f t="shared" si="80"/>
        <v>-91000</v>
      </c>
      <c r="U376" s="4">
        <f t="shared" si="86"/>
        <v>0</v>
      </c>
      <c r="V376" s="4">
        <f t="shared" si="81"/>
        <v>368000</v>
      </c>
      <c r="W376" s="4">
        <f t="shared" si="87"/>
        <v>0</v>
      </c>
      <c r="X376" s="4">
        <f t="shared" si="83"/>
        <v>0</v>
      </c>
    </row>
    <row r="377" spans="1:24" s="3" customFormat="1" ht="13.5" customHeight="1" x14ac:dyDescent="0.2">
      <c r="A377" s="26">
        <f t="shared" si="84"/>
        <v>373</v>
      </c>
      <c r="B377" s="27" t="s">
        <v>1300</v>
      </c>
      <c r="C377" s="112">
        <v>40312</v>
      </c>
      <c r="D377" s="124">
        <v>530000</v>
      </c>
      <c r="E377" s="124"/>
      <c r="F377" s="29">
        <f t="shared" si="77"/>
        <v>530000</v>
      </c>
      <c r="G377" s="29">
        <v>529000</v>
      </c>
      <c r="H377" s="29">
        <f t="shared" si="85"/>
        <v>1000</v>
      </c>
      <c r="I377" s="30">
        <v>5</v>
      </c>
      <c r="J377" s="30">
        <v>0.2</v>
      </c>
      <c r="K377" s="30">
        <v>0</v>
      </c>
      <c r="L377" s="72">
        <f t="shared" si="88"/>
        <v>0</v>
      </c>
      <c r="M377" s="29">
        <f t="shared" si="89"/>
        <v>529000</v>
      </c>
      <c r="N377" s="72">
        <f t="shared" si="78"/>
        <v>1000</v>
      </c>
      <c r="O377" s="30" t="s">
        <v>1489</v>
      </c>
      <c r="P377" s="346">
        <v>5</v>
      </c>
      <c r="Q377" s="372"/>
      <c r="R377" s="6"/>
      <c r="S377" s="4">
        <f t="shared" si="79"/>
        <v>26500</v>
      </c>
      <c r="T377" s="4">
        <f t="shared" si="80"/>
        <v>-25500</v>
      </c>
      <c r="U377" s="4">
        <f t="shared" si="86"/>
        <v>0</v>
      </c>
      <c r="V377" s="4">
        <f t="shared" si="81"/>
        <v>106000</v>
      </c>
      <c r="W377" s="4">
        <f t="shared" si="87"/>
        <v>0</v>
      </c>
      <c r="X377" s="4">
        <f t="shared" si="83"/>
        <v>0</v>
      </c>
    </row>
    <row r="378" spans="1:24" s="3" customFormat="1" ht="13.5" customHeight="1" x14ac:dyDescent="0.2">
      <c r="A378" s="26">
        <f t="shared" si="84"/>
        <v>374</v>
      </c>
      <c r="B378" s="27" t="s">
        <v>1490</v>
      </c>
      <c r="C378" s="112">
        <v>40323</v>
      </c>
      <c r="D378" s="124">
        <v>550000</v>
      </c>
      <c r="E378" s="124"/>
      <c r="F378" s="29">
        <f t="shared" ref="F378:F441" si="90">+D378+E378</f>
        <v>550000</v>
      </c>
      <c r="G378" s="29">
        <v>549000</v>
      </c>
      <c r="H378" s="29">
        <f t="shared" si="85"/>
        <v>1000</v>
      </c>
      <c r="I378" s="30">
        <v>5</v>
      </c>
      <c r="J378" s="30">
        <v>0.2</v>
      </c>
      <c r="K378" s="30">
        <v>0</v>
      </c>
      <c r="L378" s="72">
        <f t="shared" si="88"/>
        <v>0</v>
      </c>
      <c r="M378" s="29">
        <f t="shared" si="89"/>
        <v>549000</v>
      </c>
      <c r="N378" s="72">
        <f t="shared" ref="N378:N441" si="91">+F378-M378</f>
        <v>1000</v>
      </c>
      <c r="O378" s="30" t="s">
        <v>257</v>
      </c>
      <c r="P378" s="346">
        <v>1</v>
      </c>
      <c r="Q378" s="372"/>
      <c r="R378" s="6"/>
      <c r="S378" s="4">
        <f t="shared" si="79"/>
        <v>27500</v>
      </c>
      <c r="T378" s="4">
        <f t="shared" si="80"/>
        <v>-26500</v>
      </c>
      <c r="U378" s="4">
        <f t="shared" si="86"/>
        <v>0</v>
      </c>
      <c r="V378" s="4">
        <f t="shared" si="81"/>
        <v>110000</v>
      </c>
      <c r="W378" s="4">
        <f t="shared" si="87"/>
        <v>0</v>
      </c>
      <c r="X378" s="4">
        <f t="shared" si="83"/>
        <v>0</v>
      </c>
    </row>
    <row r="379" spans="1:24" s="3" customFormat="1" ht="13.5" customHeight="1" x14ac:dyDescent="0.2">
      <c r="A379" s="26">
        <f t="shared" si="84"/>
        <v>375</v>
      </c>
      <c r="B379" s="27" t="s">
        <v>1491</v>
      </c>
      <c r="C379" s="112">
        <v>40323</v>
      </c>
      <c r="D379" s="124">
        <v>850000</v>
      </c>
      <c r="E379" s="124"/>
      <c r="F379" s="29">
        <f t="shared" si="90"/>
        <v>850000</v>
      </c>
      <c r="G379" s="29">
        <v>849000</v>
      </c>
      <c r="H379" s="29">
        <f t="shared" si="85"/>
        <v>1000</v>
      </c>
      <c r="I379" s="30">
        <v>5</v>
      </c>
      <c r="J379" s="30">
        <v>0.2</v>
      </c>
      <c r="K379" s="30">
        <v>0</v>
      </c>
      <c r="L379" s="72">
        <f t="shared" si="88"/>
        <v>0</v>
      </c>
      <c r="M379" s="29">
        <f t="shared" si="89"/>
        <v>849000</v>
      </c>
      <c r="N379" s="72">
        <f t="shared" si="91"/>
        <v>1000</v>
      </c>
      <c r="O379" s="30" t="s">
        <v>257</v>
      </c>
      <c r="P379" s="346">
        <v>1</v>
      </c>
      <c r="Q379" s="372"/>
      <c r="R379" s="6"/>
      <c r="S379" s="4">
        <f t="shared" si="79"/>
        <v>42500</v>
      </c>
      <c r="T379" s="4">
        <f t="shared" si="80"/>
        <v>-41500</v>
      </c>
      <c r="U379" s="4">
        <f t="shared" si="86"/>
        <v>0</v>
      </c>
      <c r="V379" s="4">
        <f t="shared" si="81"/>
        <v>170000</v>
      </c>
      <c r="W379" s="4">
        <f t="shared" si="87"/>
        <v>0</v>
      </c>
      <c r="X379" s="4">
        <f t="shared" si="83"/>
        <v>0</v>
      </c>
    </row>
    <row r="380" spans="1:24" s="3" customFormat="1" ht="13.5" customHeight="1" x14ac:dyDescent="0.2">
      <c r="A380" s="26">
        <f t="shared" si="84"/>
        <v>376</v>
      </c>
      <c r="B380" s="27" t="s">
        <v>1492</v>
      </c>
      <c r="C380" s="112">
        <v>40345</v>
      </c>
      <c r="D380" s="124">
        <v>1409091</v>
      </c>
      <c r="E380" s="124"/>
      <c r="F380" s="29">
        <f t="shared" si="90"/>
        <v>1409091</v>
      </c>
      <c r="G380" s="29">
        <v>1408091</v>
      </c>
      <c r="H380" s="29">
        <f t="shared" si="85"/>
        <v>1000</v>
      </c>
      <c r="I380" s="30">
        <v>5</v>
      </c>
      <c r="J380" s="30">
        <v>0.2</v>
      </c>
      <c r="K380" s="30">
        <v>0</v>
      </c>
      <c r="L380" s="72">
        <f t="shared" si="88"/>
        <v>0</v>
      </c>
      <c r="M380" s="29">
        <f t="shared" si="89"/>
        <v>1408091</v>
      </c>
      <c r="N380" s="72">
        <f t="shared" si="91"/>
        <v>1000</v>
      </c>
      <c r="O380" s="30" t="s">
        <v>1493</v>
      </c>
      <c r="P380" s="346">
        <v>1</v>
      </c>
      <c r="Q380" s="372"/>
      <c r="R380" s="6"/>
      <c r="S380" s="4">
        <f t="shared" si="79"/>
        <v>70454.55</v>
      </c>
      <c r="T380" s="4">
        <f t="shared" si="80"/>
        <v>-69454.55</v>
      </c>
      <c r="U380" s="4">
        <f t="shared" si="86"/>
        <v>0</v>
      </c>
      <c r="V380" s="4">
        <f t="shared" si="81"/>
        <v>281818.2</v>
      </c>
      <c r="W380" s="4">
        <f t="shared" si="87"/>
        <v>0</v>
      </c>
      <c r="X380" s="4">
        <f t="shared" si="83"/>
        <v>0</v>
      </c>
    </row>
    <row r="381" spans="1:24" s="3" customFormat="1" ht="13.5" customHeight="1" x14ac:dyDescent="0.2">
      <c r="A381" s="26">
        <f t="shared" si="84"/>
        <v>377</v>
      </c>
      <c r="B381" s="27" t="s">
        <v>1494</v>
      </c>
      <c r="C381" s="112">
        <v>40345</v>
      </c>
      <c r="D381" s="124">
        <v>1363636</v>
      </c>
      <c r="E381" s="124"/>
      <c r="F381" s="29">
        <f t="shared" si="90"/>
        <v>1363636</v>
      </c>
      <c r="G381" s="29">
        <v>1362636</v>
      </c>
      <c r="H381" s="29">
        <f t="shared" si="85"/>
        <v>1000</v>
      </c>
      <c r="I381" s="30">
        <v>5</v>
      </c>
      <c r="J381" s="30">
        <v>0.2</v>
      </c>
      <c r="K381" s="30">
        <v>0</v>
      </c>
      <c r="L381" s="72">
        <f t="shared" si="88"/>
        <v>0</v>
      </c>
      <c r="M381" s="29">
        <f t="shared" si="89"/>
        <v>1362636</v>
      </c>
      <c r="N381" s="72">
        <f t="shared" si="91"/>
        <v>1000</v>
      </c>
      <c r="O381" s="30" t="s">
        <v>1495</v>
      </c>
      <c r="P381" s="346">
        <v>1</v>
      </c>
      <c r="Q381" s="372"/>
      <c r="R381" s="6"/>
      <c r="S381" s="4">
        <f t="shared" si="79"/>
        <v>68181.8</v>
      </c>
      <c r="T381" s="4">
        <f t="shared" si="80"/>
        <v>-67181.8</v>
      </c>
      <c r="U381" s="4">
        <f t="shared" si="86"/>
        <v>0</v>
      </c>
      <c r="V381" s="4">
        <f t="shared" si="81"/>
        <v>272727.2</v>
      </c>
      <c r="W381" s="4">
        <f t="shared" si="87"/>
        <v>0</v>
      </c>
      <c r="X381" s="4">
        <f t="shared" si="83"/>
        <v>0</v>
      </c>
    </row>
    <row r="382" spans="1:24" s="3" customFormat="1" ht="13.5" customHeight="1" x14ac:dyDescent="0.2">
      <c r="A382" s="26">
        <f t="shared" si="84"/>
        <v>378</v>
      </c>
      <c r="B382" s="27" t="s">
        <v>1496</v>
      </c>
      <c r="C382" s="112">
        <v>40359</v>
      </c>
      <c r="D382" s="124">
        <v>1454545</v>
      </c>
      <c r="E382" s="124"/>
      <c r="F382" s="29">
        <f t="shared" si="90"/>
        <v>1454545</v>
      </c>
      <c r="G382" s="29">
        <v>1453545</v>
      </c>
      <c r="H382" s="29">
        <f t="shared" si="85"/>
        <v>1000</v>
      </c>
      <c r="I382" s="30">
        <v>5</v>
      </c>
      <c r="J382" s="30">
        <v>0.2</v>
      </c>
      <c r="K382" s="30">
        <v>0</v>
      </c>
      <c r="L382" s="72">
        <f t="shared" si="88"/>
        <v>0</v>
      </c>
      <c r="M382" s="29">
        <f t="shared" si="89"/>
        <v>1453545</v>
      </c>
      <c r="N382" s="72">
        <f t="shared" si="91"/>
        <v>1000</v>
      </c>
      <c r="O382" s="30" t="s">
        <v>1495</v>
      </c>
      <c r="P382" s="346">
        <v>1</v>
      </c>
      <c r="Q382" s="372"/>
      <c r="R382" s="6"/>
      <c r="S382" s="4">
        <f t="shared" si="79"/>
        <v>72727.25</v>
      </c>
      <c r="T382" s="4">
        <f t="shared" si="80"/>
        <v>-71727.25</v>
      </c>
      <c r="U382" s="4">
        <f t="shared" si="86"/>
        <v>0</v>
      </c>
      <c r="V382" s="4">
        <f t="shared" si="81"/>
        <v>290909</v>
      </c>
      <c r="W382" s="4">
        <f t="shared" si="87"/>
        <v>0</v>
      </c>
      <c r="X382" s="4">
        <f t="shared" si="83"/>
        <v>0</v>
      </c>
    </row>
    <row r="383" spans="1:24" s="3" customFormat="1" ht="13.5" customHeight="1" x14ac:dyDescent="0.2">
      <c r="A383" s="26">
        <f t="shared" si="84"/>
        <v>379</v>
      </c>
      <c r="B383" s="27" t="s">
        <v>1497</v>
      </c>
      <c r="C383" s="112">
        <v>40359</v>
      </c>
      <c r="D383" s="124">
        <v>1778000</v>
      </c>
      <c r="E383" s="124"/>
      <c r="F383" s="29">
        <f t="shared" si="90"/>
        <v>1778000</v>
      </c>
      <c r="G383" s="29">
        <v>1777000</v>
      </c>
      <c r="H383" s="29">
        <f t="shared" si="85"/>
        <v>1000</v>
      </c>
      <c r="I383" s="30">
        <v>5</v>
      </c>
      <c r="J383" s="30">
        <v>0.2</v>
      </c>
      <c r="K383" s="30">
        <v>0</v>
      </c>
      <c r="L383" s="72">
        <f t="shared" si="88"/>
        <v>0</v>
      </c>
      <c r="M383" s="29">
        <f t="shared" si="89"/>
        <v>1777000</v>
      </c>
      <c r="N383" s="72">
        <f t="shared" si="91"/>
        <v>1000</v>
      </c>
      <c r="O383" s="30" t="s">
        <v>257</v>
      </c>
      <c r="P383" s="346">
        <v>2</v>
      </c>
      <c r="Q383" s="372"/>
      <c r="R383" s="6"/>
      <c r="S383" s="4">
        <f t="shared" si="79"/>
        <v>88900</v>
      </c>
      <c r="T383" s="4">
        <f t="shared" si="80"/>
        <v>-87900</v>
      </c>
      <c r="U383" s="4">
        <f t="shared" si="86"/>
        <v>0</v>
      </c>
      <c r="V383" s="4">
        <f t="shared" si="81"/>
        <v>355600</v>
      </c>
      <c r="W383" s="4">
        <f t="shared" si="87"/>
        <v>0</v>
      </c>
      <c r="X383" s="4">
        <f t="shared" si="83"/>
        <v>0</v>
      </c>
    </row>
    <row r="384" spans="1:24" s="3" customFormat="1" ht="13.5" customHeight="1" x14ac:dyDescent="0.2">
      <c r="A384" s="26">
        <f t="shared" si="84"/>
        <v>380</v>
      </c>
      <c r="B384" s="27" t="s">
        <v>1498</v>
      </c>
      <c r="C384" s="112">
        <v>40359</v>
      </c>
      <c r="D384" s="124">
        <v>5750000</v>
      </c>
      <c r="E384" s="124"/>
      <c r="F384" s="29">
        <f t="shared" si="90"/>
        <v>5750000</v>
      </c>
      <c r="G384" s="29">
        <v>5749000</v>
      </c>
      <c r="H384" s="29">
        <f t="shared" si="85"/>
        <v>1000</v>
      </c>
      <c r="I384" s="30">
        <v>5</v>
      </c>
      <c r="J384" s="30">
        <v>0.2</v>
      </c>
      <c r="K384" s="30">
        <v>0</v>
      </c>
      <c r="L384" s="72">
        <f t="shared" si="88"/>
        <v>0</v>
      </c>
      <c r="M384" s="29">
        <f t="shared" si="89"/>
        <v>5749000</v>
      </c>
      <c r="N384" s="72">
        <f t="shared" si="91"/>
        <v>1000</v>
      </c>
      <c r="O384" s="30" t="s">
        <v>257</v>
      </c>
      <c r="P384" s="346">
        <v>50</v>
      </c>
      <c r="Q384" s="372"/>
      <c r="R384" s="6"/>
      <c r="S384" s="4">
        <f t="shared" si="79"/>
        <v>287500</v>
      </c>
      <c r="T384" s="4">
        <f t="shared" si="80"/>
        <v>-286500</v>
      </c>
      <c r="U384" s="4">
        <f t="shared" si="86"/>
        <v>0</v>
      </c>
      <c r="V384" s="4">
        <f t="shared" si="81"/>
        <v>1150000</v>
      </c>
      <c r="W384" s="4">
        <f t="shared" si="87"/>
        <v>0</v>
      </c>
      <c r="X384" s="4">
        <f t="shared" si="83"/>
        <v>0</v>
      </c>
    </row>
    <row r="385" spans="1:24" s="3" customFormat="1" ht="13.5" customHeight="1" x14ac:dyDescent="0.2">
      <c r="A385" s="26">
        <f t="shared" si="84"/>
        <v>381</v>
      </c>
      <c r="B385" s="153" t="s">
        <v>1499</v>
      </c>
      <c r="C385" s="112">
        <v>40367</v>
      </c>
      <c r="D385" s="124">
        <v>2530000</v>
      </c>
      <c r="E385" s="198"/>
      <c r="F385" s="29">
        <f t="shared" si="90"/>
        <v>2530000</v>
      </c>
      <c r="G385" s="29">
        <v>2529000</v>
      </c>
      <c r="H385" s="29">
        <f t="shared" si="85"/>
        <v>1000</v>
      </c>
      <c r="I385" s="30">
        <v>5</v>
      </c>
      <c r="J385" s="30">
        <v>0.2</v>
      </c>
      <c r="K385" s="30">
        <v>0</v>
      </c>
      <c r="L385" s="72">
        <f t="shared" si="88"/>
        <v>0</v>
      </c>
      <c r="M385" s="29">
        <f t="shared" si="89"/>
        <v>2529000</v>
      </c>
      <c r="N385" s="72">
        <f t="shared" si="91"/>
        <v>1000</v>
      </c>
      <c r="O385" s="104" t="s">
        <v>1500</v>
      </c>
      <c r="P385" s="192">
        <v>1</v>
      </c>
      <c r="Q385" s="372"/>
      <c r="R385" s="6"/>
      <c r="S385" s="4">
        <f t="shared" si="79"/>
        <v>126500</v>
      </c>
      <c r="T385" s="4">
        <f t="shared" si="80"/>
        <v>-125500</v>
      </c>
      <c r="U385" s="4">
        <f t="shared" si="86"/>
        <v>0</v>
      </c>
      <c r="V385" s="4">
        <f t="shared" si="81"/>
        <v>506000</v>
      </c>
      <c r="W385" s="4">
        <f t="shared" si="87"/>
        <v>0</v>
      </c>
      <c r="X385" s="4">
        <f t="shared" si="83"/>
        <v>0</v>
      </c>
    </row>
    <row r="386" spans="1:24" s="3" customFormat="1" ht="13.5" customHeight="1" x14ac:dyDescent="0.2">
      <c r="A386" s="26">
        <f t="shared" si="84"/>
        <v>382</v>
      </c>
      <c r="B386" s="153" t="s">
        <v>1501</v>
      </c>
      <c r="C386" s="112">
        <v>40374</v>
      </c>
      <c r="D386" s="124">
        <v>13970000</v>
      </c>
      <c r="E386" s="198"/>
      <c r="F386" s="29">
        <f t="shared" si="90"/>
        <v>13970000</v>
      </c>
      <c r="G386" s="29">
        <v>13969000</v>
      </c>
      <c r="H386" s="29">
        <f t="shared" si="85"/>
        <v>1000</v>
      </c>
      <c r="I386" s="30">
        <v>5</v>
      </c>
      <c r="J386" s="30">
        <v>0.2</v>
      </c>
      <c r="K386" s="30">
        <v>0</v>
      </c>
      <c r="L386" s="72">
        <f t="shared" si="88"/>
        <v>0</v>
      </c>
      <c r="M386" s="29">
        <f t="shared" si="89"/>
        <v>13969000</v>
      </c>
      <c r="N386" s="72">
        <f t="shared" si="91"/>
        <v>1000</v>
      </c>
      <c r="O386" s="104" t="s">
        <v>1502</v>
      </c>
      <c r="P386" s="192">
        <v>1</v>
      </c>
      <c r="Q386" s="372"/>
      <c r="R386" s="6"/>
      <c r="S386" s="4">
        <f t="shared" si="79"/>
        <v>698500</v>
      </c>
      <c r="T386" s="4">
        <f t="shared" si="80"/>
        <v>-697500</v>
      </c>
      <c r="U386" s="4">
        <f t="shared" si="86"/>
        <v>0</v>
      </c>
      <c r="V386" s="4">
        <f t="shared" si="81"/>
        <v>2794000</v>
      </c>
      <c r="W386" s="4">
        <f t="shared" si="87"/>
        <v>0</v>
      </c>
      <c r="X386" s="4">
        <f t="shared" si="83"/>
        <v>0</v>
      </c>
    </row>
    <row r="387" spans="1:24" s="3" customFormat="1" ht="13.5" customHeight="1" x14ac:dyDescent="0.2">
      <c r="A387" s="26">
        <f t="shared" si="84"/>
        <v>383</v>
      </c>
      <c r="B387" s="153" t="s">
        <v>1498</v>
      </c>
      <c r="C387" s="112">
        <v>40384</v>
      </c>
      <c r="D387" s="124">
        <v>3450000</v>
      </c>
      <c r="E387" s="198"/>
      <c r="F387" s="29">
        <f t="shared" si="90"/>
        <v>3450000</v>
      </c>
      <c r="G387" s="29">
        <v>3449000</v>
      </c>
      <c r="H387" s="29">
        <f t="shared" si="85"/>
        <v>1000</v>
      </c>
      <c r="I387" s="30">
        <v>5</v>
      </c>
      <c r="J387" s="30">
        <v>0.2</v>
      </c>
      <c r="K387" s="30">
        <v>0</v>
      </c>
      <c r="L387" s="72">
        <f t="shared" si="88"/>
        <v>0</v>
      </c>
      <c r="M387" s="29">
        <f t="shared" si="89"/>
        <v>3449000</v>
      </c>
      <c r="N387" s="72">
        <f t="shared" si="91"/>
        <v>1000</v>
      </c>
      <c r="O387" s="104" t="s">
        <v>257</v>
      </c>
      <c r="P387" s="192">
        <v>30</v>
      </c>
      <c r="Q387" s="372"/>
      <c r="R387" s="6"/>
      <c r="S387" s="4">
        <f t="shared" si="79"/>
        <v>172500</v>
      </c>
      <c r="T387" s="4">
        <f t="shared" si="80"/>
        <v>-171500</v>
      </c>
      <c r="U387" s="4">
        <f t="shared" si="86"/>
        <v>0</v>
      </c>
      <c r="V387" s="4">
        <f t="shared" si="81"/>
        <v>690000</v>
      </c>
      <c r="W387" s="4">
        <f t="shared" si="87"/>
        <v>0</v>
      </c>
      <c r="X387" s="4">
        <f t="shared" si="83"/>
        <v>0</v>
      </c>
    </row>
    <row r="388" spans="1:24" s="3" customFormat="1" ht="13.5" customHeight="1" x14ac:dyDescent="0.2">
      <c r="A388" s="26">
        <f t="shared" si="84"/>
        <v>384</v>
      </c>
      <c r="B388" s="153" t="s">
        <v>1503</v>
      </c>
      <c r="C388" s="112">
        <v>40384</v>
      </c>
      <c r="D388" s="124">
        <v>2050000</v>
      </c>
      <c r="E388" s="198"/>
      <c r="F388" s="29">
        <f t="shared" si="90"/>
        <v>2050000</v>
      </c>
      <c r="G388" s="29">
        <v>2049000</v>
      </c>
      <c r="H388" s="29">
        <f t="shared" si="85"/>
        <v>1000</v>
      </c>
      <c r="I388" s="30">
        <v>5</v>
      </c>
      <c r="J388" s="30">
        <v>0.2</v>
      </c>
      <c r="K388" s="30">
        <v>0</v>
      </c>
      <c r="L388" s="72">
        <f t="shared" si="88"/>
        <v>0</v>
      </c>
      <c r="M388" s="29">
        <f t="shared" si="89"/>
        <v>2049000</v>
      </c>
      <c r="N388" s="72">
        <f t="shared" si="91"/>
        <v>1000</v>
      </c>
      <c r="O388" s="104" t="s">
        <v>257</v>
      </c>
      <c r="P388" s="192">
        <v>1</v>
      </c>
      <c r="Q388" s="372"/>
      <c r="R388" s="6"/>
      <c r="S388" s="4">
        <f t="shared" si="79"/>
        <v>102500</v>
      </c>
      <c r="T388" s="4">
        <f t="shared" si="80"/>
        <v>-101500</v>
      </c>
      <c r="U388" s="4">
        <f t="shared" si="86"/>
        <v>0</v>
      </c>
      <c r="V388" s="4">
        <f t="shared" si="81"/>
        <v>410000</v>
      </c>
      <c r="W388" s="4">
        <f t="shared" si="87"/>
        <v>0</v>
      </c>
      <c r="X388" s="4">
        <f t="shared" si="83"/>
        <v>0</v>
      </c>
    </row>
    <row r="389" spans="1:24" s="3" customFormat="1" ht="13.5" customHeight="1" x14ac:dyDescent="0.2">
      <c r="A389" s="26">
        <f t="shared" si="84"/>
        <v>385</v>
      </c>
      <c r="B389" s="153" t="s">
        <v>1504</v>
      </c>
      <c r="C389" s="112">
        <v>40384</v>
      </c>
      <c r="D389" s="124">
        <v>3160000</v>
      </c>
      <c r="E389" s="198"/>
      <c r="F389" s="29">
        <f t="shared" si="90"/>
        <v>3160000</v>
      </c>
      <c r="G389" s="29">
        <v>3159000</v>
      </c>
      <c r="H389" s="29">
        <f t="shared" si="85"/>
        <v>1000</v>
      </c>
      <c r="I389" s="30">
        <v>5</v>
      </c>
      <c r="J389" s="30">
        <v>0.2</v>
      </c>
      <c r="K389" s="30">
        <v>0</v>
      </c>
      <c r="L389" s="72">
        <f t="shared" si="88"/>
        <v>0</v>
      </c>
      <c r="M389" s="29">
        <f t="shared" si="89"/>
        <v>3159000</v>
      </c>
      <c r="N389" s="72">
        <f t="shared" si="91"/>
        <v>1000</v>
      </c>
      <c r="O389" s="104" t="s">
        <v>257</v>
      </c>
      <c r="P389" s="192">
        <v>4</v>
      </c>
      <c r="Q389" s="372"/>
      <c r="R389" s="6"/>
      <c r="S389" s="4">
        <f t="shared" ref="S389:S447" si="92">D389*0.05</f>
        <v>158000</v>
      </c>
      <c r="T389" s="4">
        <f t="shared" ref="T389:T452" si="93">N389-S389</f>
        <v>-157000</v>
      </c>
      <c r="U389" s="4">
        <f t="shared" si="86"/>
        <v>0</v>
      </c>
      <c r="V389" s="4">
        <f t="shared" ref="V389:V452" si="94">F389/I389</f>
        <v>632000</v>
      </c>
      <c r="W389" s="4">
        <f t="shared" si="87"/>
        <v>0</v>
      </c>
      <c r="X389" s="4">
        <f t="shared" ref="X389:X452" si="95">L389-W389</f>
        <v>0</v>
      </c>
    </row>
    <row r="390" spans="1:24" s="3" customFormat="1" ht="13.5" customHeight="1" x14ac:dyDescent="0.2">
      <c r="A390" s="26">
        <f t="shared" ref="A390:A453" si="96">A389+1</f>
        <v>386</v>
      </c>
      <c r="B390" s="153" t="s">
        <v>1505</v>
      </c>
      <c r="C390" s="112">
        <v>40384</v>
      </c>
      <c r="D390" s="124">
        <v>1620000</v>
      </c>
      <c r="E390" s="198"/>
      <c r="F390" s="29">
        <f t="shared" si="90"/>
        <v>1620000</v>
      </c>
      <c r="G390" s="29">
        <v>1619000</v>
      </c>
      <c r="H390" s="29">
        <f t="shared" si="85"/>
        <v>1000</v>
      </c>
      <c r="I390" s="30">
        <v>5</v>
      </c>
      <c r="J390" s="30">
        <v>0.2</v>
      </c>
      <c r="K390" s="30">
        <v>0</v>
      </c>
      <c r="L390" s="72">
        <f t="shared" si="88"/>
        <v>0</v>
      </c>
      <c r="M390" s="29">
        <f t="shared" si="89"/>
        <v>1619000</v>
      </c>
      <c r="N390" s="72">
        <f t="shared" si="91"/>
        <v>1000</v>
      </c>
      <c r="O390" s="104" t="s">
        <v>257</v>
      </c>
      <c r="P390" s="192">
        <v>2</v>
      </c>
      <c r="Q390" s="372"/>
      <c r="R390" s="6"/>
      <c r="S390" s="4">
        <f t="shared" si="92"/>
        <v>81000</v>
      </c>
      <c r="T390" s="4">
        <f t="shared" si="93"/>
        <v>-80000</v>
      </c>
      <c r="U390" s="4">
        <f t="shared" si="86"/>
        <v>0</v>
      </c>
      <c r="V390" s="4">
        <f t="shared" si="94"/>
        <v>324000</v>
      </c>
      <c r="W390" s="4">
        <f t="shared" si="87"/>
        <v>0</v>
      </c>
      <c r="X390" s="4">
        <f t="shared" si="95"/>
        <v>0</v>
      </c>
    </row>
    <row r="391" spans="1:24" s="3" customFormat="1" ht="13.5" customHeight="1" x14ac:dyDescent="0.2">
      <c r="A391" s="26">
        <f t="shared" si="96"/>
        <v>387</v>
      </c>
      <c r="B391" s="153" t="s">
        <v>1506</v>
      </c>
      <c r="C391" s="112">
        <v>40384</v>
      </c>
      <c r="D391" s="124">
        <v>900000</v>
      </c>
      <c r="E391" s="198"/>
      <c r="F391" s="29">
        <f t="shared" si="90"/>
        <v>900000</v>
      </c>
      <c r="G391" s="29">
        <v>899000</v>
      </c>
      <c r="H391" s="29">
        <f t="shared" ref="H391:H454" si="97">+F391-G391</f>
        <v>1000</v>
      </c>
      <c r="I391" s="30">
        <v>5</v>
      </c>
      <c r="J391" s="30">
        <v>0.2</v>
      </c>
      <c r="K391" s="30">
        <v>0</v>
      </c>
      <c r="L391" s="72">
        <f t="shared" si="88"/>
        <v>0</v>
      </c>
      <c r="M391" s="29">
        <f t="shared" si="89"/>
        <v>899000</v>
      </c>
      <c r="N391" s="72">
        <f t="shared" si="91"/>
        <v>1000</v>
      </c>
      <c r="O391" s="104" t="s">
        <v>257</v>
      </c>
      <c r="P391" s="192">
        <v>2</v>
      </c>
      <c r="Q391" s="372"/>
      <c r="R391" s="6"/>
      <c r="S391" s="4">
        <f t="shared" si="92"/>
        <v>45000</v>
      </c>
      <c r="T391" s="4">
        <f t="shared" si="93"/>
        <v>-44000</v>
      </c>
      <c r="U391" s="4">
        <f t="shared" ref="U391:U454" si="98">N391-1000</f>
        <v>0</v>
      </c>
      <c r="V391" s="4">
        <f t="shared" si="94"/>
        <v>180000</v>
      </c>
      <c r="W391" s="4">
        <f t="shared" si="87"/>
        <v>0</v>
      </c>
      <c r="X391" s="4">
        <f t="shared" si="95"/>
        <v>0</v>
      </c>
    </row>
    <row r="392" spans="1:24" s="3" customFormat="1" ht="13.5" customHeight="1" x14ac:dyDescent="0.2">
      <c r="A392" s="26">
        <f t="shared" si="96"/>
        <v>388</v>
      </c>
      <c r="B392" s="153" t="s">
        <v>1507</v>
      </c>
      <c r="C392" s="112">
        <v>40384</v>
      </c>
      <c r="D392" s="124">
        <v>320000</v>
      </c>
      <c r="E392" s="198"/>
      <c r="F392" s="29">
        <f t="shared" si="90"/>
        <v>320000</v>
      </c>
      <c r="G392" s="29">
        <v>319000</v>
      </c>
      <c r="H392" s="29">
        <f t="shared" si="97"/>
        <v>1000</v>
      </c>
      <c r="I392" s="30">
        <v>5</v>
      </c>
      <c r="J392" s="30">
        <v>0.2</v>
      </c>
      <c r="K392" s="30">
        <v>0</v>
      </c>
      <c r="L392" s="72">
        <f t="shared" si="88"/>
        <v>0</v>
      </c>
      <c r="M392" s="29">
        <f t="shared" si="89"/>
        <v>319000</v>
      </c>
      <c r="N392" s="72">
        <f t="shared" si="91"/>
        <v>1000</v>
      </c>
      <c r="O392" s="104" t="s">
        <v>257</v>
      </c>
      <c r="P392" s="192">
        <v>1</v>
      </c>
      <c r="Q392" s="372"/>
      <c r="R392" s="6"/>
      <c r="S392" s="4">
        <f t="shared" si="92"/>
        <v>16000</v>
      </c>
      <c r="T392" s="4">
        <f t="shared" si="93"/>
        <v>-15000</v>
      </c>
      <c r="U392" s="4">
        <f t="shared" si="98"/>
        <v>0</v>
      </c>
      <c r="V392" s="4">
        <f t="shared" si="94"/>
        <v>64000</v>
      </c>
      <c r="W392" s="4">
        <f t="shared" si="87"/>
        <v>0</v>
      </c>
      <c r="X392" s="4">
        <f t="shared" si="95"/>
        <v>0</v>
      </c>
    </row>
    <row r="393" spans="1:24" s="3" customFormat="1" ht="13.5" customHeight="1" x14ac:dyDescent="0.2">
      <c r="A393" s="26">
        <f t="shared" si="96"/>
        <v>389</v>
      </c>
      <c r="B393" s="153" t="s">
        <v>1508</v>
      </c>
      <c r="C393" s="112">
        <v>40384</v>
      </c>
      <c r="D393" s="124">
        <v>1160000</v>
      </c>
      <c r="E393" s="198"/>
      <c r="F393" s="29">
        <f t="shared" si="90"/>
        <v>1160000</v>
      </c>
      <c r="G393" s="29">
        <v>1159000</v>
      </c>
      <c r="H393" s="29">
        <f t="shared" si="97"/>
        <v>1000</v>
      </c>
      <c r="I393" s="30">
        <v>5</v>
      </c>
      <c r="J393" s="30">
        <v>0.2</v>
      </c>
      <c r="K393" s="30">
        <v>0</v>
      </c>
      <c r="L393" s="72">
        <f t="shared" si="88"/>
        <v>0</v>
      </c>
      <c r="M393" s="29">
        <f t="shared" si="89"/>
        <v>1159000</v>
      </c>
      <c r="N393" s="72">
        <f t="shared" si="91"/>
        <v>1000</v>
      </c>
      <c r="O393" s="104" t="s">
        <v>257</v>
      </c>
      <c r="P393" s="192">
        <v>4</v>
      </c>
      <c r="Q393" s="372"/>
      <c r="R393" s="6"/>
      <c r="S393" s="4">
        <f t="shared" si="92"/>
        <v>58000</v>
      </c>
      <c r="T393" s="4">
        <f t="shared" si="93"/>
        <v>-57000</v>
      </c>
      <c r="U393" s="4">
        <f t="shared" si="98"/>
        <v>0</v>
      </c>
      <c r="V393" s="4">
        <f t="shared" si="94"/>
        <v>232000</v>
      </c>
      <c r="W393" s="4">
        <f t="shared" si="87"/>
        <v>0</v>
      </c>
      <c r="X393" s="4">
        <f t="shared" si="95"/>
        <v>0</v>
      </c>
    </row>
    <row r="394" spans="1:24" s="3" customFormat="1" ht="13.5" customHeight="1" x14ac:dyDescent="0.2">
      <c r="A394" s="26">
        <f t="shared" si="96"/>
        <v>390</v>
      </c>
      <c r="B394" s="153" t="s">
        <v>1477</v>
      </c>
      <c r="C394" s="112">
        <v>40384</v>
      </c>
      <c r="D394" s="124">
        <v>4680000</v>
      </c>
      <c r="E394" s="198"/>
      <c r="F394" s="29">
        <f t="shared" si="90"/>
        <v>4680000</v>
      </c>
      <c r="G394" s="29">
        <v>4679000</v>
      </c>
      <c r="H394" s="29">
        <f t="shared" si="97"/>
        <v>1000</v>
      </c>
      <c r="I394" s="30">
        <v>5</v>
      </c>
      <c r="J394" s="30">
        <v>0.2</v>
      </c>
      <c r="K394" s="30">
        <v>0</v>
      </c>
      <c r="L394" s="72">
        <f t="shared" si="88"/>
        <v>0</v>
      </c>
      <c r="M394" s="29">
        <f t="shared" si="89"/>
        <v>4679000</v>
      </c>
      <c r="N394" s="72">
        <f t="shared" si="91"/>
        <v>1000</v>
      </c>
      <c r="O394" s="104" t="s">
        <v>257</v>
      </c>
      <c r="P394" s="192">
        <v>12</v>
      </c>
      <c r="Q394" s="372"/>
      <c r="R394" s="6"/>
      <c r="S394" s="4">
        <f t="shared" si="92"/>
        <v>234000</v>
      </c>
      <c r="T394" s="4">
        <f t="shared" si="93"/>
        <v>-233000</v>
      </c>
      <c r="U394" s="4">
        <f t="shared" si="98"/>
        <v>0</v>
      </c>
      <c r="V394" s="4">
        <f t="shared" si="94"/>
        <v>936000</v>
      </c>
      <c r="W394" s="4">
        <f t="shared" si="87"/>
        <v>0</v>
      </c>
      <c r="X394" s="4">
        <f t="shared" si="95"/>
        <v>0</v>
      </c>
    </row>
    <row r="395" spans="1:24" s="3" customFormat="1" ht="13.5" customHeight="1" x14ac:dyDescent="0.2">
      <c r="A395" s="26">
        <f t="shared" si="96"/>
        <v>391</v>
      </c>
      <c r="B395" s="153" t="s">
        <v>1509</v>
      </c>
      <c r="C395" s="112">
        <v>40388</v>
      </c>
      <c r="D395" s="124">
        <v>1235000</v>
      </c>
      <c r="E395" s="198"/>
      <c r="F395" s="29">
        <f t="shared" si="90"/>
        <v>1235000</v>
      </c>
      <c r="G395" s="29">
        <v>1234000</v>
      </c>
      <c r="H395" s="29">
        <f t="shared" si="97"/>
        <v>1000</v>
      </c>
      <c r="I395" s="30">
        <v>5</v>
      </c>
      <c r="J395" s="30">
        <v>0.2</v>
      </c>
      <c r="K395" s="30">
        <v>0</v>
      </c>
      <c r="L395" s="72">
        <f t="shared" si="88"/>
        <v>0</v>
      </c>
      <c r="M395" s="29">
        <f t="shared" si="89"/>
        <v>1234000</v>
      </c>
      <c r="N395" s="72">
        <f t="shared" si="91"/>
        <v>1000</v>
      </c>
      <c r="O395" s="104" t="s">
        <v>1438</v>
      </c>
      <c r="P395" s="192">
        <v>13</v>
      </c>
      <c r="Q395" s="372"/>
      <c r="R395" s="6"/>
      <c r="S395" s="4">
        <f t="shared" si="92"/>
        <v>61750</v>
      </c>
      <c r="T395" s="4">
        <f t="shared" si="93"/>
        <v>-60750</v>
      </c>
      <c r="U395" s="4">
        <f t="shared" si="98"/>
        <v>0</v>
      </c>
      <c r="V395" s="4">
        <f t="shared" si="94"/>
        <v>247000</v>
      </c>
      <c r="W395" s="4">
        <f t="shared" si="87"/>
        <v>0</v>
      </c>
      <c r="X395" s="4">
        <f t="shared" si="95"/>
        <v>0</v>
      </c>
    </row>
    <row r="396" spans="1:24" s="3" customFormat="1" ht="13.5" customHeight="1" x14ac:dyDescent="0.2">
      <c r="A396" s="26">
        <f t="shared" si="96"/>
        <v>392</v>
      </c>
      <c r="B396" s="153" t="s">
        <v>1116</v>
      </c>
      <c r="C396" s="112">
        <v>40388</v>
      </c>
      <c r="D396" s="124">
        <v>550000</v>
      </c>
      <c r="E396" s="198"/>
      <c r="F396" s="29">
        <f t="shared" si="90"/>
        <v>550000</v>
      </c>
      <c r="G396" s="29">
        <v>549000</v>
      </c>
      <c r="H396" s="29">
        <f t="shared" si="97"/>
        <v>1000</v>
      </c>
      <c r="I396" s="30">
        <v>5</v>
      </c>
      <c r="J396" s="30">
        <v>0.2</v>
      </c>
      <c r="K396" s="30">
        <v>0</v>
      </c>
      <c r="L396" s="72">
        <f t="shared" si="88"/>
        <v>0</v>
      </c>
      <c r="M396" s="29">
        <f t="shared" si="89"/>
        <v>549000</v>
      </c>
      <c r="N396" s="72">
        <f t="shared" si="91"/>
        <v>1000</v>
      </c>
      <c r="O396" s="104" t="s">
        <v>1438</v>
      </c>
      <c r="P396" s="192">
        <v>10</v>
      </c>
      <c r="Q396" s="372"/>
      <c r="R396" s="6"/>
      <c r="S396" s="4">
        <f t="shared" si="92"/>
        <v>27500</v>
      </c>
      <c r="T396" s="4">
        <f t="shared" si="93"/>
        <v>-26500</v>
      </c>
      <c r="U396" s="4">
        <f t="shared" si="98"/>
        <v>0</v>
      </c>
      <c r="V396" s="4">
        <f t="shared" si="94"/>
        <v>110000</v>
      </c>
      <c r="W396" s="4">
        <f t="shared" si="87"/>
        <v>0</v>
      </c>
      <c r="X396" s="4">
        <f t="shared" si="95"/>
        <v>0</v>
      </c>
    </row>
    <row r="397" spans="1:24" s="3" customFormat="1" ht="13.5" customHeight="1" x14ac:dyDescent="0.2">
      <c r="A397" s="26">
        <f t="shared" si="96"/>
        <v>393</v>
      </c>
      <c r="B397" s="153" t="s">
        <v>1510</v>
      </c>
      <c r="C397" s="112">
        <v>40388</v>
      </c>
      <c r="D397" s="124">
        <v>1040000</v>
      </c>
      <c r="E397" s="198"/>
      <c r="F397" s="29">
        <f t="shared" si="90"/>
        <v>1040000</v>
      </c>
      <c r="G397" s="29">
        <v>1039000</v>
      </c>
      <c r="H397" s="29">
        <f t="shared" si="97"/>
        <v>1000</v>
      </c>
      <c r="I397" s="30">
        <v>5</v>
      </c>
      <c r="J397" s="30">
        <v>0.2</v>
      </c>
      <c r="K397" s="30">
        <v>0</v>
      </c>
      <c r="L397" s="72">
        <f t="shared" si="88"/>
        <v>0</v>
      </c>
      <c r="M397" s="29">
        <f t="shared" si="89"/>
        <v>1039000</v>
      </c>
      <c r="N397" s="72">
        <f t="shared" si="91"/>
        <v>1000</v>
      </c>
      <c r="O397" s="104" t="s">
        <v>1438</v>
      </c>
      <c r="P397" s="192">
        <v>13</v>
      </c>
      <c r="Q397" s="372"/>
      <c r="R397" s="6"/>
      <c r="S397" s="4">
        <f t="shared" si="92"/>
        <v>52000</v>
      </c>
      <c r="T397" s="4">
        <f t="shared" si="93"/>
        <v>-51000</v>
      </c>
      <c r="U397" s="4">
        <f t="shared" si="98"/>
        <v>0</v>
      </c>
      <c r="V397" s="4">
        <f t="shared" si="94"/>
        <v>208000</v>
      </c>
      <c r="W397" s="4">
        <f t="shared" si="87"/>
        <v>0</v>
      </c>
      <c r="X397" s="4">
        <f t="shared" si="95"/>
        <v>0</v>
      </c>
    </row>
    <row r="398" spans="1:24" s="3" customFormat="1" ht="13.5" customHeight="1" x14ac:dyDescent="0.2">
      <c r="A398" s="26">
        <f t="shared" si="96"/>
        <v>394</v>
      </c>
      <c r="B398" s="153" t="s">
        <v>1511</v>
      </c>
      <c r="C398" s="112">
        <v>40388</v>
      </c>
      <c r="D398" s="124">
        <v>345000</v>
      </c>
      <c r="E398" s="198"/>
      <c r="F398" s="29">
        <f t="shared" si="90"/>
        <v>345000</v>
      </c>
      <c r="G398" s="29">
        <v>344000</v>
      </c>
      <c r="H398" s="29">
        <f t="shared" si="97"/>
        <v>1000</v>
      </c>
      <c r="I398" s="30">
        <v>5</v>
      </c>
      <c r="J398" s="30">
        <v>0.2</v>
      </c>
      <c r="K398" s="30">
        <v>0</v>
      </c>
      <c r="L398" s="72">
        <f t="shared" si="88"/>
        <v>0</v>
      </c>
      <c r="M398" s="29">
        <f t="shared" si="89"/>
        <v>344000</v>
      </c>
      <c r="N398" s="72">
        <f t="shared" si="91"/>
        <v>1000</v>
      </c>
      <c r="O398" s="104" t="s">
        <v>1438</v>
      </c>
      <c r="P398" s="192">
        <v>3</v>
      </c>
      <c r="Q398" s="372"/>
      <c r="R398" s="6"/>
      <c r="S398" s="4">
        <f t="shared" si="92"/>
        <v>17250</v>
      </c>
      <c r="T398" s="4">
        <f t="shared" si="93"/>
        <v>-16250</v>
      </c>
      <c r="U398" s="4">
        <f t="shared" si="98"/>
        <v>0</v>
      </c>
      <c r="V398" s="4">
        <f t="shared" si="94"/>
        <v>69000</v>
      </c>
      <c r="W398" s="4">
        <f t="shared" si="87"/>
        <v>0</v>
      </c>
      <c r="X398" s="4">
        <f t="shared" si="95"/>
        <v>0</v>
      </c>
    </row>
    <row r="399" spans="1:24" s="3" customFormat="1" ht="13.5" customHeight="1" x14ac:dyDescent="0.2">
      <c r="A399" s="26">
        <f t="shared" si="96"/>
        <v>395</v>
      </c>
      <c r="B399" s="153" t="s">
        <v>1512</v>
      </c>
      <c r="C399" s="112">
        <v>40388</v>
      </c>
      <c r="D399" s="124">
        <v>65000</v>
      </c>
      <c r="E399" s="198"/>
      <c r="F399" s="29">
        <f t="shared" si="90"/>
        <v>65000</v>
      </c>
      <c r="G399" s="29">
        <v>64000</v>
      </c>
      <c r="H399" s="29">
        <f t="shared" si="97"/>
        <v>1000</v>
      </c>
      <c r="I399" s="30">
        <v>5</v>
      </c>
      <c r="J399" s="30">
        <v>0.2</v>
      </c>
      <c r="K399" s="30">
        <v>0</v>
      </c>
      <c r="L399" s="72">
        <f t="shared" si="88"/>
        <v>0</v>
      </c>
      <c r="M399" s="29">
        <f t="shared" si="89"/>
        <v>64000</v>
      </c>
      <c r="N399" s="72">
        <f t="shared" si="91"/>
        <v>1000</v>
      </c>
      <c r="O399" s="104" t="s">
        <v>1438</v>
      </c>
      <c r="P399" s="192">
        <v>1</v>
      </c>
      <c r="Q399" s="372"/>
      <c r="R399" s="6"/>
      <c r="S399" s="4">
        <f t="shared" si="92"/>
        <v>3250</v>
      </c>
      <c r="T399" s="4">
        <f t="shared" si="93"/>
        <v>-2250</v>
      </c>
      <c r="U399" s="4">
        <f t="shared" si="98"/>
        <v>0</v>
      </c>
      <c r="V399" s="4">
        <f t="shared" si="94"/>
        <v>13000</v>
      </c>
      <c r="W399" s="4">
        <f t="shared" si="87"/>
        <v>0</v>
      </c>
      <c r="X399" s="4">
        <f t="shared" si="95"/>
        <v>0</v>
      </c>
    </row>
    <row r="400" spans="1:24" s="3" customFormat="1" ht="13.5" customHeight="1" x14ac:dyDescent="0.2">
      <c r="A400" s="26">
        <f t="shared" si="96"/>
        <v>396</v>
      </c>
      <c r="B400" s="153" t="s">
        <v>1513</v>
      </c>
      <c r="C400" s="112">
        <v>40388</v>
      </c>
      <c r="D400" s="124">
        <v>255000</v>
      </c>
      <c r="E400" s="198"/>
      <c r="F400" s="29">
        <f t="shared" si="90"/>
        <v>255000</v>
      </c>
      <c r="G400" s="29">
        <v>254000</v>
      </c>
      <c r="H400" s="29">
        <f t="shared" si="97"/>
        <v>1000</v>
      </c>
      <c r="I400" s="30">
        <v>5</v>
      </c>
      <c r="J400" s="30">
        <v>0.2</v>
      </c>
      <c r="K400" s="30">
        <v>0</v>
      </c>
      <c r="L400" s="72">
        <f t="shared" si="88"/>
        <v>0</v>
      </c>
      <c r="M400" s="29">
        <f t="shared" si="89"/>
        <v>254000</v>
      </c>
      <c r="N400" s="72">
        <f t="shared" si="91"/>
        <v>1000</v>
      </c>
      <c r="O400" s="104" t="s">
        <v>1438</v>
      </c>
      <c r="P400" s="192">
        <v>3</v>
      </c>
      <c r="Q400" s="372"/>
      <c r="R400" s="6"/>
      <c r="S400" s="4">
        <f t="shared" si="92"/>
        <v>12750</v>
      </c>
      <c r="T400" s="4">
        <f t="shared" si="93"/>
        <v>-11750</v>
      </c>
      <c r="U400" s="4">
        <f t="shared" si="98"/>
        <v>0</v>
      </c>
      <c r="V400" s="4">
        <f t="shared" si="94"/>
        <v>51000</v>
      </c>
      <c r="W400" s="4">
        <f t="shared" si="87"/>
        <v>0</v>
      </c>
      <c r="X400" s="4">
        <f t="shared" si="95"/>
        <v>0</v>
      </c>
    </row>
    <row r="401" spans="1:24" s="3" customFormat="1" ht="13.5" customHeight="1" x14ac:dyDescent="0.2">
      <c r="A401" s="26">
        <f t="shared" si="96"/>
        <v>397</v>
      </c>
      <c r="B401" s="153" t="s">
        <v>1514</v>
      </c>
      <c r="C401" s="112">
        <v>40388</v>
      </c>
      <c r="D401" s="124">
        <v>580000</v>
      </c>
      <c r="E401" s="198"/>
      <c r="F401" s="29">
        <f t="shared" si="90"/>
        <v>580000</v>
      </c>
      <c r="G401" s="29">
        <v>579000</v>
      </c>
      <c r="H401" s="29">
        <f t="shared" si="97"/>
        <v>1000</v>
      </c>
      <c r="I401" s="30">
        <v>5</v>
      </c>
      <c r="J401" s="30">
        <v>0.2</v>
      </c>
      <c r="K401" s="30">
        <v>0</v>
      </c>
      <c r="L401" s="72">
        <f t="shared" si="88"/>
        <v>0</v>
      </c>
      <c r="M401" s="29">
        <f t="shared" si="89"/>
        <v>579000</v>
      </c>
      <c r="N401" s="72">
        <f t="shared" si="91"/>
        <v>1000</v>
      </c>
      <c r="O401" s="104" t="s">
        <v>1438</v>
      </c>
      <c r="P401" s="192">
        <v>4</v>
      </c>
      <c r="Q401" s="372"/>
      <c r="R401" s="6"/>
      <c r="S401" s="4">
        <f t="shared" si="92"/>
        <v>29000</v>
      </c>
      <c r="T401" s="4">
        <f t="shared" si="93"/>
        <v>-28000</v>
      </c>
      <c r="U401" s="4">
        <f t="shared" si="98"/>
        <v>0</v>
      </c>
      <c r="V401" s="4">
        <f t="shared" si="94"/>
        <v>116000</v>
      </c>
      <c r="W401" s="4">
        <f t="shared" si="87"/>
        <v>0</v>
      </c>
      <c r="X401" s="4">
        <f t="shared" si="95"/>
        <v>0</v>
      </c>
    </row>
    <row r="402" spans="1:24" s="3" customFormat="1" ht="13.5" customHeight="1" x14ac:dyDescent="0.2">
      <c r="A402" s="26">
        <f t="shared" si="96"/>
        <v>398</v>
      </c>
      <c r="B402" s="153" t="s">
        <v>1515</v>
      </c>
      <c r="C402" s="112">
        <v>40388</v>
      </c>
      <c r="D402" s="124">
        <v>1470000</v>
      </c>
      <c r="E402" s="198"/>
      <c r="F402" s="29">
        <f t="shared" si="90"/>
        <v>1470000</v>
      </c>
      <c r="G402" s="29">
        <v>1469000</v>
      </c>
      <c r="H402" s="29">
        <f t="shared" si="97"/>
        <v>1000</v>
      </c>
      <c r="I402" s="30">
        <v>5</v>
      </c>
      <c r="J402" s="30">
        <v>0.2</v>
      </c>
      <c r="K402" s="30">
        <v>0</v>
      </c>
      <c r="L402" s="72">
        <f t="shared" si="88"/>
        <v>0</v>
      </c>
      <c r="M402" s="29">
        <f t="shared" si="89"/>
        <v>1469000</v>
      </c>
      <c r="N402" s="72">
        <f t="shared" si="91"/>
        <v>1000</v>
      </c>
      <c r="O402" s="104" t="s">
        <v>1438</v>
      </c>
      <c r="P402" s="192">
        <v>7</v>
      </c>
      <c r="Q402" s="372"/>
      <c r="R402" s="6"/>
      <c r="S402" s="4">
        <f t="shared" si="92"/>
        <v>73500</v>
      </c>
      <c r="T402" s="4">
        <f t="shared" si="93"/>
        <v>-72500</v>
      </c>
      <c r="U402" s="4">
        <f t="shared" si="98"/>
        <v>0</v>
      </c>
      <c r="V402" s="4">
        <f t="shared" si="94"/>
        <v>294000</v>
      </c>
      <c r="W402" s="4">
        <f t="shared" si="87"/>
        <v>0</v>
      </c>
      <c r="X402" s="4">
        <f t="shared" si="95"/>
        <v>0</v>
      </c>
    </row>
    <row r="403" spans="1:24" s="3" customFormat="1" ht="13.5" customHeight="1" x14ac:dyDescent="0.2">
      <c r="A403" s="26">
        <f t="shared" si="96"/>
        <v>399</v>
      </c>
      <c r="B403" s="153" t="s">
        <v>1516</v>
      </c>
      <c r="C403" s="112">
        <v>40388</v>
      </c>
      <c r="D403" s="124">
        <v>4500000</v>
      </c>
      <c r="E403" s="198"/>
      <c r="F403" s="29">
        <f t="shared" si="90"/>
        <v>4500000</v>
      </c>
      <c r="G403" s="29">
        <v>4499000</v>
      </c>
      <c r="H403" s="29">
        <f t="shared" si="97"/>
        <v>1000</v>
      </c>
      <c r="I403" s="30">
        <v>5</v>
      </c>
      <c r="J403" s="30">
        <v>0.2</v>
      </c>
      <c r="K403" s="30">
        <v>0</v>
      </c>
      <c r="L403" s="72">
        <f t="shared" si="88"/>
        <v>0</v>
      </c>
      <c r="M403" s="29">
        <f t="shared" si="89"/>
        <v>4499000</v>
      </c>
      <c r="N403" s="72">
        <f t="shared" si="91"/>
        <v>1000</v>
      </c>
      <c r="O403" s="104" t="s">
        <v>1438</v>
      </c>
      <c r="P403" s="192">
        <v>18</v>
      </c>
      <c r="Q403" s="372"/>
      <c r="R403" s="6"/>
      <c r="S403" s="4">
        <f t="shared" si="92"/>
        <v>225000</v>
      </c>
      <c r="T403" s="4">
        <f t="shared" si="93"/>
        <v>-224000</v>
      </c>
      <c r="U403" s="4">
        <f t="shared" si="98"/>
        <v>0</v>
      </c>
      <c r="V403" s="4">
        <f t="shared" si="94"/>
        <v>900000</v>
      </c>
      <c r="W403" s="4">
        <f t="shared" si="87"/>
        <v>0</v>
      </c>
      <c r="X403" s="4">
        <f t="shared" si="95"/>
        <v>0</v>
      </c>
    </row>
    <row r="404" spans="1:24" s="3" customFormat="1" ht="13.5" customHeight="1" x14ac:dyDescent="0.2">
      <c r="A404" s="26">
        <f t="shared" si="96"/>
        <v>400</v>
      </c>
      <c r="B404" s="153" t="s">
        <v>1488</v>
      </c>
      <c r="C404" s="112">
        <v>40388</v>
      </c>
      <c r="D404" s="124">
        <v>840000</v>
      </c>
      <c r="E404" s="198"/>
      <c r="F404" s="29">
        <f t="shared" si="90"/>
        <v>840000</v>
      </c>
      <c r="G404" s="29">
        <v>839000</v>
      </c>
      <c r="H404" s="29">
        <f t="shared" si="97"/>
        <v>1000</v>
      </c>
      <c r="I404" s="30">
        <v>5</v>
      </c>
      <c r="J404" s="30">
        <v>0.2</v>
      </c>
      <c r="K404" s="30">
        <v>0</v>
      </c>
      <c r="L404" s="72">
        <f t="shared" si="88"/>
        <v>0</v>
      </c>
      <c r="M404" s="29">
        <f t="shared" si="89"/>
        <v>839000</v>
      </c>
      <c r="N404" s="72">
        <f t="shared" si="91"/>
        <v>1000</v>
      </c>
      <c r="O404" s="104" t="s">
        <v>1438</v>
      </c>
      <c r="P404" s="192">
        <v>56</v>
      </c>
      <c r="Q404" s="372"/>
      <c r="R404" s="6"/>
      <c r="S404" s="4">
        <f t="shared" si="92"/>
        <v>42000</v>
      </c>
      <c r="T404" s="4">
        <f t="shared" si="93"/>
        <v>-41000</v>
      </c>
      <c r="U404" s="4">
        <f t="shared" si="98"/>
        <v>0</v>
      </c>
      <c r="V404" s="4">
        <f t="shared" si="94"/>
        <v>168000</v>
      </c>
      <c r="W404" s="4">
        <f t="shared" si="87"/>
        <v>0</v>
      </c>
      <c r="X404" s="4">
        <f t="shared" si="95"/>
        <v>0</v>
      </c>
    </row>
    <row r="405" spans="1:24" s="3" customFormat="1" ht="13.5" customHeight="1" x14ac:dyDescent="0.2">
      <c r="A405" s="26">
        <f t="shared" si="96"/>
        <v>401</v>
      </c>
      <c r="B405" s="153" t="s">
        <v>1517</v>
      </c>
      <c r="C405" s="112">
        <v>40388</v>
      </c>
      <c r="D405" s="124">
        <v>350000</v>
      </c>
      <c r="E405" s="198"/>
      <c r="F405" s="29">
        <f t="shared" si="90"/>
        <v>350000</v>
      </c>
      <c r="G405" s="29">
        <v>349000</v>
      </c>
      <c r="H405" s="29">
        <f t="shared" si="97"/>
        <v>1000</v>
      </c>
      <c r="I405" s="30">
        <v>5</v>
      </c>
      <c r="J405" s="30">
        <v>0.2</v>
      </c>
      <c r="K405" s="30">
        <v>0</v>
      </c>
      <c r="L405" s="72">
        <f t="shared" si="88"/>
        <v>0</v>
      </c>
      <c r="M405" s="29">
        <f t="shared" si="89"/>
        <v>349000</v>
      </c>
      <c r="N405" s="72">
        <f t="shared" si="91"/>
        <v>1000</v>
      </c>
      <c r="O405" s="104" t="s">
        <v>1438</v>
      </c>
      <c r="P405" s="192">
        <v>1</v>
      </c>
      <c r="Q405" s="372"/>
      <c r="R405" s="6"/>
      <c r="S405" s="4">
        <f t="shared" si="92"/>
        <v>17500</v>
      </c>
      <c r="T405" s="4">
        <f t="shared" si="93"/>
        <v>-16500</v>
      </c>
      <c r="U405" s="4">
        <f t="shared" si="98"/>
        <v>0</v>
      </c>
      <c r="V405" s="4">
        <f t="shared" si="94"/>
        <v>70000</v>
      </c>
      <c r="W405" s="4">
        <f t="shared" si="87"/>
        <v>0</v>
      </c>
      <c r="X405" s="4">
        <f t="shared" si="95"/>
        <v>0</v>
      </c>
    </row>
    <row r="406" spans="1:24" s="3" customFormat="1" ht="13.5" customHeight="1" x14ac:dyDescent="0.2">
      <c r="A406" s="26">
        <f t="shared" si="96"/>
        <v>402</v>
      </c>
      <c r="B406" s="153" t="s">
        <v>1518</v>
      </c>
      <c r="C406" s="112">
        <v>40388</v>
      </c>
      <c r="D406" s="124">
        <v>320000</v>
      </c>
      <c r="E406" s="198"/>
      <c r="F406" s="29">
        <f t="shared" si="90"/>
        <v>320000</v>
      </c>
      <c r="G406" s="29">
        <v>319000</v>
      </c>
      <c r="H406" s="29">
        <f t="shared" si="97"/>
        <v>1000</v>
      </c>
      <c r="I406" s="30">
        <v>5</v>
      </c>
      <c r="J406" s="30">
        <v>0.2</v>
      </c>
      <c r="K406" s="30">
        <v>0</v>
      </c>
      <c r="L406" s="72">
        <f t="shared" si="88"/>
        <v>0</v>
      </c>
      <c r="M406" s="29">
        <f t="shared" si="89"/>
        <v>319000</v>
      </c>
      <c r="N406" s="72">
        <f t="shared" si="91"/>
        <v>1000</v>
      </c>
      <c r="O406" s="104" t="s">
        <v>1438</v>
      </c>
      <c r="P406" s="192">
        <v>4</v>
      </c>
      <c r="Q406" s="372"/>
      <c r="R406" s="6"/>
      <c r="S406" s="4">
        <f t="shared" si="92"/>
        <v>16000</v>
      </c>
      <c r="T406" s="4">
        <f t="shared" si="93"/>
        <v>-15000</v>
      </c>
      <c r="U406" s="4">
        <f t="shared" si="98"/>
        <v>0</v>
      </c>
      <c r="V406" s="4">
        <f t="shared" si="94"/>
        <v>64000</v>
      </c>
      <c r="W406" s="4">
        <f t="shared" si="87"/>
        <v>0</v>
      </c>
      <c r="X406" s="4">
        <f t="shared" si="95"/>
        <v>0</v>
      </c>
    </row>
    <row r="407" spans="1:24" s="3" customFormat="1" ht="13.5" customHeight="1" x14ac:dyDescent="0.2">
      <c r="A407" s="26">
        <f t="shared" si="96"/>
        <v>403</v>
      </c>
      <c r="B407" s="153" t="s">
        <v>1519</v>
      </c>
      <c r="C407" s="112">
        <v>40388</v>
      </c>
      <c r="D407" s="124">
        <v>1190000</v>
      </c>
      <c r="E407" s="198"/>
      <c r="F407" s="29">
        <f t="shared" si="90"/>
        <v>1190000</v>
      </c>
      <c r="G407" s="29">
        <v>1189000</v>
      </c>
      <c r="H407" s="29">
        <f t="shared" si="97"/>
        <v>1000</v>
      </c>
      <c r="I407" s="30">
        <v>5</v>
      </c>
      <c r="J407" s="30">
        <v>0.2</v>
      </c>
      <c r="K407" s="30">
        <v>0</v>
      </c>
      <c r="L407" s="72">
        <f t="shared" si="88"/>
        <v>0</v>
      </c>
      <c r="M407" s="29">
        <f t="shared" si="89"/>
        <v>1189000</v>
      </c>
      <c r="N407" s="72">
        <f t="shared" si="91"/>
        <v>1000</v>
      </c>
      <c r="O407" s="104" t="s">
        <v>1438</v>
      </c>
      <c r="P407" s="192">
        <v>14</v>
      </c>
      <c r="Q407" s="372"/>
      <c r="R407" s="6"/>
      <c r="S407" s="4">
        <f t="shared" si="92"/>
        <v>59500</v>
      </c>
      <c r="T407" s="4">
        <f t="shared" si="93"/>
        <v>-58500</v>
      </c>
      <c r="U407" s="4">
        <f t="shared" si="98"/>
        <v>0</v>
      </c>
      <c r="V407" s="4">
        <f t="shared" si="94"/>
        <v>238000</v>
      </c>
      <c r="W407" s="4">
        <f t="shared" si="87"/>
        <v>0</v>
      </c>
      <c r="X407" s="4">
        <f t="shared" si="95"/>
        <v>0</v>
      </c>
    </row>
    <row r="408" spans="1:24" s="3" customFormat="1" ht="13.5" customHeight="1" x14ac:dyDescent="0.2">
      <c r="A408" s="26">
        <f t="shared" si="96"/>
        <v>404</v>
      </c>
      <c r="B408" s="153" t="s">
        <v>1520</v>
      </c>
      <c r="C408" s="112">
        <v>40388</v>
      </c>
      <c r="D408" s="124">
        <v>260000</v>
      </c>
      <c r="E408" s="198"/>
      <c r="F408" s="29">
        <f t="shared" si="90"/>
        <v>260000</v>
      </c>
      <c r="G408" s="29">
        <v>259000</v>
      </c>
      <c r="H408" s="29">
        <f t="shared" si="97"/>
        <v>1000</v>
      </c>
      <c r="I408" s="30">
        <v>5</v>
      </c>
      <c r="J408" s="30">
        <v>0.2</v>
      </c>
      <c r="K408" s="30">
        <v>0</v>
      </c>
      <c r="L408" s="72">
        <f t="shared" si="88"/>
        <v>0</v>
      </c>
      <c r="M408" s="29">
        <f t="shared" si="89"/>
        <v>259000</v>
      </c>
      <c r="N408" s="72">
        <f t="shared" si="91"/>
        <v>1000</v>
      </c>
      <c r="O408" s="104" t="s">
        <v>1438</v>
      </c>
      <c r="P408" s="192">
        <v>4</v>
      </c>
      <c r="Q408" s="372"/>
      <c r="R408" s="6"/>
      <c r="S408" s="4">
        <f t="shared" si="92"/>
        <v>13000</v>
      </c>
      <c r="T408" s="4">
        <f t="shared" si="93"/>
        <v>-12000</v>
      </c>
      <c r="U408" s="4">
        <f t="shared" si="98"/>
        <v>0</v>
      </c>
      <c r="V408" s="4">
        <f t="shared" si="94"/>
        <v>52000</v>
      </c>
      <c r="W408" s="4">
        <f t="shared" si="87"/>
        <v>0</v>
      </c>
      <c r="X408" s="4">
        <f t="shared" si="95"/>
        <v>0</v>
      </c>
    </row>
    <row r="409" spans="1:24" s="3" customFormat="1" ht="13.5" customHeight="1" x14ac:dyDescent="0.2">
      <c r="A409" s="26">
        <f t="shared" si="96"/>
        <v>405</v>
      </c>
      <c r="B409" s="153" t="s">
        <v>1521</v>
      </c>
      <c r="C409" s="112">
        <v>40388</v>
      </c>
      <c r="D409" s="124">
        <v>0</v>
      </c>
      <c r="E409" s="198"/>
      <c r="F409" s="29">
        <f t="shared" si="90"/>
        <v>0</v>
      </c>
      <c r="G409" s="29">
        <v>0</v>
      </c>
      <c r="H409" s="29"/>
      <c r="I409" s="30">
        <v>5</v>
      </c>
      <c r="J409" s="30">
        <v>0.2</v>
      </c>
      <c r="K409" s="30">
        <v>0</v>
      </c>
      <c r="L409" s="72"/>
      <c r="M409" s="29">
        <v>0</v>
      </c>
      <c r="N409" s="72">
        <f t="shared" si="91"/>
        <v>0</v>
      </c>
      <c r="O409" s="104" t="s">
        <v>1522</v>
      </c>
      <c r="P409" s="192">
        <v>1</v>
      </c>
      <c r="Q409" s="372" t="s">
        <v>1809</v>
      </c>
      <c r="R409" s="6"/>
      <c r="S409" s="4">
        <f t="shared" si="92"/>
        <v>0</v>
      </c>
      <c r="T409" s="4">
        <f t="shared" si="93"/>
        <v>0</v>
      </c>
      <c r="U409" s="4">
        <f t="shared" si="98"/>
        <v>-1000</v>
      </c>
      <c r="V409" s="4">
        <f t="shared" si="94"/>
        <v>0</v>
      </c>
      <c r="W409" s="4">
        <f t="shared" si="87"/>
        <v>0</v>
      </c>
      <c r="X409" s="4">
        <f t="shared" si="95"/>
        <v>0</v>
      </c>
    </row>
    <row r="410" spans="1:24" s="3" customFormat="1" ht="13.5" customHeight="1" x14ac:dyDescent="0.2">
      <c r="A410" s="26">
        <f t="shared" si="96"/>
        <v>406</v>
      </c>
      <c r="B410" s="153" t="s">
        <v>1523</v>
      </c>
      <c r="C410" s="112">
        <v>40388</v>
      </c>
      <c r="D410" s="124">
        <v>330000</v>
      </c>
      <c r="E410" s="198"/>
      <c r="F410" s="29">
        <f t="shared" si="90"/>
        <v>330000</v>
      </c>
      <c r="G410" s="29">
        <v>329000</v>
      </c>
      <c r="H410" s="29">
        <f t="shared" si="97"/>
        <v>1000</v>
      </c>
      <c r="I410" s="30">
        <v>5</v>
      </c>
      <c r="J410" s="30">
        <v>0.2</v>
      </c>
      <c r="K410" s="30">
        <v>0</v>
      </c>
      <c r="L410" s="72">
        <f t="shared" si="88"/>
        <v>0</v>
      </c>
      <c r="M410" s="29">
        <f t="shared" si="89"/>
        <v>329000</v>
      </c>
      <c r="N410" s="72">
        <f t="shared" si="91"/>
        <v>1000</v>
      </c>
      <c r="O410" s="104" t="s">
        <v>1522</v>
      </c>
      <c r="P410" s="192">
        <v>1</v>
      </c>
      <c r="Q410" s="372"/>
      <c r="R410" s="6"/>
      <c r="S410" s="4">
        <f t="shared" si="92"/>
        <v>16500</v>
      </c>
      <c r="T410" s="4">
        <f t="shared" si="93"/>
        <v>-15500</v>
      </c>
      <c r="U410" s="4">
        <f t="shared" si="98"/>
        <v>0</v>
      </c>
      <c r="V410" s="4">
        <f t="shared" si="94"/>
        <v>66000</v>
      </c>
      <c r="W410" s="4">
        <f t="shared" si="87"/>
        <v>0</v>
      </c>
      <c r="X410" s="4">
        <f t="shared" si="95"/>
        <v>0</v>
      </c>
    </row>
    <row r="411" spans="1:24" s="3" customFormat="1" ht="13.5" customHeight="1" x14ac:dyDescent="0.2">
      <c r="A411" s="26">
        <f t="shared" si="96"/>
        <v>407</v>
      </c>
      <c r="B411" s="153" t="s">
        <v>1509</v>
      </c>
      <c r="C411" s="112">
        <v>40403</v>
      </c>
      <c r="D411" s="124">
        <v>300000</v>
      </c>
      <c r="E411" s="198"/>
      <c r="F411" s="29">
        <f t="shared" si="90"/>
        <v>300000</v>
      </c>
      <c r="G411" s="29">
        <v>299000</v>
      </c>
      <c r="H411" s="29">
        <f t="shared" si="97"/>
        <v>1000</v>
      </c>
      <c r="I411" s="30">
        <v>5</v>
      </c>
      <c r="J411" s="30">
        <v>0.2</v>
      </c>
      <c r="K411" s="30">
        <v>0</v>
      </c>
      <c r="L411" s="72">
        <f t="shared" si="88"/>
        <v>0</v>
      </c>
      <c r="M411" s="29">
        <f t="shared" si="89"/>
        <v>299000</v>
      </c>
      <c r="N411" s="72">
        <f t="shared" si="91"/>
        <v>1000</v>
      </c>
      <c r="O411" s="104" t="s">
        <v>1438</v>
      </c>
      <c r="P411" s="192">
        <v>3</v>
      </c>
      <c r="Q411" s="372"/>
      <c r="R411" s="6"/>
      <c r="S411" s="4">
        <f t="shared" si="92"/>
        <v>15000</v>
      </c>
      <c r="T411" s="4">
        <f t="shared" si="93"/>
        <v>-14000</v>
      </c>
      <c r="U411" s="4">
        <f t="shared" si="98"/>
        <v>0</v>
      </c>
      <c r="V411" s="4">
        <f t="shared" si="94"/>
        <v>60000</v>
      </c>
      <c r="W411" s="4">
        <f t="shared" si="87"/>
        <v>0</v>
      </c>
      <c r="X411" s="4">
        <f t="shared" si="95"/>
        <v>0</v>
      </c>
    </row>
    <row r="412" spans="1:24" s="3" customFormat="1" ht="13.5" customHeight="1" x14ac:dyDescent="0.2">
      <c r="A412" s="26">
        <f t="shared" si="96"/>
        <v>408</v>
      </c>
      <c r="B412" s="153" t="s">
        <v>1116</v>
      </c>
      <c r="C412" s="112">
        <v>40403</v>
      </c>
      <c r="D412" s="124">
        <v>165000</v>
      </c>
      <c r="E412" s="198"/>
      <c r="F412" s="29">
        <f t="shared" si="90"/>
        <v>165000</v>
      </c>
      <c r="G412" s="29">
        <v>164000</v>
      </c>
      <c r="H412" s="29">
        <f t="shared" si="97"/>
        <v>1000</v>
      </c>
      <c r="I412" s="30">
        <v>5</v>
      </c>
      <c r="J412" s="30">
        <v>0.2</v>
      </c>
      <c r="K412" s="30">
        <v>0</v>
      </c>
      <c r="L412" s="72">
        <f t="shared" si="88"/>
        <v>0</v>
      </c>
      <c r="M412" s="29">
        <f t="shared" si="89"/>
        <v>164000</v>
      </c>
      <c r="N412" s="72">
        <f t="shared" si="91"/>
        <v>1000</v>
      </c>
      <c r="O412" s="104" t="s">
        <v>1438</v>
      </c>
      <c r="P412" s="192">
        <v>3</v>
      </c>
      <c r="Q412" s="372"/>
      <c r="R412" s="6"/>
      <c r="S412" s="4">
        <f t="shared" si="92"/>
        <v>8250</v>
      </c>
      <c r="T412" s="4">
        <f t="shared" si="93"/>
        <v>-7250</v>
      </c>
      <c r="U412" s="4">
        <f t="shared" si="98"/>
        <v>0</v>
      </c>
      <c r="V412" s="4">
        <f t="shared" si="94"/>
        <v>33000</v>
      </c>
      <c r="W412" s="4">
        <f t="shared" si="87"/>
        <v>0</v>
      </c>
      <c r="X412" s="4">
        <f t="shared" si="95"/>
        <v>0</v>
      </c>
    </row>
    <row r="413" spans="1:24" s="3" customFormat="1" ht="13.5" customHeight="1" x14ac:dyDescent="0.2">
      <c r="A413" s="26">
        <f t="shared" si="96"/>
        <v>409</v>
      </c>
      <c r="B413" s="153" t="s">
        <v>1510</v>
      </c>
      <c r="C413" s="112">
        <v>40403</v>
      </c>
      <c r="D413" s="124">
        <v>240000</v>
      </c>
      <c r="E413" s="198"/>
      <c r="F413" s="29">
        <f t="shared" si="90"/>
        <v>240000</v>
      </c>
      <c r="G413" s="29">
        <v>239000</v>
      </c>
      <c r="H413" s="29">
        <f t="shared" si="97"/>
        <v>1000</v>
      </c>
      <c r="I413" s="30">
        <v>5</v>
      </c>
      <c r="J413" s="30">
        <v>0.2</v>
      </c>
      <c r="K413" s="30">
        <v>0</v>
      </c>
      <c r="L413" s="72">
        <f t="shared" si="88"/>
        <v>0</v>
      </c>
      <c r="M413" s="29">
        <f t="shared" si="89"/>
        <v>239000</v>
      </c>
      <c r="N413" s="72">
        <f t="shared" si="91"/>
        <v>1000</v>
      </c>
      <c r="O413" s="104" t="s">
        <v>1438</v>
      </c>
      <c r="P413" s="192">
        <v>3</v>
      </c>
      <c r="Q413" s="372"/>
      <c r="R413" s="6"/>
      <c r="S413" s="4">
        <f t="shared" si="92"/>
        <v>12000</v>
      </c>
      <c r="T413" s="4">
        <f t="shared" si="93"/>
        <v>-11000</v>
      </c>
      <c r="U413" s="4">
        <f t="shared" si="98"/>
        <v>0</v>
      </c>
      <c r="V413" s="4">
        <f t="shared" si="94"/>
        <v>48000</v>
      </c>
      <c r="W413" s="4">
        <f t="shared" si="87"/>
        <v>0</v>
      </c>
      <c r="X413" s="4">
        <f t="shared" si="95"/>
        <v>0</v>
      </c>
    </row>
    <row r="414" spans="1:24" s="3" customFormat="1" ht="13.5" customHeight="1" x14ac:dyDescent="0.2">
      <c r="A414" s="26">
        <f t="shared" si="96"/>
        <v>410</v>
      </c>
      <c r="B414" s="153" t="s">
        <v>1524</v>
      </c>
      <c r="C414" s="112">
        <v>40403</v>
      </c>
      <c r="D414" s="124">
        <v>242000</v>
      </c>
      <c r="E414" s="198"/>
      <c r="F414" s="29">
        <f t="shared" si="90"/>
        <v>242000</v>
      </c>
      <c r="G414" s="29">
        <v>241000</v>
      </c>
      <c r="H414" s="29">
        <f t="shared" si="97"/>
        <v>1000</v>
      </c>
      <c r="I414" s="30">
        <v>5</v>
      </c>
      <c r="J414" s="30">
        <v>0.2</v>
      </c>
      <c r="K414" s="30">
        <v>0</v>
      </c>
      <c r="L414" s="72">
        <f t="shared" si="88"/>
        <v>0</v>
      </c>
      <c r="M414" s="29">
        <f t="shared" si="89"/>
        <v>241000</v>
      </c>
      <c r="N414" s="72">
        <f t="shared" si="91"/>
        <v>1000</v>
      </c>
      <c r="O414" s="104" t="s">
        <v>1438</v>
      </c>
      <c r="P414" s="192">
        <v>1</v>
      </c>
      <c r="Q414" s="372"/>
      <c r="R414" s="6"/>
      <c r="S414" s="4">
        <f t="shared" si="92"/>
        <v>12100</v>
      </c>
      <c r="T414" s="4">
        <f t="shared" si="93"/>
        <v>-11100</v>
      </c>
      <c r="U414" s="4">
        <f t="shared" si="98"/>
        <v>0</v>
      </c>
      <c r="V414" s="4">
        <f t="shared" si="94"/>
        <v>48400</v>
      </c>
      <c r="W414" s="4">
        <f t="shared" si="87"/>
        <v>0</v>
      </c>
      <c r="X414" s="4">
        <f t="shared" si="95"/>
        <v>0</v>
      </c>
    </row>
    <row r="415" spans="1:24" s="3" customFormat="1" ht="13.5" customHeight="1" x14ac:dyDescent="0.2">
      <c r="A415" s="26">
        <f t="shared" si="96"/>
        <v>411</v>
      </c>
      <c r="B415" s="153" t="s">
        <v>1525</v>
      </c>
      <c r="C415" s="112">
        <v>40406</v>
      </c>
      <c r="D415" s="124">
        <v>800000</v>
      </c>
      <c r="E415" s="198"/>
      <c r="F415" s="29">
        <f t="shared" si="90"/>
        <v>800000</v>
      </c>
      <c r="G415" s="29">
        <v>799000</v>
      </c>
      <c r="H415" s="29">
        <f t="shared" si="97"/>
        <v>1000</v>
      </c>
      <c r="I415" s="30">
        <v>5</v>
      </c>
      <c r="J415" s="30">
        <v>0.2</v>
      </c>
      <c r="K415" s="30">
        <v>0</v>
      </c>
      <c r="L415" s="72">
        <f t="shared" si="88"/>
        <v>0</v>
      </c>
      <c r="M415" s="29">
        <f t="shared" si="89"/>
        <v>799000</v>
      </c>
      <c r="N415" s="72">
        <f t="shared" si="91"/>
        <v>1000</v>
      </c>
      <c r="O415" s="104" t="s">
        <v>343</v>
      </c>
      <c r="P415" s="192">
        <v>1</v>
      </c>
      <c r="Q415" s="372"/>
      <c r="R415" s="6"/>
      <c r="S415" s="4">
        <f t="shared" si="92"/>
        <v>40000</v>
      </c>
      <c r="T415" s="4">
        <f t="shared" si="93"/>
        <v>-39000</v>
      </c>
      <c r="U415" s="4">
        <f t="shared" si="98"/>
        <v>0</v>
      </c>
      <c r="V415" s="4">
        <f t="shared" si="94"/>
        <v>160000</v>
      </c>
      <c r="W415" s="4">
        <f t="shared" si="87"/>
        <v>0</v>
      </c>
      <c r="X415" s="4">
        <f t="shared" si="95"/>
        <v>0</v>
      </c>
    </row>
    <row r="416" spans="1:24" s="3" customFormat="1" ht="13.5" customHeight="1" x14ac:dyDescent="0.2">
      <c r="A416" s="486">
        <f t="shared" si="96"/>
        <v>412</v>
      </c>
      <c r="B416" s="487" t="s">
        <v>1526</v>
      </c>
      <c r="C416" s="488">
        <v>40406</v>
      </c>
      <c r="D416" s="489">
        <v>4800000</v>
      </c>
      <c r="E416" s="490"/>
      <c r="F416" s="491">
        <f t="shared" si="90"/>
        <v>4800000</v>
      </c>
      <c r="G416" s="491">
        <f>5759000-960000</f>
        <v>4799000</v>
      </c>
      <c r="H416" s="491">
        <v>1000</v>
      </c>
      <c r="I416" s="492">
        <v>5</v>
      </c>
      <c r="J416" s="492">
        <v>0.2</v>
      </c>
      <c r="K416" s="492">
        <v>0</v>
      </c>
      <c r="L416" s="493">
        <f t="shared" si="88"/>
        <v>0</v>
      </c>
      <c r="M416" s="491">
        <f t="shared" si="89"/>
        <v>4799000</v>
      </c>
      <c r="N416" s="493">
        <v>1000</v>
      </c>
      <c r="O416" s="494" t="s">
        <v>343</v>
      </c>
      <c r="P416" s="527">
        <v>6</v>
      </c>
      <c r="Q416" s="495" t="s">
        <v>1831</v>
      </c>
      <c r="R416" s="6"/>
      <c r="S416" s="4">
        <f t="shared" si="92"/>
        <v>240000</v>
      </c>
      <c r="T416" s="4">
        <f t="shared" si="93"/>
        <v>-239000</v>
      </c>
      <c r="U416" s="4">
        <f t="shared" si="98"/>
        <v>0</v>
      </c>
      <c r="V416" s="4">
        <f t="shared" si="94"/>
        <v>960000</v>
      </c>
      <c r="W416" s="4">
        <f t="shared" si="87"/>
        <v>0</v>
      </c>
      <c r="X416" s="4">
        <f t="shared" si="95"/>
        <v>0</v>
      </c>
    </row>
    <row r="417" spans="1:24" s="3" customFormat="1" ht="13.5" customHeight="1" x14ac:dyDescent="0.2">
      <c r="A417" s="26">
        <f t="shared" si="96"/>
        <v>413</v>
      </c>
      <c r="B417" s="153" t="s">
        <v>1527</v>
      </c>
      <c r="C417" s="112">
        <v>40425</v>
      </c>
      <c r="D417" s="124">
        <v>2100000</v>
      </c>
      <c r="E417" s="198"/>
      <c r="F417" s="29">
        <f t="shared" si="90"/>
        <v>2100000</v>
      </c>
      <c r="G417" s="29">
        <v>2099000</v>
      </c>
      <c r="H417" s="29">
        <f t="shared" si="97"/>
        <v>1000</v>
      </c>
      <c r="I417" s="30">
        <v>5</v>
      </c>
      <c r="J417" s="30">
        <v>0.2</v>
      </c>
      <c r="K417" s="30">
        <v>0</v>
      </c>
      <c r="L417" s="72">
        <f t="shared" si="88"/>
        <v>0</v>
      </c>
      <c r="M417" s="29">
        <f t="shared" si="89"/>
        <v>2099000</v>
      </c>
      <c r="N417" s="72">
        <f t="shared" si="91"/>
        <v>1000</v>
      </c>
      <c r="O417" s="104" t="s">
        <v>1502</v>
      </c>
      <c r="P417" s="192">
        <v>1</v>
      </c>
      <c r="Q417" s="372"/>
      <c r="R417" s="6"/>
      <c r="S417" s="4">
        <f t="shared" si="92"/>
        <v>105000</v>
      </c>
      <c r="T417" s="4">
        <f t="shared" si="93"/>
        <v>-104000</v>
      </c>
      <c r="U417" s="4">
        <f t="shared" si="98"/>
        <v>0</v>
      </c>
      <c r="V417" s="4">
        <f t="shared" si="94"/>
        <v>420000</v>
      </c>
      <c r="W417" s="4">
        <f>ROUND(IF(H417&lt;=1000,0,V417/12*3),0)</f>
        <v>0</v>
      </c>
      <c r="X417" s="4">
        <f t="shared" si="95"/>
        <v>0</v>
      </c>
    </row>
    <row r="418" spans="1:24" s="3" customFormat="1" ht="13.5" customHeight="1" x14ac:dyDescent="0.2">
      <c r="A418" s="26">
        <f t="shared" si="96"/>
        <v>414</v>
      </c>
      <c r="B418" s="27" t="s">
        <v>1528</v>
      </c>
      <c r="C418" s="112">
        <v>40581</v>
      </c>
      <c r="D418" s="124">
        <v>1336364</v>
      </c>
      <c r="E418" s="124"/>
      <c r="F418" s="29">
        <f t="shared" si="90"/>
        <v>1336364</v>
      </c>
      <c r="G418" s="29">
        <v>1335364</v>
      </c>
      <c r="H418" s="29">
        <f t="shared" si="97"/>
        <v>1000</v>
      </c>
      <c r="I418" s="30">
        <v>5</v>
      </c>
      <c r="J418" s="30">
        <v>0.2</v>
      </c>
      <c r="K418" s="30">
        <v>0</v>
      </c>
      <c r="L418" s="72">
        <f t="shared" si="88"/>
        <v>0</v>
      </c>
      <c r="M418" s="29">
        <f t="shared" si="89"/>
        <v>1335364</v>
      </c>
      <c r="N418" s="72">
        <f t="shared" si="91"/>
        <v>1000</v>
      </c>
      <c r="O418" s="30" t="s">
        <v>1529</v>
      </c>
      <c r="P418" s="346">
        <v>1</v>
      </c>
      <c r="Q418" s="372" t="s">
        <v>1530</v>
      </c>
      <c r="R418" s="6"/>
      <c r="S418" s="4">
        <f t="shared" si="92"/>
        <v>66818.2</v>
      </c>
      <c r="T418" s="4">
        <f t="shared" si="93"/>
        <v>-65818.2</v>
      </c>
      <c r="U418" s="4">
        <f t="shared" si="98"/>
        <v>0</v>
      </c>
      <c r="V418" s="4">
        <f t="shared" si="94"/>
        <v>267272.8</v>
      </c>
      <c r="W418" s="4">
        <f t="shared" ref="W418:W458" si="99">ROUND(IF(H418&lt;=1000,0,V418/12*1),0)</f>
        <v>0</v>
      </c>
      <c r="X418" s="4">
        <f t="shared" si="95"/>
        <v>0</v>
      </c>
    </row>
    <row r="419" spans="1:24" s="3" customFormat="1" ht="13.5" customHeight="1" x14ac:dyDescent="0.2">
      <c r="A419" s="26">
        <f t="shared" si="96"/>
        <v>415</v>
      </c>
      <c r="B419" s="27" t="s">
        <v>1531</v>
      </c>
      <c r="C419" s="112">
        <v>40619</v>
      </c>
      <c r="D419" s="124">
        <v>994000</v>
      </c>
      <c r="E419" s="124"/>
      <c r="F419" s="29">
        <f t="shared" si="90"/>
        <v>994000</v>
      </c>
      <c r="G419" s="29">
        <v>993000</v>
      </c>
      <c r="H419" s="29">
        <f t="shared" si="97"/>
        <v>1000</v>
      </c>
      <c r="I419" s="30">
        <v>5</v>
      </c>
      <c r="J419" s="30">
        <v>0.2</v>
      </c>
      <c r="K419" s="30">
        <v>0</v>
      </c>
      <c r="L419" s="72">
        <f t="shared" si="88"/>
        <v>0</v>
      </c>
      <c r="M419" s="29">
        <f t="shared" si="89"/>
        <v>993000</v>
      </c>
      <c r="N419" s="72">
        <f t="shared" si="91"/>
        <v>1000</v>
      </c>
      <c r="O419" s="30" t="s">
        <v>1532</v>
      </c>
      <c r="P419" s="346">
        <v>1</v>
      </c>
      <c r="Q419" s="372"/>
      <c r="R419" s="6"/>
      <c r="S419" s="4">
        <f t="shared" si="92"/>
        <v>49700</v>
      </c>
      <c r="T419" s="4">
        <f t="shared" si="93"/>
        <v>-48700</v>
      </c>
      <c r="U419" s="4">
        <f t="shared" si="98"/>
        <v>0</v>
      </c>
      <c r="V419" s="4">
        <f t="shared" si="94"/>
        <v>198800</v>
      </c>
      <c r="W419" s="4">
        <f t="shared" si="99"/>
        <v>0</v>
      </c>
      <c r="X419" s="4">
        <f t="shared" si="95"/>
        <v>0</v>
      </c>
    </row>
    <row r="420" spans="1:24" s="3" customFormat="1" ht="13.5" customHeight="1" x14ac:dyDescent="0.2">
      <c r="A420" s="26">
        <f t="shared" si="96"/>
        <v>416</v>
      </c>
      <c r="B420" s="27" t="s">
        <v>1533</v>
      </c>
      <c r="C420" s="112">
        <v>40607</v>
      </c>
      <c r="D420" s="124">
        <v>975000</v>
      </c>
      <c r="E420" s="124"/>
      <c r="F420" s="29">
        <f t="shared" si="90"/>
        <v>975000</v>
      </c>
      <c r="G420" s="29">
        <v>974000</v>
      </c>
      <c r="H420" s="29">
        <f t="shared" si="97"/>
        <v>1000</v>
      </c>
      <c r="I420" s="30">
        <v>5</v>
      </c>
      <c r="J420" s="30">
        <v>0.2</v>
      </c>
      <c r="K420" s="30">
        <v>0</v>
      </c>
      <c r="L420" s="72">
        <f t="shared" si="88"/>
        <v>0</v>
      </c>
      <c r="M420" s="29">
        <f t="shared" si="89"/>
        <v>974000</v>
      </c>
      <c r="N420" s="72">
        <f t="shared" si="91"/>
        <v>1000</v>
      </c>
      <c r="O420" s="30" t="s">
        <v>343</v>
      </c>
      <c r="P420" s="346">
        <v>1</v>
      </c>
      <c r="Q420" s="372"/>
      <c r="R420" s="6"/>
      <c r="S420" s="4">
        <f t="shared" si="92"/>
        <v>48750</v>
      </c>
      <c r="T420" s="4">
        <f t="shared" si="93"/>
        <v>-47750</v>
      </c>
      <c r="U420" s="4">
        <f t="shared" si="98"/>
        <v>0</v>
      </c>
      <c r="V420" s="4">
        <f t="shared" si="94"/>
        <v>195000</v>
      </c>
      <c r="W420" s="4">
        <f t="shared" si="99"/>
        <v>0</v>
      </c>
      <c r="X420" s="4">
        <f t="shared" si="95"/>
        <v>0</v>
      </c>
    </row>
    <row r="421" spans="1:24" s="3" customFormat="1" ht="13.5" customHeight="1" x14ac:dyDescent="0.2">
      <c r="A421" s="26">
        <f t="shared" si="96"/>
        <v>417</v>
      </c>
      <c r="B421" s="27" t="s">
        <v>1116</v>
      </c>
      <c r="C421" s="112">
        <v>40639</v>
      </c>
      <c r="D421" s="124">
        <v>55000</v>
      </c>
      <c r="E421" s="124"/>
      <c r="F421" s="29">
        <f t="shared" si="90"/>
        <v>55000</v>
      </c>
      <c r="G421" s="29">
        <v>54000</v>
      </c>
      <c r="H421" s="29">
        <f t="shared" si="97"/>
        <v>1000</v>
      </c>
      <c r="I421" s="30">
        <v>5</v>
      </c>
      <c r="J421" s="30">
        <v>0.2</v>
      </c>
      <c r="K421" s="30">
        <v>0</v>
      </c>
      <c r="L421" s="72">
        <f t="shared" si="88"/>
        <v>0</v>
      </c>
      <c r="M421" s="29">
        <f t="shared" si="89"/>
        <v>54000</v>
      </c>
      <c r="N421" s="72">
        <f t="shared" si="91"/>
        <v>1000</v>
      </c>
      <c r="O421" s="30" t="s">
        <v>1438</v>
      </c>
      <c r="P421" s="346">
        <v>1</v>
      </c>
      <c r="Q421" s="291" t="s">
        <v>1534</v>
      </c>
      <c r="R421" s="6"/>
      <c r="S421" s="4">
        <f t="shared" si="92"/>
        <v>2750</v>
      </c>
      <c r="T421" s="4">
        <f t="shared" si="93"/>
        <v>-1750</v>
      </c>
      <c r="U421" s="4">
        <f t="shared" si="98"/>
        <v>0</v>
      </c>
      <c r="V421" s="4">
        <f t="shared" si="94"/>
        <v>11000</v>
      </c>
      <c r="W421" s="4">
        <f t="shared" si="99"/>
        <v>0</v>
      </c>
      <c r="X421" s="4">
        <f t="shared" si="95"/>
        <v>0</v>
      </c>
    </row>
    <row r="422" spans="1:24" s="3" customFormat="1" ht="13.5" customHeight="1" x14ac:dyDescent="0.2">
      <c r="A422" s="26">
        <f t="shared" si="96"/>
        <v>418</v>
      </c>
      <c r="B422" s="27" t="s">
        <v>1535</v>
      </c>
      <c r="C422" s="112">
        <v>40639</v>
      </c>
      <c r="D422" s="124">
        <v>140000</v>
      </c>
      <c r="E422" s="124"/>
      <c r="F422" s="29">
        <f t="shared" si="90"/>
        <v>140000</v>
      </c>
      <c r="G422" s="29">
        <v>139000</v>
      </c>
      <c r="H422" s="29">
        <f t="shared" si="97"/>
        <v>1000</v>
      </c>
      <c r="I422" s="30">
        <v>5</v>
      </c>
      <c r="J422" s="30">
        <v>0.2</v>
      </c>
      <c r="K422" s="30">
        <v>0</v>
      </c>
      <c r="L422" s="72">
        <f t="shared" si="88"/>
        <v>0</v>
      </c>
      <c r="M422" s="29">
        <f t="shared" si="89"/>
        <v>139000</v>
      </c>
      <c r="N422" s="72">
        <f t="shared" si="91"/>
        <v>1000</v>
      </c>
      <c r="O422" s="30" t="s">
        <v>1438</v>
      </c>
      <c r="P422" s="346">
        <v>1</v>
      </c>
      <c r="Q422" s="291" t="s">
        <v>1536</v>
      </c>
      <c r="R422" s="6"/>
      <c r="S422" s="4">
        <f t="shared" si="92"/>
        <v>7000</v>
      </c>
      <c r="T422" s="4">
        <f t="shared" si="93"/>
        <v>-6000</v>
      </c>
      <c r="U422" s="4">
        <f t="shared" si="98"/>
        <v>0</v>
      </c>
      <c r="V422" s="4">
        <f t="shared" si="94"/>
        <v>28000</v>
      </c>
      <c r="W422" s="4">
        <f t="shared" si="99"/>
        <v>0</v>
      </c>
      <c r="X422" s="4">
        <f t="shared" si="95"/>
        <v>0</v>
      </c>
    </row>
    <row r="423" spans="1:24" s="3" customFormat="1" ht="13.5" customHeight="1" x14ac:dyDescent="0.2">
      <c r="A423" s="26">
        <f t="shared" si="96"/>
        <v>419</v>
      </c>
      <c r="B423" s="27" t="s">
        <v>1280</v>
      </c>
      <c r="C423" s="112">
        <v>40686</v>
      </c>
      <c r="D423" s="124">
        <v>144545</v>
      </c>
      <c r="E423" s="124"/>
      <c r="F423" s="29">
        <f t="shared" si="90"/>
        <v>144545</v>
      </c>
      <c r="G423" s="29">
        <v>143545</v>
      </c>
      <c r="H423" s="29">
        <f t="shared" si="97"/>
        <v>1000</v>
      </c>
      <c r="I423" s="30">
        <v>5</v>
      </c>
      <c r="J423" s="30">
        <v>0.2</v>
      </c>
      <c r="K423" s="30">
        <v>0</v>
      </c>
      <c r="L423" s="72">
        <f t="shared" si="88"/>
        <v>0</v>
      </c>
      <c r="M423" s="29">
        <f t="shared" si="89"/>
        <v>143545</v>
      </c>
      <c r="N423" s="72">
        <f t="shared" si="91"/>
        <v>1000</v>
      </c>
      <c r="O423" s="30" t="s">
        <v>1537</v>
      </c>
      <c r="P423" s="346">
        <v>1</v>
      </c>
      <c r="Q423" s="291" t="s">
        <v>1538</v>
      </c>
      <c r="R423" s="6"/>
      <c r="S423" s="4">
        <f t="shared" si="92"/>
        <v>7227.25</v>
      </c>
      <c r="T423" s="4">
        <f t="shared" si="93"/>
        <v>-6227.25</v>
      </c>
      <c r="U423" s="4">
        <f t="shared" si="98"/>
        <v>0</v>
      </c>
      <c r="V423" s="4">
        <f t="shared" si="94"/>
        <v>28909</v>
      </c>
      <c r="W423" s="4">
        <f t="shared" si="99"/>
        <v>0</v>
      </c>
      <c r="X423" s="4">
        <f t="shared" si="95"/>
        <v>0</v>
      </c>
    </row>
    <row r="424" spans="1:24" s="3" customFormat="1" ht="13.5" customHeight="1" x14ac:dyDescent="0.2">
      <c r="A424" s="26">
        <f t="shared" si="96"/>
        <v>420</v>
      </c>
      <c r="B424" s="27" t="s">
        <v>1539</v>
      </c>
      <c r="C424" s="112">
        <v>40694</v>
      </c>
      <c r="D424" s="124">
        <v>700000</v>
      </c>
      <c r="E424" s="124"/>
      <c r="F424" s="29">
        <f t="shared" si="90"/>
        <v>700000</v>
      </c>
      <c r="G424" s="29">
        <v>699000</v>
      </c>
      <c r="H424" s="29">
        <f t="shared" si="97"/>
        <v>1000</v>
      </c>
      <c r="I424" s="30">
        <v>5</v>
      </c>
      <c r="J424" s="30">
        <v>0.2</v>
      </c>
      <c r="K424" s="30">
        <v>0</v>
      </c>
      <c r="L424" s="72">
        <f t="shared" si="88"/>
        <v>0</v>
      </c>
      <c r="M424" s="29">
        <f t="shared" si="89"/>
        <v>699000</v>
      </c>
      <c r="N424" s="72">
        <f t="shared" si="91"/>
        <v>1000</v>
      </c>
      <c r="O424" s="30" t="s">
        <v>1540</v>
      </c>
      <c r="P424" s="346">
        <v>1</v>
      </c>
      <c r="Q424" s="291" t="s">
        <v>417</v>
      </c>
      <c r="R424" s="6"/>
      <c r="S424" s="4">
        <f t="shared" si="92"/>
        <v>35000</v>
      </c>
      <c r="T424" s="4">
        <f t="shared" si="93"/>
        <v>-34000</v>
      </c>
      <c r="U424" s="4">
        <f t="shared" si="98"/>
        <v>0</v>
      </c>
      <c r="V424" s="4">
        <f t="shared" si="94"/>
        <v>140000</v>
      </c>
      <c r="W424" s="4">
        <f t="shared" si="99"/>
        <v>0</v>
      </c>
      <c r="X424" s="4">
        <f t="shared" si="95"/>
        <v>0</v>
      </c>
    </row>
    <row r="425" spans="1:24" s="3" customFormat="1" ht="13.5" customHeight="1" x14ac:dyDescent="0.2">
      <c r="A425" s="26">
        <f t="shared" si="96"/>
        <v>421</v>
      </c>
      <c r="B425" s="27" t="s">
        <v>1541</v>
      </c>
      <c r="C425" s="112">
        <v>40694</v>
      </c>
      <c r="D425" s="124">
        <v>1540000</v>
      </c>
      <c r="E425" s="124"/>
      <c r="F425" s="29">
        <f t="shared" si="90"/>
        <v>1540000</v>
      </c>
      <c r="G425" s="29">
        <v>1539000</v>
      </c>
      <c r="H425" s="29">
        <f t="shared" si="97"/>
        <v>1000</v>
      </c>
      <c r="I425" s="30">
        <v>5</v>
      </c>
      <c r="J425" s="30">
        <v>0.2</v>
      </c>
      <c r="K425" s="30">
        <v>0</v>
      </c>
      <c r="L425" s="72">
        <f t="shared" ref="L425:L456" si="100">ROUND(IF(F425*J425*K425/12&gt;=H425,H425-1000,F425*J425*K425/12),0)</f>
        <v>0</v>
      </c>
      <c r="M425" s="29">
        <f t="shared" ref="M425:M488" si="101">+G425+L425</f>
        <v>1539000</v>
      </c>
      <c r="N425" s="72">
        <f t="shared" si="91"/>
        <v>1000</v>
      </c>
      <c r="O425" s="30" t="s">
        <v>1540</v>
      </c>
      <c r="P425" s="346">
        <v>2</v>
      </c>
      <c r="Q425" s="291" t="s">
        <v>417</v>
      </c>
      <c r="R425" s="6"/>
      <c r="S425" s="4">
        <f t="shared" si="92"/>
        <v>77000</v>
      </c>
      <c r="T425" s="4">
        <f t="shared" si="93"/>
        <v>-76000</v>
      </c>
      <c r="U425" s="4">
        <f t="shared" si="98"/>
        <v>0</v>
      </c>
      <c r="V425" s="4">
        <f t="shared" si="94"/>
        <v>308000</v>
      </c>
      <c r="W425" s="4">
        <f t="shared" si="99"/>
        <v>0</v>
      </c>
      <c r="X425" s="4">
        <f t="shared" si="95"/>
        <v>0</v>
      </c>
    </row>
    <row r="426" spans="1:24" s="3" customFormat="1" ht="13.5" customHeight="1" x14ac:dyDescent="0.2">
      <c r="A426" s="26">
        <f t="shared" si="96"/>
        <v>422</v>
      </c>
      <c r="B426" s="27" t="s">
        <v>1542</v>
      </c>
      <c r="C426" s="112">
        <v>40694</v>
      </c>
      <c r="D426" s="124">
        <v>960000</v>
      </c>
      <c r="E426" s="124"/>
      <c r="F426" s="29">
        <f t="shared" si="90"/>
        <v>960000</v>
      </c>
      <c r="G426" s="29">
        <v>959000</v>
      </c>
      <c r="H426" s="29">
        <f t="shared" si="97"/>
        <v>1000</v>
      </c>
      <c r="I426" s="30">
        <v>5</v>
      </c>
      <c r="J426" s="30">
        <v>0.2</v>
      </c>
      <c r="K426" s="30">
        <v>0</v>
      </c>
      <c r="L426" s="72">
        <f t="shared" si="100"/>
        <v>0</v>
      </c>
      <c r="M426" s="29">
        <f t="shared" si="101"/>
        <v>959000</v>
      </c>
      <c r="N426" s="72">
        <f t="shared" si="91"/>
        <v>1000</v>
      </c>
      <c r="O426" s="30" t="s">
        <v>1540</v>
      </c>
      <c r="P426" s="346">
        <v>1</v>
      </c>
      <c r="Q426" s="291" t="s">
        <v>417</v>
      </c>
      <c r="R426" s="6"/>
      <c r="S426" s="4">
        <f t="shared" si="92"/>
        <v>48000</v>
      </c>
      <c r="T426" s="4">
        <f t="shared" si="93"/>
        <v>-47000</v>
      </c>
      <c r="U426" s="4">
        <f t="shared" si="98"/>
        <v>0</v>
      </c>
      <c r="V426" s="4">
        <f t="shared" si="94"/>
        <v>192000</v>
      </c>
      <c r="W426" s="4">
        <f t="shared" si="99"/>
        <v>0</v>
      </c>
      <c r="X426" s="4">
        <f t="shared" si="95"/>
        <v>0</v>
      </c>
    </row>
    <row r="427" spans="1:24" s="3" customFormat="1" ht="13.5" customHeight="1" x14ac:dyDescent="0.2">
      <c r="A427" s="26">
        <f t="shared" si="96"/>
        <v>423</v>
      </c>
      <c r="B427" s="27" t="s">
        <v>1543</v>
      </c>
      <c r="C427" s="112">
        <v>40745</v>
      </c>
      <c r="D427" s="124">
        <v>2000000</v>
      </c>
      <c r="E427" s="124"/>
      <c r="F427" s="29">
        <f t="shared" si="90"/>
        <v>2000000</v>
      </c>
      <c r="G427" s="29">
        <v>1999000</v>
      </c>
      <c r="H427" s="29">
        <f t="shared" si="97"/>
        <v>1000</v>
      </c>
      <c r="I427" s="30">
        <v>5</v>
      </c>
      <c r="J427" s="30">
        <v>0.2</v>
      </c>
      <c r="K427" s="30">
        <v>0</v>
      </c>
      <c r="L427" s="72">
        <f t="shared" si="100"/>
        <v>0</v>
      </c>
      <c r="M427" s="29">
        <f t="shared" si="101"/>
        <v>1999000</v>
      </c>
      <c r="N427" s="72">
        <f t="shared" si="91"/>
        <v>1000</v>
      </c>
      <c r="O427" s="30" t="s">
        <v>1544</v>
      </c>
      <c r="P427" s="346">
        <v>2</v>
      </c>
      <c r="Q427" s="291" t="s">
        <v>959</v>
      </c>
      <c r="R427" s="6"/>
      <c r="S427" s="4">
        <f t="shared" si="92"/>
        <v>100000</v>
      </c>
      <c r="T427" s="4">
        <f t="shared" si="93"/>
        <v>-99000</v>
      </c>
      <c r="U427" s="4">
        <f t="shared" si="98"/>
        <v>0</v>
      </c>
      <c r="V427" s="4">
        <f t="shared" si="94"/>
        <v>400000</v>
      </c>
      <c r="W427" s="4">
        <f t="shared" si="99"/>
        <v>0</v>
      </c>
      <c r="X427" s="4">
        <f t="shared" si="95"/>
        <v>0</v>
      </c>
    </row>
    <row r="428" spans="1:24" s="3" customFormat="1" ht="13.5" customHeight="1" x14ac:dyDescent="0.2">
      <c r="A428" s="26">
        <f t="shared" si="96"/>
        <v>424</v>
      </c>
      <c r="B428" s="27" t="s">
        <v>1545</v>
      </c>
      <c r="C428" s="112">
        <v>40745</v>
      </c>
      <c r="D428" s="124">
        <v>948500</v>
      </c>
      <c r="E428" s="124"/>
      <c r="F428" s="29">
        <f t="shared" si="90"/>
        <v>948500</v>
      </c>
      <c r="G428" s="29">
        <v>947500</v>
      </c>
      <c r="H428" s="29">
        <f t="shared" si="97"/>
        <v>1000</v>
      </c>
      <c r="I428" s="30">
        <v>5</v>
      </c>
      <c r="J428" s="30">
        <v>0.2</v>
      </c>
      <c r="K428" s="30">
        <v>0</v>
      </c>
      <c r="L428" s="72">
        <f t="shared" si="100"/>
        <v>0</v>
      </c>
      <c r="M428" s="29">
        <f t="shared" si="101"/>
        <v>947500</v>
      </c>
      <c r="N428" s="72">
        <f t="shared" si="91"/>
        <v>1000</v>
      </c>
      <c r="O428" s="30" t="s">
        <v>1546</v>
      </c>
      <c r="P428" s="346">
        <v>1</v>
      </c>
      <c r="Q428" s="291" t="s">
        <v>402</v>
      </c>
      <c r="R428" s="6"/>
      <c r="S428" s="4">
        <f t="shared" si="92"/>
        <v>47425</v>
      </c>
      <c r="T428" s="4">
        <f t="shared" si="93"/>
        <v>-46425</v>
      </c>
      <c r="U428" s="4">
        <f t="shared" si="98"/>
        <v>0</v>
      </c>
      <c r="V428" s="4">
        <f t="shared" si="94"/>
        <v>189700</v>
      </c>
      <c r="W428" s="4">
        <f t="shared" si="99"/>
        <v>0</v>
      </c>
      <c r="X428" s="4">
        <f t="shared" si="95"/>
        <v>0</v>
      </c>
    </row>
    <row r="429" spans="1:24" s="3" customFormat="1" ht="13.5" customHeight="1" x14ac:dyDescent="0.2">
      <c r="A429" s="26">
        <f t="shared" si="96"/>
        <v>425</v>
      </c>
      <c r="B429" s="27" t="s">
        <v>1547</v>
      </c>
      <c r="C429" s="112">
        <v>40745</v>
      </c>
      <c r="D429" s="124">
        <v>351500</v>
      </c>
      <c r="E429" s="124"/>
      <c r="F429" s="29">
        <f t="shared" si="90"/>
        <v>351500</v>
      </c>
      <c r="G429" s="29">
        <v>350500</v>
      </c>
      <c r="H429" s="29">
        <f t="shared" si="97"/>
        <v>1000</v>
      </c>
      <c r="I429" s="30">
        <v>5</v>
      </c>
      <c r="J429" s="30">
        <v>0.2</v>
      </c>
      <c r="K429" s="30">
        <v>0</v>
      </c>
      <c r="L429" s="72">
        <f t="shared" si="100"/>
        <v>0</v>
      </c>
      <c r="M429" s="29">
        <f t="shared" si="101"/>
        <v>350500</v>
      </c>
      <c r="N429" s="72">
        <f t="shared" si="91"/>
        <v>1000</v>
      </c>
      <c r="O429" s="30" t="s">
        <v>1548</v>
      </c>
      <c r="P429" s="346">
        <v>1</v>
      </c>
      <c r="Q429" s="291" t="s">
        <v>402</v>
      </c>
      <c r="R429" s="6"/>
      <c r="S429" s="4">
        <f t="shared" si="92"/>
        <v>17575</v>
      </c>
      <c r="T429" s="4">
        <f t="shared" si="93"/>
        <v>-16575</v>
      </c>
      <c r="U429" s="4">
        <f t="shared" si="98"/>
        <v>0</v>
      </c>
      <c r="V429" s="4">
        <f t="shared" si="94"/>
        <v>70300</v>
      </c>
      <c r="W429" s="4">
        <f t="shared" si="99"/>
        <v>0</v>
      </c>
      <c r="X429" s="4">
        <f t="shared" si="95"/>
        <v>0</v>
      </c>
    </row>
    <row r="430" spans="1:24" s="3" customFormat="1" ht="13.5" customHeight="1" x14ac:dyDescent="0.2">
      <c r="A430" s="26">
        <f t="shared" si="96"/>
        <v>426</v>
      </c>
      <c r="B430" s="27" t="s">
        <v>1549</v>
      </c>
      <c r="C430" s="112">
        <v>40754</v>
      </c>
      <c r="D430" s="124">
        <v>2200000</v>
      </c>
      <c r="E430" s="124"/>
      <c r="F430" s="29">
        <f t="shared" si="90"/>
        <v>2200000</v>
      </c>
      <c r="G430" s="29">
        <v>2199000</v>
      </c>
      <c r="H430" s="29">
        <f t="shared" si="97"/>
        <v>1000</v>
      </c>
      <c r="I430" s="30">
        <v>5</v>
      </c>
      <c r="J430" s="30">
        <v>0.2</v>
      </c>
      <c r="K430" s="30">
        <v>0</v>
      </c>
      <c r="L430" s="72">
        <f t="shared" si="100"/>
        <v>0</v>
      </c>
      <c r="M430" s="29">
        <f t="shared" si="101"/>
        <v>2199000</v>
      </c>
      <c r="N430" s="72">
        <f t="shared" si="91"/>
        <v>1000</v>
      </c>
      <c r="O430" s="30" t="s">
        <v>1540</v>
      </c>
      <c r="P430" s="346">
        <v>2</v>
      </c>
      <c r="Q430" s="291" t="s">
        <v>402</v>
      </c>
      <c r="R430" s="6"/>
      <c r="S430" s="4">
        <f t="shared" si="92"/>
        <v>110000</v>
      </c>
      <c r="T430" s="4">
        <f t="shared" si="93"/>
        <v>-109000</v>
      </c>
      <c r="U430" s="4">
        <f t="shared" si="98"/>
        <v>0</v>
      </c>
      <c r="V430" s="4">
        <f t="shared" si="94"/>
        <v>440000</v>
      </c>
      <c r="W430" s="4">
        <f t="shared" si="99"/>
        <v>0</v>
      </c>
      <c r="X430" s="4">
        <f t="shared" si="95"/>
        <v>0</v>
      </c>
    </row>
    <row r="431" spans="1:24" s="3" customFormat="1" ht="13.5" customHeight="1" x14ac:dyDescent="0.2">
      <c r="A431" s="26">
        <f t="shared" si="96"/>
        <v>427</v>
      </c>
      <c r="B431" s="27" t="s">
        <v>1550</v>
      </c>
      <c r="C431" s="112">
        <v>40754</v>
      </c>
      <c r="D431" s="124">
        <v>3300000</v>
      </c>
      <c r="E431" s="124"/>
      <c r="F431" s="29">
        <f t="shared" si="90"/>
        <v>3300000</v>
      </c>
      <c r="G431" s="29">
        <v>3299000</v>
      </c>
      <c r="H431" s="29">
        <f t="shared" si="97"/>
        <v>1000</v>
      </c>
      <c r="I431" s="30">
        <v>5</v>
      </c>
      <c r="J431" s="30">
        <v>0.2</v>
      </c>
      <c r="K431" s="30">
        <v>0</v>
      </c>
      <c r="L431" s="72">
        <f t="shared" si="100"/>
        <v>0</v>
      </c>
      <c r="M431" s="29">
        <f t="shared" si="101"/>
        <v>3299000</v>
      </c>
      <c r="N431" s="72">
        <f t="shared" si="91"/>
        <v>1000</v>
      </c>
      <c r="O431" s="30" t="s">
        <v>1540</v>
      </c>
      <c r="P431" s="346">
        <v>30</v>
      </c>
      <c r="Q431" s="291" t="s">
        <v>402</v>
      </c>
      <c r="R431" s="6"/>
      <c r="S431" s="4">
        <f t="shared" si="92"/>
        <v>165000</v>
      </c>
      <c r="T431" s="4">
        <f t="shared" si="93"/>
        <v>-164000</v>
      </c>
      <c r="U431" s="4">
        <f t="shared" si="98"/>
        <v>0</v>
      </c>
      <c r="V431" s="4">
        <f t="shared" si="94"/>
        <v>660000</v>
      </c>
      <c r="W431" s="4">
        <f t="shared" si="99"/>
        <v>0</v>
      </c>
      <c r="X431" s="4">
        <f t="shared" si="95"/>
        <v>0</v>
      </c>
    </row>
    <row r="432" spans="1:24" s="3" customFormat="1" ht="13.5" customHeight="1" x14ac:dyDescent="0.2">
      <c r="A432" s="26">
        <f t="shared" si="96"/>
        <v>428</v>
      </c>
      <c r="B432" s="27" t="s">
        <v>1549</v>
      </c>
      <c r="C432" s="112">
        <v>40754</v>
      </c>
      <c r="D432" s="124">
        <v>1100000</v>
      </c>
      <c r="E432" s="124"/>
      <c r="F432" s="29">
        <f t="shared" si="90"/>
        <v>1100000</v>
      </c>
      <c r="G432" s="29">
        <v>1099000</v>
      </c>
      <c r="H432" s="29">
        <f t="shared" si="97"/>
        <v>1000</v>
      </c>
      <c r="I432" s="30">
        <v>5</v>
      </c>
      <c r="J432" s="30">
        <v>0.2</v>
      </c>
      <c r="K432" s="30">
        <v>0</v>
      </c>
      <c r="L432" s="72">
        <f t="shared" si="100"/>
        <v>0</v>
      </c>
      <c r="M432" s="29">
        <f t="shared" si="101"/>
        <v>1099000</v>
      </c>
      <c r="N432" s="72">
        <f t="shared" si="91"/>
        <v>1000</v>
      </c>
      <c r="O432" s="30" t="s">
        <v>1540</v>
      </c>
      <c r="P432" s="346">
        <v>1</v>
      </c>
      <c r="Q432" s="291" t="s">
        <v>402</v>
      </c>
      <c r="R432" s="6"/>
      <c r="S432" s="4">
        <f t="shared" si="92"/>
        <v>55000</v>
      </c>
      <c r="T432" s="4">
        <f t="shared" si="93"/>
        <v>-54000</v>
      </c>
      <c r="U432" s="4">
        <f t="shared" si="98"/>
        <v>0</v>
      </c>
      <c r="V432" s="4">
        <f t="shared" si="94"/>
        <v>220000</v>
      </c>
      <c r="W432" s="4">
        <f t="shared" si="99"/>
        <v>0</v>
      </c>
      <c r="X432" s="4">
        <f t="shared" si="95"/>
        <v>0</v>
      </c>
    </row>
    <row r="433" spans="1:24" s="3" customFormat="1" ht="13.5" customHeight="1" x14ac:dyDescent="0.2">
      <c r="A433" s="26">
        <f t="shared" si="96"/>
        <v>429</v>
      </c>
      <c r="B433" s="27" t="s">
        <v>1551</v>
      </c>
      <c r="C433" s="112">
        <v>40754</v>
      </c>
      <c r="D433" s="124">
        <v>1300000</v>
      </c>
      <c r="E433" s="124"/>
      <c r="F433" s="29">
        <f t="shared" si="90"/>
        <v>1300000</v>
      </c>
      <c r="G433" s="29">
        <v>1299000</v>
      </c>
      <c r="H433" s="29">
        <f t="shared" si="97"/>
        <v>1000</v>
      </c>
      <c r="I433" s="30">
        <v>5</v>
      </c>
      <c r="J433" s="30">
        <v>0.2</v>
      </c>
      <c r="K433" s="30">
        <v>0</v>
      </c>
      <c r="L433" s="72">
        <f t="shared" si="100"/>
        <v>0</v>
      </c>
      <c r="M433" s="29">
        <f t="shared" si="101"/>
        <v>1299000</v>
      </c>
      <c r="N433" s="72">
        <f t="shared" si="91"/>
        <v>1000</v>
      </c>
      <c r="O433" s="30" t="s">
        <v>1540</v>
      </c>
      <c r="P433" s="346">
        <v>2</v>
      </c>
      <c r="Q433" s="291" t="s">
        <v>402</v>
      </c>
      <c r="R433" s="6"/>
      <c r="S433" s="4">
        <f t="shared" si="92"/>
        <v>65000</v>
      </c>
      <c r="T433" s="4">
        <f t="shared" si="93"/>
        <v>-64000</v>
      </c>
      <c r="U433" s="4">
        <f t="shared" si="98"/>
        <v>0</v>
      </c>
      <c r="V433" s="4">
        <f t="shared" si="94"/>
        <v>260000</v>
      </c>
      <c r="W433" s="4">
        <f t="shared" si="99"/>
        <v>0</v>
      </c>
      <c r="X433" s="4">
        <f t="shared" si="95"/>
        <v>0</v>
      </c>
    </row>
    <row r="434" spans="1:24" s="3" customFormat="1" ht="13.5" customHeight="1" x14ac:dyDescent="0.2">
      <c r="A434" s="26">
        <f t="shared" si="96"/>
        <v>430</v>
      </c>
      <c r="B434" s="27" t="s">
        <v>1552</v>
      </c>
      <c r="C434" s="112">
        <v>40754</v>
      </c>
      <c r="D434" s="124">
        <v>1100000</v>
      </c>
      <c r="E434" s="124"/>
      <c r="F434" s="29">
        <f t="shared" si="90"/>
        <v>1100000</v>
      </c>
      <c r="G434" s="29">
        <v>1099000</v>
      </c>
      <c r="H434" s="29">
        <f t="shared" si="97"/>
        <v>1000</v>
      </c>
      <c r="I434" s="30">
        <v>5</v>
      </c>
      <c r="J434" s="30">
        <v>0.2</v>
      </c>
      <c r="K434" s="30">
        <v>0</v>
      </c>
      <c r="L434" s="72">
        <f t="shared" si="100"/>
        <v>0</v>
      </c>
      <c r="M434" s="29">
        <f t="shared" si="101"/>
        <v>1099000</v>
      </c>
      <c r="N434" s="72">
        <f t="shared" si="91"/>
        <v>1000</v>
      </c>
      <c r="O434" s="30" t="s">
        <v>1540</v>
      </c>
      <c r="P434" s="346">
        <v>2</v>
      </c>
      <c r="Q434" s="291" t="s">
        <v>402</v>
      </c>
      <c r="R434" s="6"/>
      <c r="S434" s="4">
        <f t="shared" si="92"/>
        <v>55000</v>
      </c>
      <c r="T434" s="4">
        <f t="shared" si="93"/>
        <v>-54000</v>
      </c>
      <c r="U434" s="4">
        <f t="shared" si="98"/>
        <v>0</v>
      </c>
      <c r="V434" s="4">
        <f t="shared" si="94"/>
        <v>220000</v>
      </c>
      <c r="W434" s="4">
        <f t="shared" si="99"/>
        <v>0</v>
      </c>
      <c r="X434" s="4">
        <f t="shared" si="95"/>
        <v>0</v>
      </c>
    </row>
    <row r="435" spans="1:24" s="3" customFormat="1" ht="13.5" customHeight="1" x14ac:dyDescent="0.2">
      <c r="A435" s="26">
        <f t="shared" si="96"/>
        <v>431</v>
      </c>
      <c r="B435" s="27" t="s">
        <v>1553</v>
      </c>
      <c r="C435" s="112">
        <v>40754</v>
      </c>
      <c r="D435" s="124">
        <v>990000</v>
      </c>
      <c r="E435" s="124"/>
      <c r="F435" s="29">
        <f t="shared" si="90"/>
        <v>990000</v>
      </c>
      <c r="G435" s="29">
        <v>989000</v>
      </c>
      <c r="H435" s="29">
        <f t="shared" si="97"/>
        <v>1000</v>
      </c>
      <c r="I435" s="30">
        <v>5</v>
      </c>
      <c r="J435" s="30">
        <v>0.2</v>
      </c>
      <c r="K435" s="30">
        <v>0</v>
      </c>
      <c r="L435" s="72">
        <f t="shared" si="100"/>
        <v>0</v>
      </c>
      <c r="M435" s="29">
        <f t="shared" si="101"/>
        <v>989000</v>
      </c>
      <c r="N435" s="72">
        <f t="shared" si="91"/>
        <v>1000</v>
      </c>
      <c r="O435" s="30" t="s">
        <v>1540</v>
      </c>
      <c r="P435" s="346">
        <v>3</v>
      </c>
      <c r="Q435" s="291" t="s">
        <v>402</v>
      </c>
      <c r="R435" s="6"/>
      <c r="S435" s="4">
        <f t="shared" si="92"/>
        <v>49500</v>
      </c>
      <c r="T435" s="4">
        <f t="shared" si="93"/>
        <v>-48500</v>
      </c>
      <c r="U435" s="4">
        <f t="shared" si="98"/>
        <v>0</v>
      </c>
      <c r="V435" s="4">
        <f t="shared" si="94"/>
        <v>198000</v>
      </c>
      <c r="W435" s="4">
        <f t="shared" si="99"/>
        <v>0</v>
      </c>
      <c r="X435" s="4">
        <f t="shared" si="95"/>
        <v>0</v>
      </c>
    </row>
    <row r="436" spans="1:24" s="3" customFormat="1" ht="13.5" customHeight="1" x14ac:dyDescent="0.2">
      <c r="A436" s="26">
        <f t="shared" si="96"/>
        <v>432</v>
      </c>
      <c r="B436" s="27" t="s">
        <v>1554</v>
      </c>
      <c r="C436" s="112">
        <v>40754</v>
      </c>
      <c r="D436" s="124">
        <v>650000</v>
      </c>
      <c r="E436" s="124"/>
      <c r="F436" s="29">
        <f t="shared" si="90"/>
        <v>650000</v>
      </c>
      <c r="G436" s="29">
        <v>649000</v>
      </c>
      <c r="H436" s="29">
        <f t="shared" si="97"/>
        <v>1000</v>
      </c>
      <c r="I436" s="30">
        <v>5</v>
      </c>
      <c r="J436" s="30">
        <v>0.2</v>
      </c>
      <c r="K436" s="30">
        <v>0</v>
      </c>
      <c r="L436" s="72">
        <f t="shared" si="100"/>
        <v>0</v>
      </c>
      <c r="M436" s="29">
        <f t="shared" si="101"/>
        <v>649000</v>
      </c>
      <c r="N436" s="72">
        <f t="shared" si="91"/>
        <v>1000</v>
      </c>
      <c r="O436" s="30" t="s">
        <v>1540</v>
      </c>
      <c r="P436" s="346">
        <v>1</v>
      </c>
      <c r="Q436" s="291" t="s">
        <v>402</v>
      </c>
      <c r="R436" s="6"/>
      <c r="S436" s="4">
        <f t="shared" si="92"/>
        <v>32500</v>
      </c>
      <c r="T436" s="4">
        <f t="shared" si="93"/>
        <v>-31500</v>
      </c>
      <c r="U436" s="4">
        <f t="shared" si="98"/>
        <v>0</v>
      </c>
      <c r="V436" s="4">
        <f t="shared" si="94"/>
        <v>130000</v>
      </c>
      <c r="W436" s="4">
        <f t="shared" si="99"/>
        <v>0</v>
      </c>
      <c r="X436" s="4">
        <f t="shared" si="95"/>
        <v>0</v>
      </c>
    </row>
    <row r="437" spans="1:24" s="3" customFormat="1" ht="13.5" customHeight="1" x14ac:dyDescent="0.2">
      <c r="A437" s="26">
        <f t="shared" si="96"/>
        <v>433</v>
      </c>
      <c r="B437" s="27" t="s">
        <v>1555</v>
      </c>
      <c r="C437" s="112">
        <v>40786</v>
      </c>
      <c r="D437" s="124">
        <v>760000</v>
      </c>
      <c r="E437" s="124"/>
      <c r="F437" s="29">
        <f t="shared" si="90"/>
        <v>760000</v>
      </c>
      <c r="G437" s="29">
        <v>759000</v>
      </c>
      <c r="H437" s="29">
        <f t="shared" si="97"/>
        <v>1000</v>
      </c>
      <c r="I437" s="30">
        <v>5</v>
      </c>
      <c r="J437" s="30">
        <v>0.2</v>
      </c>
      <c r="K437" s="30">
        <v>0</v>
      </c>
      <c r="L437" s="72">
        <f t="shared" si="100"/>
        <v>0</v>
      </c>
      <c r="M437" s="29">
        <f t="shared" si="101"/>
        <v>759000</v>
      </c>
      <c r="N437" s="72">
        <f t="shared" si="91"/>
        <v>1000</v>
      </c>
      <c r="O437" s="30" t="s">
        <v>1540</v>
      </c>
      <c r="P437" s="346">
        <v>1</v>
      </c>
      <c r="Q437" s="291" t="s">
        <v>402</v>
      </c>
      <c r="R437" s="6"/>
      <c r="S437" s="4">
        <f t="shared" si="92"/>
        <v>38000</v>
      </c>
      <c r="T437" s="4">
        <f t="shared" si="93"/>
        <v>-37000</v>
      </c>
      <c r="U437" s="4">
        <f t="shared" si="98"/>
        <v>0</v>
      </c>
      <c r="V437" s="4">
        <f t="shared" si="94"/>
        <v>152000</v>
      </c>
      <c r="W437" s="4">
        <f t="shared" si="99"/>
        <v>0</v>
      </c>
      <c r="X437" s="4">
        <f t="shared" si="95"/>
        <v>0</v>
      </c>
    </row>
    <row r="438" spans="1:24" s="3" customFormat="1" ht="13.5" customHeight="1" x14ac:dyDescent="0.2">
      <c r="A438" s="26">
        <f t="shared" si="96"/>
        <v>434</v>
      </c>
      <c r="B438" s="27" t="s">
        <v>1556</v>
      </c>
      <c r="C438" s="112">
        <v>40786</v>
      </c>
      <c r="D438" s="124">
        <v>2040000</v>
      </c>
      <c r="E438" s="124"/>
      <c r="F438" s="29">
        <f t="shared" si="90"/>
        <v>2040000</v>
      </c>
      <c r="G438" s="29">
        <v>2039000</v>
      </c>
      <c r="H438" s="29">
        <f t="shared" si="97"/>
        <v>1000</v>
      </c>
      <c r="I438" s="30">
        <v>5</v>
      </c>
      <c r="J438" s="30">
        <v>0.2</v>
      </c>
      <c r="K438" s="30">
        <v>0</v>
      </c>
      <c r="L438" s="72">
        <f t="shared" si="100"/>
        <v>0</v>
      </c>
      <c r="M438" s="29">
        <f t="shared" si="101"/>
        <v>2039000</v>
      </c>
      <c r="N438" s="72">
        <f t="shared" si="91"/>
        <v>1000</v>
      </c>
      <c r="O438" s="30" t="s">
        <v>1540</v>
      </c>
      <c r="P438" s="346">
        <v>2</v>
      </c>
      <c r="Q438" s="291" t="s">
        <v>402</v>
      </c>
      <c r="R438" s="6"/>
      <c r="S438" s="4">
        <f t="shared" si="92"/>
        <v>102000</v>
      </c>
      <c r="T438" s="4">
        <f t="shared" si="93"/>
        <v>-101000</v>
      </c>
      <c r="U438" s="4">
        <f t="shared" si="98"/>
        <v>0</v>
      </c>
      <c r="V438" s="4">
        <f t="shared" si="94"/>
        <v>408000</v>
      </c>
      <c r="W438" s="4">
        <f t="shared" si="99"/>
        <v>0</v>
      </c>
      <c r="X438" s="4">
        <f t="shared" si="95"/>
        <v>0</v>
      </c>
    </row>
    <row r="439" spans="1:24" s="3" customFormat="1" ht="13.5" customHeight="1" x14ac:dyDescent="0.2">
      <c r="A439" s="26">
        <f t="shared" si="96"/>
        <v>435</v>
      </c>
      <c r="B439" s="27" t="s">
        <v>1557</v>
      </c>
      <c r="C439" s="112">
        <v>40786</v>
      </c>
      <c r="D439" s="124">
        <v>1020000</v>
      </c>
      <c r="E439" s="124"/>
      <c r="F439" s="29">
        <f t="shared" si="90"/>
        <v>1020000</v>
      </c>
      <c r="G439" s="29">
        <v>1019000</v>
      </c>
      <c r="H439" s="29">
        <f t="shared" si="97"/>
        <v>1000</v>
      </c>
      <c r="I439" s="30">
        <v>5</v>
      </c>
      <c r="J439" s="30">
        <v>0.2</v>
      </c>
      <c r="K439" s="30">
        <v>0</v>
      </c>
      <c r="L439" s="72">
        <f t="shared" si="100"/>
        <v>0</v>
      </c>
      <c r="M439" s="29">
        <f t="shared" si="101"/>
        <v>1019000</v>
      </c>
      <c r="N439" s="72">
        <f t="shared" si="91"/>
        <v>1000</v>
      </c>
      <c r="O439" s="30" t="s">
        <v>1540</v>
      </c>
      <c r="P439" s="346">
        <v>1</v>
      </c>
      <c r="Q439" s="291" t="s">
        <v>402</v>
      </c>
      <c r="R439" s="6"/>
      <c r="S439" s="4">
        <f t="shared" si="92"/>
        <v>51000</v>
      </c>
      <c r="T439" s="4">
        <f t="shared" si="93"/>
        <v>-50000</v>
      </c>
      <c r="U439" s="4">
        <f t="shared" si="98"/>
        <v>0</v>
      </c>
      <c r="V439" s="4">
        <f t="shared" si="94"/>
        <v>204000</v>
      </c>
      <c r="W439" s="4">
        <f t="shared" si="99"/>
        <v>0</v>
      </c>
      <c r="X439" s="4">
        <f t="shared" si="95"/>
        <v>0</v>
      </c>
    </row>
    <row r="440" spans="1:24" s="3" customFormat="1" ht="13.5" customHeight="1" x14ac:dyDescent="0.2">
      <c r="A440" s="26">
        <f t="shared" si="96"/>
        <v>436</v>
      </c>
      <c r="B440" s="27" t="s">
        <v>1558</v>
      </c>
      <c r="C440" s="112">
        <v>40786</v>
      </c>
      <c r="D440" s="124">
        <v>1000000</v>
      </c>
      <c r="E440" s="124"/>
      <c r="F440" s="29">
        <f t="shared" si="90"/>
        <v>1000000</v>
      </c>
      <c r="G440" s="29">
        <v>999000</v>
      </c>
      <c r="H440" s="29">
        <f t="shared" si="97"/>
        <v>1000</v>
      </c>
      <c r="I440" s="30">
        <v>5</v>
      </c>
      <c r="J440" s="30">
        <v>0.2</v>
      </c>
      <c r="K440" s="30">
        <v>0</v>
      </c>
      <c r="L440" s="72">
        <f t="shared" si="100"/>
        <v>0</v>
      </c>
      <c r="M440" s="29">
        <f t="shared" si="101"/>
        <v>999000</v>
      </c>
      <c r="N440" s="72">
        <f t="shared" si="91"/>
        <v>1000</v>
      </c>
      <c r="O440" s="30" t="s">
        <v>1540</v>
      </c>
      <c r="P440" s="346">
        <v>1</v>
      </c>
      <c r="Q440" s="291" t="s">
        <v>402</v>
      </c>
      <c r="R440" s="6"/>
      <c r="S440" s="4">
        <f t="shared" si="92"/>
        <v>50000</v>
      </c>
      <c r="T440" s="4">
        <f t="shared" si="93"/>
        <v>-49000</v>
      </c>
      <c r="U440" s="4">
        <f t="shared" si="98"/>
        <v>0</v>
      </c>
      <c r="V440" s="4">
        <f t="shared" si="94"/>
        <v>200000</v>
      </c>
      <c r="W440" s="4">
        <f t="shared" si="99"/>
        <v>0</v>
      </c>
      <c r="X440" s="4">
        <f t="shared" si="95"/>
        <v>0</v>
      </c>
    </row>
    <row r="441" spans="1:24" s="3" customFormat="1" ht="13.5" customHeight="1" x14ac:dyDescent="0.2">
      <c r="A441" s="26">
        <f t="shared" si="96"/>
        <v>437</v>
      </c>
      <c r="B441" s="27" t="s">
        <v>1559</v>
      </c>
      <c r="C441" s="112">
        <v>40786</v>
      </c>
      <c r="D441" s="124">
        <v>750000</v>
      </c>
      <c r="E441" s="124"/>
      <c r="F441" s="29">
        <f t="shared" si="90"/>
        <v>750000</v>
      </c>
      <c r="G441" s="29">
        <v>749000</v>
      </c>
      <c r="H441" s="29">
        <f t="shared" si="97"/>
        <v>1000</v>
      </c>
      <c r="I441" s="30">
        <v>5</v>
      </c>
      <c r="J441" s="30">
        <v>0.2</v>
      </c>
      <c r="K441" s="30">
        <v>0</v>
      </c>
      <c r="L441" s="72">
        <f t="shared" si="100"/>
        <v>0</v>
      </c>
      <c r="M441" s="29">
        <f t="shared" si="101"/>
        <v>749000</v>
      </c>
      <c r="N441" s="72">
        <f t="shared" si="91"/>
        <v>1000</v>
      </c>
      <c r="O441" s="30" t="s">
        <v>1540</v>
      </c>
      <c r="P441" s="346">
        <v>1</v>
      </c>
      <c r="Q441" s="291" t="s">
        <v>402</v>
      </c>
      <c r="R441" s="6"/>
      <c r="S441" s="4">
        <f t="shared" si="92"/>
        <v>37500</v>
      </c>
      <c r="T441" s="4">
        <f t="shared" si="93"/>
        <v>-36500</v>
      </c>
      <c r="U441" s="4">
        <f t="shared" si="98"/>
        <v>0</v>
      </c>
      <c r="V441" s="4">
        <f t="shared" si="94"/>
        <v>150000</v>
      </c>
      <c r="W441" s="4">
        <f t="shared" si="99"/>
        <v>0</v>
      </c>
      <c r="X441" s="4">
        <f t="shared" si="95"/>
        <v>0</v>
      </c>
    </row>
    <row r="442" spans="1:24" s="3" customFormat="1" ht="13.5" customHeight="1" x14ac:dyDescent="0.2">
      <c r="A442" s="26">
        <f t="shared" si="96"/>
        <v>438</v>
      </c>
      <c r="B442" s="27" t="s">
        <v>1560</v>
      </c>
      <c r="C442" s="112">
        <v>40786</v>
      </c>
      <c r="D442" s="124">
        <v>700000</v>
      </c>
      <c r="E442" s="124"/>
      <c r="F442" s="29">
        <f t="shared" ref="F442:F494" si="102">+D442+E442</f>
        <v>700000</v>
      </c>
      <c r="G442" s="29">
        <v>699000</v>
      </c>
      <c r="H442" s="29">
        <f t="shared" si="97"/>
        <v>1000</v>
      </c>
      <c r="I442" s="30">
        <v>5</v>
      </c>
      <c r="J442" s="30">
        <v>0.2</v>
      </c>
      <c r="K442" s="30">
        <v>0</v>
      </c>
      <c r="L442" s="72">
        <f t="shared" si="100"/>
        <v>0</v>
      </c>
      <c r="M442" s="29">
        <f t="shared" si="101"/>
        <v>699000</v>
      </c>
      <c r="N442" s="72">
        <f t="shared" ref="N442:N494" si="103">+F442-M442</f>
        <v>1000</v>
      </c>
      <c r="O442" s="30" t="s">
        <v>1540</v>
      </c>
      <c r="P442" s="346">
        <v>1</v>
      </c>
      <c r="Q442" s="291" t="s">
        <v>1561</v>
      </c>
      <c r="R442" s="6"/>
      <c r="S442" s="4">
        <f t="shared" si="92"/>
        <v>35000</v>
      </c>
      <c r="T442" s="4">
        <f t="shared" si="93"/>
        <v>-34000</v>
      </c>
      <c r="U442" s="4">
        <f t="shared" si="98"/>
        <v>0</v>
      </c>
      <c r="V442" s="4">
        <f t="shared" si="94"/>
        <v>140000</v>
      </c>
      <c r="W442" s="4">
        <f t="shared" si="99"/>
        <v>0</v>
      </c>
      <c r="X442" s="4">
        <f t="shared" si="95"/>
        <v>0</v>
      </c>
    </row>
    <row r="443" spans="1:24" s="3" customFormat="1" ht="13.5" customHeight="1" x14ac:dyDescent="0.2">
      <c r="A443" s="26">
        <f t="shared" si="96"/>
        <v>439</v>
      </c>
      <c r="B443" s="27" t="s">
        <v>1280</v>
      </c>
      <c r="C443" s="112">
        <v>40788</v>
      </c>
      <c r="D443" s="124">
        <v>234000</v>
      </c>
      <c r="E443" s="124"/>
      <c r="F443" s="29">
        <f t="shared" si="102"/>
        <v>234000</v>
      </c>
      <c r="G443" s="29">
        <v>233000</v>
      </c>
      <c r="H443" s="29">
        <f t="shared" si="97"/>
        <v>1000</v>
      </c>
      <c r="I443" s="30">
        <v>5</v>
      </c>
      <c r="J443" s="30">
        <v>0.2</v>
      </c>
      <c r="K443" s="30">
        <v>0</v>
      </c>
      <c r="L443" s="72">
        <f t="shared" si="100"/>
        <v>0</v>
      </c>
      <c r="M443" s="29">
        <f t="shared" si="101"/>
        <v>233000</v>
      </c>
      <c r="N443" s="72">
        <f t="shared" si="103"/>
        <v>1000</v>
      </c>
      <c r="O443" s="30" t="s">
        <v>343</v>
      </c>
      <c r="P443" s="346">
        <v>1</v>
      </c>
      <c r="Q443" s="291" t="s">
        <v>1530</v>
      </c>
      <c r="R443" s="6"/>
      <c r="S443" s="4">
        <f t="shared" si="92"/>
        <v>11700</v>
      </c>
      <c r="T443" s="4">
        <f t="shared" si="93"/>
        <v>-10700</v>
      </c>
      <c r="U443" s="4">
        <f t="shared" si="98"/>
        <v>0</v>
      </c>
      <c r="V443" s="4">
        <f t="shared" si="94"/>
        <v>46800</v>
      </c>
      <c r="W443" s="4">
        <f t="shared" si="99"/>
        <v>0</v>
      </c>
      <c r="X443" s="4">
        <f t="shared" si="95"/>
        <v>0</v>
      </c>
    </row>
    <row r="444" spans="1:24" s="3" customFormat="1" ht="13.5" customHeight="1" x14ac:dyDescent="0.2">
      <c r="A444" s="26">
        <f t="shared" si="96"/>
        <v>440</v>
      </c>
      <c r="B444" s="27" t="s">
        <v>1562</v>
      </c>
      <c r="C444" s="112">
        <v>40746</v>
      </c>
      <c r="D444" s="124">
        <v>120000</v>
      </c>
      <c r="E444" s="124"/>
      <c r="F444" s="29">
        <f t="shared" si="102"/>
        <v>120000</v>
      </c>
      <c r="G444" s="29">
        <v>119000</v>
      </c>
      <c r="H444" s="29">
        <f t="shared" si="97"/>
        <v>1000</v>
      </c>
      <c r="I444" s="30">
        <v>5</v>
      </c>
      <c r="J444" s="30">
        <v>0.2</v>
      </c>
      <c r="K444" s="30">
        <v>0</v>
      </c>
      <c r="L444" s="72">
        <f t="shared" si="100"/>
        <v>0</v>
      </c>
      <c r="M444" s="29">
        <f t="shared" si="101"/>
        <v>119000</v>
      </c>
      <c r="N444" s="72">
        <f t="shared" si="103"/>
        <v>1000</v>
      </c>
      <c r="O444" s="30" t="s">
        <v>1487</v>
      </c>
      <c r="P444" s="346">
        <v>1</v>
      </c>
      <c r="Q444" s="291" t="s">
        <v>1563</v>
      </c>
      <c r="R444" s="6"/>
      <c r="S444" s="4">
        <f t="shared" si="92"/>
        <v>6000</v>
      </c>
      <c r="T444" s="4">
        <f t="shared" si="93"/>
        <v>-5000</v>
      </c>
      <c r="U444" s="4">
        <f t="shared" si="98"/>
        <v>0</v>
      </c>
      <c r="V444" s="4">
        <f t="shared" si="94"/>
        <v>24000</v>
      </c>
      <c r="W444" s="4">
        <f t="shared" si="99"/>
        <v>0</v>
      </c>
      <c r="X444" s="4">
        <f t="shared" si="95"/>
        <v>0</v>
      </c>
    </row>
    <row r="445" spans="1:24" s="3" customFormat="1" ht="13.5" customHeight="1" x14ac:dyDescent="0.2">
      <c r="A445" s="26">
        <f t="shared" si="96"/>
        <v>441</v>
      </c>
      <c r="B445" s="27" t="s">
        <v>1116</v>
      </c>
      <c r="C445" s="112">
        <v>40746</v>
      </c>
      <c r="D445" s="124">
        <v>48636</v>
      </c>
      <c r="E445" s="124"/>
      <c r="F445" s="29">
        <f t="shared" si="102"/>
        <v>48636</v>
      </c>
      <c r="G445" s="29">
        <v>47636</v>
      </c>
      <c r="H445" s="29">
        <f t="shared" si="97"/>
        <v>1000</v>
      </c>
      <c r="I445" s="30">
        <v>5</v>
      </c>
      <c r="J445" s="30">
        <v>0.2</v>
      </c>
      <c r="K445" s="30">
        <v>0</v>
      </c>
      <c r="L445" s="72">
        <f t="shared" si="100"/>
        <v>0</v>
      </c>
      <c r="M445" s="29">
        <f t="shared" si="101"/>
        <v>47636</v>
      </c>
      <c r="N445" s="72">
        <f t="shared" si="103"/>
        <v>1000</v>
      </c>
      <c r="O445" s="30" t="s">
        <v>1438</v>
      </c>
      <c r="P445" s="346">
        <v>1</v>
      </c>
      <c r="Q445" s="291" t="s">
        <v>1563</v>
      </c>
      <c r="R445" s="6"/>
      <c r="S445" s="4">
        <f t="shared" si="92"/>
        <v>2431.8000000000002</v>
      </c>
      <c r="T445" s="4">
        <f t="shared" si="93"/>
        <v>-1431.8000000000002</v>
      </c>
      <c r="U445" s="4">
        <f t="shared" si="98"/>
        <v>0</v>
      </c>
      <c r="V445" s="4">
        <f t="shared" si="94"/>
        <v>9727.2000000000007</v>
      </c>
      <c r="W445" s="4">
        <f t="shared" si="99"/>
        <v>0</v>
      </c>
      <c r="X445" s="4">
        <f t="shared" si="95"/>
        <v>0</v>
      </c>
    </row>
    <row r="446" spans="1:24" s="3" customFormat="1" ht="13.5" customHeight="1" x14ac:dyDescent="0.2">
      <c r="A446" s="26">
        <f t="shared" si="96"/>
        <v>442</v>
      </c>
      <c r="B446" s="27" t="s">
        <v>1134</v>
      </c>
      <c r="C446" s="112">
        <v>40746</v>
      </c>
      <c r="D446" s="124">
        <v>95000</v>
      </c>
      <c r="E446" s="124"/>
      <c r="F446" s="29">
        <f t="shared" si="102"/>
        <v>95000</v>
      </c>
      <c r="G446" s="29">
        <v>94000</v>
      </c>
      <c r="H446" s="29">
        <f t="shared" si="97"/>
        <v>1000</v>
      </c>
      <c r="I446" s="30">
        <v>5</v>
      </c>
      <c r="J446" s="30">
        <v>0.2</v>
      </c>
      <c r="K446" s="30">
        <v>0</v>
      </c>
      <c r="L446" s="72">
        <f t="shared" si="100"/>
        <v>0</v>
      </c>
      <c r="M446" s="29">
        <f t="shared" si="101"/>
        <v>94000</v>
      </c>
      <c r="N446" s="72">
        <f t="shared" si="103"/>
        <v>1000</v>
      </c>
      <c r="O446" s="30" t="s">
        <v>1438</v>
      </c>
      <c r="P446" s="346">
        <v>1</v>
      </c>
      <c r="Q446" s="291" t="s">
        <v>1563</v>
      </c>
      <c r="R446" s="6"/>
      <c r="S446" s="4">
        <f t="shared" si="92"/>
        <v>4750</v>
      </c>
      <c r="T446" s="4">
        <f t="shared" si="93"/>
        <v>-3750</v>
      </c>
      <c r="U446" s="4">
        <f t="shared" si="98"/>
        <v>0</v>
      </c>
      <c r="V446" s="4">
        <f t="shared" si="94"/>
        <v>19000</v>
      </c>
      <c r="W446" s="4">
        <f t="shared" si="99"/>
        <v>0</v>
      </c>
      <c r="X446" s="4">
        <f t="shared" si="95"/>
        <v>0</v>
      </c>
    </row>
    <row r="447" spans="1:24" s="3" customFormat="1" ht="13.5" customHeight="1" x14ac:dyDescent="0.2">
      <c r="A447" s="26">
        <f t="shared" si="96"/>
        <v>443</v>
      </c>
      <c r="B447" s="27" t="s">
        <v>1564</v>
      </c>
      <c r="C447" s="112">
        <v>40754</v>
      </c>
      <c r="D447" s="124">
        <v>860000</v>
      </c>
      <c r="E447" s="124"/>
      <c r="F447" s="29">
        <f t="shared" si="102"/>
        <v>860000</v>
      </c>
      <c r="G447" s="29">
        <v>859000</v>
      </c>
      <c r="H447" s="29">
        <f t="shared" si="97"/>
        <v>1000</v>
      </c>
      <c r="I447" s="30">
        <v>5</v>
      </c>
      <c r="J447" s="30">
        <v>0.2</v>
      </c>
      <c r="K447" s="30">
        <v>0</v>
      </c>
      <c r="L447" s="72">
        <f t="shared" si="100"/>
        <v>0</v>
      </c>
      <c r="M447" s="29">
        <f t="shared" si="101"/>
        <v>859000</v>
      </c>
      <c r="N447" s="72">
        <f t="shared" si="103"/>
        <v>1000</v>
      </c>
      <c r="O447" s="30" t="s">
        <v>1226</v>
      </c>
      <c r="P447" s="346">
        <v>1</v>
      </c>
      <c r="Q447" s="291" t="s">
        <v>1563</v>
      </c>
      <c r="R447" s="6"/>
      <c r="S447" s="4">
        <f t="shared" si="92"/>
        <v>43000</v>
      </c>
      <c r="T447" s="4">
        <f t="shared" si="93"/>
        <v>-42000</v>
      </c>
      <c r="U447" s="4">
        <f t="shared" si="98"/>
        <v>0</v>
      </c>
      <c r="V447" s="4">
        <f t="shared" si="94"/>
        <v>172000</v>
      </c>
      <c r="W447" s="4">
        <f t="shared" si="99"/>
        <v>0</v>
      </c>
      <c r="X447" s="4">
        <f t="shared" si="95"/>
        <v>0</v>
      </c>
    </row>
    <row r="448" spans="1:24" s="3" customFormat="1" ht="13.5" customHeight="1" x14ac:dyDescent="0.2">
      <c r="A448" s="26">
        <f t="shared" si="96"/>
        <v>444</v>
      </c>
      <c r="B448" s="27" t="s">
        <v>1565</v>
      </c>
      <c r="C448" s="112">
        <v>40911</v>
      </c>
      <c r="D448" s="124">
        <v>200000</v>
      </c>
      <c r="E448" s="124"/>
      <c r="F448" s="29">
        <f t="shared" si="102"/>
        <v>200000</v>
      </c>
      <c r="G448" s="29">
        <v>199000</v>
      </c>
      <c r="H448" s="29">
        <f t="shared" si="97"/>
        <v>1000</v>
      </c>
      <c r="I448" s="30">
        <v>5</v>
      </c>
      <c r="J448" s="30">
        <v>0.2</v>
      </c>
      <c r="K448" s="30">
        <v>0</v>
      </c>
      <c r="L448" s="72">
        <f t="shared" si="100"/>
        <v>0</v>
      </c>
      <c r="M448" s="29">
        <f t="shared" si="101"/>
        <v>199000</v>
      </c>
      <c r="N448" s="72">
        <f t="shared" si="103"/>
        <v>1000</v>
      </c>
      <c r="O448" s="30" t="s">
        <v>1438</v>
      </c>
      <c r="P448" s="346">
        <v>1</v>
      </c>
      <c r="Q448" s="291" t="s">
        <v>1566</v>
      </c>
      <c r="R448" s="6"/>
      <c r="S448" s="4">
        <f t="shared" ref="S448:S541" si="104">F448*0.05</f>
        <v>10000</v>
      </c>
      <c r="T448" s="4">
        <f t="shared" si="93"/>
        <v>-9000</v>
      </c>
      <c r="U448" s="4">
        <f t="shared" si="98"/>
        <v>0</v>
      </c>
      <c r="V448" s="4">
        <f t="shared" si="94"/>
        <v>40000</v>
      </c>
      <c r="W448" s="4">
        <f t="shared" si="99"/>
        <v>0</v>
      </c>
      <c r="X448" s="4">
        <f t="shared" si="95"/>
        <v>0</v>
      </c>
    </row>
    <row r="449" spans="1:24" s="3" customFormat="1" ht="13.5" customHeight="1" x14ac:dyDescent="0.2">
      <c r="A449" s="26">
        <f t="shared" si="96"/>
        <v>445</v>
      </c>
      <c r="B449" s="27" t="s">
        <v>1567</v>
      </c>
      <c r="C449" s="112">
        <v>40911</v>
      </c>
      <c r="D449" s="124">
        <v>480000</v>
      </c>
      <c r="E449" s="124"/>
      <c r="F449" s="29">
        <f t="shared" si="102"/>
        <v>480000</v>
      </c>
      <c r="G449" s="29">
        <v>479000</v>
      </c>
      <c r="H449" s="29">
        <f t="shared" si="97"/>
        <v>1000</v>
      </c>
      <c r="I449" s="30">
        <v>5</v>
      </c>
      <c r="J449" s="30">
        <v>0.2</v>
      </c>
      <c r="K449" s="30">
        <v>0</v>
      </c>
      <c r="L449" s="72">
        <f t="shared" si="100"/>
        <v>0</v>
      </c>
      <c r="M449" s="29">
        <f t="shared" si="101"/>
        <v>479000</v>
      </c>
      <c r="N449" s="72">
        <f t="shared" si="103"/>
        <v>1000</v>
      </c>
      <c r="O449" s="30" t="s">
        <v>1438</v>
      </c>
      <c r="P449" s="346">
        <v>3</v>
      </c>
      <c r="Q449" s="291" t="s">
        <v>1568</v>
      </c>
      <c r="R449" s="6"/>
      <c r="S449" s="4">
        <f t="shared" si="104"/>
        <v>24000</v>
      </c>
      <c r="T449" s="4">
        <f t="shared" si="93"/>
        <v>-23000</v>
      </c>
      <c r="U449" s="4">
        <f t="shared" si="98"/>
        <v>0</v>
      </c>
      <c r="V449" s="4">
        <f t="shared" si="94"/>
        <v>96000</v>
      </c>
      <c r="W449" s="4">
        <f t="shared" si="99"/>
        <v>0</v>
      </c>
      <c r="X449" s="4">
        <f t="shared" si="95"/>
        <v>0</v>
      </c>
    </row>
    <row r="450" spans="1:24" s="3" customFormat="1" ht="13.5" customHeight="1" x14ac:dyDescent="0.2">
      <c r="A450" s="26">
        <f t="shared" si="96"/>
        <v>446</v>
      </c>
      <c r="B450" s="27" t="s">
        <v>1569</v>
      </c>
      <c r="C450" s="112">
        <v>40918</v>
      </c>
      <c r="D450" s="124">
        <v>3200000</v>
      </c>
      <c r="E450" s="124"/>
      <c r="F450" s="29">
        <f t="shared" si="102"/>
        <v>3200000</v>
      </c>
      <c r="G450" s="29">
        <v>3199000</v>
      </c>
      <c r="H450" s="29">
        <f t="shared" si="97"/>
        <v>1000</v>
      </c>
      <c r="I450" s="30">
        <v>5</v>
      </c>
      <c r="J450" s="30">
        <v>0.2</v>
      </c>
      <c r="K450" s="30">
        <v>0</v>
      </c>
      <c r="L450" s="72">
        <f t="shared" si="100"/>
        <v>0</v>
      </c>
      <c r="M450" s="29">
        <f t="shared" si="101"/>
        <v>3199000</v>
      </c>
      <c r="N450" s="72">
        <f t="shared" si="103"/>
        <v>1000</v>
      </c>
      <c r="O450" s="30" t="s">
        <v>1570</v>
      </c>
      <c r="P450" s="346">
        <v>1</v>
      </c>
      <c r="Q450" s="291" t="s">
        <v>402</v>
      </c>
      <c r="R450" s="6"/>
      <c r="S450" s="4">
        <f t="shared" si="104"/>
        <v>160000</v>
      </c>
      <c r="T450" s="4">
        <f t="shared" si="93"/>
        <v>-159000</v>
      </c>
      <c r="U450" s="4">
        <f t="shared" si="98"/>
        <v>0</v>
      </c>
      <c r="V450" s="4">
        <f t="shared" si="94"/>
        <v>640000</v>
      </c>
      <c r="W450" s="4">
        <f t="shared" si="99"/>
        <v>0</v>
      </c>
      <c r="X450" s="4">
        <f t="shared" si="95"/>
        <v>0</v>
      </c>
    </row>
    <row r="451" spans="1:24" s="3" customFormat="1" ht="13.5" customHeight="1" x14ac:dyDescent="0.2">
      <c r="A451" s="26">
        <f t="shared" si="96"/>
        <v>447</v>
      </c>
      <c r="B451" s="27" t="s">
        <v>1571</v>
      </c>
      <c r="C451" s="112">
        <v>40945</v>
      </c>
      <c r="D451" s="124">
        <v>1600000</v>
      </c>
      <c r="E451" s="124"/>
      <c r="F451" s="29">
        <f t="shared" si="102"/>
        <v>1600000</v>
      </c>
      <c r="G451" s="29">
        <v>1599000</v>
      </c>
      <c r="H451" s="29">
        <f t="shared" si="97"/>
        <v>1000</v>
      </c>
      <c r="I451" s="30">
        <v>5</v>
      </c>
      <c r="J451" s="30">
        <v>0.2</v>
      </c>
      <c r="K451" s="30">
        <v>0</v>
      </c>
      <c r="L451" s="72">
        <f t="shared" si="100"/>
        <v>0</v>
      </c>
      <c r="M451" s="29">
        <f t="shared" si="101"/>
        <v>1599000</v>
      </c>
      <c r="N451" s="72">
        <f t="shared" si="103"/>
        <v>1000</v>
      </c>
      <c r="O451" s="30" t="s">
        <v>343</v>
      </c>
      <c r="P451" s="346">
        <v>1</v>
      </c>
      <c r="Q451" s="291" t="s">
        <v>1572</v>
      </c>
      <c r="R451" s="6"/>
      <c r="S451" s="4">
        <f t="shared" si="104"/>
        <v>80000</v>
      </c>
      <c r="T451" s="4">
        <f t="shared" si="93"/>
        <v>-79000</v>
      </c>
      <c r="U451" s="4">
        <f t="shared" si="98"/>
        <v>0</v>
      </c>
      <c r="V451" s="4">
        <f t="shared" si="94"/>
        <v>320000</v>
      </c>
      <c r="W451" s="4">
        <f t="shared" si="99"/>
        <v>0</v>
      </c>
      <c r="X451" s="4">
        <f t="shared" si="95"/>
        <v>0</v>
      </c>
    </row>
    <row r="452" spans="1:24" s="3" customFormat="1" ht="13.5" customHeight="1" x14ac:dyDescent="0.2">
      <c r="A452" s="26">
        <f t="shared" si="96"/>
        <v>448</v>
      </c>
      <c r="B452" s="27" t="s">
        <v>1573</v>
      </c>
      <c r="C452" s="112">
        <v>40974</v>
      </c>
      <c r="D452" s="124">
        <v>587000</v>
      </c>
      <c r="E452" s="124"/>
      <c r="F452" s="29">
        <f t="shared" si="102"/>
        <v>587000</v>
      </c>
      <c r="G452" s="29">
        <v>586000</v>
      </c>
      <c r="H452" s="29">
        <f t="shared" si="97"/>
        <v>1000</v>
      </c>
      <c r="I452" s="30">
        <v>5</v>
      </c>
      <c r="J452" s="30">
        <v>0.2</v>
      </c>
      <c r="K452" s="30">
        <v>0</v>
      </c>
      <c r="L452" s="72">
        <f t="shared" si="100"/>
        <v>0</v>
      </c>
      <c r="M452" s="29">
        <f t="shared" si="101"/>
        <v>586000</v>
      </c>
      <c r="N452" s="72">
        <f t="shared" si="103"/>
        <v>1000</v>
      </c>
      <c r="O452" s="30" t="s">
        <v>1574</v>
      </c>
      <c r="P452" s="346">
        <v>1</v>
      </c>
      <c r="Q452" s="291" t="s">
        <v>959</v>
      </c>
      <c r="R452" s="6"/>
      <c r="S452" s="4">
        <f t="shared" si="104"/>
        <v>29350</v>
      </c>
      <c r="T452" s="4">
        <f t="shared" si="93"/>
        <v>-28350</v>
      </c>
      <c r="U452" s="4">
        <f t="shared" si="98"/>
        <v>0</v>
      </c>
      <c r="V452" s="4">
        <f t="shared" si="94"/>
        <v>117400</v>
      </c>
      <c r="W452" s="4">
        <f t="shared" si="99"/>
        <v>0</v>
      </c>
      <c r="X452" s="4">
        <f t="shared" si="95"/>
        <v>0</v>
      </c>
    </row>
    <row r="453" spans="1:24" s="3" customFormat="1" ht="13.5" customHeight="1" x14ac:dyDescent="0.2">
      <c r="A453" s="26">
        <f t="shared" si="96"/>
        <v>449</v>
      </c>
      <c r="B453" s="27" t="s">
        <v>1236</v>
      </c>
      <c r="C453" s="112">
        <v>41051</v>
      </c>
      <c r="D453" s="124">
        <v>1950000</v>
      </c>
      <c r="E453" s="124"/>
      <c r="F453" s="29">
        <f t="shared" si="102"/>
        <v>1950000</v>
      </c>
      <c r="G453" s="29">
        <v>1949000</v>
      </c>
      <c r="H453" s="29">
        <f t="shared" si="97"/>
        <v>1000</v>
      </c>
      <c r="I453" s="30">
        <v>5</v>
      </c>
      <c r="J453" s="30">
        <v>0.2</v>
      </c>
      <c r="K453" s="30">
        <v>0</v>
      </c>
      <c r="L453" s="72">
        <f t="shared" si="100"/>
        <v>0</v>
      </c>
      <c r="M453" s="29">
        <f t="shared" si="101"/>
        <v>1949000</v>
      </c>
      <c r="N453" s="72">
        <f t="shared" si="103"/>
        <v>1000</v>
      </c>
      <c r="O453" s="30" t="s">
        <v>933</v>
      </c>
      <c r="P453" s="346">
        <v>1</v>
      </c>
      <c r="Q453" s="291" t="s">
        <v>1575</v>
      </c>
      <c r="R453" s="6"/>
      <c r="S453" s="4">
        <f t="shared" si="104"/>
        <v>97500</v>
      </c>
      <c r="T453" s="4">
        <f t="shared" ref="T453:T541" si="105">N453-S453</f>
        <v>-96500</v>
      </c>
      <c r="U453" s="4">
        <f t="shared" si="98"/>
        <v>0</v>
      </c>
      <c r="V453" s="4">
        <f t="shared" ref="V453:V541" si="106">F453/I453</f>
        <v>390000</v>
      </c>
      <c r="W453" s="4">
        <f t="shared" si="99"/>
        <v>0</v>
      </c>
      <c r="X453" s="4">
        <f t="shared" ref="X453:X541" si="107">L453-W453</f>
        <v>0</v>
      </c>
    </row>
    <row r="454" spans="1:24" s="3" customFormat="1" ht="13.5" customHeight="1" x14ac:dyDescent="0.2">
      <c r="A454" s="26">
        <f t="shared" ref="A454:A517" si="108">A453+1</f>
        <v>450</v>
      </c>
      <c r="B454" s="27" t="s">
        <v>1576</v>
      </c>
      <c r="C454" s="112">
        <v>41061</v>
      </c>
      <c r="D454" s="124">
        <v>2809091</v>
      </c>
      <c r="E454" s="124"/>
      <c r="F454" s="29">
        <f t="shared" si="102"/>
        <v>2809091</v>
      </c>
      <c r="G454" s="29">
        <v>2808091</v>
      </c>
      <c r="H454" s="29">
        <f t="shared" si="97"/>
        <v>1000</v>
      </c>
      <c r="I454" s="30">
        <v>5</v>
      </c>
      <c r="J454" s="30">
        <v>0.2</v>
      </c>
      <c r="K454" s="30">
        <v>0</v>
      </c>
      <c r="L454" s="72">
        <f t="shared" si="100"/>
        <v>0</v>
      </c>
      <c r="M454" s="29">
        <f t="shared" si="101"/>
        <v>2808091</v>
      </c>
      <c r="N454" s="72">
        <f t="shared" si="103"/>
        <v>1000</v>
      </c>
      <c r="O454" s="30" t="s">
        <v>1577</v>
      </c>
      <c r="P454" s="346">
        <v>1</v>
      </c>
      <c r="Q454" s="291" t="s">
        <v>1578</v>
      </c>
      <c r="R454" s="6"/>
      <c r="S454" s="4">
        <f t="shared" si="104"/>
        <v>140454.55000000002</v>
      </c>
      <c r="T454" s="4">
        <f t="shared" si="105"/>
        <v>-139454.55000000002</v>
      </c>
      <c r="U454" s="4">
        <f t="shared" si="98"/>
        <v>0</v>
      </c>
      <c r="V454" s="4">
        <f t="shared" si="106"/>
        <v>561818.19999999995</v>
      </c>
      <c r="W454" s="4">
        <f t="shared" si="99"/>
        <v>0</v>
      </c>
      <c r="X454" s="4">
        <f t="shared" si="107"/>
        <v>0</v>
      </c>
    </row>
    <row r="455" spans="1:24" s="3" customFormat="1" ht="13.5" customHeight="1" x14ac:dyDescent="0.2">
      <c r="A455" s="26">
        <f t="shared" si="108"/>
        <v>451</v>
      </c>
      <c r="B455" s="27" t="s">
        <v>1107</v>
      </c>
      <c r="C455" s="112">
        <v>41061</v>
      </c>
      <c r="D455" s="124">
        <v>840000</v>
      </c>
      <c r="E455" s="124"/>
      <c r="F455" s="29">
        <f t="shared" si="102"/>
        <v>840000</v>
      </c>
      <c r="G455" s="29">
        <v>839000</v>
      </c>
      <c r="H455" s="29">
        <f t="shared" ref="H455:H499" si="109">+F455-G455</f>
        <v>1000</v>
      </c>
      <c r="I455" s="30">
        <v>5</v>
      </c>
      <c r="J455" s="30">
        <v>0.2</v>
      </c>
      <c r="K455" s="30">
        <v>0</v>
      </c>
      <c r="L455" s="72">
        <f t="shared" si="100"/>
        <v>0</v>
      </c>
      <c r="M455" s="29">
        <f t="shared" si="101"/>
        <v>839000</v>
      </c>
      <c r="N455" s="72">
        <f t="shared" si="103"/>
        <v>1000</v>
      </c>
      <c r="O455" s="30" t="s">
        <v>343</v>
      </c>
      <c r="P455" s="346">
        <v>1</v>
      </c>
      <c r="Q455" s="291" t="s">
        <v>1579</v>
      </c>
      <c r="R455" s="6"/>
      <c r="S455" s="4">
        <f t="shared" si="104"/>
        <v>42000</v>
      </c>
      <c r="T455" s="4">
        <f t="shared" si="105"/>
        <v>-41000</v>
      </c>
      <c r="U455" s="4">
        <f t="shared" ref="U455:U541" si="110">N455-1000</f>
        <v>0</v>
      </c>
      <c r="V455" s="4">
        <f t="shared" si="106"/>
        <v>168000</v>
      </c>
      <c r="W455" s="4">
        <f t="shared" si="99"/>
        <v>0</v>
      </c>
      <c r="X455" s="4">
        <f t="shared" si="107"/>
        <v>0</v>
      </c>
    </row>
    <row r="456" spans="1:24" s="3" customFormat="1" ht="13.5" customHeight="1" x14ac:dyDescent="0.2">
      <c r="A456" s="26">
        <f t="shared" si="108"/>
        <v>452</v>
      </c>
      <c r="B456" s="27" t="s">
        <v>1280</v>
      </c>
      <c r="C456" s="112">
        <v>41061</v>
      </c>
      <c r="D456" s="124">
        <v>240000</v>
      </c>
      <c r="E456" s="124"/>
      <c r="F456" s="29">
        <f t="shared" si="102"/>
        <v>240000</v>
      </c>
      <c r="G456" s="29">
        <v>239000</v>
      </c>
      <c r="H456" s="29">
        <f t="shared" si="109"/>
        <v>1000</v>
      </c>
      <c r="I456" s="30">
        <v>5</v>
      </c>
      <c r="J456" s="30">
        <v>0.2</v>
      </c>
      <c r="K456" s="30">
        <v>0</v>
      </c>
      <c r="L456" s="72">
        <f t="shared" si="100"/>
        <v>0</v>
      </c>
      <c r="M456" s="29">
        <f t="shared" si="101"/>
        <v>239000</v>
      </c>
      <c r="N456" s="72">
        <f t="shared" si="103"/>
        <v>1000</v>
      </c>
      <c r="O456" s="30" t="s">
        <v>343</v>
      </c>
      <c r="P456" s="346">
        <v>1</v>
      </c>
      <c r="Q456" s="402" t="s">
        <v>1580</v>
      </c>
      <c r="R456" s="6"/>
      <c r="S456" s="4">
        <f t="shared" si="104"/>
        <v>12000</v>
      </c>
      <c r="T456" s="4">
        <f t="shared" si="105"/>
        <v>-11000</v>
      </c>
      <c r="U456" s="4">
        <f t="shared" si="110"/>
        <v>0</v>
      </c>
      <c r="V456" s="4">
        <f t="shared" si="106"/>
        <v>48000</v>
      </c>
      <c r="W456" s="4">
        <f t="shared" si="99"/>
        <v>0</v>
      </c>
      <c r="X456" s="4">
        <f t="shared" si="107"/>
        <v>0</v>
      </c>
    </row>
    <row r="457" spans="1:24" s="3" customFormat="1" ht="13.5" customHeight="1" x14ac:dyDescent="0.2">
      <c r="A457" s="26">
        <f t="shared" si="108"/>
        <v>453</v>
      </c>
      <c r="B457" s="27" t="s">
        <v>1101</v>
      </c>
      <c r="C457" s="112">
        <v>41061</v>
      </c>
      <c r="D457" s="124">
        <v>985000</v>
      </c>
      <c r="E457" s="124"/>
      <c r="F457" s="29">
        <f t="shared" si="102"/>
        <v>985000</v>
      </c>
      <c r="G457" s="29">
        <v>984000</v>
      </c>
      <c r="H457" s="29">
        <f t="shared" si="109"/>
        <v>1000</v>
      </c>
      <c r="I457" s="30">
        <v>5</v>
      </c>
      <c r="J457" s="30">
        <v>0.2</v>
      </c>
      <c r="K457" s="30">
        <v>0</v>
      </c>
      <c r="L457" s="72">
        <f t="shared" ref="L457:L462" si="111">ROUND(IF(F457*J457*K457/12&gt;=H457,H457-1000,F457*J457*K457/12),0)</f>
        <v>0</v>
      </c>
      <c r="M457" s="29">
        <f t="shared" si="101"/>
        <v>984000</v>
      </c>
      <c r="N457" s="72">
        <f t="shared" si="103"/>
        <v>1000</v>
      </c>
      <c r="O457" s="30" t="s">
        <v>343</v>
      </c>
      <c r="P457" s="346">
        <v>1</v>
      </c>
      <c r="Q457" s="402" t="s">
        <v>1581</v>
      </c>
      <c r="R457" s="6"/>
      <c r="S457" s="4">
        <f t="shared" si="104"/>
        <v>49250</v>
      </c>
      <c r="T457" s="4">
        <f t="shared" si="105"/>
        <v>-48250</v>
      </c>
      <c r="U457" s="4">
        <f t="shared" si="110"/>
        <v>0</v>
      </c>
      <c r="V457" s="4">
        <f t="shared" si="106"/>
        <v>197000</v>
      </c>
      <c r="W457" s="4">
        <f t="shared" si="99"/>
        <v>0</v>
      </c>
      <c r="X457" s="4">
        <f t="shared" si="107"/>
        <v>0</v>
      </c>
    </row>
    <row r="458" spans="1:24" s="3" customFormat="1" ht="13.5" customHeight="1" x14ac:dyDescent="0.2">
      <c r="A458" s="26">
        <f t="shared" si="108"/>
        <v>454</v>
      </c>
      <c r="B458" s="27" t="s">
        <v>1582</v>
      </c>
      <c r="C458" s="112">
        <v>41299</v>
      </c>
      <c r="D458" s="124">
        <v>980000</v>
      </c>
      <c r="E458" s="124"/>
      <c r="F458" s="29">
        <f t="shared" si="102"/>
        <v>980000</v>
      </c>
      <c r="G458" s="29">
        <v>979000</v>
      </c>
      <c r="H458" s="29">
        <f t="shared" si="109"/>
        <v>1000</v>
      </c>
      <c r="I458" s="30">
        <v>5</v>
      </c>
      <c r="J458" s="30">
        <v>0.2</v>
      </c>
      <c r="K458" s="30">
        <v>0</v>
      </c>
      <c r="L458" s="72">
        <f t="shared" si="111"/>
        <v>0</v>
      </c>
      <c r="M458" s="29">
        <f t="shared" si="101"/>
        <v>979000</v>
      </c>
      <c r="N458" s="72">
        <f t="shared" si="103"/>
        <v>1000</v>
      </c>
      <c r="O458" s="30" t="s">
        <v>1583</v>
      </c>
      <c r="P458" s="346">
        <v>1</v>
      </c>
      <c r="Q458" s="291" t="s">
        <v>1584</v>
      </c>
      <c r="R458" s="6"/>
      <c r="S458" s="4">
        <f t="shared" si="104"/>
        <v>49000</v>
      </c>
      <c r="T458" s="4">
        <f t="shared" si="105"/>
        <v>-48000</v>
      </c>
      <c r="U458" s="4">
        <f t="shared" si="110"/>
        <v>0</v>
      </c>
      <c r="V458" s="4">
        <f t="shared" si="106"/>
        <v>196000</v>
      </c>
      <c r="W458" s="4">
        <f t="shared" si="99"/>
        <v>0</v>
      </c>
      <c r="X458" s="4">
        <f t="shared" si="107"/>
        <v>0</v>
      </c>
    </row>
    <row r="459" spans="1:24" s="3" customFormat="1" ht="13.5" customHeight="1" x14ac:dyDescent="0.2">
      <c r="A459" s="26">
        <f t="shared" si="108"/>
        <v>455</v>
      </c>
      <c r="B459" s="27" t="s">
        <v>1585</v>
      </c>
      <c r="C459" s="352">
        <v>41380</v>
      </c>
      <c r="D459" s="250">
        <v>234545</v>
      </c>
      <c r="E459" s="250"/>
      <c r="F459" s="29">
        <f t="shared" si="102"/>
        <v>234545</v>
      </c>
      <c r="G459" s="251">
        <v>233545</v>
      </c>
      <c r="H459" s="29">
        <f t="shared" si="109"/>
        <v>1000</v>
      </c>
      <c r="I459" s="30">
        <v>5</v>
      </c>
      <c r="J459" s="30">
        <v>0.2</v>
      </c>
      <c r="K459" s="30">
        <v>0</v>
      </c>
      <c r="L459" s="72">
        <f t="shared" si="111"/>
        <v>0</v>
      </c>
      <c r="M459" s="29">
        <f t="shared" si="101"/>
        <v>233545</v>
      </c>
      <c r="N459" s="72">
        <f t="shared" si="103"/>
        <v>1000</v>
      </c>
      <c r="O459" s="347" t="s">
        <v>1438</v>
      </c>
      <c r="P459" s="346">
        <v>1</v>
      </c>
      <c r="Q459" s="403" t="s">
        <v>1586</v>
      </c>
      <c r="R459" s="6"/>
      <c r="S459" s="4">
        <f t="shared" si="104"/>
        <v>11727.25</v>
      </c>
      <c r="T459" s="4">
        <f t="shared" si="105"/>
        <v>-10727.25</v>
      </c>
      <c r="U459" s="4">
        <f t="shared" si="110"/>
        <v>0</v>
      </c>
      <c r="V459" s="4">
        <f t="shared" si="106"/>
        <v>46909</v>
      </c>
      <c r="W459" s="4">
        <f>ROUND(IF(H459&lt;=1000,0,V459/12*K459),0)-1000</f>
        <v>-1000</v>
      </c>
      <c r="X459" s="4">
        <f t="shared" si="107"/>
        <v>1000</v>
      </c>
    </row>
    <row r="460" spans="1:24" s="3" customFormat="1" ht="13.5" customHeight="1" x14ac:dyDescent="0.2">
      <c r="A460" s="26">
        <f t="shared" si="108"/>
        <v>456</v>
      </c>
      <c r="B460" s="27" t="s">
        <v>1587</v>
      </c>
      <c r="C460" s="112">
        <v>41416</v>
      </c>
      <c r="D460" s="124">
        <v>4000000</v>
      </c>
      <c r="E460" s="124"/>
      <c r="F460" s="29">
        <f t="shared" si="102"/>
        <v>4000000</v>
      </c>
      <c r="G460" s="29">
        <v>3999000</v>
      </c>
      <c r="H460" s="29">
        <f t="shared" si="109"/>
        <v>1000</v>
      </c>
      <c r="I460" s="30">
        <v>5</v>
      </c>
      <c r="J460" s="30">
        <v>0.2</v>
      </c>
      <c r="K460" s="30">
        <v>0</v>
      </c>
      <c r="L460" s="72">
        <f t="shared" si="111"/>
        <v>0</v>
      </c>
      <c r="M460" s="29">
        <f t="shared" si="101"/>
        <v>3999000</v>
      </c>
      <c r="N460" s="72">
        <f t="shared" si="103"/>
        <v>1000</v>
      </c>
      <c r="O460" s="30" t="s">
        <v>933</v>
      </c>
      <c r="P460" s="346">
        <v>1</v>
      </c>
      <c r="Q460" s="291" t="s">
        <v>402</v>
      </c>
      <c r="R460" s="6"/>
      <c r="S460" s="4">
        <f t="shared" si="104"/>
        <v>200000</v>
      </c>
      <c r="T460" s="4">
        <f t="shared" si="105"/>
        <v>-199000</v>
      </c>
      <c r="U460" s="4">
        <f t="shared" si="110"/>
        <v>0</v>
      </c>
      <c r="V460" s="4">
        <f t="shared" si="106"/>
        <v>800000</v>
      </c>
      <c r="W460" s="4">
        <f t="shared" ref="W460:W468" si="112">ROUND(IF(H460&lt;=1000,0,V460/12*K460),0)-1000</f>
        <v>-1000</v>
      </c>
      <c r="X460" s="4">
        <f t="shared" si="107"/>
        <v>1000</v>
      </c>
    </row>
    <row r="461" spans="1:24" s="3" customFormat="1" ht="13.5" customHeight="1" x14ac:dyDescent="0.2">
      <c r="A461" s="26">
        <f t="shared" si="108"/>
        <v>457</v>
      </c>
      <c r="B461" s="27" t="s">
        <v>1588</v>
      </c>
      <c r="C461" s="112">
        <v>41528</v>
      </c>
      <c r="D461" s="124">
        <v>870000</v>
      </c>
      <c r="E461" s="124"/>
      <c r="F461" s="29">
        <f t="shared" si="102"/>
        <v>870000</v>
      </c>
      <c r="G461" s="29">
        <v>869000</v>
      </c>
      <c r="H461" s="29">
        <f t="shared" si="109"/>
        <v>1000</v>
      </c>
      <c r="I461" s="30">
        <v>5</v>
      </c>
      <c r="J461" s="30">
        <v>0.2</v>
      </c>
      <c r="K461" s="30">
        <v>0</v>
      </c>
      <c r="L461" s="72">
        <f t="shared" si="111"/>
        <v>0</v>
      </c>
      <c r="M461" s="29">
        <f t="shared" si="101"/>
        <v>869000</v>
      </c>
      <c r="N461" s="72">
        <f t="shared" si="103"/>
        <v>1000</v>
      </c>
      <c r="O461" s="30" t="s">
        <v>1589</v>
      </c>
      <c r="P461" s="30">
        <v>1</v>
      </c>
      <c r="Q461" s="291" t="s">
        <v>480</v>
      </c>
      <c r="R461" s="6"/>
      <c r="S461" s="4">
        <f t="shared" si="104"/>
        <v>43500</v>
      </c>
      <c r="T461" s="4">
        <f t="shared" si="105"/>
        <v>-42500</v>
      </c>
      <c r="U461" s="4">
        <f t="shared" si="110"/>
        <v>0</v>
      </c>
      <c r="V461" s="4">
        <f t="shared" si="106"/>
        <v>174000</v>
      </c>
      <c r="W461" s="4">
        <f t="shared" si="112"/>
        <v>-1000</v>
      </c>
      <c r="X461" s="4">
        <f t="shared" si="107"/>
        <v>1000</v>
      </c>
    </row>
    <row r="462" spans="1:24" s="3" customFormat="1" ht="13.5" customHeight="1" x14ac:dyDescent="0.2">
      <c r="A462" s="26">
        <f t="shared" si="108"/>
        <v>458</v>
      </c>
      <c r="B462" s="27" t="s">
        <v>1590</v>
      </c>
      <c r="C462" s="112">
        <v>41534</v>
      </c>
      <c r="D462" s="124">
        <v>1409091</v>
      </c>
      <c r="E462" s="124"/>
      <c r="F462" s="29">
        <f t="shared" si="102"/>
        <v>1409091</v>
      </c>
      <c r="G462" s="29">
        <v>1408091</v>
      </c>
      <c r="H462" s="29">
        <f t="shared" si="109"/>
        <v>1000</v>
      </c>
      <c r="I462" s="30">
        <v>5</v>
      </c>
      <c r="J462" s="30">
        <v>0.2</v>
      </c>
      <c r="K462" s="30">
        <v>0</v>
      </c>
      <c r="L462" s="72">
        <f t="shared" si="111"/>
        <v>0</v>
      </c>
      <c r="M462" s="29">
        <f t="shared" si="101"/>
        <v>1408091</v>
      </c>
      <c r="N462" s="72">
        <f t="shared" si="103"/>
        <v>1000</v>
      </c>
      <c r="O462" s="30" t="s">
        <v>1591</v>
      </c>
      <c r="P462" s="30">
        <v>1</v>
      </c>
      <c r="Q462" s="291" t="s">
        <v>1592</v>
      </c>
      <c r="R462" s="6"/>
      <c r="S462" s="4">
        <f t="shared" si="104"/>
        <v>70454.55</v>
      </c>
      <c r="T462" s="4">
        <f t="shared" si="105"/>
        <v>-69454.55</v>
      </c>
      <c r="U462" s="4">
        <f t="shared" si="110"/>
        <v>0</v>
      </c>
      <c r="V462" s="4">
        <f t="shared" si="106"/>
        <v>281818.2</v>
      </c>
      <c r="W462" s="4">
        <f>ROUND(IF(H462&lt;=1000,0,V462/12*K462),0)-999</f>
        <v>-999</v>
      </c>
      <c r="X462" s="4">
        <f t="shared" si="107"/>
        <v>999</v>
      </c>
    </row>
    <row r="463" spans="1:24" s="3" customFormat="1" ht="13.5" customHeight="1" x14ac:dyDescent="0.2">
      <c r="A463" s="26">
        <f t="shared" si="108"/>
        <v>459</v>
      </c>
      <c r="B463" s="396" t="s">
        <v>1593</v>
      </c>
      <c r="C463" s="106">
        <v>41568</v>
      </c>
      <c r="D463" s="247">
        <v>980000</v>
      </c>
      <c r="E463" s="247"/>
      <c r="F463" s="35">
        <f t="shared" si="102"/>
        <v>980000</v>
      </c>
      <c r="G463" s="35">
        <v>979000</v>
      </c>
      <c r="H463" s="35">
        <f t="shared" si="109"/>
        <v>1000</v>
      </c>
      <c r="I463" s="30">
        <v>5</v>
      </c>
      <c r="J463" s="30">
        <v>0.2</v>
      </c>
      <c r="K463" s="30">
        <v>0</v>
      </c>
      <c r="L463" s="72">
        <f t="shared" ref="L463:L494" si="113">ROUND(IF(F463*J463*K463/12&gt;=H463,H463-1000,F463*J463*K463/12),0)</f>
        <v>0</v>
      </c>
      <c r="M463" s="35">
        <f t="shared" si="101"/>
        <v>979000</v>
      </c>
      <c r="N463" s="101">
        <f t="shared" si="103"/>
        <v>1000</v>
      </c>
      <c r="O463" s="36" t="s">
        <v>1594</v>
      </c>
      <c r="P463" s="36">
        <v>1</v>
      </c>
      <c r="Q463" s="404" t="s">
        <v>1595</v>
      </c>
      <c r="R463" s="6"/>
      <c r="S463" s="4">
        <f t="shared" si="104"/>
        <v>49000</v>
      </c>
      <c r="T463" s="4">
        <f t="shared" si="105"/>
        <v>-48000</v>
      </c>
      <c r="U463" s="4">
        <f t="shared" si="110"/>
        <v>0</v>
      </c>
      <c r="V463" s="4">
        <f t="shared" si="106"/>
        <v>196000</v>
      </c>
      <c r="W463" s="4">
        <f t="shared" si="112"/>
        <v>-1000</v>
      </c>
      <c r="X463" s="4">
        <f t="shared" si="107"/>
        <v>1000</v>
      </c>
    </row>
    <row r="464" spans="1:24" s="3" customFormat="1" ht="13.5" customHeight="1" x14ac:dyDescent="0.2">
      <c r="A464" s="26">
        <f t="shared" si="108"/>
        <v>460</v>
      </c>
      <c r="B464" s="396" t="s">
        <v>1596</v>
      </c>
      <c r="C464" s="106">
        <v>41568</v>
      </c>
      <c r="D464" s="247">
        <v>980000</v>
      </c>
      <c r="E464" s="247"/>
      <c r="F464" s="35">
        <f t="shared" si="102"/>
        <v>980000</v>
      </c>
      <c r="G464" s="35">
        <v>979000</v>
      </c>
      <c r="H464" s="35">
        <f t="shared" si="109"/>
        <v>1000</v>
      </c>
      <c r="I464" s="30">
        <v>5</v>
      </c>
      <c r="J464" s="30">
        <v>0.2</v>
      </c>
      <c r="K464" s="30">
        <v>0</v>
      </c>
      <c r="L464" s="72">
        <f t="shared" si="113"/>
        <v>0</v>
      </c>
      <c r="M464" s="35">
        <f t="shared" si="101"/>
        <v>979000</v>
      </c>
      <c r="N464" s="101">
        <f t="shared" si="103"/>
        <v>1000</v>
      </c>
      <c r="O464" s="36" t="s">
        <v>1594</v>
      </c>
      <c r="P464" s="36">
        <v>1</v>
      </c>
      <c r="Q464" s="404" t="s">
        <v>1597</v>
      </c>
      <c r="R464" s="6"/>
      <c r="S464" s="4">
        <f t="shared" si="104"/>
        <v>49000</v>
      </c>
      <c r="T464" s="4">
        <f t="shared" si="105"/>
        <v>-48000</v>
      </c>
      <c r="U464" s="4">
        <f t="shared" si="110"/>
        <v>0</v>
      </c>
      <c r="V464" s="4">
        <f t="shared" si="106"/>
        <v>196000</v>
      </c>
      <c r="W464" s="4">
        <f t="shared" si="112"/>
        <v>-1000</v>
      </c>
      <c r="X464" s="4">
        <f t="shared" si="107"/>
        <v>1000</v>
      </c>
    </row>
    <row r="465" spans="1:24" s="3" customFormat="1" ht="13.5" customHeight="1" x14ac:dyDescent="0.2">
      <c r="A465" s="26">
        <f t="shared" si="108"/>
        <v>461</v>
      </c>
      <c r="B465" s="396" t="s">
        <v>1107</v>
      </c>
      <c r="C465" s="106">
        <v>41568</v>
      </c>
      <c r="D465" s="247">
        <v>815454</v>
      </c>
      <c r="E465" s="247"/>
      <c r="F465" s="35">
        <f t="shared" si="102"/>
        <v>815454</v>
      </c>
      <c r="G465" s="35">
        <v>814454</v>
      </c>
      <c r="H465" s="35">
        <f t="shared" si="109"/>
        <v>1000</v>
      </c>
      <c r="I465" s="30">
        <v>5</v>
      </c>
      <c r="J465" s="30">
        <v>0.2</v>
      </c>
      <c r="K465" s="30">
        <v>0</v>
      </c>
      <c r="L465" s="72">
        <f t="shared" si="113"/>
        <v>0</v>
      </c>
      <c r="M465" s="35">
        <f t="shared" si="101"/>
        <v>814454</v>
      </c>
      <c r="N465" s="101">
        <f t="shared" si="103"/>
        <v>1000</v>
      </c>
      <c r="O465" s="36" t="s">
        <v>1598</v>
      </c>
      <c r="P465" s="36">
        <v>1</v>
      </c>
      <c r="Q465" s="404" t="s">
        <v>1599</v>
      </c>
      <c r="R465" s="6"/>
      <c r="S465" s="4">
        <f t="shared" si="104"/>
        <v>40772.700000000004</v>
      </c>
      <c r="T465" s="4">
        <f t="shared" si="105"/>
        <v>-39772.700000000004</v>
      </c>
      <c r="U465" s="4">
        <f t="shared" si="110"/>
        <v>0</v>
      </c>
      <c r="V465" s="4">
        <f t="shared" si="106"/>
        <v>163090.79999999999</v>
      </c>
      <c r="W465" s="4">
        <f>ROUND(IF(H465&lt;=1000,0,V465/12*K465),0)-1001</f>
        <v>-1001</v>
      </c>
      <c r="X465" s="4">
        <f t="shared" si="107"/>
        <v>1001</v>
      </c>
    </row>
    <row r="466" spans="1:24" s="3" customFormat="1" ht="13.5" customHeight="1" x14ac:dyDescent="0.2">
      <c r="A466" s="26">
        <f t="shared" si="108"/>
        <v>462</v>
      </c>
      <c r="B466" s="396" t="s">
        <v>1107</v>
      </c>
      <c r="C466" s="106">
        <v>41568</v>
      </c>
      <c r="D466" s="247">
        <v>815454</v>
      </c>
      <c r="E466" s="247"/>
      <c r="F466" s="35">
        <f t="shared" si="102"/>
        <v>815454</v>
      </c>
      <c r="G466" s="35">
        <v>814454</v>
      </c>
      <c r="H466" s="35">
        <f t="shared" si="109"/>
        <v>1000</v>
      </c>
      <c r="I466" s="30">
        <v>5</v>
      </c>
      <c r="J466" s="30">
        <v>0.2</v>
      </c>
      <c r="K466" s="30">
        <v>0</v>
      </c>
      <c r="L466" s="72">
        <f t="shared" si="113"/>
        <v>0</v>
      </c>
      <c r="M466" s="35">
        <f t="shared" si="101"/>
        <v>814454</v>
      </c>
      <c r="N466" s="101">
        <f t="shared" si="103"/>
        <v>1000</v>
      </c>
      <c r="O466" s="36" t="s">
        <v>1594</v>
      </c>
      <c r="P466" s="36">
        <v>1</v>
      </c>
      <c r="Q466" s="404" t="s">
        <v>1600</v>
      </c>
      <c r="R466" s="6"/>
      <c r="S466" s="4">
        <f t="shared" si="104"/>
        <v>40772.700000000004</v>
      </c>
      <c r="T466" s="4">
        <f t="shared" si="105"/>
        <v>-39772.700000000004</v>
      </c>
      <c r="U466" s="4">
        <f t="shared" si="110"/>
        <v>0</v>
      </c>
      <c r="V466" s="4">
        <f t="shared" si="106"/>
        <v>163090.79999999999</v>
      </c>
      <c r="W466" s="4">
        <f>ROUND(IF(H466&lt;=1000,0,V466/12*K466),0)-1001</f>
        <v>-1001</v>
      </c>
      <c r="X466" s="4">
        <f t="shared" si="107"/>
        <v>1001</v>
      </c>
    </row>
    <row r="467" spans="1:24" s="3" customFormat="1" ht="13.5" customHeight="1" x14ac:dyDescent="0.2">
      <c r="A467" s="26">
        <f t="shared" si="108"/>
        <v>463</v>
      </c>
      <c r="B467" s="396" t="s">
        <v>1134</v>
      </c>
      <c r="C467" s="106">
        <v>41607</v>
      </c>
      <c r="D467" s="247">
        <v>3000000</v>
      </c>
      <c r="E467" s="247"/>
      <c r="F467" s="35">
        <f t="shared" si="102"/>
        <v>3000000</v>
      </c>
      <c r="G467" s="35">
        <v>2999000</v>
      </c>
      <c r="H467" s="35">
        <f t="shared" si="109"/>
        <v>1000</v>
      </c>
      <c r="I467" s="30">
        <v>5</v>
      </c>
      <c r="J467" s="30">
        <v>0.2</v>
      </c>
      <c r="K467" s="30">
        <v>0</v>
      </c>
      <c r="L467" s="72">
        <f t="shared" si="113"/>
        <v>0</v>
      </c>
      <c r="M467" s="35">
        <f t="shared" si="101"/>
        <v>2999000</v>
      </c>
      <c r="N467" s="101">
        <f t="shared" si="103"/>
        <v>1000</v>
      </c>
      <c r="O467" s="36" t="s">
        <v>1438</v>
      </c>
      <c r="P467" s="36">
        <v>16</v>
      </c>
      <c r="Q467" s="404" t="s">
        <v>1601</v>
      </c>
      <c r="R467" s="6"/>
      <c r="S467" s="4">
        <f t="shared" si="104"/>
        <v>150000</v>
      </c>
      <c r="T467" s="4">
        <f t="shared" si="105"/>
        <v>-149000</v>
      </c>
      <c r="U467" s="4">
        <f t="shared" si="110"/>
        <v>0</v>
      </c>
      <c r="V467" s="4">
        <f t="shared" si="106"/>
        <v>600000</v>
      </c>
      <c r="W467" s="4">
        <f t="shared" si="112"/>
        <v>-1000</v>
      </c>
      <c r="X467" s="4">
        <f t="shared" si="107"/>
        <v>1000</v>
      </c>
    </row>
    <row r="468" spans="1:24" s="3" customFormat="1" ht="13.5" customHeight="1" x14ac:dyDescent="0.2">
      <c r="A468" s="69">
        <f t="shared" si="108"/>
        <v>464</v>
      </c>
      <c r="B468" s="396" t="s">
        <v>1582</v>
      </c>
      <c r="C468" s="106">
        <v>41666</v>
      </c>
      <c r="D468" s="247">
        <v>1000000</v>
      </c>
      <c r="E468" s="247"/>
      <c r="F468" s="35">
        <f t="shared" si="102"/>
        <v>1000000</v>
      </c>
      <c r="G468" s="35">
        <v>999000</v>
      </c>
      <c r="H468" s="35">
        <f t="shared" si="109"/>
        <v>1000</v>
      </c>
      <c r="I468" s="30">
        <v>5</v>
      </c>
      <c r="J468" s="30">
        <v>0.2</v>
      </c>
      <c r="K468" s="30">
        <v>0</v>
      </c>
      <c r="L468" s="72">
        <f t="shared" si="113"/>
        <v>0</v>
      </c>
      <c r="M468" s="35">
        <f t="shared" si="101"/>
        <v>999000</v>
      </c>
      <c r="N468" s="101">
        <f t="shared" si="103"/>
        <v>1000</v>
      </c>
      <c r="O468" s="36" t="s">
        <v>1602</v>
      </c>
      <c r="P468" s="36">
        <v>1</v>
      </c>
      <c r="Q468" s="404" t="s">
        <v>1603</v>
      </c>
      <c r="R468" s="6"/>
      <c r="S468" s="4">
        <f t="shared" si="104"/>
        <v>50000</v>
      </c>
      <c r="T468" s="4">
        <f t="shared" si="105"/>
        <v>-49000</v>
      </c>
      <c r="U468" s="4">
        <f t="shared" si="110"/>
        <v>0</v>
      </c>
      <c r="V468" s="4">
        <f t="shared" si="106"/>
        <v>200000</v>
      </c>
      <c r="W468" s="4">
        <f t="shared" si="112"/>
        <v>-1000</v>
      </c>
      <c r="X468" s="4">
        <f t="shared" si="107"/>
        <v>1000</v>
      </c>
    </row>
    <row r="469" spans="1:24" s="3" customFormat="1" ht="13.5" customHeight="1" x14ac:dyDescent="0.2">
      <c r="A469" s="69">
        <f t="shared" si="108"/>
        <v>465</v>
      </c>
      <c r="B469" s="396" t="s">
        <v>1107</v>
      </c>
      <c r="C469" s="106">
        <v>41887</v>
      </c>
      <c r="D469" s="247">
        <v>2899900</v>
      </c>
      <c r="E469" s="247"/>
      <c r="F469" s="35">
        <f t="shared" si="102"/>
        <v>2899900</v>
      </c>
      <c r="G469" s="35">
        <v>2898900</v>
      </c>
      <c r="H469" s="35">
        <f t="shared" si="109"/>
        <v>1000</v>
      </c>
      <c r="I469" s="30">
        <v>5</v>
      </c>
      <c r="J469" s="30">
        <v>0.2</v>
      </c>
      <c r="K469" s="30">
        <v>0</v>
      </c>
      <c r="L469" s="72">
        <f t="shared" si="113"/>
        <v>0</v>
      </c>
      <c r="M469" s="35">
        <f t="shared" si="101"/>
        <v>2898900</v>
      </c>
      <c r="N469" s="101">
        <f t="shared" si="103"/>
        <v>1000</v>
      </c>
      <c r="O469" s="36" t="s">
        <v>1602</v>
      </c>
      <c r="P469" s="36">
        <v>1</v>
      </c>
      <c r="Q469" s="404" t="s">
        <v>1604</v>
      </c>
      <c r="R469" s="6"/>
      <c r="S469" s="4">
        <f t="shared" si="104"/>
        <v>144995</v>
      </c>
      <c r="T469" s="4">
        <f t="shared" si="105"/>
        <v>-143995</v>
      </c>
      <c r="U469" s="4">
        <f t="shared" si="110"/>
        <v>0</v>
      </c>
      <c r="V469" s="4">
        <f t="shared" si="106"/>
        <v>579980</v>
      </c>
      <c r="W469" s="4">
        <f t="shared" ref="W469:W499" si="114">ROUND(IF(H469&lt;=1000,0,V469/12*K469),0)</f>
        <v>0</v>
      </c>
      <c r="X469" s="4">
        <f t="shared" si="107"/>
        <v>0</v>
      </c>
    </row>
    <row r="470" spans="1:24" s="3" customFormat="1" ht="13.5" customHeight="1" x14ac:dyDescent="0.2">
      <c r="A470" s="69">
        <f t="shared" si="108"/>
        <v>466</v>
      </c>
      <c r="B470" s="396" t="s">
        <v>1107</v>
      </c>
      <c r="C470" s="106">
        <v>41943</v>
      </c>
      <c r="D470" s="247">
        <v>983200</v>
      </c>
      <c r="E470" s="247"/>
      <c r="F470" s="35">
        <f t="shared" si="102"/>
        <v>983200</v>
      </c>
      <c r="G470" s="35">
        <v>982200</v>
      </c>
      <c r="H470" s="35">
        <f t="shared" si="109"/>
        <v>1000</v>
      </c>
      <c r="I470" s="30">
        <v>5</v>
      </c>
      <c r="J470" s="30">
        <v>0.2</v>
      </c>
      <c r="K470" s="30">
        <v>0</v>
      </c>
      <c r="L470" s="101">
        <f t="shared" si="113"/>
        <v>0</v>
      </c>
      <c r="M470" s="35">
        <f t="shared" si="101"/>
        <v>982200</v>
      </c>
      <c r="N470" s="101">
        <f t="shared" si="103"/>
        <v>1000</v>
      </c>
      <c r="O470" s="36" t="s">
        <v>1602</v>
      </c>
      <c r="P470" s="36">
        <v>1</v>
      </c>
      <c r="Q470" s="404" t="s">
        <v>1605</v>
      </c>
      <c r="R470" s="6"/>
      <c r="S470" s="4">
        <f t="shared" si="104"/>
        <v>49160</v>
      </c>
      <c r="T470" s="4">
        <f t="shared" si="105"/>
        <v>-48160</v>
      </c>
      <c r="U470" s="4">
        <f t="shared" si="110"/>
        <v>0</v>
      </c>
      <c r="V470" s="4">
        <f t="shared" si="106"/>
        <v>196640</v>
      </c>
      <c r="W470" s="4">
        <f t="shared" si="114"/>
        <v>0</v>
      </c>
      <c r="X470" s="4">
        <f t="shared" si="107"/>
        <v>0</v>
      </c>
    </row>
    <row r="471" spans="1:24" s="3" customFormat="1" ht="13.5" customHeight="1" x14ac:dyDescent="0.2">
      <c r="A471" s="69">
        <f t="shared" si="108"/>
        <v>467</v>
      </c>
      <c r="B471" s="396" t="s">
        <v>1107</v>
      </c>
      <c r="C471" s="106">
        <v>41943</v>
      </c>
      <c r="D471" s="247">
        <v>983200</v>
      </c>
      <c r="E471" s="247"/>
      <c r="F471" s="35">
        <f t="shared" si="102"/>
        <v>983200</v>
      </c>
      <c r="G471" s="35">
        <v>982200</v>
      </c>
      <c r="H471" s="35">
        <f t="shared" si="109"/>
        <v>1000</v>
      </c>
      <c r="I471" s="30">
        <v>5</v>
      </c>
      <c r="J471" s="30">
        <v>0.2</v>
      </c>
      <c r="K471" s="30">
        <v>0</v>
      </c>
      <c r="L471" s="101">
        <f t="shared" si="113"/>
        <v>0</v>
      </c>
      <c r="M471" s="35">
        <f t="shared" si="101"/>
        <v>982200</v>
      </c>
      <c r="N471" s="101">
        <f t="shared" si="103"/>
        <v>1000</v>
      </c>
      <c r="O471" s="36" t="s">
        <v>1602</v>
      </c>
      <c r="P471" s="36">
        <v>1</v>
      </c>
      <c r="Q471" s="404" t="s">
        <v>1606</v>
      </c>
      <c r="R471" s="6"/>
      <c r="S471" s="4">
        <f t="shared" si="104"/>
        <v>49160</v>
      </c>
      <c r="T471" s="4">
        <f t="shared" si="105"/>
        <v>-48160</v>
      </c>
      <c r="U471" s="4">
        <f t="shared" si="110"/>
        <v>0</v>
      </c>
      <c r="V471" s="4">
        <f t="shared" si="106"/>
        <v>196640</v>
      </c>
      <c r="W471" s="4">
        <f t="shared" si="114"/>
        <v>0</v>
      </c>
      <c r="X471" s="4">
        <f t="shared" si="107"/>
        <v>0</v>
      </c>
    </row>
    <row r="472" spans="1:24" s="3" customFormat="1" ht="13.5" customHeight="1" x14ac:dyDescent="0.2">
      <c r="A472" s="69">
        <f t="shared" si="108"/>
        <v>468</v>
      </c>
      <c r="B472" s="396" t="s">
        <v>1134</v>
      </c>
      <c r="C472" s="106">
        <v>41947</v>
      </c>
      <c r="D472" s="247">
        <v>95000</v>
      </c>
      <c r="E472" s="247"/>
      <c r="F472" s="35">
        <f t="shared" si="102"/>
        <v>95000</v>
      </c>
      <c r="G472" s="35">
        <v>94000</v>
      </c>
      <c r="H472" s="35">
        <f t="shared" si="109"/>
        <v>1000</v>
      </c>
      <c r="I472" s="30">
        <v>5</v>
      </c>
      <c r="J472" s="30">
        <v>0.2</v>
      </c>
      <c r="K472" s="30">
        <v>0</v>
      </c>
      <c r="L472" s="101">
        <f t="shared" si="113"/>
        <v>0</v>
      </c>
      <c r="M472" s="35">
        <f t="shared" si="101"/>
        <v>94000</v>
      </c>
      <c r="N472" s="101">
        <f t="shared" si="103"/>
        <v>1000</v>
      </c>
      <c r="O472" s="36" t="s">
        <v>1438</v>
      </c>
      <c r="P472" s="36">
        <v>1</v>
      </c>
      <c r="Q472" s="404" t="s">
        <v>1607</v>
      </c>
      <c r="R472" s="6"/>
      <c r="S472" s="4">
        <f t="shared" si="104"/>
        <v>4750</v>
      </c>
      <c r="T472" s="4">
        <f t="shared" si="105"/>
        <v>-3750</v>
      </c>
      <c r="U472" s="4">
        <f t="shared" si="110"/>
        <v>0</v>
      </c>
      <c r="V472" s="4">
        <f t="shared" si="106"/>
        <v>19000</v>
      </c>
      <c r="W472" s="4">
        <f t="shared" si="114"/>
        <v>0</v>
      </c>
      <c r="X472" s="4">
        <f t="shared" si="107"/>
        <v>0</v>
      </c>
    </row>
    <row r="473" spans="1:24" s="3" customFormat="1" ht="13.5" customHeight="1" x14ac:dyDescent="0.2">
      <c r="A473" s="69">
        <f t="shared" si="108"/>
        <v>469</v>
      </c>
      <c r="B473" s="396" t="s">
        <v>1608</v>
      </c>
      <c r="C473" s="106">
        <v>42297</v>
      </c>
      <c r="D473" s="247">
        <v>363636</v>
      </c>
      <c r="E473" s="247"/>
      <c r="F473" s="35">
        <f t="shared" si="102"/>
        <v>363636</v>
      </c>
      <c r="G473" s="35">
        <v>362636</v>
      </c>
      <c r="H473" s="35">
        <f t="shared" si="109"/>
        <v>1000</v>
      </c>
      <c r="I473" s="30">
        <v>5</v>
      </c>
      <c r="J473" s="30">
        <v>0.2</v>
      </c>
      <c r="K473" s="36">
        <v>0</v>
      </c>
      <c r="L473" s="101">
        <f>ROUND(IF(F473*J473*K473/12&gt;=H473,H473-1000,F473*J473*K473/12),0)</f>
        <v>0</v>
      </c>
      <c r="M473" s="35">
        <f t="shared" si="101"/>
        <v>362636</v>
      </c>
      <c r="N473" s="101">
        <f t="shared" si="103"/>
        <v>1000</v>
      </c>
      <c r="O473" s="36" t="s">
        <v>1609</v>
      </c>
      <c r="P473" s="36">
        <v>2</v>
      </c>
      <c r="Q473" s="404" t="s">
        <v>1610</v>
      </c>
      <c r="R473" s="6"/>
      <c r="S473" s="4">
        <f t="shared" si="104"/>
        <v>18181.8</v>
      </c>
      <c r="T473" s="4">
        <f t="shared" si="105"/>
        <v>-17181.8</v>
      </c>
      <c r="U473" s="4">
        <f t="shared" si="110"/>
        <v>0</v>
      </c>
      <c r="V473" s="4">
        <f t="shared" si="106"/>
        <v>72727.199999999997</v>
      </c>
      <c r="W473" s="4">
        <f t="shared" si="114"/>
        <v>0</v>
      </c>
      <c r="X473" s="4">
        <f t="shared" si="107"/>
        <v>0</v>
      </c>
    </row>
    <row r="474" spans="1:24" s="3" customFormat="1" ht="13.5" customHeight="1" x14ac:dyDescent="0.2">
      <c r="A474" s="69">
        <f t="shared" si="108"/>
        <v>470</v>
      </c>
      <c r="B474" s="396" t="s">
        <v>1101</v>
      </c>
      <c r="C474" s="106">
        <v>42467</v>
      </c>
      <c r="D474" s="247">
        <v>642636</v>
      </c>
      <c r="E474" s="247"/>
      <c r="F474" s="35">
        <f t="shared" si="102"/>
        <v>642636</v>
      </c>
      <c r="G474" s="35">
        <v>641636</v>
      </c>
      <c r="H474" s="35">
        <f t="shared" si="109"/>
        <v>1000</v>
      </c>
      <c r="I474" s="30">
        <v>5</v>
      </c>
      <c r="J474" s="30">
        <v>0.2</v>
      </c>
      <c r="K474" s="36">
        <v>0</v>
      </c>
      <c r="L474" s="101">
        <f>ROUND(IF(F474*J474*K474/12&gt;=H474,H474-1000,F474*J474*K474/12),0)</f>
        <v>0</v>
      </c>
      <c r="M474" s="35">
        <f t="shared" si="101"/>
        <v>641636</v>
      </c>
      <c r="N474" s="101">
        <f t="shared" si="103"/>
        <v>1000</v>
      </c>
      <c r="O474" s="36" t="s">
        <v>1611</v>
      </c>
      <c r="P474" s="36">
        <v>1</v>
      </c>
      <c r="Q474" s="404" t="s">
        <v>1612</v>
      </c>
      <c r="R474" s="6"/>
      <c r="S474" s="4">
        <f t="shared" si="104"/>
        <v>32131.800000000003</v>
      </c>
      <c r="T474" s="4">
        <f t="shared" si="105"/>
        <v>-31131.800000000003</v>
      </c>
      <c r="U474" s="4">
        <f t="shared" si="110"/>
        <v>0</v>
      </c>
      <c r="V474" s="4">
        <f t="shared" si="106"/>
        <v>128527.2</v>
      </c>
      <c r="W474" s="4">
        <f t="shared" si="114"/>
        <v>0</v>
      </c>
      <c r="X474" s="4">
        <f t="shared" si="107"/>
        <v>0</v>
      </c>
    </row>
    <row r="475" spans="1:24" s="3" customFormat="1" ht="13.5" customHeight="1" x14ac:dyDescent="0.2">
      <c r="A475" s="69">
        <f t="shared" si="108"/>
        <v>471</v>
      </c>
      <c r="B475" s="396" t="s">
        <v>1442</v>
      </c>
      <c r="C475" s="106">
        <v>42490</v>
      </c>
      <c r="D475" s="247">
        <v>4303636</v>
      </c>
      <c r="E475" s="247"/>
      <c r="F475" s="35">
        <f t="shared" si="102"/>
        <v>4303636</v>
      </c>
      <c r="G475" s="35">
        <v>4302636</v>
      </c>
      <c r="H475" s="35">
        <f t="shared" si="109"/>
        <v>1000</v>
      </c>
      <c r="I475" s="30">
        <v>5</v>
      </c>
      <c r="J475" s="30">
        <v>0.2</v>
      </c>
      <c r="K475" s="36">
        <v>0</v>
      </c>
      <c r="L475" s="101">
        <f>ROUND(IF(F475*J475*K475/12&gt;=H475,H475-1000,F475*J475*K475/12),0)</f>
        <v>0</v>
      </c>
      <c r="M475" s="35">
        <f t="shared" si="101"/>
        <v>4302636</v>
      </c>
      <c r="N475" s="101">
        <f t="shared" si="103"/>
        <v>1000</v>
      </c>
      <c r="O475" s="36" t="s">
        <v>1613</v>
      </c>
      <c r="P475" s="36">
        <v>18</v>
      </c>
      <c r="Q475" s="404" t="s">
        <v>1614</v>
      </c>
      <c r="R475" s="6"/>
      <c r="S475" s="4">
        <f t="shared" si="104"/>
        <v>215181.80000000002</v>
      </c>
      <c r="T475" s="4">
        <f t="shared" si="105"/>
        <v>-214181.80000000002</v>
      </c>
      <c r="U475" s="4">
        <f t="shared" si="110"/>
        <v>0</v>
      </c>
      <c r="V475" s="4">
        <f t="shared" si="106"/>
        <v>860727.2</v>
      </c>
      <c r="W475" s="4">
        <f t="shared" si="114"/>
        <v>0</v>
      </c>
      <c r="X475" s="4">
        <f t="shared" si="107"/>
        <v>0</v>
      </c>
    </row>
    <row r="476" spans="1:24" s="3" customFormat="1" ht="13.5" customHeight="1" x14ac:dyDescent="0.2">
      <c r="A476" s="69">
        <f t="shared" si="108"/>
        <v>472</v>
      </c>
      <c r="B476" s="396" t="s">
        <v>1615</v>
      </c>
      <c r="C476" s="106">
        <v>42490</v>
      </c>
      <c r="D476" s="247">
        <v>3354546</v>
      </c>
      <c r="E476" s="247"/>
      <c r="F476" s="35">
        <f t="shared" si="102"/>
        <v>3354546</v>
      </c>
      <c r="G476" s="35">
        <v>3353546</v>
      </c>
      <c r="H476" s="35">
        <f t="shared" si="109"/>
        <v>1000</v>
      </c>
      <c r="I476" s="30">
        <v>5</v>
      </c>
      <c r="J476" s="30">
        <v>0.2</v>
      </c>
      <c r="K476" s="36">
        <v>0</v>
      </c>
      <c r="L476" s="101">
        <f>ROUND(IF(F476*J476*K476/12&gt;=H476,H476-1000,F476*J476*K476/12),0)</f>
        <v>0</v>
      </c>
      <c r="M476" s="35">
        <f t="shared" si="101"/>
        <v>3353546</v>
      </c>
      <c r="N476" s="101">
        <f t="shared" si="103"/>
        <v>1000</v>
      </c>
      <c r="O476" s="36" t="s">
        <v>1613</v>
      </c>
      <c r="P476" s="36">
        <v>18</v>
      </c>
      <c r="Q476" s="404" t="s">
        <v>1614</v>
      </c>
      <c r="R476" s="6"/>
      <c r="S476" s="4">
        <f t="shared" si="104"/>
        <v>167727.30000000002</v>
      </c>
      <c r="T476" s="4">
        <f t="shared" si="105"/>
        <v>-166727.30000000002</v>
      </c>
      <c r="U476" s="4">
        <f t="shared" si="110"/>
        <v>0</v>
      </c>
      <c r="V476" s="4">
        <f t="shared" si="106"/>
        <v>670909.19999999995</v>
      </c>
      <c r="W476" s="4">
        <f t="shared" si="114"/>
        <v>0</v>
      </c>
      <c r="X476" s="4">
        <f t="shared" si="107"/>
        <v>0</v>
      </c>
    </row>
    <row r="477" spans="1:24" s="3" customFormat="1" ht="13.5" customHeight="1" x14ac:dyDescent="0.2">
      <c r="A477" s="69">
        <f t="shared" si="108"/>
        <v>473</v>
      </c>
      <c r="B477" s="396" t="s">
        <v>1616</v>
      </c>
      <c r="C477" s="106">
        <v>42490</v>
      </c>
      <c r="D477" s="247">
        <v>717273</v>
      </c>
      <c r="E477" s="247"/>
      <c r="F477" s="35">
        <f t="shared" si="102"/>
        <v>717273</v>
      </c>
      <c r="G477" s="35">
        <v>716273</v>
      </c>
      <c r="H477" s="35">
        <f t="shared" si="109"/>
        <v>1000</v>
      </c>
      <c r="I477" s="30">
        <v>5</v>
      </c>
      <c r="J477" s="30">
        <v>0.2</v>
      </c>
      <c r="K477" s="36">
        <v>0</v>
      </c>
      <c r="L477" s="101">
        <f t="shared" si="113"/>
        <v>0</v>
      </c>
      <c r="M477" s="35">
        <f t="shared" si="101"/>
        <v>716273</v>
      </c>
      <c r="N477" s="101">
        <f t="shared" si="103"/>
        <v>1000</v>
      </c>
      <c r="O477" s="36" t="s">
        <v>1613</v>
      </c>
      <c r="P477" s="36">
        <v>3</v>
      </c>
      <c r="Q477" s="404" t="s">
        <v>1614</v>
      </c>
      <c r="R477" s="6"/>
      <c r="S477" s="4">
        <f t="shared" si="104"/>
        <v>35863.65</v>
      </c>
      <c r="T477" s="4">
        <f t="shared" si="105"/>
        <v>-34863.65</v>
      </c>
      <c r="U477" s="4">
        <f t="shared" si="110"/>
        <v>0</v>
      </c>
      <c r="V477" s="4">
        <f t="shared" si="106"/>
        <v>143454.6</v>
      </c>
      <c r="W477" s="4">
        <f t="shared" si="114"/>
        <v>0</v>
      </c>
      <c r="X477" s="4">
        <f t="shared" si="107"/>
        <v>0</v>
      </c>
    </row>
    <row r="478" spans="1:24" s="3" customFormat="1" ht="13.5" customHeight="1" x14ac:dyDescent="0.2">
      <c r="A478" s="69">
        <f t="shared" si="108"/>
        <v>474</v>
      </c>
      <c r="B478" s="396" t="s">
        <v>1617</v>
      </c>
      <c r="C478" s="106">
        <v>42490</v>
      </c>
      <c r="D478" s="247">
        <v>11624545</v>
      </c>
      <c r="E478" s="247"/>
      <c r="F478" s="35">
        <f t="shared" si="102"/>
        <v>11624545</v>
      </c>
      <c r="G478" s="35">
        <v>11623545</v>
      </c>
      <c r="H478" s="35">
        <f t="shared" si="109"/>
        <v>1000</v>
      </c>
      <c r="I478" s="30">
        <v>5</v>
      </c>
      <c r="J478" s="30">
        <v>0.2</v>
      </c>
      <c r="K478" s="36">
        <v>0</v>
      </c>
      <c r="L478" s="101">
        <f t="shared" si="113"/>
        <v>0</v>
      </c>
      <c r="M478" s="35">
        <f t="shared" si="101"/>
        <v>11623545</v>
      </c>
      <c r="N478" s="101">
        <f t="shared" si="103"/>
        <v>1000</v>
      </c>
      <c r="O478" s="36" t="s">
        <v>1613</v>
      </c>
      <c r="P478" s="36">
        <v>24</v>
      </c>
      <c r="Q478" s="404" t="s">
        <v>1614</v>
      </c>
      <c r="R478" s="6"/>
      <c r="S478" s="4">
        <f t="shared" si="104"/>
        <v>581227.25</v>
      </c>
      <c r="T478" s="4">
        <f t="shared" si="105"/>
        <v>-580227.25</v>
      </c>
      <c r="U478" s="4">
        <f t="shared" si="110"/>
        <v>0</v>
      </c>
      <c r="V478" s="4">
        <f t="shared" si="106"/>
        <v>2324909</v>
      </c>
      <c r="W478" s="4">
        <f t="shared" si="114"/>
        <v>0</v>
      </c>
      <c r="X478" s="4">
        <f t="shared" si="107"/>
        <v>0</v>
      </c>
    </row>
    <row r="479" spans="1:24" s="3" customFormat="1" ht="13.5" customHeight="1" x14ac:dyDescent="0.2">
      <c r="A479" s="69">
        <f t="shared" si="108"/>
        <v>475</v>
      </c>
      <c r="B479" s="396" t="s">
        <v>1134</v>
      </c>
      <c r="C479" s="106">
        <v>42501</v>
      </c>
      <c r="D479" s="247">
        <v>1680000</v>
      </c>
      <c r="E479" s="247"/>
      <c r="F479" s="35">
        <f t="shared" si="102"/>
        <v>1680000</v>
      </c>
      <c r="G479" s="35">
        <v>1679000</v>
      </c>
      <c r="H479" s="35">
        <f t="shared" si="109"/>
        <v>1000</v>
      </c>
      <c r="I479" s="30">
        <v>5</v>
      </c>
      <c r="J479" s="30">
        <v>0.2</v>
      </c>
      <c r="K479" s="36">
        <v>0</v>
      </c>
      <c r="L479" s="101">
        <f t="shared" si="113"/>
        <v>0</v>
      </c>
      <c r="M479" s="35">
        <f t="shared" si="101"/>
        <v>1679000</v>
      </c>
      <c r="N479" s="101">
        <f t="shared" si="103"/>
        <v>1000</v>
      </c>
      <c r="O479" s="36" t="s">
        <v>1438</v>
      </c>
      <c r="P479" s="36">
        <v>16</v>
      </c>
      <c r="Q479" s="404" t="s">
        <v>1601</v>
      </c>
      <c r="R479" s="6"/>
      <c r="S479" s="4">
        <f t="shared" si="104"/>
        <v>84000</v>
      </c>
      <c r="T479" s="4">
        <f t="shared" si="105"/>
        <v>-83000</v>
      </c>
      <c r="U479" s="4">
        <f t="shared" si="110"/>
        <v>0</v>
      </c>
      <c r="V479" s="4">
        <f t="shared" si="106"/>
        <v>336000</v>
      </c>
      <c r="W479" s="4">
        <f t="shared" si="114"/>
        <v>0</v>
      </c>
      <c r="X479" s="4">
        <f t="shared" si="107"/>
        <v>0</v>
      </c>
    </row>
    <row r="480" spans="1:24" s="3" customFormat="1" ht="13.5" customHeight="1" x14ac:dyDescent="0.2">
      <c r="A480" s="69">
        <f t="shared" si="108"/>
        <v>476</v>
      </c>
      <c r="B480" s="396" t="s">
        <v>1618</v>
      </c>
      <c r="C480" s="106">
        <v>42557</v>
      </c>
      <c r="D480" s="247">
        <v>2027991</v>
      </c>
      <c r="E480" s="247"/>
      <c r="F480" s="35">
        <f t="shared" si="102"/>
        <v>2027991</v>
      </c>
      <c r="G480" s="35">
        <v>2026991</v>
      </c>
      <c r="H480" s="35">
        <f t="shared" si="109"/>
        <v>1000</v>
      </c>
      <c r="I480" s="36">
        <v>5</v>
      </c>
      <c r="J480" s="36">
        <v>0.2</v>
      </c>
      <c r="K480" s="36">
        <v>0</v>
      </c>
      <c r="L480" s="101">
        <f t="shared" si="113"/>
        <v>0</v>
      </c>
      <c r="M480" s="35">
        <f t="shared" si="101"/>
        <v>2026991</v>
      </c>
      <c r="N480" s="101">
        <f t="shared" si="103"/>
        <v>1000</v>
      </c>
      <c r="O480" s="36" t="s">
        <v>1611</v>
      </c>
      <c r="P480" s="36">
        <v>1</v>
      </c>
      <c r="Q480" s="404" t="s">
        <v>445</v>
      </c>
      <c r="R480" s="6"/>
      <c r="S480" s="4">
        <f t="shared" si="104"/>
        <v>101399.55</v>
      </c>
      <c r="T480" s="4">
        <f t="shared" si="105"/>
        <v>-100399.55</v>
      </c>
      <c r="U480" s="4">
        <f t="shared" si="110"/>
        <v>0</v>
      </c>
      <c r="V480" s="4">
        <f t="shared" si="106"/>
        <v>405598.2</v>
      </c>
      <c r="W480" s="4">
        <f t="shared" si="114"/>
        <v>0</v>
      </c>
      <c r="X480" s="4">
        <f t="shared" si="107"/>
        <v>0</v>
      </c>
    </row>
    <row r="481" spans="1:24" s="3" customFormat="1" ht="13.5" customHeight="1" x14ac:dyDescent="0.2">
      <c r="A481" s="69">
        <f t="shared" si="108"/>
        <v>477</v>
      </c>
      <c r="B481" s="396" t="s">
        <v>1199</v>
      </c>
      <c r="C481" s="106">
        <v>42689</v>
      </c>
      <c r="D481" s="247">
        <v>270000</v>
      </c>
      <c r="E481" s="247"/>
      <c r="F481" s="35">
        <f t="shared" si="102"/>
        <v>270000</v>
      </c>
      <c r="G481" s="35">
        <v>269000</v>
      </c>
      <c r="H481" s="35">
        <f t="shared" si="109"/>
        <v>1000</v>
      </c>
      <c r="I481" s="36">
        <v>5</v>
      </c>
      <c r="J481" s="36">
        <v>0.2</v>
      </c>
      <c r="K481" s="36">
        <v>0</v>
      </c>
      <c r="L481" s="101">
        <f t="shared" si="113"/>
        <v>0</v>
      </c>
      <c r="M481" s="35">
        <f t="shared" si="101"/>
        <v>269000</v>
      </c>
      <c r="N481" s="101">
        <f t="shared" si="103"/>
        <v>1000</v>
      </c>
      <c r="O481" s="36" t="s">
        <v>1619</v>
      </c>
      <c r="P481" s="36">
        <v>2</v>
      </c>
      <c r="Q481" s="404" t="s">
        <v>480</v>
      </c>
      <c r="R481" s="6"/>
      <c r="S481" s="4">
        <f t="shared" si="104"/>
        <v>13500</v>
      </c>
      <c r="T481" s="4">
        <f t="shared" si="105"/>
        <v>-12500</v>
      </c>
      <c r="U481" s="4">
        <f t="shared" si="110"/>
        <v>0</v>
      </c>
      <c r="V481" s="4">
        <f t="shared" si="106"/>
        <v>54000</v>
      </c>
      <c r="W481" s="4">
        <f t="shared" si="114"/>
        <v>0</v>
      </c>
      <c r="X481" s="4">
        <f t="shared" si="107"/>
        <v>0</v>
      </c>
    </row>
    <row r="482" spans="1:24" s="3" customFormat="1" ht="13.5" customHeight="1" x14ac:dyDescent="0.2">
      <c r="A482" s="69">
        <f t="shared" si="108"/>
        <v>478</v>
      </c>
      <c r="B482" s="396" t="s">
        <v>1107</v>
      </c>
      <c r="C482" s="106">
        <v>42759</v>
      </c>
      <c r="D482" s="247">
        <v>3141000</v>
      </c>
      <c r="E482" s="247"/>
      <c r="F482" s="35">
        <f t="shared" si="102"/>
        <v>3141000</v>
      </c>
      <c r="G482" s="35">
        <v>3140000</v>
      </c>
      <c r="H482" s="35">
        <f t="shared" si="109"/>
        <v>1000</v>
      </c>
      <c r="I482" s="36">
        <v>5</v>
      </c>
      <c r="J482" s="36">
        <v>0.2</v>
      </c>
      <c r="K482" s="36">
        <v>0</v>
      </c>
      <c r="L482" s="101">
        <f t="shared" si="113"/>
        <v>0</v>
      </c>
      <c r="M482" s="35">
        <f t="shared" si="101"/>
        <v>3140000</v>
      </c>
      <c r="N482" s="101">
        <f t="shared" si="103"/>
        <v>1000</v>
      </c>
      <c r="O482" s="36" t="s">
        <v>1620</v>
      </c>
      <c r="P482" s="36">
        <v>3</v>
      </c>
      <c r="Q482" s="404" t="s">
        <v>1614</v>
      </c>
      <c r="R482" s="6"/>
      <c r="S482" s="4">
        <f t="shared" si="104"/>
        <v>157050</v>
      </c>
      <c r="T482" s="4">
        <f t="shared" si="105"/>
        <v>-156050</v>
      </c>
      <c r="U482" s="4">
        <f t="shared" si="110"/>
        <v>0</v>
      </c>
      <c r="V482" s="4">
        <f t="shared" si="106"/>
        <v>628200</v>
      </c>
      <c r="W482" s="4">
        <f t="shared" si="114"/>
        <v>0</v>
      </c>
      <c r="X482" s="4">
        <f t="shared" si="107"/>
        <v>0</v>
      </c>
    </row>
    <row r="483" spans="1:24" s="3" customFormat="1" ht="13.5" customHeight="1" x14ac:dyDescent="0.2">
      <c r="A483" s="69">
        <f t="shared" si="108"/>
        <v>479</v>
      </c>
      <c r="B483" s="396" t="s">
        <v>1621</v>
      </c>
      <c r="C483" s="106">
        <v>43038</v>
      </c>
      <c r="D483" s="247">
        <v>1205000</v>
      </c>
      <c r="E483" s="247"/>
      <c r="F483" s="35">
        <f t="shared" si="102"/>
        <v>1205000</v>
      </c>
      <c r="G483" s="35">
        <v>1204000</v>
      </c>
      <c r="H483" s="35">
        <f t="shared" si="109"/>
        <v>1000</v>
      </c>
      <c r="I483" s="36">
        <v>5</v>
      </c>
      <c r="J483" s="36">
        <v>0.2</v>
      </c>
      <c r="K483" s="36">
        <v>0</v>
      </c>
      <c r="L483" s="101">
        <f t="shared" si="113"/>
        <v>0</v>
      </c>
      <c r="M483" s="35">
        <f t="shared" si="101"/>
        <v>1204000</v>
      </c>
      <c r="N483" s="101">
        <f t="shared" si="103"/>
        <v>1000</v>
      </c>
      <c r="O483" s="36" t="s">
        <v>1620</v>
      </c>
      <c r="P483" s="36">
        <v>1</v>
      </c>
      <c r="Q483" s="404"/>
      <c r="R483" s="6"/>
      <c r="S483" s="4">
        <f t="shared" si="104"/>
        <v>60250</v>
      </c>
      <c r="T483" s="4">
        <f t="shared" si="105"/>
        <v>-59250</v>
      </c>
      <c r="U483" s="4">
        <f t="shared" si="110"/>
        <v>0</v>
      </c>
      <c r="V483" s="4">
        <f t="shared" si="106"/>
        <v>241000</v>
      </c>
      <c r="W483" s="4">
        <f t="shared" si="114"/>
        <v>0</v>
      </c>
      <c r="X483" s="4">
        <f t="shared" si="107"/>
        <v>0</v>
      </c>
    </row>
    <row r="484" spans="1:24" s="3" customFormat="1" ht="13.5" customHeight="1" x14ac:dyDescent="0.2">
      <c r="A484" s="69">
        <f t="shared" si="108"/>
        <v>480</v>
      </c>
      <c r="B484" s="396" t="s">
        <v>1107</v>
      </c>
      <c r="C484" s="106">
        <v>43165</v>
      </c>
      <c r="D484" s="247">
        <v>700000</v>
      </c>
      <c r="E484" s="247"/>
      <c r="F484" s="35">
        <f t="shared" si="102"/>
        <v>700000</v>
      </c>
      <c r="G484" s="35">
        <v>676667</v>
      </c>
      <c r="H484" s="35">
        <f t="shared" si="109"/>
        <v>23333</v>
      </c>
      <c r="I484" s="36">
        <v>5</v>
      </c>
      <c r="J484" s="36">
        <v>0.2</v>
      </c>
      <c r="K484" s="36">
        <v>3</v>
      </c>
      <c r="L484" s="101">
        <f t="shared" si="113"/>
        <v>22333</v>
      </c>
      <c r="M484" s="35">
        <f t="shared" si="101"/>
        <v>699000</v>
      </c>
      <c r="N484" s="101">
        <f t="shared" si="103"/>
        <v>1000</v>
      </c>
      <c r="O484" s="36" t="s">
        <v>1622</v>
      </c>
      <c r="P484" s="36">
        <v>1</v>
      </c>
      <c r="Q484" s="404" t="s">
        <v>1623</v>
      </c>
      <c r="R484" s="6"/>
      <c r="S484" s="4">
        <f t="shared" si="104"/>
        <v>35000</v>
      </c>
      <c r="T484" s="4">
        <f t="shared" si="105"/>
        <v>-34000</v>
      </c>
      <c r="U484" s="4">
        <f t="shared" si="110"/>
        <v>0</v>
      </c>
      <c r="V484" s="4">
        <f t="shared" si="106"/>
        <v>140000</v>
      </c>
      <c r="W484" s="4">
        <f t="shared" si="114"/>
        <v>35000</v>
      </c>
      <c r="X484" s="4">
        <f t="shared" si="107"/>
        <v>-12667</v>
      </c>
    </row>
    <row r="485" spans="1:24" s="3" customFormat="1" ht="13.5" customHeight="1" x14ac:dyDescent="0.2">
      <c r="A485" s="69">
        <f t="shared" si="108"/>
        <v>481</v>
      </c>
      <c r="B485" s="396" t="s">
        <v>1107</v>
      </c>
      <c r="C485" s="106">
        <v>43165</v>
      </c>
      <c r="D485" s="247">
        <v>700000</v>
      </c>
      <c r="E485" s="247"/>
      <c r="F485" s="35">
        <f t="shared" si="102"/>
        <v>700000</v>
      </c>
      <c r="G485" s="35">
        <v>676667</v>
      </c>
      <c r="H485" s="35">
        <f t="shared" si="109"/>
        <v>23333</v>
      </c>
      <c r="I485" s="36">
        <v>5</v>
      </c>
      <c r="J485" s="36">
        <v>0.2</v>
      </c>
      <c r="K485" s="36">
        <v>3</v>
      </c>
      <c r="L485" s="101">
        <f t="shared" si="113"/>
        <v>22333</v>
      </c>
      <c r="M485" s="35">
        <f t="shared" si="101"/>
        <v>699000</v>
      </c>
      <c r="N485" s="101">
        <f t="shared" si="103"/>
        <v>1000</v>
      </c>
      <c r="O485" s="36" t="s">
        <v>1622</v>
      </c>
      <c r="P485" s="36">
        <v>1</v>
      </c>
      <c r="Q485" s="404" t="s">
        <v>1624</v>
      </c>
      <c r="R485" s="6"/>
      <c r="S485" s="4">
        <f t="shared" si="104"/>
        <v>35000</v>
      </c>
      <c r="T485" s="4">
        <f t="shared" si="105"/>
        <v>-34000</v>
      </c>
      <c r="U485" s="4">
        <f t="shared" si="110"/>
        <v>0</v>
      </c>
      <c r="V485" s="4">
        <f t="shared" si="106"/>
        <v>140000</v>
      </c>
      <c r="W485" s="4">
        <f t="shared" si="114"/>
        <v>35000</v>
      </c>
      <c r="X485" s="4">
        <f t="shared" si="107"/>
        <v>-12667</v>
      </c>
    </row>
    <row r="486" spans="1:24" s="3" customFormat="1" ht="13.5" customHeight="1" x14ac:dyDescent="0.2">
      <c r="A486" s="69">
        <f t="shared" si="108"/>
        <v>482</v>
      </c>
      <c r="B486" s="396" t="s">
        <v>1107</v>
      </c>
      <c r="C486" s="106">
        <v>43165</v>
      </c>
      <c r="D486" s="247">
        <v>700000</v>
      </c>
      <c r="E486" s="247"/>
      <c r="F486" s="35">
        <f t="shared" si="102"/>
        <v>700000</v>
      </c>
      <c r="G486" s="35">
        <v>676667</v>
      </c>
      <c r="H486" s="35">
        <f t="shared" si="109"/>
        <v>23333</v>
      </c>
      <c r="I486" s="36">
        <v>5</v>
      </c>
      <c r="J486" s="36">
        <v>0.2</v>
      </c>
      <c r="K486" s="36">
        <v>3</v>
      </c>
      <c r="L486" s="101">
        <f t="shared" si="113"/>
        <v>22333</v>
      </c>
      <c r="M486" s="35">
        <f t="shared" si="101"/>
        <v>699000</v>
      </c>
      <c r="N486" s="101">
        <f t="shared" si="103"/>
        <v>1000</v>
      </c>
      <c r="O486" s="36" t="s">
        <v>1622</v>
      </c>
      <c r="P486" s="36">
        <v>1</v>
      </c>
      <c r="Q486" s="404" t="s">
        <v>1623</v>
      </c>
      <c r="R486" s="6"/>
      <c r="S486" s="4">
        <f t="shared" si="104"/>
        <v>35000</v>
      </c>
      <c r="T486" s="4">
        <f t="shared" si="105"/>
        <v>-34000</v>
      </c>
      <c r="U486" s="4">
        <f t="shared" si="110"/>
        <v>0</v>
      </c>
      <c r="V486" s="4">
        <f t="shared" si="106"/>
        <v>140000</v>
      </c>
      <c r="W486" s="4">
        <f t="shared" si="114"/>
        <v>35000</v>
      </c>
      <c r="X486" s="4">
        <f t="shared" si="107"/>
        <v>-12667</v>
      </c>
    </row>
    <row r="487" spans="1:24" s="3" customFormat="1" ht="13.5" customHeight="1" x14ac:dyDescent="0.2">
      <c r="A487" s="69">
        <f t="shared" si="108"/>
        <v>483</v>
      </c>
      <c r="B487" s="396" t="s">
        <v>1625</v>
      </c>
      <c r="C487" s="106">
        <v>43335</v>
      </c>
      <c r="D487" s="247">
        <v>1800000</v>
      </c>
      <c r="E487" s="247"/>
      <c r="F487" s="35">
        <f t="shared" si="102"/>
        <v>1800000</v>
      </c>
      <c r="G487" s="35">
        <v>1590000</v>
      </c>
      <c r="H487" s="35">
        <f t="shared" si="109"/>
        <v>210000</v>
      </c>
      <c r="I487" s="36">
        <v>5</v>
      </c>
      <c r="J487" s="36">
        <v>0.2</v>
      </c>
      <c r="K487" s="36">
        <v>8</v>
      </c>
      <c r="L487" s="101">
        <f t="shared" si="113"/>
        <v>209000</v>
      </c>
      <c r="M487" s="35">
        <f t="shared" si="101"/>
        <v>1799000</v>
      </c>
      <c r="N487" s="101">
        <f t="shared" si="103"/>
        <v>1000</v>
      </c>
      <c r="O487" s="36" t="s">
        <v>1626</v>
      </c>
      <c r="P487" s="36">
        <v>1</v>
      </c>
      <c r="Q487" s="404" t="s">
        <v>1627</v>
      </c>
      <c r="R487" s="6"/>
      <c r="S487" s="4">
        <f t="shared" si="104"/>
        <v>90000</v>
      </c>
      <c r="T487" s="4">
        <f t="shared" si="105"/>
        <v>-89000</v>
      </c>
      <c r="U487" s="4">
        <f t="shared" si="110"/>
        <v>0</v>
      </c>
      <c r="V487" s="4">
        <f t="shared" si="106"/>
        <v>360000</v>
      </c>
      <c r="W487" s="4">
        <f t="shared" si="114"/>
        <v>240000</v>
      </c>
      <c r="X487" s="4">
        <f t="shared" si="107"/>
        <v>-31000</v>
      </c>
    </row>
    <row r="488" spans="1:24" s="3" customFormat="1" ht="13.5" customHeight="1" x14ac:dyDescent="0.2">
      <c r="A488" s="69">
        <f t="shared" si="108"/>
        <v>484</v>
      </c>
      <c r="B488" s="396" t="s">
        <v>1628</v>
      </c>
      <c r="C488" s="106">
        <v>43335</v>
      </c>
      <c r="D488" s="247">
        <v>1600000</v>
      </c>
      <c r="E488" s="247"/>
      <c r="F488" s="35">
        <f t="shared" si="102"/>
        <v>1600000</v>
      </c>
      <c r="G488" s="35">
        <v>1413333</v>
      </c>
      <c r="H488" s="35">
        <f t="shared" si="109"/>
        <v>186667</v>
      </c>
      <c r="I488" s="36">
        <v>5</v>
      </c>
      <c r="J488" s="36">
        <v>0.2</v>
      </c>
      <c r="K488" s="36">
        <v>8</v>
      </c>
      <c r="L488" s="101">
        <f t="shared" si="113"/>
        <v>185667</v>
      </c>
      <c r="M488" s="35">
        <f t="shared" si="101"/>
        <v>1599000</v>
      </c>
      <c r="N488" s="101">
        <f t="shared" si="103"/>
        <v>1000</v>
      </c>
      <c r="O488" s="36" t="s">
        <v>1626</v>
      </c>
      <c r="P488" s="36">
        <v>1</v>
      </c>
      <c r="Q488" s="404" t="s">
        <v>1627</v>
      </c>
      <c r="R488" s="6"/>
      <c r="S488" s="4">
        <f t="shared" si="104"/>
        <v>80000</v>
      </c>
      <c r="T488" s="4">
        <f t="shared" si="105"/>
        <v>-79000</v>
      </c>
      <c r="U488" s="4">
        <f t="shared" si="110"/>
        <v>0</v>
      </c>
      <c r="V488" s="4">
        <f t="shared" si="106"/>
        <v>320000</v>
      </c>
      <c r="W488" s="4">
        <f t="shared" si="114"/>
        <v>213333</v>
      </c>
      <c r="X488" s="4">
        <f t="shared" si="107"/>
        <v>-27666</v>
      </c>
    </row>
    <row r="489" spans="1:24" s="3" customFormat="1" ht="13.5" customHeight="1" x14ac:dyDescent="0.2">
      <c r="A489" s="69">
        <f t="shared" si="108"/>
        <v>485</v>
      </c>
      <c r="B489" s="396" t="s">
        <v>1629</v>
      </c>
      <c r="C489" s="106">
        <v>43335</v>
      </c>
      <c r="D489" s="247">
        <v>1200000</v>
      </c>
      <c r="E489" s="247"/>
      <c r="F489" s="35">
        <f t="shared" si="102"/>
        <v>1200000</v>
      </c>
      <c r="G489" s="35">
        <v>1060000</v>
      </c>
      <c r="H489" s="35">
        <f t="shared" si="109"/>
        <v>140000</v>
      </c>
      <c r="I489" s="36">
        <v>5</v>
      </c>
      <c r="J489" s="36">
        <v>0.2</v>
      </c>
      <c r="K489" s="36">
        <v>8</v>
      </c>
      <c r="L489" s="101">
        <f t="shared" si="113"/>
        <v>139000</v>
      </c>
      <c r="M489" s="35">
        <f t="shared" ref="M489:M494" si="115">+G489+L489</f>
        <v>1199000</v>
      </c>
      <c r="N489" s="101">
        <f t="shared" si="103"/>
        <v>1000</v>
      </c>
      <c r="O489" s="36" t="s">
        <v>1630</v>
      </c>
      <c r="P489" s="36">
        <v>1</v>
      </c>
      <c r="Q489" s="404" t="s">
        <v>1627</v>
      </c>
      <c r="R489" s="6"/>
      <c r="S489" s="4">
        <f t="shared" si="104"/>
        <v>60000</v>
      </c>
      <c r="T489" s="4">
        <f t="shared" si="105"/>
        <v>-59000</v>
      </c>
      <c r="U489" s="4">
        <f t="shared" si="110"/>
        <v>0</v>
      </c>
      <c r="V489" s="4">
        <f t="shared" si="106"/>
        <v>240000</v>
      </c>
      <c r="W489" s="4">
        <f t="shared" si="114"/>
        <v>160000</v>
      </c>
      <c r="X489" s="4">
        <f t="shared" si="107"/>
        <v>-21000</v>
      </c>
    </row>
    <row r="490" spans="1:24" s="3" customFormat="1" ht="13.5" customHeight="1" x14ac:dyDescent="0.2">
      <c r="A490" s="69">
        <f t="shared" si="108"/>
        <v>486</v>
      </c>
      <c r="B490" s="396" t="s">
        <v>1631</v>
      </c>
      <c r="C490" s="106">
        <v>43335</v>
      </c>
      <c r="D490" s="247">
        <v>2100000</v>
      </c>
      <c r="E490" s="247"/>
      <c r="F490" s="35">
        <f t="shared" si="102"/>
        <v>2100000</v>
      </c>
      <c r="G490" s="35">
        <v>1855000</v>
      </c>
      <c r="H490" s="35">
        <f t="shared" si="109"/>
        <v>245000</v>
      </c>
      <c r="I490" s="36">
        <v>5</v>
      </c>
      <c r="J490" s="36">
        <v>0.2</v>
      </c>
      <c r="K490" s="36">
        <v>8</v>
      </c>
      <c r="L490" s="101">
        <f t="shared" si="113"/>
        <v>244000</v>
      </c>
      <c r="M490" s="35">
        <f t="shared" si="115"/>
        <v>2099000</v>
      </c>
      <c r="N490" s="101">
        <f t="shared" si="103"/>
        <v>1000</v>
      </c>
      <c r="O490" s="36" t="s">
        <v>1626</v>
      </c>
      <c r="P490" s="36">
        <v>1</v>
      </c>
      <c r="Q490" s="404" t="s">
        <v>1627</v>
      </c>
      <c r="R490" s="6"/>
      <c r="S490" s="4">
        <f t="shared" si="104"/>
        <v>105000</v>
      </c>
      <c r="T490" s="4">
        <f t="shared" si="105"/>
        <v>-104000</v>
      </c>
      <c r="U490" s="4">
        <f t="shared" si="110"/>
        <v>0</v>
      </c>
      <c r="V490" s="4">
        <f t="shared" si="106"/>
        <v>420000</v>
      </c>
      <c r="W490" s="4">
        <f t="shared" si="114"/>
        <v>280000</v>
      </c>
      <c r="X490" s="4">
        <f t="shared" si="107"/>
        <v>-36000</v>
      </c>
    </row>
    <row r="491" spans="1:24" s="3" customFormat="1" ht="13.5" customHeight="1" x14ac:dyDescent="0.2">
      <c r="A491" s="69">
        <f t="shared" si="108"/>
        <v>487</v>
      </c>
      <c r="B491" s="396" t="s">
        <v>1632</v>
      </c>
      <c r="C491" s="106">
        <v>43335</v>
      </c>
      <c r="D491" s="247">
        <v>2600000</v>
      </c>
      <c r="E491" s="247"/>
      <c r="F491" s="35">
        <f t="shared" si="102"/>
        <v>2600000</v>
      </c>
      <c r="G491" s="35">
        <v>2296667</v>
      </c>
      <c r="H491" s="35">
        <f t="shared" si="109"/>
        <v>303333</v>
      </c>
      <c r="I491" s="36">
        <v>5</v>
      </c>
      <c r="J491" s="36">
        <v>0.2</v>
      </c>
      <c r="K491" s="36">
        <v>8</v>
      </c>
      <c r="L491" s="101">
        <f t="shared" si="113"/>
        <v>302333</v>
      </c>
      <c r="M491" s="35">
        <f t="shared" si="115"/>
        <v>2599000</v>
      </c>
      <c r="N491" s="101">
        <f t="shared" si="103"/>
        <v>1000</v>
      </c>
      <c r="O491" s="36" t="s">
        <v>1626</v>
      </c>
      <c r="P491" s="36">
        <v>1</v>
      </c>
      <c r="Q491" s="404" t="s">
        <v>1627</v>
      </c>
      <c r="R491" s="6"/>
      <c r="S491" s="4">
        <f t="shared" si="104"/>
        <v>130000</v>
      </c>
      <c r="T491" s="4">
        <f t="shared" si="105"/>
        <v>-129000</v>
      </c>
      <c r="U491" s="4">
        <f t="shared" si="110"/>
        <v>0</v>
      </c>
      <c r="V491" s="4">
        <f t="shared" si="106"/>
        <v>520000</v>
      </c>
      <c r="W491" s="4">
        <f t="shared" si="114"/>
        <v>346667</v>
      </c>
      <c r="X491" s="4">
        <f t="shared" si="107"/>
        <v>-44334</v>
      </c>
    </row>
    <row r="492" spans="1:24" s="3" customFormat="1" ht="13.5" customHeight="1" x14ac:dyDescent="0.2">
      <c r="A492" s="69">
        <f t="shared" si="108"/>
        <v>488</v>
      </c>
      <c r="B492" s="396" t="s">
        <v>1099</v>
      </c>
      <c r="C492" s="106">
        <v>43340</v>
      </c>
      <c r="D492" s="247">
        <v>5300000</v>
      </c>
      <c r="E492" s="247"/>
      <c r="F492" s="35">
        <f t="shared" si="102"/>
        <v>5300000</v>
      </c>
      <c r="G492" s="35">
        <v>4681667</v>
      </c>
      <c r="H492" s="35">
        <f t="shared" si="109"/>
        <v>618333</v>
      </c>
      <c r="I492" s="36">
        <v>5</v>
      </c>
      <c r="J492" s="36">
        <v>0.2</v>
      </c>
      <c r="K492" s="36">
        <v>8</v>
      </c>
      <c r="L492" s="101">
        <f t="shared" si="113"/>
        <v>617333</v>
      </c>
      <c r="M492" s="35">
        <f t="shared" si="115"/>
        <v>5299000</v>
      </c>
      <c r="N492" s="101">
        <f t="shared" si="103"/>
        <v>1000</v>
      </c>
      <c r="O492" s="36" t="s">
        <v>321</v>
      </c>
      <c r="P492" s="36">
        <v>1</v>
      </c>
      <c r="Q492" s="404" t="s">
        <v>1627</v>
      </c>
      <c r="R492" s="6"/>
      <c r="S492" s="4">
        <f t="shared" si="104"/>
        <v>265000</v>
      </c>
      <c r="T492" s="4">
        <f t="shared" si="105"/>
        <v>-264000</v>
      </c>
      <c r="U492" s="4">
        <f t="shared" si="110"/>
        <v>0</v>
      </c>
      <c r="V492" s="4">
        <f t="shared" si="106"/>
        <v>1060000</v>
      </c>
      <c r="W492" s="4">
        <f t="shared" si="114"/>
        <v>706667</v>
      </c>
      <c r="X492" s="4">
        <f t="shared" si="107"/>
        <v>-89334</v>
      </c>
    </row>
    <row r="493" spans="1:24" s="3" customFormat="1" ht="13.5" customHeight="1" x14ac:dyDescent="0.2">
      <c r="A493" s="69">
        <f t="shared" si="108"/>
        <v>489</v>
      </c>
      <c r="B493" s="396" t="s">
        <v>1633</v>
      </c>
      <c r="C493" s="106">
        <v>43340</v>
      </c>
      <c r="D493" s="247">
        <v>2700000</v>
      </c>
      <c r="E493" s="247"/>
      <c r="F493" s="35">
        <f t="shared" si="102"/>
        <v>2700000</v>
      </c>
      <c r="G493" s="35">
        <v>2385000</v>
      </c>
      <c r="H493" s="35">
        <f t="shared" si="109"/>
        <v>315000</v>
      </c>
      <c r="I493" s="36">
        <v>5</v>
      </c>
      <c r="J493" s="36">
        <v>0.2</v>
      </c>
      <c r="K493" s="36">
        <v>8</v>
      </c>
      <c r="L493" s="101">
        <f t="shared" si="113"/>
        <v>314000</v>
      </c>
      <c r="M493" s="35">
        <f t="shared" si="115"/>
        <v>2699000</v>
      </c>
      <c r="N493" s="101">
        <f t="shared" si="103"/>
        <v>1000</v>
      </c>
      <c r="O493" s="36" t="s">
        <v>321</v>
      </c>
      <c r="P493" s="36">
        <v>1</v>
      </c>
      <c r="Q493" s="404" t="s">
        <v>1627</v>
      </c>
      <c r="R493" s="6"/>
      <c r="S493" s="4">
        <f t="shared" si="104"/>
        <v>135000</v>
      </c>
      <c r="T493" s="4">
        <f t="shared" si="105"/>
        <v>-134000</v>
      </c>
      <c r="U493" s="4">
        <f t="shared" si="110"/>
        <v>0</v>
      </c>
      <c r="V493" s="4">
        <f t="shared" si="106"/>
        <v>540000</v>
      </c>
      <c r="W493" s="4">
        <f t="shared" si="114"/>
        <v>360000</v>
      </c>
      <c r="X493" s="4">
        <f t="shared" si="107"/>
        <v>-46000</v>
      </c>
    </row>
    <row r="494" spans="1:24" s="3" customFormat="1" ht="13.5" customHeight="1" x14ac:dyDescent="0.2">
      <c r="A494" s="69">
        <f t="shared" si="108"/>
        <v>490</v>
      </c>
      <c r="B494" s="396" t="s">
        <v>1099</v>
      </c>
      <c r="C494" s="106">
        <v>43340</v>
      </c>
      <c r="D494" s="247">
        <v>3000000</v>
      </c>
      <c r="E494" s="247"/>
      <c r="F494" s="35">
        <f t="shared" si="102"/>
        <v>3000000</v>
      </c>
      <c r="G494" s="35">
        <v>2650000</v>
      </c>
      <c r="H494" s="35">
        <f t="shared" si="109"/>
        <v>350000</v>
      </c>
      <c r="I494" s="36">
        <v>5</v>
      </c>
      <c r="J494" s="36">
        <v>0.2</v>
      </c>
      <c r="K494" s="36">
        <v>8</v>
      </c>
      <c r="L494" s="101">
        <f t="shared" si="113"/>
        <v>349000</v>
      </c>
      <c r="M494" s="35">
        <f t="shared" si="115"/>
        <v>2999000</v>
      </c>
      <c r="N494" s="101">
        <f t="shared" si="103"/>
        <v>1000</v>
      </c>
      <c r="O494" s="36" t="s">
        <v>321</v>
      </c>
      <c r="P494" s="36">
        <v>1</v>
      </c>
      <c r="Q494" s="404" t="s">
        <v>1634</v>
      </c>
      <c r="R494" s="6"/>
      <c r="S494" s="4">
        <f t="shared" si="104"/>
        <v>150000</v>
      </c>
      <c r="T494" s="4">
        <f t="shared" si="105"/>
        <v>-149000</v>
      </c>
      <c r="U494" s="4">
        <f t="shared" si="110"/>
        <v>0</v>
      </c>
      <c r="V494" s="4">
        <f t="shared" si="106"/>
        <v>600000</v>
      </c>
      <c r="W494" s="4">
        <f t="shared" si="114"/>
        <v>400000</v>
      </c>
      <c r="X494" s="4">
        <f t="shared" si="107"/>
        <v>-51000</v>
      </c>
    </row>
    <row r="495" spans="1:24" s="3" customFormat="1" ht="13.5" customHeight="1" x14ac:dyDescent="0.2">
      <c r="A495" s="69">
        <f t="shared" si="108"/>
        <v>491</v>
      </c>
      <c r="B495" s="396" t="s">
        <v>1635</v>
      </c>
      <c r="C495" s="106">
        <v>43419</v>
      </c>
      <c r="D495" s="247">
        <v>9630000</v>
      </c>
      <c r="E495" s="247"/>
      <c r="F495" s="35">
        <f t="shared" ref="F495:F503" si="116">+D495+E495</f>
        <v>9630000</v>
      </c>
      <c r="G495" s="35">
        <v>8025000</v>
      </c>
      <c r="H495" s="35">
        <f t="shared" si="109"/>
        <v>1605000</v>
      </c>
      <c r="I495" s="36">
        <v>5</v>
      </c>
      <c r="J495" s="36">
        <v>0.2</v>
      </c>
      <c r="K495" s="36">
        <v>9</v>
      </c>
      <c r="L495" s="101">
        <f t="shared" ref="L495:L503" si="117">ROUND(IF(F495*J495*K495/12&gt;=H495,H495-1000,F495*J495*K495/12),0)</f>
        <v>1444500</v>
      </c>
      <c r="M495" s="35">
        <f t="shared" ref="M495:M503" si="118">+G495+L495</f>
        <v>9469500</v>
      </c>
      <c r="N495" s="101">
        <f t="shared" ref="N495:N503" si="119">+F495-M495</f>
        <v>160500</v>
      </c>
      <c r="O495" s="36" t="s">
        <v>1636</v>
      </c>
      <c r="P495" s="36">
        <v>1</v>
      </c>
      <c r="Q495" s="404"/>
      <c r="R495" s="6"/>
      <c r="S495" s="4">
        <f t="shared" si="104"/>
        <v>481500</v>
      </c>
      <c r="T495" s="4">
        <f t="shared" si="105"/>
        <v>-321000</v>
      </c>
      <c r="U495" s="4">
        <f t="shared" si="110"/>
        <v>159500</v>
      </c>
      <c r="V495" s="4">
        <f t="shared" si="106"/>
        <v>1926000</v>
      </c>
      <c r="W495" s="4">
        <f t="shared" si="114"/>
        <v>1444500</v>
      </c>
      <c r="X495" s="4">
        <f t="shared" si="107"/>
        <v>0</v>
      </c>
    </row>
    <row r="496" spans="1:24" s="3" customFormat="1" ht="13.5" customHeight="1" x14ac:dyDescent="0.2">
      <c r="A496" s="69">
        <f t="shared" si="108"/>
        <v>492</v>
      </c>
      <c r="B496" s="396" t="s">
        <v>1637</v>
      </c>
      <c r="C496" s="106">
        <v>43444</v>
      </c>
      <c r="D496" s="247">
        <v>885154.5</v>
      </c>
      <c r="E496" s="247"/>
      <c r="F496" s="35">
        <f t="shared" si="116"/>
        <v>885154.5</v>
      </c>
      <c r="G496" s="35">
        <v>722877</v>
      </c>
      <c r="H496" s="35">
        <f t="shared" si="109"/>
        <v>162277.5</v>
      </c>
      <c r="I496" s="36">
        <v>5</v>
      </c>
      <c r="J496" s="36">
        <v>0.2</v>
      </c>
      <c r="K496" s="36">
        <v>9</v>
      </c>
      <c r="L496" s="101">
        <f t="shared" si="117"/>
        <v>132773</v>
      </c>
      <c r="M496" s="35">
        <f t="shared" si="118"/>
        <v>855650</v>
      </c>
      <c r="N496" s="101">
        <f t="shared" si="119"/>
        <v>29504.5</v>
      </c>
      <c r="O496" s="36" t="s">
        <v>1638</v>
      </c>
      <c r="P496" s="36">
        <v>1</v>
      </c>
      <c r="Q496" s="404" t="s">
        <v>1639</v>
      </c>
      <c r="R496" s="6"/>
      <c r="S496" s="4">
        <f t="shared" si="104"/>
        <v>44257.725000000006</v>
      </c>
      <c r="T496" s="4">
        <f t="shared" si="105"/>
        <v>-14753.225000000006</v>
      </c>
      <c r="U496" s="4">
        <f t="shared" si="110"/>
        <v>28504.5</v>
      </c>
      <c r="V496" s="4">
        <f t="shared" si="106"/>
        <v>177030.9</v>
      </c>
      <c r="W496" s="4">
        <f t="shared" si="114"/>
        <v>132773</v>
      </c>
      <c r="X496" s="4">
        <f t="shared" si="107"/>
        <v>0</v>
      </c>
    </row>
    <row r="497" spans="1:24" s="3" customFormat="1" ht="13.5" customHeight="1" x14ac:dyDescent="0.2">
      <c r="A497" s="69">
        <f t="shared" si="108"/>
        <v>493</v>
      </c>
      <c r="B497" s="396" t="s">
        <v>1637</v>
      </c>
      <c r="C497" s="106">
        <v>43444</v>
      </c>
      <c r="D497" s="247">
        <v>885154.5</v>
      </c>
      <c r="E497" s="247"/>
      <c r="F497" s="35">
        <f t="shared" si="116"/>
        <v>885154.5</v>
      </c>
      <c r="G497" s="35">
        <v>722877</v>
      </c>
      <c r="H497" s="35">
        <f t="shared" si="109"/>
        <v>162277.5</v>
      </c>
      <c r="I497" s="36">
        <v>5</v>
      </c>
      <c r="J497" s="36">
        <v>0.2</v>
      </c>
      <c r="K497" s="36">
        <v>9</v>
      </c>
      <c r="L497" s="101">
        <f t="shared" si="117"/>
        <v>132773</v>
      </c>
      <c r="M497" s="35">
        <f t="shared" si="118"/>
        <v>855650</v>
      </c>
      <c r="N497" s="101">
        <f t="shared" si="119"/>
        <v>29504.5</v>
      </c>
      <c r="O497" s="36" t="s">
        <v>1638</v>
      </c>
      <c r="P497" s="36">
        <v>1</v>
      </c>
      <c r="Q497" s="404" t="s">
        <v>1639</v>
      </c>
      <c r="R497" s="6"/>
      <c r="S497" s="4">
        <f t="shared" si="104"/>
        <v>44257.725000000006</v>
      </c>
      <c r="T497" s="4">
        <f t="shared" si="105"/>
        <v>-14753.225000000006</v>
      </c>
      <c r="U497" s="4">
        <f t="shared" si="110"/>
        <v>28504.5</v>
      </c>
      <c r="V497" s="4">
        <f t="shared" si="106"/>
        <v>177030.9</v>
      </c>
      <c r="W497" s="4">
        <f t="shared" si="114"/>
        <v>132773</v>
      </c>
      <c r="X497" s="4">
        <f t="shared" si="107"/>
        <v>0</v>
      </c>
    </row>
    <row r="498" spans="1:24" s="3" customFormat="1" ht="13.5" customHeight="1" x14ac:dyDescent="0.2">
      <c r="A498" s="69">
        <f t="shared" si="108"/>
        <v>494</v>
      </c>
      <c r="B498" s="396" t="s">
        <v>1640</v>
      </c>
      <c r="C498" s="106">
        <v>43455</v>
      </c>
      <c r="D498" s="247">
        <v>2500000</v>
      </c>
      <c r="E498" s="247"/>
      <c r="F498" s="35">
        <f t="shared" si="116"/>
        <v>2500000</v>
      </c>
      <c r="G498" s="35">
        <v>2041667</v>
      </c>
      <c r="H498" s="35">
        <f t="shared" si="109"/>
        <v>458333</v>
      </c>
      <c r="I498" s="36">
        <v>5</v>
      </c>
      <c r="J498" s="36">
        <v>0.2</v>
      </c>
      <c r="K498" s="36">
        <v>9</v>
      </c>
      <c r="L498" s="101">
        <f t="shared" si="117"/>
        <v>375000</v>
      </c>
      <c r="M498" s="35">
        <f t="shared" si="118"/>
        <v>2416667</v>
      </c>
      <c r="N498" s="101">
        <f t="shared" si="119"/>
        <v>83333</v>
      </c>
      <c r="O498" s="36" t="s">
        <v>1641</v>
      </c>
      <c r="P498" s="36">
        <v>1</v>
      </c>
      <c r="Q498" s="404" t="s">
        <v>1642</v>
      </c>
      <c r="R498" s="6"/>
      <c r="S498" s="4">
        <f t="shared" si="104"/>
        <v>125000</v>
      </c>
      <c r="T498" s="4">
        <f t="shared" si="105"/>
        <v>-41667</v>
      </c>
      <c r="U498" s="4">
        <f t="shared" si="110"/>
        <v>82333</v>
      </c>
      <c r="V498" s="4">
        <f t="shared" si="106"/>
        <v>500000</v>
      </c>
      <c r="W498" s="4">
        <f t="shared" si="114"/>
        <v>375000</v>
      </c>
      <c r="X498" s="4">
        <f t="shared" si="107"/>
        <v>0</v>
      </c>
    </row>
    <row r="499" spans="1:24" s="3" customFormat="1" ht="13.5" customHeight="1" x14ac:dyDescent="0.2">
      <c r="A499" s="69">
        <f t="shared" si="108"/>
        <v>495</v>
      </c>
      <c r="B499" s="27" t="s">
        <v>1649</v>
      </c>
      <c r="C499" s="106">
        <v>43509</v>
      </c>
      <c r="D499" s="247">
        <v>1280000</v>
      </c>
      <c r="E499" s="247"/>
      <c r="F499" s="35">
        <f t="shared" si="116"/>
        <v>1280000</v>
      </c>
      <c r="G499" s="35">
        <v>1002667</v>
      </c>
      <c r="H499" s="35">
        <f t="shared" si="109"/>
        <v>277333</v>
      </c>
      <c r="I499" s="36">
        <v>5</v>
      </c>
      <c r="J499" s="36">
        <v>0.2</v>
      </c>
      <c r="K499" s="36">
        <v>9</v>
      </c>
      <c r="L499" s="101">
        <f t="shared" si="117"/>
        <v>192000</v>
      </c>
      <c r="M499" s="35">
        <f t="shared" si="118"/>
        <v>1194667</v>
      </c>
      <c r="N499" s="101">
        <f t="shared" si="119"/>
        <v>85333</v>
      </c>
      <c r="O499" s="36" t="s">
        <v>1650</v>
      </c>
      <c r="P499" s="36">
        <v>1</v>
      </c>
      <c r="Q499" s="404"/>
      <c r="R499" s="6"/>
      <c r="S499" s="4">
        <f t="shared" si="104"/>
        <v>64000</v>
      </c>
      <c r="T499" s="4">
        <f t="shared" si="105"/>
        <v>21333</v>
      </c>
      <c r="U499" s="4">
        <f t="shared" si="110"/>
        <v>84333</v>
      </c>
      <c r="V499" s="4">
        <f t="shared" si="106"/>
        <v>256000</v>
      </c>
      <c r="W499" s="4">
        <f t="shared" si="114"/>
        <v>192000</v>
      </c>
      <c r="X499" s="4">
        <f t="shared" si="107"/>
        <v>0</v>
      </c>
    </row>
    <row r="500" spans="1:24" s="3" customFormat="1" ht="13.5" customHeight="1" x14ac:dyDescent="0.2">
      <c r="A500" s="69">
        <f t="shared" si="108"/>
        <v>496</v>
      </c>
      <c r="B500" s="396" t="s">
        <v>1686</v>
      </c>
      <c r="C500" s="106">
        <v>43728</v>
      </c>
      <c r="D500" s="247">
        <v>1200000</v>
      </c>
      <c r="E500" s="247"/>
      <c r="F500" s="35">
        <f t="shared" si="116"/>
        <v>1200000</v>
      </c>
      <c r="G500" s="35">
        <v>800000</v>
      </c>
      <c r="H500" s="35">
        <f t="shared" ref="H500:H519" si="120">+F500-G500</f>
        <v>400000</v>
      </c>
      <c r="I500" s="36">
        <v>5</v>
      </c>
      <c r="J500" s="36">
        <v>0.2</v>
      </c>
      <c r="K500" s="36">
        <v>9</v>
      </c>
      <c r="L500" s="101">
        <f t="shared" si="117"/>
        <v>180000</v>
      </c>
      <c r="M500" s="35">
        <f t="shared" si="118"/>
        <v>980000</v>
      </c>
      <c r="N500" s="101">
        <f t="shared" si="119"/>
        <v>220000</v>
      </c>
      <c r="O500" s="36" t="s">
        <v>1689</v>
      </c>
      <c r="P500" s="36">
        <v>8</v>
      </c>
      <c r="Q500" s="404" t="s">
        <v>1642</v>
      </c>
      <c r="R500" s="6"/>
      <c r="S500" s="4"/>
      <c r="T500" s="4"/>
      <c r="U500" s="4"/>
      <c r="V500" s="4"/>
      <c r="W500" s="4"/>
      <c r="X500" s="4"/>
    </row>
    <row r="501" spans="1:24" s="3" customFormat="1" ht="13.5" customHeight="1" x14ac:dyDescent="0.2">
      <c r="A501" s="69">
        <f t="shared" si="108"/>
        <v>497</v>
      </c>
      <c r="B501" s="396" t="s">
        <v>1687</v>
      </c>
      <c r="C501" s="106">
        <v>43728</v>
      </c>
      <c r="D501" s="247">
        <v>3195000</v>
      </c>
      <c r="E501" s="247"/>
      <c r="F501" s="35">
        <f t="shared" si="116"/>
        <v>3195000</v>
      </c>
      <c r="G501" s="35">
        <v>2130000</v>
      </c>
      <c r="H501" s="35">
        <f t="shared" si="120"/>
        <v>1065000</v>
      </c>
      <c r="I501" s="36">
        <v>5</v>
      </c>
      <c r="J501" s="36">
        <v>0.2</v>
      </c>
      <c r="K501" s="36">
        <v>9</v>
      </c>
      <c r="L501" s="101">
        <f t="shared" si="117"/>
        <v>479250</v>
      </c>
      <c r="M501" s="35">
        <f t="shared" si="118"/>
        <v>2609250</v>
      </c>
      <c r="N501" s="101">
        <f t="shared" si="119"/>
        <v>585750</v>
      </c>
      <c r="O501" s="36" t="s">
        <v>1689</v>
      </c>
      <c r="P501" s="36">
        <v>27</v>
      </c>
      <c r="Q501" s="404" t="s">
        <v>1642</v>
      </c>
      <c r="R501" s="6"/>
      <c r="S501" s="4"/>
      <c r="T501" s="4"/>
      <c r="U501" s="4"/>
      <c r="V501" s="4"/>
      <c r="W501" s="4"/>
      <c r="X501" s="4"/>
    </row>
    <row r="502" spans="1:24" s="3" customFormat="1" ht="13.5" customHeight="1" x14ac:dyDescent="0.2">
      <c r="A502" s="69">
        <f t="shared" si="108"/>
        <v>498</v>
      </c>
      <c r="B502" s="396" t="s">
        <v>1688</v>
      </c>
      <c r="C502" s="106">
        <v>43728</v>
      </c>
      <c r="D502" s="247">
        <v>105000</v>
      </c>
      <c r="E502" s="247"/>
      <c r="F502" s="35">
        <f t="shared" si="116"/>
        <v>105000</v>
      </c>
      <c r="G502" s="35">
        <v>70000</v>
      </c>
      <c r="H502" s="35">
        <f t="shared" si="120"/>
        <v>35000</v>
      </c>
      <c r="I502" s="36">
        <v>5</v>
      </c>
      <c r="J502" s="36">
        <v>0.2</v>
      </c>
      <c r="K502" s="36">
        <v>9</v>
      </c>
      <c r="L502" s="101">
        <f t="shared" si="117"/>
        <v>15750</v>
      </c>
      <c r="M502" s="35">
        <f t="shared" si="118"/>
        <v>85750</v>
      </c>
      <c r="N502" s="101">
        <f t="shared" si="119"/>
        <v>19250</v>
      </c>
      <c r="O502" s="36" t="s">
        <v>1689</v>
      </c>
      <c r="P502" s="36">
        <v>1</v>
      </c>
      <c r="Q502" s="404" t="s">
        <v>1642</v>
      </c>
      <c r="R502" s="6"/>
      <c r="S502" s="4"/>
      <c r="T502" s="4"/>
      <c r="U502" s="4"/>
      <c r="V502" s="4"/>
      <c r="W502" s="4"/>
      <c r="X502" s="4"/>
    </row>
    <row r="503" spans="1:24" s="3" customFormat="1" ht="13.5" customHeight="1" x14ac:dyDescent="0.2">
      <c r="A503" s="69">
        <f t="shared" si="108"/>
        <v>499</v>
      </c>
      <c r="B503" s="396" t="s">
        <v>1695</v>
      </c>
      <c r="C503" s="106">
        <v>43738</v>
      </c>
      <c r="D503" s="247">
        <v>1800000</v>
      </c>
      <c r="E503" s="247"/>
      <c r="F503" s="35">
        <f t="shared" si="116"/>
        <v>1800000</v>
      </c>
      <c r="G503" s="35">
        <v>1200000</v>
      </c>
      <c r="H503" s="35">
        <f t="shared" si="120"/>
        <v>600000</v>
      </c>
      <c r="I503" s="36">
        <v>5</v>
      </c>
      <c r="J503" s="36">
        <v>0.2</v>
      </c>
      <c r="K503" s="36">
        <v>9</v>
      </c>
      <c r="L503" s="101">
        <f t="shared" si="117"/>
        <v>270000</v>
      </c>
      <c r="M503" s="35">
        <f t="shared" si="118"/>
        <v>1470000</v>
      </c>
      <c r="N503" s="101">
        <f t="shared" si="119"/>
        <v>330000</v>
      </c>
      <c r="O503" s="36" t="s">
        <v>1690</v>
      </c>
      <c r="P503" s="36">
        <v>154</v>
      </c>
      <c r="Q503" s="404"/>
      <c r="R503" s="6"/>
      <c r="S503" s="4"/>
      <c r="T503" s="4"/>
      <c r="U503" s="4"/>
      <c r="V503" s="4"/>
      <c r="W503" s="4"/>
      <c r="X503" s="4"/>
    </row>
    <row r="504" spans="1:24" s="3" customFormat="1" ht="13.5" customHeight="1" x14ac:dyDescent="0.2">
      <c r="A504" s="69">
        <f t="shared" si="108"/>
        <v>500</v>
      </c>
      <c r="B504" s="396" t="s">
        <v>1708</v>
      </c>
      <c r="C504" s="106">
        <v>43816</v>
      </c>
      <c r="D504" s="247">
        <v>260000</v>
      </c>
      <c r="E504" s="247"/>
      <c r="F504" s="35">
        <f>+D504+E504</f>
        <v>260000</v>
      </c>
      <c r="G504" s="35">
        <v>160333</v>
      </c>
      <c r="H504" s="35">
        <f t="shared" si="120"/>
        <v>99667</v>
      </c>
      <c r="I504" s="36">
        <v>5</v>
      </c>
      <c r="J504" s="36">
        <v>0.2</v>
      </c>
      <c r="K504" s="36">
        <v>9</v>
      </c>
      <c r="L504" s="101">
        <f>ROUND(IF(F504*J504*K504/12&gt;=H504,H504-1000,F504*J504*K504/12),0)</f>
        <v>39000</v>
      </c>
      <c r="M504" s="35">
        <f>+G504+L504</f>
        <v>199333</v>
      </c>
      <c r="N504" s="101">
        <f>+F504-M504</f>
        <v>60667</v>
      </c>
      <c r="O504" s="36" t="s">
        <v>1709</v>
      </c>
      <c r="P504" s="36">
        <v>1</v>
      </c>
      <c r="Q504" s="404"/>
      <c r="R504" s="6"/>
      <c r="S504" s="4"/>
      <c r="T504" s="4"/>
      <c r="U504" s="4"/>
      <c r="V504" s="4"/>
      <c r="W504" s="4"/>
      <c r="X504" s="4"/>
    </row>
    <row r="505" spans="1:24" s="3" customFormat="1" ht="13.5" customHeight="1" x14ac:dyDescent="0.2">
      <c r="A505" s="69">
        <f t="shared" si="108"/>
        <v>501</v>
      </c>
      <c r="B505" s="396" t="s">
        <v>1708</v>
      </c>
      <c r="C505" s="106">
        <v>43816</v>
      </c>
      <c r="D505" s="247">
        <v>260000</v>
      </c>
      <c r="E505" s="247"/>
      <c r="F505" s="35">
        <f>+D505+E505</f>
        <v>260000</v>
      </c>
      <c r="G505" s="35">
        <v>160333</v>
      </c>
      <c r="H505" s="35">
        <f t="shared" si="120"/>
        <v>99667</v>
      </c>
      <c r="I505" s="36">
        <v>5</v>
      </c>
      <c r="J505" s="36">
        <v>0.2</v>
      </c>
      <c r="K505" s="36">
        <v>9</v>
      </c>
      <c r="L505" s="101">
        <f>ROUND(IF(F505*J505*K505/12&gt;=H505,H505-1000,F505*J505*K505/12),0)</f>
        <v>39000</v>
      </c>
      <c r="M505" s="35">
        <f>+G505+L505</f>
        <v>199333</v>
      </c>
      <c r="N505" s="101">
        <f>+F505-M505</f>
        <v>60667</v>
      </c>
      <c r="O505" s="36" t="s">
        <v>1709</v>
      </c>
      <c r="P505" s="36">
        <v>1</v>
      </c>
      <c r="Q505" s="404"/>
      <c r="R505" s="6"/>
      <c r="S505" s="4"/>
      <c r="T505" s="4"/>
      <c r="U505" s="4"/>
      <c r="V505" s="4"/>
      <c r="W505" s="4"/>
      <c r="X505" s="4"/>
    </row>
    <row r="506" spans="1:24" s="3" customFormat="1" ht="13.5" customHeight="1" x14ac:dyDescent="0.2">
      <c r="A506" s="69">
        <f t="shared" si="108"/>
        <v>502</v>
      </c>
      <c r="B506" s="396" t="s">
        <v>1708</v>
      </c>
      <c r="C506" s="106">
        <v>43816</v>
      </c>
      <c r="D506" s="247">
        <v>260000</v>
      </c>
      <c r="E506" s="247"/>
      <c r="F506" s="35">
        <f>+D506+E506</f>
        <v>260000</v>
      </c>
      <c r="G506" s="35">
        <v>160333</v>
      </c>
      <c r="H506" s="35">
        <f t="shared" si="120"/>
        <v>99667</v>
      </c>
      <c r="I506" s="36">
        <v>5</v>
      </c>
      <c r="J506" s="36">
        <v>0.2</v>
      </c>
      <c r="K506" s="36">
        <v>9</v>
      </c>
      <c r="L506" s="101">
        <f>ROUND(IF(F506*J506*K506/12&gt;=H506,H506-1000,F506*J506*K506/12),0)</f>
        <v>39000</v>
      </c>
      <c r="M506" s="35">
        <f>+G506+L506</f>
        <v>199333</v>
      </c>
      <c r="N506" s="101">
        <f>+F506-M506</f>
        <v>60667</v>
      </c>
      <c r="O506" s="36" t="s">
        <v>1709</v>
      </c>
      <c r="P506" s="36">
        <v>1</v>
      </c>
      <c r="Q506" s="404"/>
      <c r="R506" s="6"/>
      <c r="S506" s="4"/>
      <c r="T506" s="4"/>
      <c r="U506" s="4"/>
      <c r="V506" s="4"/>
      <c r="W506" s="4"/>
      <c r="X506" s="4"/>
    </row>
    <row r="507" spans="1:24" s="3" customFormat="1" ht="13.5" customHeight="1" x14ac:dyDescent="0.2">
      <c r="A507" s="69">
        <f t="shared" si="108"/>
        <v>503</v>
      </c>
      <c r="B507" s="396" t="s">
        <v>1708</v>
      </c>
      <c r="C507" s="106">
        <v>43816</v>
      </c>
      <c r="D507" s="247">
        <v>260000</v>
      </c>
      <c r="E507" s="247"/>
      <c r="F507" s="35">
        <f>+D507+E507</f>
        <v>260000</v>
      </c>
      <c r="G507" s="35">
        <v>160333</v>
      </c>
      <c r="H507" s="35">
        <f t="shared" si="120"/>
        <v>99667</v>
      </c>
      <c r="I507" s="36">
        <v>5</v>
      </c>
      <c r="J507" s="36">
        <v>0.2</v>
      </c>
      <c r="K507" s="36">
        <v>9</v>
      </c>
      <c r="L507" s="101">
        <f>ROUND(IF(F507*J507*K507/12&gt;=H507,H507-1000,F507*J507*K507/12),0)</f>
        <v>39000</v>
      </c>
      <c r="M507" s="35">
        <f>+G507+L507</f>
        <v>199333</v>
      </c>
      <c r="N507" s="101">
        <f>+F507-M507</f>
        <v>60667</v>
      </c>
      <c r="O507" s="36" t="s">
        <v>1709</v>
      </c>
      <c r="P507" s="36">
        <v>1</v>
      </c>
      <c r="Q507" s="404"/>
      <c r="R507" s="6"/>
      <c r="S507" s="4"/>
      <c r="T507" s="4"/>
      <c r="U507" s="4"/>
      <c r="V507" s="4"/>
      <c r="W507" s="4"/>
      <c r="X507" s="4"/>
    </row>
    <row r="508" spans="1:24" s="3" customFormat="1" ht="13.5" customHeight="1" x14ac:dyDescent="0.2">
      <c r="A508" s="69">
        <f t="shared" si="108"/>
        <v>504</v>
      </c>
      <c r="B508" s="396" t="s">
        <v>1708</v>
      </c>
      <c r="C508" s="106">
        <v>43816</v>
      </c>
      <c r="D508" s="247">
        <v>260000</v>
      </c>
      <c r="E508" s="247"/>
      <c r="F508" s="35">
        <f>+D508+E508</f>
        <v>260000</v>
      </c>
      <c r="G508" s="35">
        <v>160333</v>
      </c>
      <c r="H508" s="35">
        <f t="shared" si="120"/>
        <v>99667</v>
      </c>
      <c r="I508" s="36">
        <v>5</v>
      </c>
      <c r="J508" s="36">
        <v>0.2</v>
      </c>
      <c r="K508" s="36">
        <v>9</v>
      </c>
      <c r="L508" s="101">
        <f>ROUND(IF(F508*J508*K508/12&gt;=H508,H508-1000,F508*J508*K508/12),0)</f>
        <v>39000</v>
      </c>
      <c r="M508" s="35">
        <f>+G508+L508</f>
        <v>199333</v>
      </c>
      <c r="N508" s="101">
        <f>+F508-M508</f>
        <v>60667</v>
      </c>
      <c r="O508" s="36" t="s">
        <v>1709</v>
      </c>
      <c r="P508" s="36">
        <v>1</v>
      </c>
      <c r="Q508" s="404"/>
      <c r="R508" s="6"/>
      <c r="S508" s="4"/>
      <c r="T508" s="4"/>
      <c r="U508" s="4"/>
      <c r="V508" s="4"/>
      <c r="W508" s="4"/>
      <c r="X508" s="4"/>
    </row>
    <row r="509" spans="1:24" s="3" customFormat="1" ht="13.5" customHeight="1" x14ac:dyDescent="0.2">
      <c r="A509" s="69">
        <f t="shared" si="108"/>
        <v>505</v>
      </c>
      <c r="B509" s="396" t="s">
        <v>1708</v>
      </c>
      <c r="C509" s="106">
        <v>43843</v>
      </c>
      <c r="D509" s="247">
        <v>260000</v>
      </c>
      <c r="E509" s="247"/>
      <c r="F509" s="35">
        <f t="shared" ref="F509:F532" si="121">+D509+E509</f>
        <v>260000</v>
      </c>
      <c r="G509" s="35">
        <v>156000</v>
      </c>
      <c r="H509" s="35">
        <f t="shared" si="120"/>
        <v>104000</v>
      </c>
      <c r="I509" s="36">
        <v>5</v>
      </c>
      <c r="J509" s="36">
        <v>0.2</v>
      </c>
      <c r="K509" s="36">
        <v>9</v>
      </c>
      <c r="L509" s="101">
        <f t="shared" ref="L509:L519" si="122">ROUND(IF(F509*J509*K509/12&gt;=H509,H509-1000,F509*J509*K509/12),0)</f>
        <v>39000</v>
      </c>
      <c r="M509" s="35">
        <f t="shared" ref="M509:M519" si="123">+G509+L509</f>
        <v>195000</v>
      </c>
      <c r="N509" s="101">
        <f t="shared" ref="N509:N519" si="124">+F509-M509</f>
        <v>65000</v>
      </c>
      <c r="O509" s="36" t="s">
        <v>1709</v>
      </c>
      <c r="P509" s="36">
        <v>1</v>
      </c>
      <c r="Q509" s="404"/>
      <c r="R509" s="6"/>
      <c r="S509" s="4"/>
      <c r="T509" s="4"/>
      <c r="U509" s="4"/>
      <c r="V509" s="4"/>
      <c r="W509" s="4"/>
      <c r="X509" s="4"/>
    </row>
    <row r="510" spans="1:24" s="3" customFormat="1" ht="13.5" customHeight="1" x14ac:dyDescent="0.2">
      <c r="A510" s="69">
        <f t="shared" si="108"/>
        <v>506</v>
      </c>
      <c r="B510" s="396" t="s">
        <v>1708</v>
      </c>
      <c r="C510" s="106">
        <v>43843</v>
      </c>
      <c r="D510" s="247">
        <v>260000</v>
      </c>
      <c r="E510" s="247"/>
      <c r="F510" s="35">
        <f t="shared" si="121"/>
        <v>260000</v>
      </c>
      <c r="G510" s="35">
        <v>156000</v>
      </c>
      <c r="H510" s="35">
        <f t="shared" si="120"/>
        <v>104000</v>
      </c>
      <c r="I510" s="36">
        <v>5</v>
      </c>
      <c r="J510" s="36">
        <v>0.2</v>
      </c>
      <c r="K510" s="36">
        <v>9</v>
      </c>
      <c r="L510" s="101">
        <f t="shared" si="122"/>
        <v>39000</v>
      </c>
      <c r="M510" s="35">
        <f t="shared" si="123"/>
        <v>195000</v>
      </c>
      <c r="N510" s="101">
        <f t="shared" si="124"/>
        <v>65000</v>
      </c>
      <c r="O510" s="36" t="s">
        <v>1709</v>
      </c>
      <c r="P510" s="36">
        <v>1</v>
      </c>
      <c r="Q510" s="404"/>
      <c r="R510" s="6"/>
      <c r="S510" s="4"/>
      <c r="T510" s="4"/>
      <c r="U510" s="4"/>
      <c r="V510" s="4"/>
      <c r="W510" s="4"/>
      <c r="X510" s="4"/>
    </row>
    <row r="511" spans="1:24" s="3" customFormat="1" ht="13.5" customHeight="1" x14ac:dyDescent="0.2">
      <c r="A511" s="69">
        <f t="shared" si="108"/>
        <v>507</v>
      </c>
      <c r="B511" s="396" t="s">
        <v>1708</v>
      </c>
      <c r="C511" s="106">
        <v>43843</v>
      </c>
      <c r="D511" s="247">
        <v>260000</v>
      </c>
      <c r="E511" s="247"/>
      <c r="F511" s="35">
        <f t="shared" si="121"/>
        <v>260000</v>
      </c>
      <c r="G511" s="35">
        <v>156000</v>
      </c>
      <c r="H511" s="35">
        <f t="shared" si="120"/>
        <v>104000</v>
      </c>
      <c r="I511" s="36">
        <v>5</v>
      </c>
      <c r="J511" s="36">
        <v>0.2</v>
      </c>
      <c r="K511" s="36">
        <v>9</v>
      </c>
      <c r="L511" s="101">
        <f t="shared" si="122"/>
        <v>39000</v>
      </c>
      <c r="M511" s="35">
        <f t="shared" si="123"/>
        <v>195000</v>
      </c>
      <c r="N511" s="101">
        <f t="shared" si="124"/>
        <v>65000</v>
      </c>
      <c r="O511" s="36" t="s">
        <v>1709</v>
      </c>
      <c r="P511" s="36">
        <v>1</v>
      </c>
      <c r="Q511" s="404"/>
      <c r="R511" s="6"/>
      <c r="S511" s="4"/>
      <c r="T511" s="4"/>
      <c r="U511" s="4"/>
      <c r="V511" s="4"/>
      <c r="W511" s="4"/>
      <c r="X511" s="4"/>
    </row>
    <row r="512" spans="1:24" s="3" customFormat="1" ht="13.5" customHeight="1" x14ac:dyDescent="0.2">
      <c r="A512" s="69">
        <f t="shared" si="108"/>
        <v>508</v>
      </c>
      <c r="B512" s="396" t="s">
        <v>1708</v>
      </c>
      <c r="C512" s="106">
        <v>43885</v>
      </c>
      <c r="D512" s="247">
        <v>260000</v>
      </c>
      <c r="E512" s="247"/>
      <c r="F512" s="35">
        <f t="shared" si="121"/>
        <v>260000</v>
      </c>
      <c r="G512" s="35">
        <v>151667</v>
      </c>
      <c r="H512" s="35">
        <f t="shared" si="120"/>
        <v>108333</v>
      </c>
      <c r="I512" s="36">
        <v>5</v>
      </c>
      <c r="J512" s="36">
        <v>0.2</v>
      </c>
      <c r="K512" s="36">
        <v>9</v>
      </c>
      <c r="L512" s="101">
        <f t="shared" si="122"/>
        <v>39000</v>
      </c>
      <c r="M512" s="35">
        <f t="shared" si="123"/>
        <v>190667</v>
      </c>
      <c r="N512" s="101">
        <f t="shared" si="124"/>
        <v>69333</v>
      </c>
      <c r="O512" s="36" t="s">
        <v>1709</v>
      </c>
      <c r="P512" s="36">
        <v>1</v>
      </c>
      <c r="Q512" s="404"/>
      <c r="R512" s="6"/>
      <c r="S512" s="4"/>
      <c r="T512" s="4"/>
      <c r="U512" s="4"/>
      <c r="V512" s="4"/>
      <c r="W512" s="4"/>
      <c r="X512" s="4"/>
    </row>
    <row r="513" spans="1:24" s="3" customFormat="1" ht="13.5" customHeight="1" x14ac:dyDescent="0.2">
      <c r="A513" s="69">
        <f t="shared" si="108"/>
        <v>509</v>
      </c>
      <c r="B513" s="396" t="s">
        <v>1708</v>
      </c>
      <c r="C513" s="106">
        <v>43885</v>
      </c>
      <c r="D513" s="247">
        <v>260000</v>
      </c>
      <c r="E513" s="247"/>
      <c r="F513" s="35">
        <f t="shared" si="121"/>
        <v>260000</v>
      </c>
      <c r="G513" s="35">
        <v>151667</v>
      </c>
      <c r="H513" s="35">
        <f t="shared" si="120"/>
        <v>108333</v>
      </c>
      <c r="I513" s="36">
        <v>5</v>
      </c>
      <c r="J513" s="36">
        <v>0.2</v>
      </c>
      <c r="K513" s="36">
        <v>9</v>
      </c>
      <c r="L513" s="101">
        <f t="shared" si="122"/>
        <v>39000</v>
      </c>
      <c r="M513" s="35">
        <f t="shared" si="123"/>
        <v>190667</v>
      </c>
      <c r="N513" s="101">
        <f t="shared" si="124"/>
        <v>69333</v>
      </c>
      <c r="O513" s="36" t="s">
        <v>1709</v>
      </c>
      <c r="P513" s="36">
        <v>1</v>
      </c>
      <c r="Q513" s="404"/>
      <c r="R513" s="6"/>
      <c r="S513" s="4"/>
      <c r="T513" s="4"/>
      <c r="U513" s="4"/>
      <c r="V513" s="4"/>
      <c r="W513" s="4"/>
      <c r="X513" s="4"/>
    </row>
    <row r="514" spans="1:24" s="3" customFormat="1" ht="13.5" customHeight="1" x14ac:dyDescent="0.2">
      <c r="A514" s="69">
        <f t="shared" si="108"/>
        <v>510</v>
      </c>
      <c r="B514" s="396" t="s">
        <v>1708</v>
      </c>
      <c r="C514" s="106">
        <v>43885</v>
      </c>
      <c r="D514" s="247">
        <v>260000</v>
      </c>
      <c r="E514" s="247"/>
      <c r="F514" s="35">
        <f t="shared" si="121"/>
        <v>260000</v>
      </c>
      <c r="G514" s="35">
        <v>151667</v>
      </c>
      <c r="H514" s="35">
        <f t="shared" si="120"/>
        <v>108333</v>
      </c>
      <c r="I514" s="36">
        <v>5</v>
      </c>
      <c r="J514" s="36">
        <v>0.2</v>
      </c>
      <c r="K514" s="36">
        <v>9</v>
      </c>
      <c r="L514" s="101">
        <f t="shared" si="122"/>
        <v>39000</v>
      </c>
      <c r="M514" s="35">
        <f t="shared" si="123"/>
        <v>190667</v>
      </c>
      <c r="N514" s="101">
        <f t="shared" si="124"/>
        <v>69333</v>
      </c>
      <c r="O514" s="36" t="s">
        <v>1709</v>
      </c>
      <c r="P514" s="36">
        <v>1</v>
      </c>
      <c r="Q514" s="404"/>
      <c r="R514" s="6"/>
      <c r="S514" s="4"/>
      <c r="T514" s="4"/>
      <c r="U514" s="4"/>
      <c r="V514" s="4"/>
      <c r="W514" s="4"/>
      <c r="X514" s="4"/>
    </row>
    <row r="515" spans="1:24" s="3" customFormat="1" ht="13.5" customHeight="1" x14ac:dyDescent="0.2">
      <c r="A515" s="69">
        <f t="shared" si="108"/>
        <v>511</v>
      </c>
      <c r="B515" s="396" t="s">
        <v>1708</v>
      </c>
      <c r="C515" s="106">
        <v>43885</v>
      </c>
      <c r="D515" s="247">
        <v>260000</v>
      </c>
      <c r="E515" s="247"/>
      <c r="F515" s="35">
        <f t="shared" si="121"/>
        <v>260000</v>
      </c>
      <c r="G515" s="35">
        <v>151667</v>
      </c>
      <c r="H515" s="35">
        <f t="shared" si="120"/>
        <v>108333</v>
      </c>
      <c r="I515" s="36">
        <v>5</v>
      </c>
      <c r="J515" s="36">
        <v>0.2</v>
      </c>
      <c r="K515" s="36">
        <v>9</v>
      </c>
      <c r="L515" s="101">
        <f t="shared" si="122"/>
        <v>39000</v>
      </c>
      <c r="M515" s="35">
        <f t="shared" si="123"/>
        <v>190667</v>
      </c>
      <c r="N515" s="101">
        <f t="shared" si="124"/>
        <v>69333</v>
      </c>
      <c r="O515" s="36" t="s">
        <v>1709</v>
      </c>
      <c r="P515" s="36">
        <v>1</v>
      </c>
      <c r="Q515" s="404"/>
      <c r="R515" s="6"/>
      <c r="S515" s="4"/>
      <c r="T515" s="4"/>
      <c r="U515" s="4"/>
      <c r="V515" s="4"/>
      <c r="W515" s="4"/>
      <c r="X515" s="4"/>
    </row>
    <row r="516" spans="1:24" s="3" customFormat="1" ht="13.5" customHeight="1" x14ac:dyDescent="0.2">
      <c r="A516" s="69">
        <f t="shared" si="108"/>
        <v>512</v>
      </c>
      <c r="B516" s="396" t="s">
        <v>1712</v>
      </c>
      <c r="C516" s="106">
        <v>43885</v>
      </c>
      <c r="D516" s="247">
        <v>260000</v>
      </c>
      <c r="E516" s="247"/>
      <c r="F516" s="35">
        <f t="shared" si="121"/>
        <v>260000</v>
      </c>
      <c r="G516" s="35">
        <v>151667</v>
      </c>
      <c r="H516" s="35">
        <f t="shared" si="120"/>
        <v>108333</v>
      </c>
      <c r="I516" s="36">
        <v>5</v>
      </c>
      <c r="J516" s="36">
        <v>0.2</v>
      </c>
      <c r="K516" s="36">
        <v>9</v>
      </c>
      <c r="L516" s="101">
        <f t="shared" si="122"/>
        <v>39000</v>
      </c>
      <c r="M516" s="35">
        <f t="shared" si="123"/>
        <v>190667</v>
      </c>
      <c r="N516" s="101">
        <f t="shared" si="124"/>
        <v>69333</v>
      </c>
      <c r="O516" s="36" t="s">
        <v>1709</v>
      </c>
      <c r="P516" s="36">
        <v>1</v>
      </c>
      <c r="Q516" s="404"/>
      <c r="R516" s="6"/>
      <c r="S516" s="4"/>
      <c r="T516" s="4"/>
      <c r="U516" s="4"/>
      <c r="V516" s="4"/>
      <c r="W516" s="4"/>
      <c r="X516" s="4"/>
    </row>
    <row r="517" spans="1:24" s="3" customFormat="1" ht="13.5" customHeight="1" x14ac:dyDescent="0.2">
      <c r="A517" s="69">
        <f t="shared" si="108"/>
        <v>513</v>
      </c>
      <c r="B517" s="396" t="s">
        <v>1708</v>
      </c>
      <c r="C517" s="106">
        <v>43914</v>
      </c>
      <c r="D517" s="247">
        <v>480000</v>
      </c>
      <c r="E517" s="247"/>
      <c r="F517" s="35">
        <f t="shared" si="121"/>
        <v>480000</v>
      </c>
      <c r="G517" s="35">
        <v>272000</v>
      </c>
      <c r="H517" s="35">
        <f t="shared" si="120"/>
        <v>208000</v>
      </c>
      <c r="I517" s="36">
        <v>5</v>
      </c>
      <c r="J517" s="36">
        <v>0.2</v>
      </c>
      <c r="K517" s="36">
        <v>9</v>
      </c>
      <c r="L517" s="101">
        <f t="shared" si="122"/>
        <v>72000</v>
      </c>
      <c r="M517" s="35">
        <f t="shared" si="123"/>
        <v>344000</v>
      </c>
      <c r="N517" s="101">
        <f t="shared" si="124"/>
        <v>136000</v>
      </c>
      <c r="O517" s="36" t="s">
        <v>1709</v>
      </c>
      <c r="P517" s="36">
        <v>1</v>
      </c>
      <c r="Q517" s="404"/>
      <c r="R517" s="6"/>
      <c r="S517" s="4"/>
      <c r="T517" s="4"/>
      <c r="U517" s="4"/>
      <c r="V517" s="4"/>
      <c r="W517" s="4"/>
      <c r="X517" s="4"/>
    </row>
    <row r="518" spans="1:24" s="3" customFormat="1" ht="13.5" customHeight="1" x14ac:dyDescent="0.2">
      <c r="A518" s="69">
        <f>A517+1</f>
        <v>514</v>
      </c>
      <c r="B518" s="396" t="s">
        <v>1712</v>
      </c>
      <c r="C518" s="106">
        <v>43914</v>
      </c>
      <c r="D518" s="247">
        <v>260000</v>
      </c>
      <c r="E518" s="247"/>
      <c r="F518" s="35">
        <f t="shared" si="121"/>
        <v>260000</v>
      </c>
      <c r="G518" s="35">
        <v>147333</v>
      </c>
      <c r="H518" s="35">
        <f t="shared" si="120"/>
        <v>112667</v>
      </c>
      <c r="I518" s="36">
        <v>5</v>
      </c>
      <c r="J518" s="36">
        <v>0.2</v>
      </c>
      <c r="K518" s="36">
        <v>9</v>
      </c>
      <c r="L518" s="101">
        <f t="shared" si="122"/>
        <v>39000</v>
      </c>
      <c r="M518" s="35">
        <f t="shared" si="123"/>
        <v>186333</v>
      </c>
      <c r="N518" s="101">
        <f t="shared" si="124"/>
        <v>73667</v>
      </c>
      <c r="O518" s="36" t="s">
        <v>1709</v>
      </c>
      <c r="P518" s="36">
        <v>1</v>
      </c>
      <c r="Q518" s="404"/>
      <c r="R518" s="6"/>
      <c r="S518" s="4"/>
      <c r="T518" s="4"/>
      <c r="U518" s="4"/>
      <c r="V518" s="4"/>
      <c r="W518" s="4"/>
      <c r="X518" s="4"/>
    </row>
    <row r="519" spans="1:24" s="3" customFormat="1" ht="13.5" customHeight="1" x14ac:dyDescent="0.2">
      <c r="A519" s="69">
        <f>A518+1</f>
        <v>515</v>
      </c>
      <c r="B519" s="396" t="s">
        <v>1712</v>
      </c>
      <c r="C519" s="106">
        <v>43914</v>
      </c>
      <c r="D519" s="247">
        <v>260000</v>
      </c>
      <c r="E519" s="247"/>
      <c r="F519" s="35">
        <f t="shared" si="121"/>
        <v>260000</v>
      </c>
      <c r="G519" s="35">
        <v>147333</v>
      </c>
      <c r="H519" s="35">
        <f t="shared" si="120"/>
        <v>112667</v>
      </c>
      <c r="I519" s="36">
        <v>5</v>
      </c>
      <c r="J519" s="36">
        <v>0.2</v>
      </c>
      <c r="K519" s="36">
        <v>9</v>
      </c>
      <c r="L519" s="101">
        <f t="shared" si="122"/>
        <v>39000</v>
      </c>
      <c r="M519" s="35">
        <f t="shared" si="123"/>
        <v>186333</v>
      </c>
      <c r="N519" s="101">
        <f t="shared" si="124"/>
        <v>73667</v>
      </c>
      <c r="O519" s="36" t="s">
        <v>1709</v>
      </c>
      <c r="P519" s="36">
        <v>1</v>
      </c>
      <c r="Q519" s="404"/>
      <c r="R519" s="6"/>
      <c r="S519" s="4"/>
      <c r="T519" s="4"/>
      <c r="U519" s="4"/>
      <c r="V519" s="4"/>
      <c r="W519" s="4"/>
      <c r="X519" s="4"/>
    </row>
    <row r="520" spans="1:24" s="3" customFormat="1" ht="13.5" customHeight="1" x14ac:dyDescent="0.2">
      <c r="A520" s="69">
        <f t="shared" ref="A520:A530" si="125">A519+1</f>
        <v>516</v>
      </c>
      <c r="B520" s="396" t="s">
        <v>1725</v>
      </c>
      <c r="C520" s="106">
        <v>43941</v>
      </c>
      <c r="D520" s="247">
        <v>1050000</v>
      </c>
      <c r="E520" s="247"/>
      <c r="F520" s="35">
        <f t="shared" si="121"/>
        <v>1050000</v>
      </c>
      <c r="G520" s="35">
        <v>577500</v>
      </c>
      <c r="H520" s="35">
        <f t="shared" ref="H520:H532" si="126">+F520-G520</f>
        <v>472500</v>
      </c>
      <c r="I520" s="36">
        <v>5</v>
      </c>
      <c r="J520" s="36">
        <v>0.2</v>
      </c>
      <c r="K520" s="36">
        <v>9</v>
      </c>
      <c r="L520" s="101">
        <f t="shared" ref="L520:L529" si="127">ROUND(IF(F520*J520*K520/12&gt;=H520,H520-1000,F520*J520*K520/12),0)</f>
        <v>157500</v>
      </c>
      <c r="M520" s="35">
        <f t="shared" ref="M520:M529" si="128">+G520+L520</f>
        <v>735000</v>
      </c>
      <c r="N520" s="101">
        <f t="shared" ref="N520:N529" si="129">+F520-M520</f>
        <v>315000</v>
      </c>
      <c r="O520" s="36" t="s">
        <v>1689</v>
      </c>
      <c r="P520" s="36">
        <v>8</v>
      </c>
      <c r="Q520" s="404"/>
      <c r="R520" s="6"/>
      <c r="S520" s="4"/>
      <c r="T520" s="4"/>
      <c r="U520" s="4"/>
      <c r="V520" s="4"/>
      <c r="W520" s="4"/>
      <c r="X520" s="4"/>
    </row>
    <row r="521" spans="1:24" s="3" customFormat="1" ht="13.5" customHeight="1" x14ac:dyDescent="0.2">
      <c r="A521" s="69">
        <f t="shared" si="125"/>
        <v>517</v>
      </c>
      <c r="B521" s="396" t="s">
        <v>1708</v>
      </c>
      <c r="C521" s="106">
        <v>43942</v>
      </c>
      <c r="D521" s="247">
        <v>780000</v>
      </c>
      <c r="E521" s="247"/>
      <c r="F521" s="35">
        <f t="shared" si="121"/>
        <v>780000</v>
      </c>
      <c r="G521" s="35">
        <v>429000</v>
      </c>
      <c r="H521" s="35">
        <f t="shared" si="126"/>
        <v>351000</v>
      </c>
      <c r="I521" s="36">
        <v>5</v>
      </c>
      <c r="J521" s="36">
        <v>0.2</v>
      </c>
      <c r="K521" s="36">
        <v>9</v>
      </c>
      <c r="L521" s="101">
        <f t="shared" si="127"/>
        <v>117000</v>
      </c>
      <c r="M521" s="35">
        <f t="shared" si="128"/>
        <v>546000</v>
      </c>
      <c r="N521" s="101">
        <f t="shared" si="129"/>
        <v>234000</v>
      </c>
      <c r="O521" s="36" t="s">
        <v>1709</v>
      </c>
      <c r="P521" s="36">
        <v>3</v>
      </c>
      <c r="Q521" s="404"/>
      <c r="R521" s="6"/>
      <c r="S521" s="4"/>
      <c r="T521" s="4"/>
      <c r="U521" s="4"/>
      <c r="V521" s="4"/>
      <c r="W521" s="4"/>
      <c r="X521" s="4"/>
    </row>
    <row r="522" spans="1:24" s="3" customFormat="1" ht="13.5" customHeight="1" x14ac:dyDescent="0.2">
      <c r="A522" s="69">
        <f t="shared" si="125"/>
        <v>518</v>
      </c>
      <c r="B522" s="396" t="s">
        <v>1712</v>
      </c>
      <c r="C522" s="106">
        <v>43942</v>
      </c>
      <c r="D522" s="247">
        <v>520000</v>
      </c>
      <c r="E522" s="247"/>
      <c r="F522" s="35">
        <f t="shared" si="121"/>
        <v>520000</v>
      </c>
      <c r="G522" s="35">
        <v>286000</v>
      </c>
      <c r="H522" s="35">
        <f t="shared" si="126"/>
        <v>234000</v>
      </c>
      <c r="I522" s="36">
        <v>5</v>
      </c>
      <c r="J522" s="36">
        <v>0.2</v>
      </c>
      <c r="K522" s="36">
        <v>9</v>
      </c>
      <c r="L522" s="101">
        <f t="shared" si="127"/>
        <v>78000</v>
      </c>
      <c r="M522" s="35">
        <f t="shared" si="128"/>
        <v>364000</v>
      </c>
      <c r="N522" s="101">
        <f t="shared" si="129"/>
        <v>156000</v>
      </c>
      <c r="O522" s="36" t="s">
        <v>1709</v>
      </c>
      <c r="P522" s="36">
        <v>2</v>
      </c>
      <c r="Q522" s="404"/>
      <c r="R522" s="6"/>
      <c r="S522" s="4"/>
      <c r="T522" s="4"/>
      <c r="U522" s="4"/>
      <c r="V522" s="4"/>
      <c r="W522" s="4"/>
      <c r="X522" s="4"/>
    </row>
    <row r="523" spans="1:24" s="3" customFormat="1" ht="13.5" customHeight="1" x14ac:dyDescent="0.2">
      <c r="A523" s="69">
        <f t="shared" si="125"/>
        <v>519</v>
      </c>
      <c r="B523" s="396" t="s">
        <v>1726</v>
      </c>
      <c r="C523" s="106">
        <v>43976</v>
      </c>
      <c r="D523" s="247">
        <v>2000000</v>
      </c>
      <c r="E523" s="247"/>
      <c r="F523" s="35">
        <f t="shared" si="121"/>
        <v>2000000</v>
      </c>
      <c r="G523" s="35">
        <v>1066667</v>
      </c>
      <c r="H523" s="35">
        <f t="shared" si="126"/>
        <v>933333</v>
      </c>
      <c r="I523" s="36">
        <v>5</v>
      </c>
      <c r="J523" s="36">
        <v>0.2</v>
      </c>
      <c r="K523" s="36">
        <v>9</v>
      </c>
      <c r="L523" s="101">
        <f t="shared" si="127"/>
        <v>300000</v>
      </c>
      <c r="M523" s="35">
        <f t="shared" si="128"/>
        <v>1366667</v>
      </c>
      <c r="N523" s="101">
        <f t="shared" si="129"/>
        <v>633333</v>
      </c>
      <c r="O523" s="36" t="s">
        <v>1728</v>
      </c>
      <c r="P523" s="36">
        <v>1</v>
      </c>
      <c r="Q523" s="404" t="s">
        <v>1731</v>
      </c>
      <c r="R523" s="6"/>
      <c r="S523" s="4"/>
      <c r="T523" s="4"/>
      <c r="U523" s="4"/>
      <c r="V523" s="4"/>
      <c r="W523" s="4"/>
      <c r="X523" s="4"/>
    </row>
    <row r="524" spans="1:24" s="3" customFormat="1" ht="13.5" customHeight="1" x14ac:dyDescent="0.2">
      <c r="A524" s="69">
        <f t="shared" si="125"/>
        <v>520</v>
      </c>
      <c r="B524" s="396" t="s">
        <v>1727</v>
      </c>
      <c r="C524" s="106">
        <v>43976</v>
      </c>
      <c r="D524" s="247">
        <v>240000</v>
      </c>
      <c r="E524" s="247"/>
      <c r="F524" s="35">
        <f t="shared" si="121"/>
        <v>240000</v>
      </c>
      <c r="G524" s="35">
        <v>128000</v>
      </c>
      <c r="H524" s="35">
        <f t="shared" si="126"/>
        <v>112000</v>
      </c>
      <c r="I524" s="36">
        <v>5</v>
      </c>
      <c r="J524" s="36">
        <v>0.2</v>
      </c>
      <c r="K524" s="36">
        <v>9</v>
      </c>
      <c r="L524" s="101">
        <f t="shared" si="127"/>
        <v>36000</v>
      </c>
      <c r="M524" s="35">
        <f t="shared" si="128"/>
        <v>164000</v>
      </c>
      <c r="N524" s="101">
        <f t="shared" si="129"/>
        <v>76000</v>
      </c>
      <c r="O524" s="36" t="s">
        <v>1728</v>
      </c>
      <c r="P524" s="36">
        <v>1</v>
      </c>
      <c r="Q524" s="404" t="s">
        <v>1731</v>
      </c>
      <c r="R524" s="6"/>
      <c r="S524" s="4"/>
      <c r="T524" s="4"/>
      <c r="U524" s="4"/>
      <c r="V524" s="4"/>
      <c r="W524" s="4"/>
      <c r="X524" s="4"/>
    </row>
    <row r="525" spans="1:24" s="3" customFormat="1" ht="13.5" customHeight="1" x14ac:dyDescent="0.2">
      <c r="A525" s="69">
        <f t="shared" si="125"/>
        <v>521</v>
      </c>
      <c r="B525" s="396" t="s">
        <v>1729</v>
      </c>
      <c r="C525" s="106">
        <v>43978</v>
      </c>
      <c r="D525" s="247">
        <v>520000</v>
      </c>
      <c r="E525" s="247"/>
      <c r="F525" s="35">
        <f t="shared" si="121"/>
        <v>520000</v>
      </c>
      <c r="G525" s="35">
        <v>277333</v>
      </c>
      <c r="H525" s="35">
        <f t="shared" si="126"/>
        <v>242667</v>
      </c>
      <c r="I525" s="36">
        <v>5</v>
      </c>
      <c r="J525" s="36">
        <v>0.2</v>
      </c>
      <c r="K525" s="36">
        <v>9</v>
      </c>
      <c r="L525" s="101">
        <f t="shared" si="127"/>
        <v>78000</v>
      </c>
      <c r="M525" s="35">
        <f t="shared" si="128"/>
        <v>355333</v>
      </c>
      <c r="N525" s="101">
        <f t="shared" si="129"/>
        <v>164667</v>
      </c>
      <c r="O525" s="36" t="s">
        <v>1709</v>
      </c>
      <c r="P525" s="36">
        <v>1</v>
      </c>
      <c r="Q525" s="404"/>
      <c r="R525" s="6"/>
      <c r="S525" s="4"/>
      <c r="T525" s="4"/>
      <c r="U525" s="4"/>
      <c r="V525" s="4"/>
      <c r="W525" s="4"/>
      <c r="X525" s="4"/>
    </row>
    <row r="526" spans="1:24" s="3" customFormat="1" ht="13.5" customHeight="1" x14ac:dyDescent="0.2">
      <c r="A526" s="69">
        <f t="shared" si="125"/>
        <v>522</v>
      </c>
      <c r="B526" s="396" t="s">
        <v>1725</v>
      </c>
      <c r="C526" s="106">
        <v>43979</v>
      </c>
      <c r="D526" s="247">
        <v>800000</v>
      </c>
      <c r="E526" s="247"/>
      <c r="F526" s="35">
        <f t="shared" si="121"/>
        <v>800000</v>
      </c>
      <c r="G526" s="35">
        <v>426667</v>
      </c>
      <c r="H526" s="35">
        <f t="shared" si="126"/>
        <v>373333</v>
      </c>
      <c r="I526" s="36">
        <v>5</v>
      </c>
      <c r="J526" s="36">
        <v>0.2</v>
      </c>
      <c r="K526" s="36">
        <v>9</v>
      </c>
      <c r="L526" s="101">
        <f t="shared" si="127"/>
        <v>120000</v>
      </c>
      <c r="M526" s="35">
        <f t="shared" si="128"/>
        <v>546667</v>
      </c>
      <c r="N526" s="101">
        <f t="shared" si="129"/>
        <v>253333</v>
      </c>
      <c r="O526" s="36" t="s">
        <v>1689</v>
      </c>
      <c r="P526" s="36">
        <v>6</v>
      </c>
      <c r="Q526" s="404"/>
      <c r="R526" s="6"/>
      <c r="S526" s="4"/>
      <c r="T526" s="4"/>
      <c r="U526" s="4"/>
      <c r="V526" s="4"/>
      <c r="W526" s="4"/>
      <c r="X526" s="4"/>
    </row>
    <row r="527" spans="1:24" s="3" customFormat="1" ht="13.5" customHeight="1" x14ac:dyDescent="0.2">
      <c r="A527" s="69">
        <f t="shared" si="125"/>
        <v>523</v>
      </c>
      <c r="B527" s="396" t="s">
        <v>1708</v>
      </c>
      <c r="C527" s="106">
        <v>43991</v>
      </c>
      <c r="D527" s="247">
        <v>780000</v>
      </c>
      <c r="E527" s="247"/>
      <c r="F527" s="35">
        <f t="shared" si="121"/>
        <v>780000</v>
      </c>
      <c r="G527" s="35">
        <v>403000</v>
      </c>
      <c r="H527" s="35">
        <f t="shared" si="126"/>
        <v>377000</v>
      </c>
      <c r="I527" s="36">
        <v>5</v>
      </c>
      <c r="J527" s="36">
        <v>0.2</v>
      </c>
      <c r="K527" s="36">
        <v>9</v>
      </c>
      <c r="L527" s="101">
        <f t="shared" si="127"/>
        <v>117000</v>
      </c>
      <c r="M527" s="35">
        <f t="shared" si="128"/>
        <v>520000</v>
      </c>
      <c r="N527" s="101">
        <f t="shared" si="129"/>
        <v>260000</v>
      </c>
      <c r="O527" s="36" t="s">
        <v>1709</v>
      </c>
      <c r="P527" s="36">
        <v>3</v>
      </c>
      <c r="Q527" s="404"/>
      <c r="R527" s="6"/>
      <c r="S527" s="4"/>
      <c r="T527" s="4"/>
      <c r="U527" s="4"/>
      <c r="V527" s="4"/>
      <c r="W527" s="4"/>
      <c r="X527" s="4"/>
    </row>
    <row r="528" spans="1:24" s="3" customFormat="1" ht="13.5" customHeight="1" x14ac:dyDescent="0.2">
      <c r="A528" s="69">
        <f t="shared" si="125"/>
        <v>524</v>
      </c>
      <c r="B528" s="396" t="s">
        <v>1712</v>
      </c>
      <c r="C528" s="106">
        <v>43991</v>
      </c>
      <c r="D528" s="247">
        <v>780000</v>
      </c>
      <c r="E528" s="247"/>
      <c r="F528" s="35">
        <f t="shared" si="121"/>
        <v>780000</v>
      </c>
      <c r="G528" s="35">
        <v>403000</v>
      </c>
      <c r="H528" s="35">
        <f t="shared" si="126"/>
        <v>377000</v>
      </c>
      <c r="I528" s="36">
        <v>5</v>
      </c>
      <c r="J528" s="36">
        <v>0.2</v>
      </c>
      <c r="K528" s="36">
        <v>9</v>
      </c>
      <c r="L528" s="101">
        <f t="shared" si="127"/>
        <v>117000</v>
      </c>
      <c r="M528" s="35">
        <f t="shared" si="128"/>
        <v>520000</v>
      </c>
      <c r="N528" s="101">
        <f t="shared" si="129"/>
        <v>260000</v>
      </c>
      <c r="O528" s="36" t="s">
        <v>1709</v>
      </c>
      <c r="P528" s="36">
        <v>3</v>
      </c>
      <c r="Q528" s="404"/>
      <c r="R528" s="6"/>
      <c r="S528" s="4"/>
      <c r="T528" s="4"/>
      <c r="U528" s="4"/>
      <c r="V528" s="4"/>
      <c r="W528" s="4"/>
      <c r="X528" s="4"/>
    </row>
    <row r="529" spans="1:24" s="3" customFormat="1" ht="13.5" customHeight="1" x14ac:dyDescent="0.2">
      <c r="A529" s="69">
        <f t="shared" si="125"/>
        <v>525</v>
      </c>
      <c r="B529" s="396" t="s">
        <v>1730</v>
      </c>
      <c r="C529" s="106">
        <v>44012</v>
      </c>
      <c r="D529" s="247">
        <v>2580000</v>
      </c>
      <c r="E529" s="247"/>
      <c r="F529" s="35">
        <f t="shared" si="121"/>
        <v>2580000</v>
      </c>
      <c r="G529" s="35">
        <v>1333000</v>
      </c>
      <c r="H529" s="35">
        <f t="shared" si="126"/>
        <v>1247000</v>
      </c>
      <c r="I529" s="36">
        <v>5</v>
      </c>
      <c r="J529" s="36">
        <v>0.2</v>
      </c>
      <c r="K529" s="36">
        <v>9</v>
      </c>
      <c r="L529" s="101">
        <f t="shared" si="127"/>
        <v>387000</v>
      </c>
      <c r="M529" s="35">
        <f t="shared" si="128"/>
        <v>1720000</v>
      </c>
      <c r="N529" s="101">
        <f t="shared" si="129"/>
        <v>860000</v>
      </c>
      <c r="O529" s="36" t="s">
        <v>1709</v>
      </c>
      <c r="P529" s="36">
        <v>3</v>
      </c>
      <c r="Q529" s="404"/>
      <c r="R529" s="6"/>
      <c r="S529" s="4"/>
      <c r="T529" s="4"/>
      <c r="U529" s="4"/>
      <c r="V529" s="4"/>
      <c r="W529" s="4"/>
      <c r="X529" s="4"/>
    </row>
    <row r="530" spans="1:24" s="3" customFormat="1" ht="13.5" customHeight="1" x14ac:dyDescent="0.2">
      <c r="A530" s="69">
        <f t="shared" si="125"/>
        <v>526</v>
      </c>
      <c r="B530" s="396" t="s">
        <v>1748</v>
      </c>
      <c r="C530" s="106">
        <v>44138</v>
      </c>
      <c r="D530" s="247">
        <v>1750000</v>
      </c>
      <c r="E530" s="247"/>
      <c r="F530" s="35">
        <f t="shared" si="121"/>
        <v>1750000</v>
      </c>
      <c r="G530" s="35">
        <v>758333</v>
      </c>
      <c r="H530" s="35">
        <f t="shared" si="126"/>
        <v>991667</v>
      </c>
      <c r="I530" s="36">
        <v>5</v>
      </c>
      <c r="J530" s="36">
        <v>0.2</v>
      </c>
      <c r="K530" s="36">
        <v>9</v>
      </c>
      <c r="L530" s="101">
        <f t="shared" ref="L530:L535" si="130">ROUND(IF(F530*J530*K530/12&gt;=H530,H530-1000,F530*J530*K530/12),0)</f>
        <v>262500</v>
      </c>
      <c r="M530" s="35">
        <f t="shared" ref="M530:M535" si="131">+G530+L530</f>
        <v>1020833</v>
      </c>
      <c r="N530" s="101">
        <f t="shared" ref="N530:N535" si="132">+F530-M530</f>
        <v>729167</v>
      </c>
      <c r="O530" s="36" t="s">
        <v>1749</v>
      </c>
      <c r="P530" s="36">
        <v>6</v>
      </c>
      <c r="Q530" s="404"/>
      <c r="R530" s="6"/>
      <c r="S530" s="4"/>
      <c r="T530" s="4"/>
      <c r="U530" s="4"/>
      <c r="V530" s="4"/>
      <c r="W530" s="4"/>
      <c r="X530" s="4"/>
    </row>
    <row r="531" spans="1:24" s="3" customFormat="1" ht="13.5" customHeight="1" x14ac:dyDescent="0.2">
      <c r="A531" s="69">
        <v>527</v>
      </c>
      <c r="B531" s="396" t="s">
        <v>1755</v>
      </c>
      <c r="C531" s="106">
        <v>44208</v>
      </c>
      <c r="D531" s="247">
        <v>520000</v>
      </c>
      <c r="E531" s="247"/>
      <c r="F531" s="35">
        <f t="shared" si="121"/>
        <v>520000</v>
      </c>
      <c r="G531" s="35">
        <v>208000</v>
      </c>
      <c r="H531" s="35">
        <f t="shared" si="126"/>
        <v>312000</v>
      </c>
      <c r="I531" s="36">
        <v>5</v>
      </c>
      <c r="J531" s="36">
        <v>0.2</v>
      </c>
      <c r="K531" s="36">
        <v>9</v>
      </c>
      <c r="L531" s="101">
        <f t="shared" si="130"/>
        <v>78000</v>
      </c>
      <c r="M531" s="35">
        <f t="shared" si="131"/>
        <v>286000</v>
      </c>
      <c r="N531" s="101">
        <f t="shared" si="132"/>
        <v>234000</v>
      </c>
      <c r="O531" s="36" t="s">
        <v>1709</v>
      </c>
      <c r="P531" s="36">
        <v>2</v>
      </c>
      <c r="Q531" s="404"/>
      <c r="R531" s="6"/>
      <c r="S531" s="4"/>
      <c r="T531" s="4"/>
      <c r="U531" s="4"/>
      <c r="V531" s="4"/>
      <c r="W531" s="4"/>
      <c r="X531" s="4"/>
    </row>
    <row r="532" spans="1:24" s="3" customFormat="1" ht="13.5" customHeight="1" x14ac:dyDescent="0.2">
      <c r="A532" s="69">
        <v>528</v>
      </c>
      <c r="B532" s="396" t="s">
        <v>1756</v>
      </c>
      <c r="C532" s="106">
        <v>44208</v>
      </c>
      <c r="D532" s="247">
        <v>480000</v>
      </c>
      <c r="E532" s="247"/>
      <c r="F532" s="35">
        <f t="shared" si="121"/>
        <v>480000</v>
      </c>
      <c r="G532" s="35">
        <v>192000</v>
      </c>
      <c r="H532" s="35">
        <f t="shared" si="126"/>
        <v>288000</v>
      </c>
      <c r="I532" s="36">
        <v>5</v>
      </c>
      <c r="J532" s="36">
        <v>0.2</v>
      </c>
      <c r="K532" s="36">
        <v>9</v>
      </c>
      <c r="L532" s="101">
        <f t="shared" si="130"/>
        <v>72000</v>
      </c>
      <c r="M532" s="35">
        <f t="shared" si="131"/>
        <v>264000</v>
      </c>
      <c r="N532" s="101">
        <f t="shared" si="132"/>
        <v>216000</v>
      </c>
      <c r="O532" s="36" t="s">
        <v>1709</v>
      </c>
      <c r="P532" s="36">
        <v>1</v>
      </c>
      <c r="Q532" s="404"/>
      <c r="R532" s="6"/>
      <c r="S532" s="4"/>
      <c r="T532" s="4"/>
      <c r="U532" s="4"/>
      <c r="V532" s="4"/>
      <c r="W532" s="4"/>
      <c r="X532" s="4"/>
    </row>
    <row r="533" spans="1:24" s="3" customFormat="1" ht="13.5" customHeight="1" x14ac:dyDescent="0.2">
      <c r="A533" s="69">
        <v>529</v>
      </c>
      <c r="B533" s="396" t="s">
        <v>1755</v>
      </c>
      <c r="C533" s="106">
        <v>44347</v>
      </c>
      <c r="D533" s="247">
        <v>1040000</v>
      </c>
      <c r="E533" s="247"/>
      <c r="F533" s="35">
        <f t="shared" ref="F533:F534" si="133">+D533+E533</f>
        <v>1040000</v>
      </c>
      <c r="G533" s="35">
        <v>346667</v>
      </c>
      <c r="H533" s="35">
        <f t="shared" ref="H533:H534" si="134">+F533-G533</f>
        <v>693333</v>
      </c>
      <c r="I533" s="36">
        <v>5</v>
      </c>
      <c r="J533" s="36">
        <v>0.2</v>
      </c>
      <c r="K533" s="36">
        <v>9</v>
      </c>
      <c r="L533" s="101">
        <f t="shared" si="130"/>
        <v>156000</v>
      </c>
      <c r="M533" s="35">
        <f t="shared" si="131"/>
        <v>502667</v>
      </c>
      <c r="N533" s="101">
        <f t="shared" si="132"/>
        <v>537333</v>
      </c>
      <c r="O533" s="36" t="s">
        <v>1709</v>
      </c>
      <c r="P533" s="36">
        <v>4</v>
      </c>
      <c r="Q533" s="404" t="s">
        <v>498</v>
      </c>
      <c r="R533" s="6"/>
      <c r="S533" s="4"/>
      <c r="T533" s="4"/>
      <c r="U533" s="4"/>
      <c r="V533" s="4"/>
      <c r="W533" s="4"/>
      <c r="X533" s="4"/>
    </row>
    <row r="534" spans="1:24" s="3" customFormat="1" ht="13.5" customHeight="1" x14ac:dyDescent="0.2">
      <c r="A534" s="69">
        <v>530</v>
      </c>
      <c r="B534" s="396" t="s">
        <v>1769</v>
      </c>
      <c r="C534" s="106">
        <v>44377</v>
      </c>
      <c r="D534" s="247">
        <v>3000000</v>
      </c>
      <c r="E534" s="247"/>
      <c r="F534" s="35">
        <f t="shared" si="133"/>
        <v>3000000</v>
      </c>
      <c r="G534" s="35">
        <v>950000</v>
      </c>
      <c r="H534" s="35">
        <f t="shared" si="134"/>
        <v>2050000</v>
      </c>
      <c r="I534" s="36">
        <v>5</v>
      </c>
      <c r="J534" s="36">
        <v>0.2</v>
      </c>
      <c r="K534" s="36">
        <v>9</v>
      </c>
      <c r="L534" s="101">
        <f t="shared" si="130"/>
        <v>450000</v>
      </c>
      <c r="M534" s="35">
        <f t="shared" si="131"/>
        <v>1400000</v>
      </c>
      <c r="N534" s="101">
        <f t="shared" si="132"/>
        <v>1600000</v>
      </c>
      <c r="O534" s="36" t="s">
        <v>1641</v>
      </c>
      <c r="P534" s="36">
        <v>1</v>
      </c>
      <c r="Q534" s="404" t="s">
        <v>1770</v>
      </c>
      <c r="R534" s="6"/>
      <c r="S534" s="4"/>
      <c r="T534" s="4"/>
      <c r="U534" s="4"/>
      <c r="V534" s="4"/>
      <c r="W534" s="4"/>
      <c r="X534" s="4"/>
    </row>
    <row r="535" spans="1:24" s="3" customFormat="1" ht="13.5" customHeight="1" x14ac:dyDescent="0.2">
      <c r="A535" s="69">
        <v>531</v>
      </c>
      <c r="B535" s="396" t="s">
        <v>1755</v>
      </c>
      <c r="C535" s="106">
        <v>44504</v>
      </c>
      <c r="D535" s="247">
        <v>1040000</v>
      </c>
      <c r="E535" s="247"/>
      <c r="F535" s="35">
        <f t="shared" ref="F535" si="135">+D535+E535</f>
        <v>1040000</v>
      </c>
      <c r="G535" s="35">
        <v>242667</v>
      </c>
      <c r="H535" s="35">
        <f t="shared" ref="H535" si="136">+F535-G535</f>
        <v>797333</v>
      </c>
      <c r="I535" s="36">
        <v>5</v>
      </c>
      <c r="J535" s="36">
        <v>0.2</v>
      </c>
      <c r="K535" s="36">
        <v>9</v>
      </c>
      <c r="L535" s="101">
        <f t="shared" si="130"/>
        <v>156000</v>
      </c>
      <c r="M535" s="35">
        <f t="shared" si="131"/>
        <v>398667</v>
      </c>
      <c r="N535" s="101">
        <f t="shared" si="132"/>
        <v>641333</v>
      </c>
      <c r="O535" s="36" t="s">
        <v>1709</v>
      </c>
      <c r="P535" s="36">
        <v>4</v>
      </c>
      <c r="Q535" s="404"/>
      <c r="R535" s="6"/>
      <c r="S535" s="4"/>
      <c r="T535" s="4"/>
      <c r="U535" s="4"/>
      <c r="V535" s="4"/>
      <c r="W535" s="4"/>
      <c r="X535" s="4"/>
    </row>
    <row r="536" spans="1:24" s="3" customFormat="1" ht="13.5" customHeight="1" x14ac:dyDescent="0.2">
      <c r="A536" s="69">
        <v>532</v>
      </c>
      <c r="B536" s="396" t="s">
        <v>1804</v>
      </c>
      <c r="C536" s="106">
        <v>44670</v>
      </c>
      <c r="D536" s="247">
        <v>930000</v>
      </c>
      <c r="E536" s="247"/>
      <c r="F536" s="35">
        <f t="shared" ref="F536" si="137">+D536+E536</f>
        <v>930000</v>
      </c>
      <c r="G536" s="35">
        <v>139500</v>
      </c>
      <c r="H536" s="35">
        <f t="shared" ref="H536" si="138">+F536-G536</f>
        <v>790500</v>
      </c>
      <c r="I536" s="36">
        <v>5</v>
      </c>
      <c r="J536" s="36">
        <v>0.2</v>
      </c>
      <c r="K536" s="36">
        <v>9</v>
      </c>
      <c r="L536" s="101">
        <f t="shared" ref="L536" si="139">ROUND(IF(F536*J536*K536/12&gt;=H536,H536-1000,F536*J536*K536/12),0)</f>
        <v>139500</v>
      </c>
      <c r="M536" s="35">
        <f t="shared" ref="M536" si="140">+G536+L536</f>
        <v>279000</v>
      </c>
      <c r="N536" s="101">
        <f t="shared" ref="N536" si="141">+F536-M536</f>
        <v>651000</v>
      </c>
      <c r="O536" s="36" t="s">
        <v>1709</v>
      </c>
      <c r="P536" s="36">
        <v>3</v>
      </c>
      <c r="Q536" s="404"/>
      <c r="R536" s="6"/>
      <c r="S536" s="4"/>
      <c r="T536" s="4"/>
      <c r="U536" s="4"/>
      <c r="V536" s="4"/>
      <c r="W536" s="4"/>
      <c r="X536" s="4"/>
    </row>
    <row r="537" spans="1:24" s="3" customFormat="1" ht="13.5" customHeight="1" x14ac:dyDescent="0.2">
      <c r="A537" s="69">
        <v>533</v>
      </c>
      <c r="B537" s="396" t="s">
        <v>1808</v>
      </c>
      <c r="C537" s="106">
        <v>44736</v>
      </c>
      <c r="D537" s="247">
        <v>2000000</v>
      </c>
      <c r="E537" s="247"/>
      <c r="F537" s="35">
        <f t="shared" ref="F537" si="142">+D537+E537</f>
        <v>2000000</v>
      </c>
      <c r="G537" s="35">
        <v>233333</v>
      </c>
      <c r="H537" s="35">
        <f t="shared" ref="H537" si="143">+F537-G537</f>
        <v>1766667</v>
      </c>
      <c r="I537" s="36">
        <v>5</v>
      </c>
      <c r="J537" s="36">
        <v>0.2</v>
      </c>
      <c r="K537" s="36">
        <v>9</v>
      </c>
      <c r="L537" s="101">
        <f t="shared" ref="L537" si="144">ROUND(IF(F537*J537*K537/12&gt;=H537,H537-1000,F537*J537*K537/12),0)</f>
        <v>300000</v>
      </c>
      <c r="M537" s="35">
        <f t="shared" ref="M537" si="145">+G537+L537</f>
        <v>533333</v>
      </c>
      <c r="N537" s="101">
        <f t="shared" ref="N537" si="146">+F537-M537</f>
        <v>1466667</v>
      </c>
      <c r="O537" s="36" t="s">
        <v>1204</v>
      </c>
      <c r="P537" s="36">
        <v>1</v>
      </c>
      <c r="Q537" s="404"/>
      <c r="R537" s="6"/>
      <c r="S537" s="4"/>
      <c r="T537" s="4"/>
      <c r="U537" s="4"/>
      <c r="V537" s="4"/>
      <c r="W537" s="4"/>
      <c r="X537" s="4"/>
    </row>
    <row r="538" spans="1:24" s="3" customFormat="1" ht="13.5" customHeight="1" x14ac:dyDescent="0.2">
      <c r="A538" s="69">
        <v>534</v>
      </c>
      <c r="B538" s="396" t="s">
        <v>1708</v>
      </c>
      <c r="C538" s="106">
        <v>44785</v>
      </c>
      <c r="D538" s="247">
        <v>310000</v>
      </c>
      <c r="E538" s="247"/>
      <c r="F538" s="35">
        <f t="shared" ref="F538:F540" si="147">+D538+E538</f>
        <v>310000</v>
      </c>
      <c r="G538" s="35">
        <v>25833</v>
      </c>
      <c r="H538" s="35">
        <f t="shared" ref="H538:H540" si="148">+F538-G538</f>
        <v>284167</v>
      </c>
      <c r="I538" s="36">
        <v>5</v>
      </c>
      <c r="J538" s="36">
        <v>0.2</v>
      </c>
      <c r="K538" s="36">
        <v>9</v>
      </c>
      <c r="L538" s="101">
        <f t="shared" ref="L538:L540" si="149">ROUND(IF(F538*J538*K538/12&gt;=H538,H538-1000,F538*J538*K538/12),0)</f>
        <v>46500</v>
      </c>
      <c r="M538" s="35">
        <f t="shared" ref="M538:M540" si="150">+G538+L538</f>
        <v>72333</v>
      </c>
      <c r="N538" s="101">
        <f t="shared" ref="N538:N540" si="151">+F538-M538</f>
        <v>237667</v>
      </c>
      <c r="O538" s="36" t="s">
        <v>1709</v>
      </c>
      <c r="P538" s="36">
        <v>1</v>
      </c>
      <c r="Q538" s="404"/>
      <c r="R538" s="6"/>
      <c r="S538" s="4"/>
      <c r="T538" s="4"/>
      <c r="U538" s="4"/>
      <c r="V538" s="4"/>
      <c r="W538" s="4"/>
      <c r="X538" s="4"/>
    </row>
    <row r="539" spans="1:24" s="3" customFormat="1" ht="13.5" customHeight="1" x14ac:dyDescent="0.2">
      <c r="A539" s="69">
        <v>535</v>
      </c>
      <c r="B539" s="396" t="s">
        <v>1826</v>
      </c>
      <c r="C539" s="106">
        <v>44785</v>
      </c>
      <c r="D539" s="247">
        <v>580000</v>
      </c>
      <c r="E539" s="247"/>
      <c r="F539" s="35">
        <f t="shared" si="147"/>
        <v>580000</v>
      </c>
      <c r="G539" s="35">
        <v>48333</v>
      </c>
      <c r="H539" s="35">
        <f t="shared" si="148"/>
        <v>531667</v>
      </c>
      <c r="I539" s="36">
        <v>5</v>
      </c>
      <c r="J539" s="36">
        <v>0.2</v>
      </c>
      <c r="K539" s="36">
        <v>9</v>
      </c>
      <c r="L539" s="101">
        <f t="shared" si="149"/>
        <v>87000</v>
      </c>
      <c r="M539" s="35">
        <f t="shared" si="150"/>
        <v>135333</v>
      </c>
      <c r="N539" s="101">
        <f t="shared" si="151"/>
        <v>444667</v>
      </c>
      <c r="O539" s="36" t="s">
        <v>1709</v>
      </c>
      <c r="P539" s="36">
        <v>1</v>
      </c>
      <c r="Q539" s="404"/>
      <c r="R539" s="6"/>
      <c r="S539" s="4"/>
      <c r="T539" s="4"/>
      <c r="U539" s="4"/>
      <c r="V539" s="4"/>
      <c r="W539" s="4"/>
      <c r="X539" s="4"/>
    </row>
    <row r="540" spans="1:24" s="3" customFormat="1" ht="13.5" customHeight="1" x14ac:dyDescent="0.2">
      <c r="A540" s="69">
        <v>536</v>
      </c>
      <c r="B540" s="396" t="s">
        <v>1827</v>
      </c>
      <c r="C540" s="106">
        <v>44823</v>
      </c>
      <c r="D540" s="247">
        <v>2200000</v>
      </c>
      <c r="E540" s="247"/>
      <c r="F540" s="35">
        <f t="shared" si="147"/>
        <v>2200000</v>
      </c>
      <c r="G540" s="35">
        <v>146667</v>
      </c>
      <c r="H540" s="35">
        <f t="shared" si="148"/>
        <v>2053333</v>
      </c>
      <c r="I540" s="36">
        <v>5</v>
      </c>
      <c r="J540" s="36">
        <v>0.2</v>
      </c>
      <c r="K540" s="36">
        <v>9</v>
      </c>
      <c r="L540" s="101">
        <f t="shared" si="149"/>
        <v>330000</v>
      </c>
      <c r="M540" s="35">
        <f t="shared" si="150"/>
        <v>476667</v>
      </c>
      <c r="N540" s="101">
        <f t="shared" si="151"/>
        <v>1723333</v>
      </c>
      <c r="O540" s="36" t="s">
        <v>1641</v>
      </c>
      <c r="P540" s="36">
        <v>1</v>
      </c>
      <c r="Q540" s="404"/>
      <c r="R540" s="6"/>
      <c r="S540" s="4"/>
      <c r="T540" s="4"/>
      <c r="U540" s="4"/>
      <c r="V540" s="4"/>
      <c r="W540" s="4"/>
      <c r="X540" s="4"/>
    </row>
    <row r="541" spans="1:24" s="3" customFormat="1" ht="13.5" customHeight="1" thickBot="1" x14ac:dyDescent="0.25">
      <c r="A541" s="89"/>
      <c r="B541" s="438"/>
      <c r="C541" s="90"/>
      <c r="D541" s="339"/>
      <c r="E541" s="339"/>
      <c r="F541" s="35"/>
      <c r="G541" s="91"/>
      <c r="H541" s="91"/>
      <c r="I541" s="108"/>
      <c r="J541" s="108"/>
      <c r="K541" s="108"/>
      <c r="L541" s="107"/>
      <c r="M541" s="91"/>
      <c r="N541" s="107"/>
      <c r="O541" s="108"/>
      <c r="P541" s="108"/>
      <c r="Q541" s="405"/>
      <c r="R541" s="6"/>
      <c r="S541" s="4">
        <f t="shared" si="104"/>
        <v>0</v>
      </c>
      <c r="T541" s="4">
        <f t="shared" si="105"/>
        <v>0</v>
      </c>
      <c r="U541" s="4">
        <f t="shared" si="110"/>
        <v>-1000</v>
      </c>
      <c r="V541" s="4" t="e">
        <f t="shared" si="106"/>
        <v>#DIV/0!</v>
      </c>
      <c r="W541" s="4">
        <f>ROUND(IF(H541&lt;=1000,0,V541/12*K541),0)</f>
        <v>0</v>
      </c>
      <c r="X541" s="4">
        <f t="shared" si="107"/>
        <v>0</v>
      </c>
    </row>
    <row r="542" spans="1:24" s="3" customFormat="1" ht="13.5" customHeight="1" thickTop="1" thickBot="1" x14ac:dyDescent="0.25">
      <c r="A542" s="57"/>
      <c r="B542" s="226" t="s">
        <v>78</v>
      </c>
      <c r="C542" s="348"/>
      <c r="D542" s="255">
        <f>ROUND(SUM(D5:D541),0)</f>
        <v>680187875</v>
      </c>
      <c r="E542" s="255">
        <f>ROUND(SUM(E5:E541),0)</f>
        <v>0</v>
      </c>
      <c r="F542" s="255">
        <f>ROUND(SUM(F5:F541),0)</f>
        <v>680187875</v>
      </c>
      <c r="G542" s="255">
        <f>ROUND(SUM(G5:G541),0)</f>
        <v>655471488</v>
      </c>
      <c r="H542" s="255">
        <f>ROUND(SUM(H5:H541),0)</f>
        <v>24716387</v>
      </c>
      <c r="I542" s="255"/>
      <c r="J542" s="255"/>
      <c r="K542" s="255"/>
      <c r="L542" s="257">
        <f>ROUND(SUM(L5:L541),0)</f>
        <v>9891378</v>
      </c>
      <c r="M542" s="255">
        <f>ROUND(SUM(M5:M541),0)</f>
        <v>665362866</v>
      </c>
      <c r="N542" s="255">
        <f>ROUND(SUM(N5:N541),0)</f>
        <v>14825009</v>
      </c>
      <c r="O542" s="61"/>
      <c r="P542" s="406"/>
      <c r="Q542" s="289"/>
      <c r="R542" s="6">
        <f>SUM(R5:R247)</f>
        <v>30000</v>
      </c>
      <c r="S542" s="4"/>
      <c r="T542" s="4"/>
      <c r="U542" s="4"/>
      <c r="V542" s="4"/>
      <c r="W542" s="4">
        <f>SUM(W5:W541)</f>
        <v>5078712</v>
      </c>
      <c r="X542" s="4"/>
    </row>
    <row r="543" spans="1:24" s="3" customFormat="1" ht="13.5" customHeight="1" x14ac:dyDescent="0.2">
      <c r="A543" s="8"/>
      <c r="B543" s="110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8"/>
      <c r="P543" s="8"/>
      <c r="R543" s="6"/>
      <c r="S543" s="4"/>
      <c r="T543" s="4"/>
      <c r="U543" s="4"/>
      <c r="V543" s="4"/>
      <c r="W543" s="4"/>
      <c r="X543" s="4"/>
    </row>
    <row r="544" spans="1:24" s="5" customFormat="1" ht="13.5" customHeight="1" x14ac:dyDescent="0.25">
      <c r="A544" s="259"/>
      <c r="B544" s="407"/>
      <c r="K544" s="5" t="s">
        <v>550</v>
      </c>
      <c r="L544" s="2">
        <f>+L285+L265+L264+L254+L217+L216+L205+L204+L203+L202+L176+L175+L174+L173+L172+L171+L170+L163+L134+L132+L131+L111+L110+L109+L108+L162+L418+L443+L444+L445+L446+L447+L454+L459+L457+L466+L474+L484+L485+L486+L523+L524</f>
        <v>402999</v>
      </c>
      <c r="N544" s="2"/>
      <c r="S544" s="2"/>
      <c r="T544" s="2"/>
      <c r="U544" s="2"/>
      <c r="V544" s="2"/>
      <c r="W544" s="2"/>
      <c r="X544" s="2"/>
    </row>
    <row r="545" spans="1:24" s="5" customFormat="1" ht="13.5" customHeight="1" x14ac:dyDescent="0.25">
      <c r="A545" s="259"/>
      <c r="B545" s="407"/>
      <c r="K545" s="5" t="s">
        <v>0</v>
      </c>
      <c r="L545" s="2">
        <f>+L542-L544</f>
        <v>9488379</v>
      </c>
      <c r="N545" s="2"/>
      <c r="S545" s="2"/>
      <c r="T545" s="2"/>
      <c r="U545" s="2"/>
      <c r="V545" s="2"/>
      <c r="W545" s="2"/>
      <c r="X545" s="2"/>
    </row>
    <row r="546" spans="1:24" s="5" customFormat="1" ht="13.5" customHeight="1" x14ac:dyDescent="0.25">
      <c r="A546" s="259"/>
      <c r="B546" s="407"/>
      <c r="L546" s="2">
        <f>SUM(L544:L545)</f>
        <v>9891378</v>
      </c>
      <c r="N546" s="2"/>
      <c r="S546" s="2"/>
      <c r="T546" s="2"/>
      <c r="U546" s="2"/>
      <c r="V546" s="2"/>
      <c r="W546" s="2"/>
      <c r="X546" s="2"/>
    </row>
  </sheetData>
  <autoFilter ref="A4:Q546" xr:uid="{00000000-0009-0000-0000-00000D000000}"/>
  <mergeCells count="2">
    <mergeCell ref="B1:Q1"/>
    <mergeCell ref="S3:T3"/>
  </mergeCells>
  <phoneticPr fontId="3" type="noConversion"/>
  <printOptions horizontalCentered="1"/>
  <pageMargins left="0.35433070866141736" right="0.23622047244094491" top="0.47244094488188981" bottom="0.43307086614173229" header="0.35433070866141736" footer="0.35433070866141736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6F5CF-C56C-47C1-BB66-423FFE704889}">
  <dimension ref="A1:V86"/>
  <sheetViews>
    <sheetView tabSelected="1" zoomScaleNormal="100" workbookViewId="0">
      <pane xSplit="5" ySplit="4" topLeftCell="F35" activePane="bottomRight" state="frozenSplit"/>
      <selection activeCell="B1" sqref="B1:Q1"/>
      <selection pane="topRight" activeCell="B1" sqref="B1:Q1"/>
      <selection pane="bottomLeft" activeCell="B1" sqref="B1:Q1"/>
      <selection pane="bottomRight" activeCell="G88" sqref="G88"/>
    </sheetView>
  </sheetViews>
  <sheetFormatPr defaultRowHeight="13.5" x14ac:dyDescent="0.25"/>
  <cols>
    <col min="1" max="1" width="5.5703125" customWidth="1"/>
    <col min="2" max="2" width="9.5703125" customWidth="1"/>
    <col min="3" max="3" width="27.7109375" customWidth="1"/>
    <col min="4" max="4" width="10.28515625" customWidth="1"/>
    <col min="5" max="5" width="15" customWidth="1"/>
    <col min="6" max="6" width="13.85546875" customWidth="1"/>
    <col min="7" max="7" width="16.42578125" customWidth="1"/>
    <col min="8" max="8" width="19.85546875" customWidth="1"/>
    <col min="9" max="9" width="17.7109375" customWidth="1"/>
    <col min="10" max="10" width="4.7109375" customWidth="1"/>
    <col min="11" max="11" width="5.85546875" customWidth="1"/>
    <col min="12" max="12" width="5.42578125" customWidth="1"/>
    <col min="13" max="13" width="14.7109375" customWidth="1"/>
    <col min="14" max="14" width="17.7109375" customWidth="1"/>
    <col min="15" max="15" width="15.5703125" customWidth="1"/>
    <col min="16" max="16" width="10.85546875" customWidth="1"/>
    <col min="17" max="17" width="10.28515625" hidden="1" customWidth="1"/>
    <col min="18" max="18" width="10.5703125" hidden="1" customWidth="1"/>
    <col min="19" max="20" width="11.42578125" hidden="1" customWidth="1"/>
    <col min="21" max="21" width="17.7109375" hidden="1" customWidth="1"/>
    <col min="22" max="22" width="11.42578125" hidden="1" customWidth="1"/>
    <col min="23" max="23" width="8" customWidth="1"/>
    <col min="24" max="24" width="11.42578125" customWidth="1"/>
    <col min="25" max="25" width="8" customWidth="1"/>
  </cols>
  <sheetData>
    <row r="1" spans="1:22" ht="31.5" x14ac:dyDescent="0.55000000000000004">
      <c r="A1" s="10"/>
      <c r="B1" s="10"/>
      <c r="C1" s="542" t="s">
        <v>1873</v>
      </c>
      <c r="D1" s="542"/>
      <c r="E1" s="542"/>
      <c r="F1" s="542"/>
      <c r="G1" s="542"/>
      <c r="H1" s="542"/>
      <c r="I1" s="542"/>
      <c r="J1" s="542"/>
      <c r="K1" s="542"/>
      <c r="L1" s="542"/>
      <c r="M1" s="542"/>
      <c r="N1" s="542"/>
      <c r="O1" s="542"/>
      <c r="P1" s="542"/>
      <c r="Q1" s="3"/>
      <c r="R1" s="4"/>
      <c r="S1" s="4"/>
      <c r="T1" s="4"/>
      <c r="U1" s="103"/>
      <c r="V1" s="103"/>
    </row>
    <row r="2" spans="1:22" ht="16.5" x14ac:dyDescent="0.3">
      <c r="A2" s="10"/>
      <c r="B2" s="10"/>
      <c r="C2" s="109"/>
      <c r="D2" s="7"/>
      <c r="E2" s="103"/>
      <c r="F2" s="103"/>
      <c r="G2" s="103"/>
      <c r="H2" s="103"/>
      <c r="I2" s="103"/>
      <c r="J2" s="103"/>
      <c r="K2" s="545"/>
      <c r="L2" s="94"/>
      <c r="M2" s="103"/>
      <c r="N2" s="103"/>
      <c r="O2" s="103"/>
      <c r="P2" s="7"/>
      <c r="Q2" s="3"/>
      <c r="R2" s="4"/>
      <c r="S2" s="4"/>
      <c r="T2" s="4"/>
      <c r="U2" s="103"/>
      <c r="V2" s="103"/>
    </row>
    <row r="3" spans="1:22" ht="17.25" thickBot="1" x14ac:dyDescent="0.35">
      <c r="A3" s="3" t="s">
        <v>521</v>
      </c>
      <c r="B3" s="3"/>
      <c r="C3" s="110"/>
      <c r="D3" s="8"/>
      <c r="E3" s="87"/>
      <c r="F3" s="87"/>
      <c r="G3" s="87"/>
      <c r="H3" s="546"/>
      <c r="I3" s="87"/>
      <c r="J3" s="87"/>
      <c r="K3" s="547"/>
      <c r="L3" s="87"/>
      <c r="M3" s="87"/>
      <c r="N3" s="87"/>
      <c r="O3" s="87"/>
      <c r="P3" s="11" t="s">
        <v>3</v>
      </c>
      <c r="Q3" s="3"/>
      <c r="R3" s="4"/>
      <c r="S3" s="4"/>
      <c r="T3" s="4"/>
      <c r="U3" s="103"/>
      <c r="V3" s="103"/>
    </row>
    <row r="4" spans="1:22" ht="14.25" thickBot="1" x14ac:dyDescent="0.25">
      <c r="A4" s="12" t="s">
        <v>4</v>
      </c>
      <c r="B4" s="15" t="s">
        <v>1874</v>
      </c>
      <c r="C4" s="548" t="s">
        <v>5</v>
      </c>
      <c r="D4" s="14" t="s">
        <v>6</v>
      </c>
      <c r="E4" s="96" t="s">
        <v>7</v>
      </c>
      <c r="F4" s="96" t="s">
        <v>8</v>
      </c>
      <c r="G4" s="96" t="s">
        <v>9</v>
      </c>
      <c r="H4" s="96" t="s">
        <v>1</v>
      </c>
      <c r="I4" s="96" t="s">
        <v>10</v>
      </c>
      <c r="J4" s="96" t="s">
        <v>11</v>
      </c>
      <c r="K4" s="549" t="s">
        <v>12</v>
      </c>
      <c r="L4" s="96" t="s">
        <v>13</v>
      </c>
      <c r="M4" s="96" t="s">
        <v>14</v>
      </c>
      <c r="N4" s="96" t="s">
        <v>15</v>
      </c>
      <c r="O4" s="96" t="s">
        <v>16</v>
      </c>
      <c r="P4" s="17" t="s">
        <v>522</v>
      </c>
      <c r="Q4" s="3"/>
      <c r="R4" s="4" t="s">
        <v>115</v>
      </c>
      <c r="S4" s="87" t="s">
        <v>58</v>
      </c>
      <c r="T4" s="4" t="s">
        <v>60</v>
      </c>
      <c r="U4" s="4" t="s">
        <v>108</v>
      </c>
      <c r="V4" s="4" t="s">
        <v>62</v>
      </c>
    </row>
    <row r="5" spans="1:22" ht="14.25" thickTop="1" x14ac:dyDescent="0.2">
      <c r="A5" s="26">
        <v>1</v>
      </c>
      <c r="B5" s="30"/>
      <c r="C5" s="550" t="s">
        <v>1875</v>
      </c>
      <c r="D5" s="28" t="s">
        <v>1876</v>
      </c>
      <c r="E5" s="72">
        <v>0</v>
      </c>
      <c r="F5" s="262"/>
      <c r="G5" s="72">
        <f t="shared" ref="G5:G46" si="0">E5+F5</f>
        <v>0</v>
      </c>
      <c r="H5" s="262">
        <v>2384000</v>
      </c>
      <c r="I5" s="72">
        <f t="shared" ref="I5:I46" si="1">G5+H5</f>
        <v>2384000</v>
      </c>
      <c r="J5" s="263">
        <v>10</v>
      </c>
      <c r="K5" s="551">
        <v>0.1</v>
      </c>
      <c r="L5" s="263">
        <v>0</v>
      </c>
      <c r="M5" s="72"/>
      <c r="N5" s="72">
        <f t="shared" ref="N5:N59" si="2">+H5+M5</f>
        <v>2384000</v>
      </c>
      <c r="O5" s="72">
        <f t="shared" ref="O5:O59" si="3">+I5-N5</f>
        <v>0</v>
      </c>
      <c r="P5" s="264" t="s">
        <v>1877</v>
      </c>
      <c r="Q5" s="6">
        <f t="shared" ref="Q5:Q18" si="4">+E5-M5</f>
        <v>0</v>
      </c>
      <c r="R5" s="4">
        <f t="shared" ref="R5:R54" si="5">+I5*0.05</f>
        <v>119200</v>
      </c>
      <c r="S5" s="4">
        <f t="shared" ref="S5:S54" si="6">+O5-R5</f>
        <v>-119200</v>
      </c>
      <c r="T5" s="4"/>
      <c r="U5" s="4">
        <f>ROUND(T5/12*3,0)</f>
        <v>0</v>
      </c>
      <c r="V5" s="4">
        <f t="shared" ref="V5:V55" si="7">M5-U5</f>
        <v>0</v>
      </c>
    </row>
    <row r="6" spans="1:22" x14ac:dyDescent="0.2">
      <c r="A6" s="26">
        <f>+A5+1</f>
        <v>2</v>
      </c>
      <c r="B6" s="30"/>
      <c r="C6" s="550" t="s">
        <v>1878</v>
      </c>
      <c r="D6" s="28" t="s">
        <v>1879</v>
      </c>
      <c r="E6" s="72">
        <v>0</v>
      </c>
      <c r="F6" s="262"/>
      <c r="G6" s="72">
        <f t="shared" si="0"/>
        <v>0</v>
      </c>
      <c r="H6" s="262">
        <v>454544</v>
      </c>
      <c r="I6" s="72">
        <f t="shared" si="1"/>
        <v>454544</v>
      </c>
      <c r="J6" s="263">
        <v>10</v>
      </c>
      <c r="K6" s="551">
        <v>0.1</v>
      </c>
      <c r="L6" s="263">
        <v>0</v>
      </c>
      <c r="M6" s="72">
        <v>0</v>
      </c>
      <c r="N6" s="72">
        <f t="shared" si="2"/>
        <v>454544</v>
      </c>
      <c r="O6" s="72">
        <f t="shared" si="3"/>
        <v>0</v>
      </c>
      <c r="P6" s="264" t="s">
        <v>1877</v>
      </c>
      <c r="Q6" s="6">
        <f t="shared" si="4"/>
        <v>0</v>
      </c>
      <c r="R6" s="4">
        <f t="shared" si="5"/>
        <v>22727.200000000001</v>
      </c>
      <c r="S6" s="4">
        <f t="shared" si="6"/>
        <v>-22727.200000000001</v>
      </c>
      <c r="T6" s="4"/>
      <c r="U6" s="4">
        <f t="shared" ref="U6:U15" si="8">ROUND(T6/12*9,0)</f>
        <v>0</v>
      </c>
      <c r="V6" s="4">
        <f t="shared" si="7"/>
        <v>0</v>
      </c>
    </row>
    <row r="7" spans="1:22" x14ac:dyDescent="0.2">
      <c r="A7" s="26">
        <f t="shared" ref="A7:A57" si="9">+A6+1</f>
        <v>3</v>
      </c>
      <c r="B7" s="30"/>
      <c r="C7" s="550" t="s">
        <v>1880</v>
      </c>
      <c r="D7" s="28" t="s">
        <v>1881</v>
      </c>
      <c r="E7" s="72">
        <v>0</v>
      </c>
      <c r="F7" s="262"/>
      <c r="G7" s="72">
        <f t="shared" si="0"/>
        <v>0</v>
      </c>
      <c r="H7" s="262">
        <v>750000</v>
      </c>
      <c r="I7" s="72">
        <f t="shared" si="1"/>
        <v>750000</v>
      </c>
      <c r="J7" s="263">
        <v>5</v>
      </c>
      <c r="K7" s="551">
        <v>0.2</v>
      </c>
      <c r="L7" s="263">
        <v>0</v>
      </c>
      <c r="M7" s="72"/>
      <c r="N7" s="72">
        <f t="shared" si="2"/>
        <v>750000</v>
      </c>
      <c r="O7" s="72">
        <f t="shared" si="3"/>
        <v>0</v>
      </c>
      <c r="P7" s="264" t="s">
        <v>1877</v>
      </c>
      <c r="Q7" s="6">
        <f t="shared" si="4"/>
        <v>0</v>
      </c>
      <c r="R7" s="4">
        <f t="shared" si="5"/>
        <v>37500</v>
      </c>
      <c r="S7" s="4">
        <f t="shared" si="6"/>
        <v>-37500</v>
      </c>
      <c r="T7" s="4"/>
      <c r="U7" s="4">
        <f t="shared" si="8"/>
        <v>0</v>
      </c>
      <c r="V7" s="4">
        <f t="shared" si="7"/>
        <v>0</v>
      </c>
    </row>
    <row r="8" spans="1:22" x14ac:dyDescent="0.2">
      <c r="A8" s="26">
        <f t="shared" si="9"/>
        <v>4</v>
      </c>
      <c r="B8" s="30"/>
      <c r="C8" s="550" t="s">
        <v>1129</v>
      </c>
      <c r="D8" s="28" t="s">
        <v>1882</v>
      </c>
      <c r="E8" s="72">
        <v>0</v>
      </c>
      <c r="F8" s="262"/>
      <c r="G8" s="72">
        <f t="shared" si="0"/>
        <v>0</v>
      </c>
      <c r="H8" s="262">
        <v>180000</v>
      </c>
      <c r="I8" s="72">
        <f t="shared" si="1"/>
        <v>180000</v>
      </c>
      <c r="J8" s="263">
        <v>5</v>
      </c>
      <c r="K8" s="551">
        <v>0.2</v>
      </c>
      <c r="L8" s="263">
        <v>0</v>
      </c>
      <c r="M8" s="72"/>
      <c r="N8" s="72">
        <f t="shared" si="2"/>
        <v>180000</v>
      </c>
      <c r="O8" s="72">
        <f t="shared" si="3"/>
        <v>0</v>
      </c>
      <c r="P8" s="264" t="s">
        <v>1877</v>
      </c>
      <c r="Q8" s="6">
        <f t="shared" si="4"/>
        <v>0</v>
      </c>
      <c r="R8" s="4">
        <f t="shared" si="5"/>
        <v>9000</v>
      </c>
      <c r="S8" s="4">
        <f t="shared" si="6"/>
        <v>-9000</v>
      </c>
      <c r="T8" s="4"/>
      <c r="U8" s="4">
        <f t="shared" si="8"/>
        <v>0</v>
      </c>
      <c r="V8" s="4">
        <f t="shared" si="7"/>
        <v>0</v>
      </c>
    </row>
    <row r="9" spans="1:22" x14ac:dyDescent="0.2">
      <c r="A9" s="26">
        <f t="shared" si="9"/>
        <v>5</v>
      </c>
      <c r="B9" s="30"/>
      <c r="C9" s="550" t="s">
        <v>1883</v>
      </c>
      <c r="D9" s="28" t="s">
        <v>1884</v>
      </c>
      <c r="E9" s="72">
        <v>0</v>
      </c>
      <c r="F9" s="262"/>
      <c r="G9" s="72">
        <f t="shared" si="0"/>
        <v>0</v>
      </c>
      <c r="H9" s="262">
        <v>132000</v>
      </c>
      <c r="I9" s="72">
        <f t="shared" si="1"/>
        <v>132000</v>
      </c>
      <c r="J9" s="263">
        <v>5</v>
      </c>
      <c r="K9" s="551">
        <v>0.2</v>
      </c>
      <c r="L9" s="263">
        <v>0</v>
      </c>
      <c r="M9" s="72"/>
      <c r="N9" s="72">
        <f t="shared" si="2"/>
        <v>132000</v>
      </c>
      <c r="O9" s="72">
        <f t="shared" si="3"/>
        <v>0</v>
      </c>
      <c r="P9" s="264" t="s">
        <v>1877</v>
      </c>
      <c r="Q9" s="6">
        <f t="shared" si="4"/>
        <v>0</v>
      </c>
      <c r="R9" s="4">
        <f t="shared" si="5"/>
        <v>6600</v>
      </c>
      <c r="S9" s="4">
        <f t="shared" si="6"/>
        <v>-6600</v>
      </c>
      <c r="T9" s="4"/>
      <c r="U9" s="4">
        <f t="shared" si="8"/>
        <v>0</v>
      </c>
      <c r="V9" s="4">
        <f t="shared" si="7"/>
        <v>0</v>
      </c>
    </row>
    <row r="10" spans="1:22" x14ac:dyDescent="0.2">
      <c r="A10" s="26">
        <f t="shared" si="9"/>
        <v>6</v>
      </c>
      <c r="B10" s="30"/>
      <c r="C10" s="550" t="s">
        <v>1129</v>
      </c>
      <c r="D10" s="28" t="s">
        <v>1885</v>
      </c>
      <c r="E10" s="72">
        <v>0</v>
      </c>
      <c r="F10" s="262"/>
      <c r="G10" s="72">
        <f t="shared" si="0"/>
        <v>0</v>
      </c>
      <c r="H10" s="262">
        <v>16198000</v>
      </c>
      <c r="I10" s="72">
        <f t="shared" si="1"/>
        <v>16198000</v>
      </c>
      <c r="J10" s="263">
        <v>5</v>
      </c>
      <c r="K10" s="551">
        <v>0.2</v>
      </c>
      <c r="L10" s="263">
        <v>0</v>
      </c>
      <c r="M10" s="134">
        <v>0</v>
      </c>
      <c r="N10" s="72">
        <f t="shared" si="2"/>
        <v>16198000</v>
      </c>
      <c r="O10" s="72">
        <f t="shared" si="3"/>
        <v>0</v>
      </c>
      <c r="P10" s="264" t="s">
        <v>1877</v>
      </c>
      <c r="Q10" s="6">
        <f t="shared" si="4"/>
        <v>0</v>
      </c>
      <c r="R10" s="4">
        <f t="shared" si="5"/>
        <v>809900</v>
      </c>
      <c r="S10" s="4">
        <f t="shared" si="6"/>
        <v>-809900</v>
      </c>
      <c r="T10" s="4"/>
      <c r="U10" s="4">
        <f t="shared" si="8"/>
        <v>0</v>
      </c>
      <c r="V10" s="4">
        <f t="shared" si="7"/>
        <v>0</v>
      </c>
    </row>
    <row r="11" spans="1:22" x14ac:dyDescent="0.2">
      <c r="A11" s="26">
        <f t="shared" si="9"/>
        <v>7</v>
      </c>
      <c r="B11" s="30"/>
      <c r="C11" s="550" t="s">
        <v>1129</v>
      </c>
      <c r="D11" s="28" t="s">
        <v>1886</v>
      </c>
      <c r="E11" s="72">
        <v>0</v>
      </c>
      <c r="F11" s="262"/>
      <c r="G11" s="72">
        <f t="shared" si="0"/>
        <v>0</v>
      </c>
      <c r="H11" s="262">
        <v>1176000</v>
      </c>
      <c r="I11" s="72">
        <f t="shared" si="1"/>
        <v>1176000</v>
      </c>
      <c r="J11" s="263">
        <v>5</v>
      </c>
      <c r="K11" s="551">
        <v>0.2</v>
      </c>
      <c r="L11" s="263">
        <v>0</v>
      </c>
      <c r="M11" s="134">
        <v>0</v>
      </c>
      <c r="N11" s="72">
        <f t="shared" si="2"/>
        <v>1176000</v>
      </c>
      <c r="O11" s="72">
        <f t="shared" si="3"/>
        <v>0</v>
      </c>
      <c r="P11" s="264" t="s">
        <v>1877</v>
      </c>
      <c r="Q11" s="6">
        <f t="shared" si="4"/>
        <v>0</v>
      </c>
      <c r="R11" s="4">
        <f t="shared" si="5"/>
        <v>58800</v>
      </c>
      <c r="S11" s="4">
        <f t="shared" si="6"/>
        <v>-58800</v>
      </c>
      <c r="T11" s="4"/>
      <c r="U11" s="4">
        <f t="shared" si="8"/>
        <v>0</v>
      </c>
      <c r="V11" s="4">
        <f t="shared" si="7"/>
        <v>0</v>
      </c>
    </row>
    <row r="12" spans="1:22" x14ac:dyDescent="0.2">
      <c r="A12" s="26">
        <f t="shared" si="9"/>
        <v>8</v>
      </c>
      <c r="B12" s="30"/>
      <c r="C12" s="550" t="s">
        <v>1129</v>
      </c>
      <c r="D12" s="28" t="s">
        <v>1887</v>
      </c>
      <c r="E12" s="72">
        <v>0</v>
      </c>
      <c r="F12" s="262"/>
      <c r="G12" s="72">
        <f t="shared" si="0"/>
        <v>0</v>
      </c>
      <c r="H12" s="262">
        <v>1140000</v>
      </c>
      <c r="I12" s="72">
        <f t="shared" si="1"/>
        <v>1140000</v>
      </c>
      <c r="J12" s="263">
        <v>5</v>
      </c>
      <c r="K12" s="551">
        <v>0.2</v>
      </c>
      <c r="L12" s="263">
        <v>0</v>
      </c>
      <c r="M12" s="134">
        <v>0</v>
      </c>
      <c r="N12" s="72">
        <f t="shared" si="2"/>
        <v>1140000</v>
      </c>
      <c r="O12" s="72">
        <f t="shared" si="3"/>
        <v>0</v>
      </c>
      <c r="P12" s="264" t="s">
        <v>1877</v>
      </c>
      <c r="Q12" s="6">
        <f t="shared" si="4"/>
        <v>0</v>
      </c>
      <c r="R12" s="4">
        <f t="shared" si="5"/>
        <v>57000</v>
      </c>
      <c r="S12" s="4">
        <f t="shared" si="6"/>
        <v>-57000</v>
      </c>
      <c r="T12" s="4"/>
      <c r="U12" s="4">
        <f t="shared" si="8"/>
        <v>0</v>
      </c>
      <c r="V12" s="4">
        <f t="shared" si="7"/>
        <v>0</v>
      </c>
    </row>
    <row r="13" spans="1:22" x14ac:dyDescent="0.2">
      <c r="A13" s="26">
        <f t="shared" si="9"/>
        <v>9</v>
      </c>
      <c r="B13" s="30"/>
      <c r="C13" s="550" t="s">
        <v>1129</v>
      </c>
      <c r="D13" s="28" t="s">
        <v>1888</v>
      </c>
      <c r="E13" s="72">
        <v>0</v>
      </c>
      <c r="F13" s="262"/>
      <c r="G13" s="72">
        <f t="shared" si="0"/>
        <v>0</v>
      </c>
      <c r="H13" s="262">
        <v>1120000</v>
      </c>
      <c r="I13" s="72">
        <f t="shared" si="1"/>
        <v>1120000</v>
      </c>
      <c r="J13" s="263">
        <v>5</v>
      </c>
      <c r="K13" s="551">
        <v>0.2</v>
      </c>
      <c r="L13" s="263">
        <v>0</v>
      </c>
      <c r="M13" s="134">
        <v>0</v>
      </c>
      <c r="N13" s="72">
        <f t="shared" si="2"/>
        <v>1120000</v>
      </c>
      <c r="O13" s="72">
        <f t="shared" si="3"/>
        <v>0</v>
      </c>
      <c r="P13" s="264" t="s">
        <v>1877</v>
      </c>
      <c r="Q13" s="6">
        <f t="shared" si="4"/>
        <v>0</v>
      </c>
      <c r="R13" s="4">
        <f t="shared" si="5"/>
        <v>56000</v>
      </c>
      <c r="S13" s="4">
        <f t="shared" si="6"/>
        <v>-56000</v>
      </c>
      <c r="T13" s="4"/>
      <c r="U13" s="4">
        <f t="shared" si="8"/>
        <v>0</v>
      </c>
      <c r="V13" s="4">
        <f t="shared" si="7"/>
        <v>0</v>
      </c>
    </row>
    <row r="14" spans="1:22" x14ac:dyDescent="0.2">
      <c r="A14" s="26">
        <f t="shared" si="9"/>
        <v>10</v>
      </c>
      <c r="B14" s="30"/>
      <c r="C14" s="550" t="s">
        <v>1883</v>
      </c>
      <c r="D14" s="28" t="s">
        <v>1889</v>
      </c>
      <c r="E14" s="72">
        <v>0</v>
      </c>
      <c r="F14" s="262"/>
      <c r="G14" s="72">
        <f t="shared" si="0"/>
        <v>0</v>
      </c>
      <c r="H14" s="262">
        <v>426560</v>
      </c>
      <c r="I14" s="72">
        <f t="shared" si="1"/>
        <v>426560</v>
      </c>
      <c r="J14" s="263">
        <v>5</v>
      </c>
      <c r="K14" s="551">
        <v>0.2</v>
      </c>
      <c r="L14" s="263">
        <v>0</v>
      </c>
      <c r="M14" s="72">
        <v>0</v>
      </c>
      <c r="N14" s="72">
        <f t="shared" si="2"/>
        <v>426560</v>
      </c>
      <c r="O14" s="72">
        <f t="shared" si="3"/>
        <v>0</v>
      </c>
      <c r="P14" s="264" t="s">
        <v>1877</v>
      </c>
      <c r="Q14" s="6">
        <f t="shared" si="4"/>
        <v>0</v>
      </c>
      <c r="R14" s="4">
        <f t="shared" si="5"/>
        <v>21328</v>
      </c>
      <c r="S14" s="4">
        <f t="shared" si="6"/>
        <v>-21328</v>
      </c>
      <c r="T14" s="4"/>
      <c r="U14" s="4">
        <f t="shared" si="8"/>
        <v>0</v>
      </c>
      <c r="V14" s="4">
        <f t="shared" si="7"/>
        <v>0</v>
      </c>
    </row>
    <row r="15" spans="1:22" x14ac:dyDescent="0.2">
      <c r="A15" s="26">
        <f t="shared" si="9"/>
        <v>11</v>
      </c>
      <c r="B15" s="30"/>
      <c r="C15" s="550" t="s">
        <v>1129</v>
      </c>
      <c r="D15" s="28" t="s">
        <v>1890</v>
      </c>
      <c r="E15" s="72">
        <v>0</v>
      </c>
      <c r="F15" s="262"/>
      <c r="G15" s="72">
        <f t="shared" si="0"/>
        <v>0</v>
      </c>
      <c r="H15" s="262">
        <v>42300000</v>
      </c>
      <c r="I15" s="72">
        <f t="shared" si="1"/>
        <v>42300000</v>
      </c>
      <c r="J15" s="263">
        <v>5</v>
      </c>
      <c r="K15" s="551">
        <v>0.2</v>
      </c>
      <c r="L15" s="263">
        <v>0</v>
      </c>
      <c r="M15" s="72">
        <f>ROUND((I15*K15*L15/12),0)</f>
        <v>0</v>
      </c>
      <c r="N15" s="72">
        <f t="shared" si="2"/>
        <v>42300000</v>
      </c>
      <c r="O15" s="72">
        <f t="shared" si="3"/>
        <v>0</v>
      </c>
      <c r="P15" s="264" t="s">
        <v>1877</v>
      </c>
      <c r="Q15" s="6">
        <f t="shared" si="4"/>
        <v>0</v>
      </c>
      <c r="R15" s="4">
        <f t="shared" si="5"/>
        <v>2115000</v>
      </c>
      <c r="S15" s="4">
        <f t="shared" si="6"/>
        <v>-2115000</v>
      </c>
      <c r="T15" s="4"/>
      <c r="U15" s="4">
        <f t="shared" si="8"/>
        <v>0</v>
      </c>
      <c r="V15" s="4">
        <f t="shared" si="7"/>
        <v>0</v>
      </c>
    </row>
    <row r="16" spans="1:22" x14ac:dyDescent="0.2">
      <c r="A16" s="26">
        <f t="shared" si="9"/>
        <v>12</v>
      </c>
      <c r="B16" s="30"/>
      <c r="C16" s="550" t="s">
        <v>1891</v>
      </c>
      <c r="D16" s="28" t="s">
        <v>1892</v>
      </c>
      <c r="E16" s="72">
        <v>0</v>
      </c>
      <c r="F16" s="262"/>
      <c r="G16" s="72">
        <f t="shared" si="0"/>
        <v>0</v>
      </c>
      <c r="H16" s="262">
        <v>86958795</v>
      </c>
      <c r="I16" s="72">
        <f t="shared" si="1"/>
        <v>86958795</v>
      </c>
      <c r="J16" s="263">
        <v>5</v>
      </c>
      <c r="K16" s="551">
        <v>0.2</v>
      </c>
      <c r="L16" s="263">
        <v>0</v>
      </c>
      <c r="M16" s="72">
        <f>ROUND((I16*K16*L16/12),0)</f>
        <v>0</v>
      </c>
      <c r="N16" s="72">
        <f t="shared" si="2"/>
        <v>86958795</v>
      </c>
      <c r="O16" s="72">
        <f t="shared" si="3"/>
        <v>0</v>
      </c>
      <c r="P16" s="264" t="s">
        <v>1877</v>
      </c>
      <c r="Q16" s="6">
        <f t="shared" si="4"/>
        <v>0</v>
      </c>
      <c r="R16" s="4">
        <f t="shared" si="5"/>
        <v>4347939.75</v>
      </c>
      <c r="S16" s="4">
        <f t="shared" si="6"/>
        <v>-4347939.75</v>
      </c>
      <c r="T16" s="4"/>
      <c r="U16" s="4">
        <f>ROUND(T16/12*L16,0)</f>
        <v>0</v>
      </c>
      <c r="V16" s="4">
        <f t="shared" si="7"/>
        <v>0</v>
      </c>
    </row>
    <row r="17" spans="1:22" x14ac:dyDescent="0.2">
      <c r="A17" s="26">
        <f t="shared" si="9"/>
        <v>13</v>
      </c>
      <c r="B17" s="30"/>
      <c r="C17" s="550" t="s">
        <v>1893</v>
      </c>
      <c r="D17" s="28" t="s">
        <v>1894</v>
      </c>
      <c r="E17" s="72">
        <v>0</v>
      </c>
      <c r="F17" s="262"/>
      <c r="G17" s="72">
        <f t="shared" si="0"/>
        <v>0</v>
      </c>
      <c r="H17" s="72">
        <v>85491752</v>
      </c>
      <c r="I17" s="72">
        <f t="shared" si="1"/>
        <v>85491752</v>
      </c>
      <c r="J17" s="263">
        <v>5</v>
      </c>
      <c r="K17" s="551">
        <v>0.2</v>
      </c>
      <c r="L17" s="263">
        <v>0</v>
      </c>
      <c r="M17" s="72">
        <f>+I17*K17*L17/12</f>
        <v>0</v>
      </c>
      <c r="N17" s="72">
        <f t="shared" si="2"/>
        <v>85491752</v>
      </c>
      <c r="O17" s="72">
        <f t="shared" si="3"/>
        <v>0</v>
      </c>
      <c r="P17" s="264" t="s">
        <v>1877</v>
      </c>
      <c r="Q17" s="6">
        <f t="shared" si="4"/>
        <v>0</v>
      </c>
      <c r="R17" s="4">
        <f t="shared" si="5"/>
        <v>4274587.6000000006</v>
      </c>
      <c r="S17" s="4">
        <f t="shared" si="6"/>
        <v>-4274587.6000000006</v>
      </c>
      <c r="T17" s="4"/>
      <c r="U17" s="4">
        <f>ROUND(T17/12*9,0)</f>
        <v>0</v>
      </c>
      <c r="V17" s="4">
        <f t="shared" si="7"/>
        <v>0</v>
      </c>
    </row>
    <row r="18" spans="1:22" x14ac:dyDescent="0.2">
      <c r="A18" s="26">
        <f t="shared" si="9"/>
        <v>14</v>
      </c>
      <c r="B18" s="30"/>
      <c r="C18" s="550" t="s">
        <v>1895</v>
      </c>
      <c r="D18" s="28" t="s">
        <v>1894</v>
      </c>
      <c r="E18" s="72">
        <v>0</v>
      </c>
      <c r="F18" s="262"/>
      <c r="G18" s="72">
        <f t="shared" si="0"/>
        <v>0</v>
      </c>
      <c r="H18" s="72">
        <v>32520145</v>
      </c>
      <c r="I18" s="72">
        <f t="shared" si="1"/>
        <v>32520145</v>
      </c>
      <c r="J18" s="263">
        <v>5</v>
      </c>
      <c r="K18" s="551">
        <v>0.2</v>
      </c>
      <c r="L18" s="263">
        <v>0</v>
      </c>
      <c r="M18" s="72">
        <f>+I18*K18*L18/12</f>
        <v>0</v>
      </c>
      <c r="N18" s="72">
        <f t="shared" si="2"/>
        <v>32520145</v>
      </c>
      <c r="O18" s="72">
        <f t="shared" si="3"/>
        <v>0</v>
      </c>
      <c r="P18" s="264" t="s">
        <v>1877</v>
      </c>
      <c r="Q18" s="6">
        <f t="shared" si="4"/>
        <v>0</v>
      </c>
      <c r="R18" s="4">
        <f t="shared" si="5"/>
        <v>1626007.25</v>
      </c>
      <c r="S18" s="4">
        <f t="shared" si="6"/>
        <v>-1626007.25</v>
      </c>
      <c r="T18" s="4"/>
      <c r="U18" s="4">
        <f>ROUND(T18/12*9,0)</f>
        <v>0</v>
      </c>
      <c r="V18" s="4">
        <f t="shared" si="7"/>
        <v>0</v>
      </c>
    </row>
    <row r="19" spans="1:22" x14ac:dyDescent="0.2">
      <c r="A19" s="26">
        <f t="shared" si="9"/>
        <v>15</v>
      </c>
      <c r="B19" s="552" t="str">
        <f>LEFT(C19,3)</f>
        <v>개발비</v>
      </c>
      <c r="C19" s="550" t="s">
        <v>1896</v>
      </c>
      <c r="D19" s="28" t="s">
        <v>1897</v>
      </c>
      <c r="E19" s="72">
        <v>0</v>
      </c>
      <c r="F19" s="262"/>
      <c r="G19" s="72">
        <f t="shared" si="0"/>
        <v>0</v>
      </c>
      <c r="H19" s="72">
        <v>123291550</v>
      </c>
      <c r="I19" s="72">
        <f t="shared" si="1"/>
        <v>123291550</v>
      </c>
      <c r="J19" s="263">
        <v>5</v>
      </c>
      <c r="K19" s="551">
        <v>0.2</v>
      </c>
      <c r="L19" s="263">
        <v>0</v>
      </c>
      <c r="M19" s="72">
        <f t="shared" ref="M19:M51" si="10">ROUND((I19*K19*L19/12),0)</f>
        <v>0</v>
      </c>
      <c r="N19" s="72">
        <f t="shared" si="2"/>
        <v>123291550</v>
      </c>
      <c r="O19" s="72">
        <f t="shared" si="3"/>
        <v>0</v>
      </c>
      <c r="P19" s="264" t="s">
        <v>1877</v>
      </c>
      <c r="Q19" s="6"/>
      <c r="R19" s="4">
        <f t="shared" si="5"/>
        <v>6164577.5</v>
      </c>
      <c r="S19" s="4">
        <f t="shared" si="6"/>
        <v>-6164577.5</v>
      </c>
      <c r="T19" s="4">
        <f t="shared" ref="T19:T55" si="11">I19/J19</f>
        <v>24658310</v>
      </c>
      <c r="U19" s="4">
        <f t="shared" ref="U19:U55" si="12">ROUND(T19/12*L19,0)</f>
        <v>0</v>
      </c>
      <c r="V19" s="4">
        <f t="shared" si="7"/>
        <v>0</v>
      </c>
    </row>
    <row r="20" spans="1:22" x14ac:dyDescent="0.2">
      <c r="A20" s="26">
        <f t="shared" si="9"/>
        <v>16</v>
      </c>
      <c r="B20" s="552" t="str">
        <f>LEFT(C20,3)</f>
        <v>개발비</v>
      </c>
      <c r="C20" s="550" t="s">
        <v>1898</v>
      </c>
      <c r="D20" s="28" t="s">
        <v>1899</v>
      </c>
      <c r="E20" s="72">
        <v>0</v>
      </c>
      <c r="F20" s="262"/>
      <c r="G20" s="72">
        <f t="shared" si="0"/>
        <v>0</v>
      </c>
      <c r="H20" s="72">
        <v>104205523</v>
      </c>
      <c r="I20" s="72">
        <f t="shared" si="1"/>
        <v>104205523</v>
      </c>
      <c r="J20" s="263">
        <v>5</v>
      </c>
      <c r="K20" s="551">
        <v>0.2</v>
      </c>
      <c r="L20" s="263">
        <v>0</v>
      </c>
      <c r="M20" s="72">
        <f t="shared" si="10"/>
        <v>0</v>
      </c>
      <c r="N20" s="72">
        <f t="shared" si="2"/>
        <v>104205523</v>
      </c>
      <c r="O20" s="72">
        <f t="shared" si="3"/>
        <v>0</v>
      </c>
      <c r="P20" s="305" t="s">
        <v>1877</v>
      </c>
      <c r="Q20" s="6"/>
      <c r="R20" s="4">
        <f t="shared" si="5"/>
        <v>5210276.1500000004</v>
      </c>
      <c r="S20" s="4">
        <f t="shared" si="6"/>
        <v>-5210276.1500000004</v>
      </c>
      <c r="T20" s="4">
        <f t="shared" si="11"/>
        <v>20841104.600000001</v>
      </c>
      <c r="U20" s="4">
        <f t="shared" si="12"/>
        <v>0</v>
      </c>
      <c r="V20" s="4">
        <f t="shared" si="7"/>
        <v>0</v>
      </c>
    </row>
    <row r="21" spans="1:22" x14ac:dyDescent="0.2">
      <c r="A21" s="26">
        <f t="shared" si="9"/>
        <v>17</v>
      </c>
      <c r="B21" s="552" t="str">
        <f>LEFT(C21,3)</f>
        <v>개발비</v>
      </c>
      <c r="C21" s="550" t="s">
        <v>1900</v>
      </c>
      <c r="D21" s="28" t="s">
        <v>1899</v>
      </c>
      <c r="E21" s="72">
        <v>0</v>
      </c>
      <c r="F21" s="262"/>
      <c r="G21" s="72">
        <f t="shared" si="0"/>
        <v>0</v>
      </c>
      <c r="H21" s="72">
        <v>31475066</v>
      </c>
      <c r="I21" s="72">
        <f t="shared" si="1"/>
        <v>31475066</v>
      </c>
      <c r="J21" s="263">
        <v>5</v>
      </c>
      <c r="K21" s="551">
        <v>0.2</v>
      </c>
      <c r="L21" s="263">
        <v>0</v>
      </c>
      <c r="M21" s="72">
        <f t="shared" si="10"/>
        <v>0</v>
      </c>
      <c r="N21" s="72">
        <f t="shared" si="2"/>
        <v>31475066</v>
      </c>
      <c r="O21" s="72">
        <f t="shared" si="3"/>
        <v>0</v>
      </c>
      <c r="P21" s="305" t="s">
        <v>1877</v>
      </c>
      <c r="Q21" s="6"/>
      <c r="R21" s="4">
        <f t="shared" si="5"/>
        <v>1573753.3</v>
      </c>
      <c r="S21" s="4">
        <f t="shared" si="6"/>
        <v>-1573753.3</v>
      </c>
      <c r="T21" s="4">
        <f t="shared" si="11"/>
        <v>6295013.2000000002</v>
      </c>
      <c r="U21" s="4">
        <f t="shared" si="12"/>
        <v>0</v>
      </c>
      <c r="V21" s="4">
        <f t="shared" si="7"/>
        <v>0</v>
      </c>
    </row>
    <row r="22" spans="1:22" x14ac:dyDescent="0.2">
      <c r="A22" s="26">
        <f t="shared" si="9"/>
        <v>18</v>
      </c>
      <c r="B22" s="552" t="str">
        <f>LEFT(C22,3)</f>
        <v>개발비</v>
      </c>
      <c r="C22" s="550" t="s">
        <v>1901</v>
      </c>
      <c r="D22" s="28" t="s">
        <v>1902</v>
      </c>
      <c r="E22" s="72">
        <v>0</v>
      </c>
      <c r="F22" s="262"/>
      <c r="G22" s="72">
        <f t="shared" si="0"/>
        <v>0</v>
      </c>
      <c r="H22" s="72">
        <v>30359603</v>
      </c>
      <c r="I22" s="72">
        <f t="shared" si="1"/>
        <v>30359603</v>
      </c>
      <c r="J22" s="263">
        <v>5</v>
      </c>
      <c r="K22" s="551">
        <v>0.2</v>
      </c>
      <c r="L22" s="263">
        <v>0</v>
      </c>
      <c r="M22" s="72">
        <f t="shared" si="10"/>
        <v>0</v>
      </c>
      <c r="N22" s="72">
        <f t="shared" si="2"/>
        <v>30359603</v>
      </c>
      <c r="O22" s="72">
        <f t="shared" si="3"/>
        <v>0</v>
      </c>
      <c r="P22" s="305" t="s">
        <v>1877</v>
      </c>
      <c r="Q22" s="6"/>
      <c r="R22" s="4">
        <f t="shared" si="5"/>
        <v>1517980.1500000001</v>
      </c>
      <c r="S22" s="4">
        <f t="shared" si="6"/>
        <v>-1517980.1500000001</v>
      </c>
      <c r="T22" s="4">
        <f t="shared" si="11"/>
        <v>6071920.5999999996</v>
      </c>
      <c r="U22" s="4">
        <f t="shared" si="12"/>
        <v>0</v>
      </c>
      <c r="V22" s="4">
        <f t="shared" si="7"/>
        <v>0</v>
      </c>
    </row>
    <row r="23" spans="1:22" x14ac:dyDescent="0.2">
      <c r="A23" s="26">
        <f t="shared" si="9"/>
        <v>19</v>
      </c>
      <c r="B23" s="552" t="str">
        <f>LEFT(C23,3)</f>
        <v>개발비</v>
      </c>
      <c r="C23" s="550" t="s">
        <v>1903</v>
      </c>
      <c r="D23" s="28" t="s">
        <v>1904</v>
      </c>
      <c r="E23" s="72">
        <v>0</v>
      </c>
      <c r="F23" s="262"/>
      <c r="G23" s="72">
        <f t="shared" si="0"/>
        <v>0</v>
      </c>
      <c r="H23" s="72">
        <v>40104957</v>
      </c>
      <c r="I23" s="72">
        <f t="shared" si="1"/>
        <v>40104957</v>
      </c>
      <c r="J23" s="263">
        <v>5</v>
      </c>
      <c r="K23" s="551">
        <v>0.2</v>
      </c>
      <c r="L23" s="263">
        <v>0</v>
      </c>
      <c r="M23" s="72">
        <f t="shared" si="10"/>
        <v>0</v>
      </c>
      <c r="N23" s="72">
        <f t="shared" si="2"/>
        <v>40104957</v>
      </c>
      <c r="O23" s="134">
        <f t="shared" si="3"/>
        <v>0</v>
      </c>
      <c r="P23" s="305" t="s">
        <v>1877</v>
      </c>
      <c r="Q23" s="6"/>
      <c r="R23" s="4">
        <f t="shared" si="5"/>
        <v>2005247.85</v>
      </c>
      <c r="S23" s="4">
        <f t="shared" si="6"/>
        <v>-2005247.85</v>
      </c>
      <c r="T23" s="4">
        <f t="shared" si="11"/>
        <v>8020991.4000000004</v>
      </c>
      <c r="U23" s="4">
        <f t="shared" si="12"/>
        <v>0</v>
      </c>
      <c r="V23" s="4">
        <f t="shared" si="7"/>
        <v>0</v>
      </c>
    </row>
    <row r="24" spans="1:22" x14ac:dyDescent="0.2">
      <c r="A24" s="26">
        <f t="shared" si="9"/>
        <v>20</v>
      </c>
      <c r="B24" s="552" t="str">
        <f>LEFT(C24,5)</f>
        <v>소프트웨어</v>
      </c>
      <c r="C24" s="550" t="s">
        <v>1129</v>
      </c>
      <c r="D24" s="28" t="s">
        <v>1905</v>
      </c>
      <c r="E24" s="72">
        <v>0</v>
      </c>
      <c r="F24" s="262"/>
      <c r="G24" s="72">
        <f t="shared" si="0"/>
        <v>0</v>
      </c>
      <c r="H24" s="72">
        <v>700000</v>
      </c>
      <c r="I24" s="72">
        <f t="shared" si="1"/>
        <v>700000</v>
      </c>
      <c r="J24" s="263">
        <v>5</v>
      </c>
      <c r="K24" s="551">
        <v>0.2</v>
      </c>
      <c r="L24" s="263">
        <v>0</v>
      </c>
      <c r="M24" s="72">
        <f t="shared" si="10"/>
        <v>0</v>
      </c>
      <c r="N24" s="72">
        <f t="shared" si="2"/>
        <v>700000</v>
      </c>
      <c r="O24" s="134">
        <f t="shared" si="3"/>
        <v>0</v>
      </c>
      <c r="P24" s="305" t="s">
        <v>1877</v>
      </c>
      <c r="Q24" s="6"/>
      <c r="R24" s="4">
        <f t="shared" si="5"/>
        <v>35000</v>
      </c>
      <c r="S24" s="4">
        <f t="shared" si="6"/>
        <v>-35000</v>
      </c>
      <c r="T24" s="4">
        <f t="shared" si="11"/>
        <v>140000</v>
      </c>
      <c r="U24" s="4">
        <f t="shared" si="12"/>
        <v>0</v>
      </c>
      <c r="V24" s="4">
        <f t="shared" si="7"/>
        <v>0</v>
      </c>
    </row>
    <row r="25" spans="1:22" x14ac:dyDescent="0.2">
      <c r="A25" s="26">
        <f t="shared" si="9"/>
        <v>21</v>
      </c>
      <c r="B25" s="552" t="str">
        <f>LEFT(C25,3)</f>
        <v>개발비</v>
      </c>
      <c r="C25" s="550" t="s">
        <v>1906</v>
      </c>
      <c r="D25" s="28" t="s">
        <v>1907</v>
      </c>
      <c r="E25" s="72">
        <v>0</v>
      </c>
      <c r="F25" s="262"/>
      <c r="G25" s="72">
        <f t="shared" si="0"/>
        <v>0</v>
      </c>
      <c r="H25" s="72">
        <v>49155498</v>
      </c>
      <c r="I25" s="72">
        <f t="shared" si="1"/>
        <v>49155498</v>
      </c>
      <c r="J25" s="263">
        <v>5</v>
      </c>
      <c r="K25" s="551">
        <v>0.2</v>
      </c>
      <c r="L25" s="263">
        <v>0</v>
      </c>
      <c r="M25" s="72">
        <f t="shared" si="10"/>
        <v>0</v>
      </c>
      <c r="N25" s="72">
        <f t="shared" si="2"/>
        <v>49155498</v>
      </c>
      <c r="O25" s="134">
        <f t="shared" si="3"/>
        <v>0</v>
      </c>
      <c r="P25" s="305" t="s">
        <v>1877</v>
      </c>
      <c r="Q25" s="6"/>
      <c r="R25" s="4">
        <f t="shared" si="5"/>
        <v>2457774.9</v>
      </c>
      <c r="S25" s="4">
        <f t="shared" si="6"/>
        <v>-2457774.9</v>
      </c>
      <c r="T25" s="4">
        <f t="shared" si="11"/>
        <v>9831099.5999999996</v>
      </c>
      <c r="U25" s="4">
        <f t="shared" si="12"/>
        <v>0</v>
      </c>
      <c r="V25" s="4">
        <f t="shared" si="7"/>
        <v>0</v>
      </c>
    </row>
    <row r="26" spans="1:22" x14ac:dyDescent="0.2">
      <c r="A26" s="26">
        <f t="shared" si="9"/>
        <v>22</v>
      </c>
      <c r="B26" s="552" t="str">
        <f>LEFT(C26,3)</f>
        <v>개발비</v>
      </c>
      <c r="C26" s="553" t="s">
        <v>1908</v>
      </c>
      <c r="D26" s="52" t="s">
        <v>1909</v>
      </c>
      <c r="E26" s="72">
        <v>0</v>
      </c>
      <c r="F26" s="308"/>
      <c r="G26" s="72">
        <f t="shared" si="0"/>
        <v>0</v>
      </c>
      <c r="H26" s="101">
        <v>87550295</v>
      </c>
      <c r="I26" s="72">
        <f t="shared" si="1"/>
        <v>87550295</v>
      </c>
      <c r="J26" s="285">
        <v>5</v>
      </c>
      <c r="K26" s="554">
        <v>0.2</v>
      </c>
      <c r="L26" s="263">
        <v>0</v>
      </c>
      <c r="M26" s="72">
        <f t="shared" si="10"/>
        <v>0</v>
      </c>
      <c r="N26" s="101">
        <f t="shared" si="2"/>
        <v>87550295</v>
      </c>
      <c r="O26" s="253">
        <f t="shared" si="3"/>
        <v>0</v>
      </c>
      <c r="P26" s="305" t="s">
        <v>1877</v>
      </c>
      <c r="Q26" s="6"/>
      <c r="R26" s="4">
        <f t="shared" si="5"/>
        <v>4377514.75</v>
      </c>
      <c r="S26" s="4">
        <f t="shared" si="6"/>
        <v>-4377514.75</v>
      </c>
      <c r="T26" s="4">
        <f t="shared" si="11"/>
        <v>17510059</v>
      </c>
      <c r="U26" s="4">
        <f t="shared" si="12"/>
        <v>0</v>
      </c>
      <c r="V26" s="4">
        <f t="shared" si="7"/>
        <v>0</v>
      </c>
    </row>
    <row r="27" spans="1:22" x14ac:dyDescent="0.2">
      <c r="A27" s="26">
        <f t="shared" si="9"/>
        <v>23</v>
      </c>
      <c r="B27" s="552" t="str">
        <f>LEFT(C27,3)</f>
        <v>개발비</v>
      </c>
      <c r="C27" s="555" t="s">
        <v>1910</v>
      </c>
      <c r="D27" s="34" t="s">
        <v>1911</v>
      </c>
      <c r="E27" s="72">
        <v>0</v>
      </c>
      <c r="F27" s="262"/>
      <c r="G27" s="72">
        <f t="shared" si="0"/>
        <v>0</v>
      </c>
      <c r="H27" s="72">
        <v>39011255</v>
      </c>
      <c r="I27" s="72">
        <f t="shared" si="1"/>
        <v>39011255</v>
      </c>
      <c r="J27" s="285">
        <v>5</v>
      </c>
      <c r="K27" s="554">
        <v>0.2</v>
      </c>
      <c r="L27" s="263">
        <v>0</v>
      </c>
      <c r="M27" s="72">
        <f t="shared" si="10"/>
        <v>0</v>
      </c>
      <c r="N27" s="101">
        <f t="shared" si="2"/>
        <v>39011255</v>
      </c>
      <c r="O27" s="253">
        <f t="shared" si="3"/>
        <v>0</v>
      </c>
      <c r="P27" s="305" t="s">
        <v>1877</v>
      </c>
      <c r="Q27" s="6"/>
      <c r="R27" s="4">
        <f t="shared" si="5"/>
        <v>1950562.75</v>
      </c>
      <c r="S27" s="4">
        <f t="shared" si="6"/>
        <v>-1950562.75</v>
      </c>
      <c r="T27" s="4">
        <f t="shared" si="11"/>
        <v>7802251</v>
      </c>
      <c r="U27" s="4">
        <f t="shared" si="12"/>
        <v>0</v>
      </c>
      <c r="V27" s="4">
        <f t="shared" si="7"/>
        <v>0</v>
      </c>
    </row>
    <row r="28" spans="1:22" x14ac:dyDescent="0.2">
      <c r="A28" s="26">
        <f t="shared" si="9"/>
        <v>24</v>
      </c>
      <c r="B28" s="552" t="str">
        <f>LEFT(C28,5)</f>
        <v>소프트웨어</v>
      </c>
      <c r="C28" s="555" t="s">
        <v>1129</v>
      </c>
      <c r="D28" s="34" t="s">
        <v>1912</v>
      </c>
      <c r="E28" s="72">
        <v>0</v>
      </c>
      <c r="F28" s="284"/>
      <c r="G28" s="72">
        <f t="shared" si="0"/>
        <v>0</v>
      </c>
      <c r="H28" s="101">
        <v>77272</v>
      </c>
      <c r="I28" s="72">
        <f t="shared" si="1"/>
        <v>77272</v>
      </c>
      <c r="J28" s="285">
        <v>5</v>
      </c>
      <c r="K28" s="554">
        <v>0.2</v>
      </c>
      <c r="L28" s="263">
        <v>0</v>
      </c>
      <c r="M28" s="72">
        <f t="shared" si="10"/>
        <v>0</v>
      </c>
      <c r="N28" s="101">
        <f t="shared" si="2"/>
        <v>77272</v>
      </c>
      <c r="O28" s="253">
        <f t="shared" si="3"/>
        <v>0</v>
      </c>
      <c r="P28" s="305" t="s">
        <v>1877</v>
      </c>
      <c r="Q28" s="6"/>
      <c r="R28" s="4">
        <f t="shared" si="5"/>
        <v>3863.6000000000004</v>
      </c>
      <c r="S28" s="4">
        <f t="shared" si="6"/>
        <v>-3863.6000000000004</v>
      </c>
      <c r="T28" s="4">
        <f t="shared" si="11"/>
        <v>15454.4</v>
      </c>
      <c r="U28" s="4">
        <f t="shared" si="12"/>
        <v>0</v>
      </c>
      <c r="V28" s="4">
        <f t="shared" si="7"/>
        <v>0</v>
      </c>
    </row>
    <row r="29" spans="1:22" x14ac:dyDescent="0.2">
      <c r="A29" s="26">
        <f t="shared" si="9"/>
        <v>25</v>
      </c>
      <c r="B29" s="552" t="str">
        <f>LEFT(C29,3)</f>
        <v>개발비</v>
      </c>
      <c r="C29" s="555" t="s">
        <v>1913</v>
      </c>
      <c r="D29" s="34" t="s">
        <v>1914</v>
      </c>
      <c r="E29" s="72">
        <v>0</v>
      </c>
      <c r="F29" s="284"/>
      <c r="G29" s="72">
        <f t="shared" si="0"/>
        <v>0</v>
      </c>
      <c r="H29" s="101">
        <v>54527657</v>
      </c>
      <c r="I29" s="72">
        <f t="shared" si="1"/>
        <v>54527657</v>
      </c>
      <c r="J29" s="285">
        <v>5</v>
      </c>
      <c r="K29" s="554">
        <v>0.2</v>
      </c>
      <c r="L29" s="263">
        <v>0</v>
      </c>
      <c r="M29" s="72">
        <f t="shared" si="10"/>
        <v>0</v>
      </c>
      <c r="N29" s="101">
        <f t="shared" si="2"/>
        <v>54527657</v>
      </c>
      <c r="O29" s="253">
        <f t="shared" si="3"/>
        <v>0</v>
      </c>
      <c r="P29" s="305" t="s">
        <v>1877</v>
      </c>
      <c r="Q29" s="6"/>
      <c r="R29" s="4">
        <f t="shared" si="5"/>
        <v>2726382.85</v>
      </c>
      <c r="S29" s="4">
        <f t="shared" si="6"/>
        <v>-2726382.85</v>
      </c>
      <c r="T29" s="4">
        <f t="shared" si="11"/>
        <v>10905531.4</v>
      </c>
      <c r="U29" s="4">
        <f t="shared" si="12"/>
        <v>0</v>
      </c>
      <c r="V29" s="4">
        <f t="shared" si="7"/>
        <v>0</v>
      </c>
    </row>
    <row r="30" spans="1:22" x14ac:dyDescent="0.2">
      <c r="A30" s="26">
        <f t="shared" si="9"/>
        <v>26</v>
      </c>
      <c r="B30" s="552" t="str">
        <f>LEFT(C30,5)</f>
        <v>소프트웨어</v>
      </c>
      <c r="C30" s="555" t="s">
        <v>1129</v>
      </c>
      <c r="D30" s="34" t="s">
        <v>1915</v>
      </c>
      <c r="E30" s="72">
        <v>0</v>
      </c>
      <c r="F30" s="284"/>
      <c r="G30" s="72">
        <f t="shared" si="0"/>
        <v>0</v>
      </c>
      <c r="H30" s="101">
        <v>310000</v>
      </c>
      <c r="I30" s="72">
        <f t="shared" si="1"/>
        <v>310000</v>
      </c>
      <c r="J30" s="285">
        <v>5</v>
      </c>
      <c r="K30" s="554">
        <v>0.2</v>
      </c>
      <c r="L30" s="263">
        <v>0</v>
      </c>
      <c r="M30" s="72">
        <f t="shared" si="10"/>
        <v>0</v>
      </c>
      <c r="N30" s="101">
        <f t="shared" si="2"/>
        <v>310000</v>
      </c>
      <c r="O30" s="253">
        <f t="shared" si="3"/>
        <v>0</v>
      </c>
      <c r="P30" s="305" t="s">
        <v>1877</v>
      </c>
      <c r="Q30" s="6"/>
      <c r="R30" s="4">
        <f t="shared" si="5"/>
        <v>15500</v>
      </c>
      <c r="S30" s="4">
        <f t="shared" si="6"/>
        <v>-15500</v>
      </c>
      <c r="T30" s="4">
        <f t="shared" si="11"/>
        <v>62000</v>
      </c>
      <c r="U30" s="4">
        <f t="shared" si="12"/>
        <v>0</v>
      </c>
      <c r="V30" s="4">
        <f t="shared" si="7"/>
        <v>0</v>
      </c>
    </row>
    <row r="31" spans="1:22" x14ac:dyDescent="0.2">
      <c r="A31" s="26">
        <f t="shared" si="9"/>
        <v>27</v>
      </c>
      <c r="B31" s="552" t="str">
        <f>LEFT(C31,5)</f>
        <v>소프트웨어</v>
      </c>
      <c r="C31" s="550" t="s">
        <v>1129</v>
      </c>
      <c r="D31" s="28" t="s">
        <v>1915</v>
      </c>
      <c r="E31" s="72">
        <v>0</v>
      </c>
      <c r="F31" s="262"/>
      <c r="G31" s="72">
        <f t="shared" si="0"/>
        <v>0</v>
      </c>
      <c r="H31" s="72">
        <v>214000</v>
      </c>
      <c r="I31" s="72">
        <f t="shared" si="1"/>
        <v>214000</v>
      </c>
      <c r="J31" s="285">
        <v>5</v>
      </c>
      <c r="K31" s="554">
        <v>0.2</v>
      </c>
      <c r="L31" s="263">
        <v>0</v>
      </c>
      <c r="M31" s="72">
        <f t="shared" si="10"/>
        <v>0</v>
      </c>
      <c r="N31" s="101">
        <f t="shared" si="2"/>
        <v>214000</v>
      </c>
      <c r="O31" s="253">
        <f t="shared" si="3"/>
        <v>0</v>
      </c>
      <c r="P31" s="305" t="s">
        <v>1877</v>
      </c>
      <c r="Q31" s="6"/>
      <c r="R31" s="4">
        <f t="shared" si="5"/>
        <v>10700</v>
      </c>
      <c r="S31" s="4">
        <f t="shared" si="6"/>
        <v>-10700</v>
      </c>
      <c r="T31" s="4">
        <f t="shared" si="11"/>
        <v>42800</v>
      </c>
      <c r="U31" s="4">
        <f t="shared" si="12"/>
        <v>0</v>
      </c>
      <c r="V31" s="4">
        <f t="shared" si="7"/>
        <v>0</v>
      </c>
    </row>
    <row r="32" spans="1:22" x14ac:dyDescent="0.2">
      <c r="A32" s="26">
        <f t="shared" si="9"/>
        <v>28</v>
      </c>
      <c r="B32" s="552" t="str">
        <f>LEFT(C32,5)</f>
        <v>소프트웨어</v>
      </c>
      <c r="C32" s="553" t="s">
        <v>1129</v>
      </c>
      <c r="D32" s="52" t="s">
        <v>1916</v>
      </c>
      <c r="E32" s="72">
        <v>0</v>
      </c>
      <c r="F32" s="308"/>
      <c r="G32" s="72">
        <f t="shared" si="0"/>
        <v>0</v>
      </c>
      <c r="H32" s="83">
        <v>95000</v>
      </c>
      <c r="I32" s="72">
        <f t="shared" si="1"/>
        <v>95000</v>
      </c>
      <c r="J32" s="285">
        <v>5</v>
      </c>
      <c r="K32" s="554">
        <v>0.2</v>
      </c>
      <c r="L32" s="263">
        <v>0</v>
      </c>
      <c r="M32" s="72">
        <f t="shared" si="10"/>
        <v>0</v>
      </c>
      <c r="N32" s="101">
        <f t="shared" si="2"/>
        <v>95000</v>
      </c>
      <c r="O32" s="253">
        <f t="shared" si="3"/>
        <v>0</v>
      </c>
      <c r="P32" s="305" t="s">
        <v>1877</v>
      </c>
      <c r="Q32" s="6"/>
      <c r="R32" s="4">
        <f t="shared" si="5"/>
        <v>4750</v>
      </c>
      <c r="S32" s="4">
        <f t="shared" si="6"/>
        <v>-4750</v>
      </c>
      <c r="T32" s="4">
        <f t="shared" si="11"/>
        <v>19000</v>
      </c>
      <c r="U32" s="4">
        <f t="shared" si="12"/>
        <v>0</v>
      </c>
      <c r="V32" s="4">
        <f t="shared" si="7"/>
        <v>0</v>
      </c>
    </row>
    <row r="33" spans="1:22" x14ac:dyDescent="0.2">
      <c r="A33" s="26">
        <f t="shared" si="9"/>
        <v>29</v>
      </c>
      <c r="B33" s="552" t="str">
        <f>LEFT(C33,3)</f>
        <v>개발비</v>
      </c>
      <c r="C33" s="550" t="s">
        <v>1917</v>
      </c>
      <c r="D33" s="28" t="s">
        <v>1918</v>
      </c>
      <c r="E33" s="72">
        <v>0</v>
      </c>
      <c r="F33" s="262"/>
      <c r="G33" s="72">
        <f t="shared" si="0"/>
        <v>0</v>
      </c>
      <c r="H33" s="72">
        <v>57242701</v>
      </c>
      <c r="I33" s="72">
        <f t="shared" si="1"/>
        <v>57242701</v>
      </c>
      <c r="J33" s="263">
        <v>5</v>
      </c>
      <c r="K33" s="551">
        <v>0.2</v>
      </c>
      <c r="L33" s="263">
        <v>0</v>
      </c>
      <c r="M33" s="72">
        <f t="shared" si="10"/>
        <v>0</v>
      </c>
      <c r="N33" s="101">
        <f t="shared" si="2"/>
        <v>57242701</v>
      </c>
      <c r="O33" s="253">
        <f t="shared" si="3"/>
        <v>0</v>
      </c>
      <c r="P33" s="305" t="s">
        <v>1877</v>
      </c>
      <c r="Q33" s="6"/>
      <c r="R33" s="4">
        <f t="shared" si="5"/>
        <v>2862135.0500000003</v>
      </c>
      <c r="S33" s="4">
        <f t="shared" si="6"/>
        <v>-2862135.0500000003</v>
      </c>
      <c r="T33" s="4">
        <f t="shared" si="11"/>
        <v>11448540.199999999</v>
      </c>
      <c r="U33" s="4">
        <f t="shared" si="12"/>
        <v>0</v>
      </c>
      <c r="V33" s="4">
        <f t="shared" si="7"/>
        <v>0</v>
      </c>
    </row>
    <row r="34" spans="1:22" x14ac:dyDescent="0.2">
      <c r="A34" s="26">
        <f t="shared" si="9"/>
        <v>30</v>
      </c>
      <c r="B34" s="552" t="str">
        <f>LEFT(C34,3)</f>
        <v>개발비</v>
      </c>
      <c r="C34" s="550" t="s">
        <v>1919</v>
      </c>
      <c r="D34" s="28" t="s">
        <v>1920</v>
      </c>
      <c r="E34" s="72">
        <v>0</v>
      </c>
      <c r="F34" s="262"/>
      <c r="G34" s="72">
        <f t="shared" si="0"/>
        <v>0</v>
      </c>
      <c r="H34" s="72">
        <v>20014564</v>
      </c>
      <c r="I34" s="72">
        <f t="shared" si="1"/>
        <v>20014564</v>
      </c>
      <c r="J34" s="263">
        <v>5</v>
      </c>
      <c r="K34" s="551">
        <v>0.2</v>
      </c>
      <c r="L34" s="263">
        <v>0</v>
      </c>
      <c r="M34" s="72">
        <f t="shared" si="10"/>
        <v>0</v>
      </c>
      <c r="N34" s="101">
        <f t="shared" si="2"/>
        <v>20014564</v>
      </c>
      <c r="O34" s="253">
        <f t="shared" si="3"/>
        <v>0</v>
      </c>
      <c r="P34" s="305" t="s">
        <v>1877</v>
      </c>
      <c r="Q34" s="6"/>
      <c r="R34" s="4">
        <f t="shared" si="5"/>
        <v>1000728.2000000001</v>
      </c>
      <c r="S34" s="4">
        <f t="shared" si="6"/>
        <v>-1000728.2000000001</v>
      </c>
      <c r="T34" s="4">
        <f t="shared" si="11"/>
        <v>4002912.8</v>
      </c>
      <c r="U34" s="4">
        <f t="shared" si="12"/>
        <v>0</v>
      </c>
      <c r="V34" s="4">
        <f t="shared" si="7"/>
        <v>0</v>
      </c>
    </row>
    <row r="35" spans="1:22" x14ac:dyDescent="0.2">
      <c r="A35" s="26">
        <f t="shared" si="9"/>
        <v>31</v>
      </c>
      <c r="B35" s="552" t="str">
        <f>LEFT(C35,5)</f>
        <v>소프트웨어</v>
      </c>
      <c r="C35" s="550" t="s">
        <v>1129</v>
      </c>
      <c r="D35" s="28" t="s">
        <v>1921</v>
      </c>
      <c r="E35" s="72">
        <v>0</v>
      </c>
      <c r="F35" s="262"/>
      <c r="G35" s="72">
        <f t="shared" si="0"/>
        <v>0</v>
      </c>
      <c r="H35" s="72">
        <v>190000</v>
      </c>
      <c r="I35" s="72">
        <f t="shared" si="1"/>
        <v>190000</v>
      </c>
      <c r="J35" s="263">
        <v>5</v>
      </c>
      <c r="K35" s="551">
        <v>0.2</v>
      </c>
      <c r="L35" s="263">
        <v>0</v>
      </c>
      <c r="M35" s="72">
        <f t="shared" si="10"/>
        <v>0</v>
      </c>
      <c r="N35" s="101">
        <f t="shared" si="2"/>
        <v>190000</v>
      </c>
      <c r="O35" s="134">
        <f t="shared" si="3"/>
        <v>0</v>
      </c>
      <c r="P35" s="305" t="s">
        <v>1877</v>
      </c>
      <c r="Q35" s="6"/>
      <c r="R35" s="4">
        <f t="shared" si="5"/>
        <v>9500</v>
      </c>
      <c r="S35" s="4">
        <f t="shared" si="6"/>
        <v>-9500</v>
      </c>
      <c r="T35" s="4">
        <f t="shared" si="11"/>
        <v>38000</v>
      </c>
      <c r="U35" s="4">
        <f t="shared" si="12"/>
        <v>0</v>
      </c>
      <c r="V35" s="4">
        <f t="shared" si="7"/>
        <v>0</v>
      </c>
    </row>
    <row r="36" spans="1:22" x14ac:dyDescent="0.2">
      <c r="A36" s="26">
        <f t="shared" si="9"/>
        <v>32</v>
      </c>
      <c r="B36" s="552" t="str">
        <f>LEFT(C36,3)</f>
        <v>개발비</v>
      </c>
      <c r="C36" s="550" t="s">
        <v>1922</v>
      </c>
      <c r="D36" s="28" t="s">
        <v>1923</v>
      </c>
      <c r="E36" s="72">
        <v>0</v>
      </c>
      <c r="F36" s="262"/>
      <c r="G36" s="72">
        <f t="shared" si="0"/>
        <v>0</v>
      </c>
      <c r="H36" s="72">
        <v>71328994</v>
      </c>
      <c r="I36" s="72">
        <f t="shared" si="1"/>
        <v>71328994</v>
      </c>
      <c r="J36" s="263">
        <v>5</v>
      </c>
      <c r="K36" s="551">
        <v>0.2</v>
      </c>
      <c r="L36" s="263">
        <v>0</v>
      </c>
      <c r="M36" s="72">
        <f t="shared" si="10"/>
        <v>0</v>
      </c>
      <c r="N36" s="101">
        <f t="shared" si="2"/>
        <v>71328994</v>
      </c>
      <c r="O36" s="134">
        <f t="shared" si="3"/>
        <v>0</v>
      </c>
      <c r="P36" s="305" t="s">
        <v>1877</v>
      </c>
      <c r="Q36" s="6"/>
      <c r="R36" s="4">
        <f t="shared" si="5"/>
        <v>3566449.7</v>
      </c>
      <c r="S36" s="4">
        <f t="shared" si="6"/>
        <v>-3566449.7</v>
      </c>
      <c r="T36" s="4">
        <f t="shared" si="11"/>
        <v>14265798.800000001</v>
      </c>
      <c r="U36" s="4">
        <f t="shared" si="12"/>
        <v>0</v>
      </c>
      <c r="V36" s="4">
        <f t="shared" si="7"/>
        <v>0</v>
      </c>
    </row>
    <row r="37" spans="1:22" x14ac:dyDescent="0.2">
      <c r="A37" s="26">
        <f t="shared" si="9"/>
        <v>33</v>
      </c>
      <c r="B37" s="552" t="str">
        <f>LEFT(C37,3)</f>
        <v>개발비</v>
      </c>
      <c r="C37" s="550" t="s">
        <v>1924</v>
      </c>
      <c r="D37" s="28" t="s">
        <v>1923</v>
      </c>
      <c r="E37" s="72">
        <v>0</v>
      </c>
      <c r="F37" s="262"/>
      <c r="G37" s="72">
        <f t="shared" si="0"/>
        <v>0</v>
      </c>
      <c r="H37" s="72">
        <v>31129422</v>
      </c>
      <c r="I37" s="72">
        <f t="shared" si="1"/>
        <v>31129422</v>
      </c>
      <c r="J37" s="263">
        <v>5</v>
      </c>
      <c r="K37" s="551">
        <v>0.2</v>
      </c>
      <c r="L37" s="263">
        <v>0</v>
      </c>
      <c r="M37" s="72">
        <f t="shared" si="10"/>
        <v>0</v>
      </c>
      <c r="N37" s="101">
        <f t="shared" si="2"/>
        <v>31129422</v>
      </c>
      <c r="O37" s="134">
        <f t="shared" si="3"/>
        <v>0</v>
      </c>
      <c r="P37" s="305" t="s">
        <v>1877</v>
      </c>
      <c r="Q37" s="6"/>
      <c r="R37" s="4">
        <f t="shared" si="5"/>
        <v>1556471.1</v>
      </c>
      <c r="S37" s="4">
        <f t="shared" si="6"/>
        <v>-1556471.1</v>
      </c>
      <c r="T37" s="4">
        <f t="shared" si="11"/>
        <v>6225884.4000000004</v>
      </c>
      <c r="U37" s="4">
        <f t="shared" si="12"/>
        <v>0</v>
      </c>
      <c r="V37" s="4">
        <f t="shared" si="7"/>
        <v>0</v>
      </c>
    </row>
    <row r="38" spans="1:22" x14ac:dyDescent="0.2">
      <c r="A38" s="26">
        <f t="shared" si="9"/>
        <v>34</v>
      </c>
      <c r="B38" s="552" t="str">
        <f>LEFT(C38,3)</f>
        <v>개발비</v>
      </c>
      <c r="C38" s="550" t="s">
        <v>1925</v>
      </c>
      <c r="D38" s="28" t="s">
        <v>1923</v>
      </c>
      <c r="E38" s="72">
        <v>0</v>
      </c>
      <c r="F38" s="262"/>
      <c r="G38" s="72">
        <f t="shared" si="0"/>
        <v>0</v>
      </c>
      <c r="H38" s="72">
        <v>29543944</v>
      </c>
      <c r="I38" s="72">
        <f t="shared" si="1"/>
        <v>29543944</v>
      </c>
      <c r="J38" s="263">
        <v>5</v>
      </c>
      <c r="K38" s="551">
        <v>0.2</v>
      </c>
      <c r="L38" s="263">
        <v>0</v>
      </c>
      <c r="M38" s="72">
        <f t="shared" si="10"/>
        <v>0</v>
      </c>
      <c r="N38" s="101">
        <f t="shared" si="2"/>
        <v>29543944</v>
      </c>
      <c r="O38" s="134">
        <f t="shared" si="3"/>
        <v>0</v>
      </c>
      <c r="P38" s="305" t="s">
        <v>1877</v>
      </c>
      <c r="Q38" s="6"/>
      <c r="R38" s="4">
        <f t="shared" si="5"/>
        <v>1477197.2000000002</v>
      </c>
      <c r="S38" s="4">
        <f t="shared" si="6"/>
        <v>-1477197.2000000002</v>
      </c>
      <c r="T38" s="4">
        <f t="shared" si="11"/>
        <v>5908788.7999999998</v>
      </c>
      <c r="U38" s="4">
        <f t="shared" si="12"/>
        <v>0</v>
      </c>
      <c r="V38" s="4">
        <f t="shared" si="7"/>
        <v>0</v>
      </c>
    </row>
    <row r="39" spans="1:22" x14ac:dyDescent="0.2">
      <c r="A39" s="26">
        <f t="shared" si="9"/>
        <v>35</v>
      </c>
      <c r="B39" s="552" t="str">
        <f>LEFT(C39,3)</f>
        <v>개발비</v>
      </c>
      <c r="C39" s="550" t="s">
        <v>1926</v>
      </c>
      <c r="D39" s="28" t="s">
        <v>1923</v>
      </c>
      <c r="E39" s="72">
        <v>0</v>
      </c>
      <c r="F39" s="262"/>
      <c r="G39" s="72">
        <f t="shared" si="0"/>
        <v>0</v>
      </c>
      <c r="H39" s="72">
        <v>24107301</v>
      </c>
      <c r="I39" s="72">
        <f t="shared" si="1"/>
        <v>24107301</v>
      </c>
      <c r="J39" s="263">
        <v>5</v>
      </c>
      <c r="K39" s="551">
        <v>0.2</v>
      </c>
      <c r="L39" s="263">
        <v>0</v>
      </c>
      <c r="M39" s="72">
        <f t="shared" si="10"/>
        <v>0</v>
      </c>
      <c r="N39" s="101">
        <f t="shared" si="2"/>
        <v>24107301</v>
      </c>
      <c r="O39" s="72">
        <f t="shared" si="3"/>
        <v>0</v>
      </c>
      <c r="P39" s="264" t="s">
        <v>1877</v>
      </c>
      <c r="Q39" s="6"/>
      <c r="R39" s="4">
        <f t="shared" si="5"/>
        <v>1205365.05</v>
      </c>
      <c r="S39" s="4">
        <f t="shared" si="6"/>
        <v>-1205365.05</v>
      </c>
      <c r="T39" s="4">
        <f t="shared" si="11"/>
        <v>4821460.2</v>
      </c>
      <c r="U39" s="4">
        <f t="shared" si="12"/>
        <v>0</v>
      </c>
      <c r="V39" s="4">
        <f t="shared" si="7"/>
        <v>0</v>
      </c>
    </row>
    <row r="40" spans="1:22" x14ac:dyDescent="0.2">
      <c r="A40" s="26">
        <f t="shared" si="9"/>
        <v>36</v>
      </c>
      <c r="B40" s="552" t="str">
        <f t="shared" ref="B40:B46" si="13">LEFT(C40,5)</f>
        <v>소프트웨어</v>
      </c>
      <c r="C40" s="550" t="s">
        <v>1129</v>
      </c>
      <c r="D40" s="28" t="s">
        <v>1927</v>
      </c>
      <c r="E40" s="134">
        <v>0</v>
      </c>
      <c r="F40" s="262"/>
      <c r="G40" s="72">
        <f t="shared" si="0"/>
        <v>0</v>
      </c>
      <c r="H40" s="72">
        <v>459992</v>
      </c>
      <c r="I40" s="72">
        <f t="shared" si="1"/>
        <v>459992</v>
      </c>
      <c r="J40" s="263">
        <v>5</v>
      </c>
      <c r="K40" s="551">
        <v>0.2</v>
      </c>
      <c r="L40" s="263">
        <v>0</v>
      </c>
      <c r="M40" s="72">
        <f t="shared" si="10"/>
        <v>0</v>
      </c>
      <c r="N40" s="72">
        <f t="shared" si="2"/>
        <v>459992</v>
      </c>
      <c r="O40" s="134">
        <f t="shared" si="3"/>
        <v>0</v>
      </c>
      <c r="P40" s="305" t="s">
        <v>1877</v>
      </c>
      <c r="Q40" s="6"/>
      <c r="R40" s="4">
        <f t="shared" si="5"/>
        <v>22999.600000000002</v>
      </c>
      <c r="S40" s="4">
        <f t="shared" si="6"/>
        <v>-22999.600000000002</v>
      </c>
      <c r="T40" s="4">
        <f t="shared" si="11"/>
        <v>91998.399999999994</v>
      </c>
      <c r="U40" s="4">
        <f t="shared" si="12"/>
        <v>0</v>
      </c>
      <c r="V40" s="4">
        <f t="shared" si="7"/>
        <v>0</v>
      </c>
    </row>
    <row r="41" spans="1:22" x14ac:dyDescent="0.2">
      <c r="A41" s="26">
        <f t="shared" si="9"/>
        <v>37</v>
      </c>
      <c r="B41" s="552" t="str">
        <f t="shared" si="13"/>
        <v>소프트웨어</v>
      </c>
      <c r="C41" s="550" t="s">
        <v>1129</v>
      </c>
      <c r="D41" s="28" t="s">
        <v>1928</v>
      </c>
      <c r="E41" s="134">
        <v>0</v>
      </c>
      <c r="F41" s="262"/>
      <c r="G41" s="72">
        <f t="shared" si="0"/>
        <v>0</v>
      </c>
      <c r="H41" s="72">
        <v>436364</v>
      </c>
      <c r="I41" s="72">
        <f t="shared" si="1"/>
        <v>436364</v>
      </c>
      <c r="J41" s="263">
        <v>5</v>
      </c>
      <c r="K41" s="551">
        <v>0.2</v>
      </c>
      <c r="L41" s="263">
        <v>0</v>
      </c>
      <c r="M41" s="72">
        <f t="shared" si="10"/>
        <v>0</v>
      </c>
      <c r="N41" s="72">
        <f t="shared" si="2"/>
        <v>436364</v>
      </c>
      <c r="O41" s="134">
        <f t="shared" si="3"/>
        <v>0</v>
      </c>
      <c r="P41" s="305" t="s">
        <v>1877</v>
      </c>
      <c r="Q41" s="6"/>
      <c r="R41" s="4">
        <f t="shared" si="5"/>
        <v>21818.2</v>
      </c>
      <c r="S41" s="4">
        <f t="shared" si="6"/>
        <v>-21818.2</v>
      </c>
      <c r="T41" s="4">
        <f t="shared" si="11"/>
        <v>87272.8</v>
      </c>
      <c r="U41" s="4">
        <f t="shared" si="12"/>
        <v>0</v>
      </c>
      <c r="V41" s="4">
        <f t="shared" si="7"/>
        <v>0</v>
      </c>
    </row>
    <row r="42" spans="1:22" ht="16.5" hidden="1" customHeight="1" x14ac:dyDescent="0.2">
      <c r="A42" s="26">
        <f t="shared" si="9"/>
        <v>38</v>
      </c>
      <c r="B42" s="552" t="str">
        <f t="shared" si="13"/>
        <v>OP30T</v>
      </c>
      <c r="C42" s="550" t="s">
        <v>1929</v>
      </c>
      <c r="D42" s="28" t="s">
        <v>1930</v>
      </c>
      <c r="E42" s="134">
        <v>0</v>
      </c>
      <c r="F42" s="262"/>
      <c r="G42" s="72">
        <f t="shared" si="0"/>
        <v>0</v>
      </c>
      <c r="H42" s="72">
        <v>0</v>
      </c>
      <c r="I42" s="72">
        <f t="shared" si="1"/>
        <v>0</v>
      </c>
      <c r="J42" s="263">
        <v>5</v>
      </c>
      <c r="K42" s="551">
        <v>0.2</v>
      </c>
      <c r="L42" s="263">
        <v>6</v>
      </c>
      <c r="M42" s="72">
        <f t="shared" si="10"/>
        <v>0</v>
      </c>
      <c r="N42" s="72">
        <f t="shared" si="2"/>
        <v>0</v>
      </c>
      <c r="O42" s="134">
        <f t="shared" si="3"/>
        <v>0</v>
      </c>
      <c r="P42" s="305" t="s">
        <v>1877</v>
      </c>
      <c r="Q42" s="6"/>
      <c r="R42" s="4">
        <f t="shared" si="5"/>
        <v>0</v>
      </c>
      <c r="S42" s="4">
        <f t="shared" si="6"/>
        <v>0</v>
      </c>
      <c r="T42" s="4">
        <f t="shared" si="11"/>
        <v>0</v>
      </c>
      <c r="U42" s="4">
        <f t="shared" si="12"/>
        <v>0</v>
      </c>
      <c r="V42" s="4">
        <f t="shared" si="7"/>
        <v>0</v>
      </c>
    </row>
    <row r="43" spans="1:22" ht="16.5" hidden="1" customHeight="1" x14ac:dyDescent="0.2">
      <c r="A43" s="26">
        <f t="shared" si="9"/>
        <v>39</v>
      </c>
      <c r="B43" s="552" t="str">
        <f t="shared" si="13"/>
        <v>개발비(S</v>
      </c>
      <c r="C43" s="550" t="s">
        <v>1931</v>
      </c>
      <c r="D43" s="28" t="s">
        <v>1932</v>
      </c>
      <c r="E43" s="134">
        <v>0</v>
      </c>
      <c r="F43" s="262"/>
      <c r="G43" s="72">
        <f t="shared" si="0"/>
        <v>0</v>
      </c>
      <c r="H43" s="72">
        <v>0</v>
      </c>
      <c r="I43" s="72">
        <f t="shared" si="1"/>
        <v>0</v>
      </c>
      <c r="J43" s="263">
        <v>5</v>
      </c>
      <c r="K43" s="551">
        <v>0.2</v>
      </c>
      <c r="L43" s="263">
        <v>6</v>
      </c>
      <c r="M43" s="72">
        <f t="shared" si="10"/>
        <v>0</v>
      </c>
      <c r="N43" s="72">
        <f t="shared" si="2"/>
        <v>0</v>
      </c>
      <c r="O43" s="134">
        <f t="shared" si="3"/>
        <v>0</v>
      </c>
      <c r="P43" s="305" t="s">
        <v>1877</v>
      </c>
      <c r="Q43" s="6"/>
      <c r="R43" s="4">
        <f t="shared" si="5"/>
        <v>0</v>
      </c>
      <c r="S43" s="4">
        <f t="shared" si="6"/>
        <v>0</v>
      </c>
      <c r="T43" s="4">
        <f t="shared" si="11"/>
        <v>0</v>
      </c>
      <c r="U43" s="4">
        <f t="shared" si="12"/>
        <v>0</v>
      </c>
      <c r="V43" s="4">
        <f t="shared" si="7"/>
        <v>0</v>
      </c>
    </row>
    <row r="44" spans="1:22" x14ac:dyDescent="0.2">
      <c r="A44" s="26">
        <f t="shared" si="9"/>
        <v>40</v>
      </c>
      <c r="B44" s="552" t="str">
        <f t="shared" si="13"/>
        <v>소프트웨어</v>
      </c>
      <c r="C44" s="550" t="s">
        <v>1129</v>
      </c>
      <c r="D44" s="28" t="s">
        <v>1933</v>
      </c>
      <c r="E44" s="134">
        <v>0</v>
      </c>
      <c r="F44" s="262"/>
      <c r="G44" s="72">
        <f t="shared" si="0"/>
        <v>0</v>
      </c>
      <c r="H44" s="72">
        <v>230000</v>
      </c>
      <c r="I44" s="72">
        <f t="shared" si="1"/>
        <v>230000</v>
      </c>
      <c r="J44" s="263">
        <v>5</v>
      </c>
      <c r="K44" s="551">
        <v>0.2</v>
      </c>
      <c r="L44" s="263">
        <v>0</v>
      </c>
      <c r="M44" s="72">
        <f t="shared" si="10"/>
        <v>0</v>
      </c>
      <c r="N44" s="72">
        <f t="shared" si="2"/>
        <v>230000</v>
      </c>
      <c r="O44" s="134">
        <f t="shared" si="3"/>
        <v>0</v>
      </c>
      <c r="P44" s="305" t="s">
        <v>1877</v>
      </c>
      <c r="Q44" s="6"/>
      <c r="R44" s="4">
        <f t="shared" si="5"/>
        <v>11500</v>
      </c>
      <c r="S44" s="4">
        <f t="shared" si="6"/>
        <v>-11500</v>
      </c>
      <c r="T44" s="4">
        <f t="shared" si="11"/>
        <v>46000</v>
      </c>
      <c r="U44" s="4">
        <f t="shared" si="12"/>
        <v>0</v>
      </c>
      <c r="V44" s="4">
        <f t="shared" si="7"/>
        <v>0</v>
      </c>
    </row>
    <row r="45" spans="1:22" x14ac:dyDescent="0.2">
      <c r="A45" s="26">
        <f t="shared" si="9"/>
        <v>41</v>
      </c>
      <c r="B45" s="552" t="str">
        <f t="shared" si="13"/>
        <v>소프트웨어</v>
      </c>
      <c r="C45" s="550" t="s">
        <v>1129</v>
      </c>
      <c r="D45" s="28" t="s">
        <v>1934</v>
      </c>
      <c r="E45" s="134">
        <v>0</v>
      </c>
      <c r="F45" s="262"/>
      <c r="G45" s="72">
        <f t="shared" si="0"/>
        <v>0</v>
      </c>
      <c r="H45" s="72">
        <v>2121640</v>
      </c>
      <c r="I45" s="72">
        <f t="shared" si="1"/>
        <v>2121640</v>
      </c>
      <c r="J45" s="263">
        <v>5</v>
      </c>
      <c r="K45" s="551">
        <v>0.2</v>
      </c>
      <c r="L45" s="263">
        <v>0</v>
      </c>
      <c r="M45" s="72">
        <f t="shared" si="10"/>
        <v>0</v>
      </c>
      <c r="N45" s="72">
        <f t="shared" si="2"/>
        <v>2121640</v>
      </c>
      <c r="O45" s="134">
        <f t="shared" si="3"/>
        <v>0</v>
      </c>
      <c r="P45" s="305" t="s">
        <v>1877</v>
      </c>
      <c r="Q45" s="6"/>
      <c r="R45" s="4">
        <f t="shared" si="5"/>
        <v>106082</v>
      </c>
      <c r="S45" s="4">
        <f t="shared" si="6"/>
        <v>-106082</v>
      </c>
      <c r="T45" s="4">
        <f t="shared" si="11"/>
        <v>424328</v>
      </c>
      <c r="U45" s="4">
        <f t="shared" si="12"/>
        <v>0</v>
      </c>
      <c r="V45" s="4">
        <f t="shared" si="7"/>
        <v>0</v>
      </c>
    </row>
    <row r="46" spans="1:22" x14ac:dyDescent="0.2">
      <c r="A46" s="26">
        <f t="shared" si="9"/>
        <v>42</v>
      </c>
      <c r="B46" s="552" t="str">
        <f t="shared" si="13"/>
        <v>소프트웨어</v>
      </c>
      <c r="C46" s="550" t="s">
        <v>1129</v>
      </c>
      <c r="D46" s="28" t="s">
        <v>1935</v>
      </c>
      <c r="E46" s="134">
        <v>0</v>
      </c>
      <c r="F46" s="262"/>
      <c r="G46" s="72">
        <f t="shared" si="0"/>
        <v>0</v>
      </c>
      <c r="H46" s="72">
        <v>21207367</v>
      </c>
      <c r="I46" s="72">
        <f t="shared" si="1"/>
        <v>21207367</v>
      </c>
      <c r="J46" s="263">
        <v>5</v>
      </c>
      <c r="K46" s="551">
        <v>0.2</v>
      </c>
      <c r="L46" s="263">
        <v>0</v>
      </c>
      <c r="M46" s="72">
        <f t="shared" si="10"/>
        <v>0</v>
      </c>
      <c r="N46" s="72">
        <f t="shared" si="2"/>
        <v>21207367</v>
      </c>
      <c r="O46" s="134">
        <f t="shared" si="3"/>
        <v>0</v>
      </c>
      <c r="P46" s="305" t="s">
        <v>1877</v>
      </c>
      <c r="Q46" s="6"/>
      <c r="R46" s="4">
        <f t="shared" si="5"/>
        <v>1060368.3500000001</v>
      </c>
      <c r="S46" s="4">
        <f t="shared" si="6"/>
        <v>-1060368.3500000001</v>
      </c>
      <c r="T46" s="4">
        <f t="shared" si="11"/>
        <v>4241473.4000000004</v>
      </c>
      <c r="U46" s="4">
        <f t="shared" si="12"/>
        <v>0</v>
      </c>
      <c r="V46" s="4">
        <f t="shared" si="7"/>
        <v>0</v>
      </c>
    </row>
    <row r="47" spans="1:22" x14ac:dyDescent="0.2">
      <c r="A47" s="26">
        <f t="shared" si="9"/>
        <v>43</v>
      </c>
      <c r="B47" s="552" t="str">
        <f>LEFT(C47,3)</f>
        <v>개발비</v>
      </c>
      <c r="C47" s="550" t="s">
        <v>1936</v>
      </c>
      <c r="D47" s="28" t="s">
        <v>1937</v>
      </c>
      <c r="E47" s="72">
        <v>0</v>
      </c>
      <c r="F47" s="262"/>
      <c r="G47" s="72">
        <f t="shared" ref="G47:G59" si="14">+F47+E47</f>
        <v>0</v>
      </c>
      <c r="H47" s="72">
        <v>25913385</v>
      </c>
      <c r="I47" s="262">
        <f t="shared" ref="I47:I59" si="15">SUM(G47:H47)</f>
        <v>25913385</v>
      </c>
      <c r="J47" s="263">
        <v>5</v>
      </c>
      <c r="K47" s="551">
        <v>0.2</v>
      </c>
      <c r="L47" s="263">
        <v>0</v>
      </c>
      <c r="M47" s="72">
        <f t="shared" si="10"/>
        <v>0</v>
      </c>
      <c r="N47" s="72">
        <f t="shared" si="2"/>
        <v>25913385</v>
      </c>
      <c r="O47" s="72">
        <f t="shared" si="3"/>
        <v>0</v>
      </c>
      <c r="P47" s="305" t="s">
        <v>1877</v>
      </c>
      <c r="Q47" s="6"/>
      <c r="R47" s="4">
        <f t="shared" si="5"/>
        <v>1295669.25</v>
      </c>
      <c r="S47" s="4">
        <f t="shared" si="6"/>
        <v>-1295669.25</v>
      </c>
      <c r="T47" s="4">
        <f t="shared" si="11"/>
        <v>5182677</v>
      </c>
      <c r="U47" s="4">
        <f t="shared" si="12"/>
        <v>0</v>
      </c>
      <c r="V47" s="4">
        <f t="shared" si="7"/>
        <v>0</v>
      </c>
    </row>
    <row r="48" spans="1:22" x14ac:dyDescent="0.2">
      <c r="A48" s="26">
        <f t="shared" si="9"/>
        <v>44</v>
      </c>
      <c r="B48" s="552" t="str">
        <f>LEFT(C48,3)</f>
        <v>개발비</v>
      </c>
      <c r="C48" s="550" t="s">
        <v>1938</v>
      </c>
      <c r="D48" s="28" t="s">
        <v>1937</v>
      </c>
      <c r="E48" s="72">
        <v>0</v>
      </c>
      <c r="F48" s="262"/>
      <c r="G48" s="72">
        <f t="shared" si="14"/>
        <v>0</v>
      </c>
      <c r="H48" s="72">
        <v>89227695</v>
      </c>
      <c r="I48" s="262">
        <f t="shared" si="15"/>
        <v>89227695</v>
      </c>
      <c r="J48" s="263">
        <v>5</v>
      </c>
      <c r="K48" s="551">
        <v>0.2</v>
      </c>
      <c r="L48" s="263">
        <v>0</v>
      </c>
      <c r="M48" s="72">
        <f t="shared" si="10"/>
        <v>0</v>
      </c>
      <c r="N48" s="72">
        <f t="shared" si="2"/>
        <v>89227695</v>
      </c>
      <c r="O48" s="72">
        <f t="shared" si="3"/>
        <v>0</v>
      </c>
      <c r="P48" s="305" t="s">
        <v>1877</v>
      </c>
      <c r="Q48" s="6"/>
      <c r="R48" s="4">
        <f t="shared" si="5"/>
        <v>4461384.75</v>
      </c>
      <c r="S48" s="4">
        <f t="shared" si="6"/>
        <v>-4461384.75</v>
      </c>
      <c r="T48" s="4">
        <f t="shared" si="11"/>
        <v>17845539</v>
      </c>
      <c r="U48" s="4">
        <f t="shared" si="12"/>
        <v>0</v>
      </c>
      <c r="V48" s="4">
        <f t="shared" si="7"/>
        <v>0</v>
      </c>
    </row>
    <row r="49" spans="1:22" x14ac:dyDescent="0.2">
      <c r="A49" s="26">
        <f t="shared" si="9"/>
        <v>45</v>
      </c>
      <c r="B49" s="552" t="str">
        <f>LEFT(C49,3)</f>
        <v>개발비</v>
      </c>
      <c r="C49" s="550" t="s">
        <v>1939</v>
      </c>
      <c r="D49" s="28" t="s">
        <v>1937</v>
      </c>
      <c r="E49" s="72">
        <v>0</v>
      </c>
      <c r="F49" s="262"/>
      <c r="G49" s="72">
        <f t="shared" si="14"/>
        <v>0</v>
      </c>
      <c r="H49" s="72">
        <v>54450477</v>
      </c>
      <c r="I49" s="262">
        <f t="shared" si="15"/>
        <v>54450477</v>
      </c>
      <c r="J49" s="263">
        <v>5</v>
      </c>
      <c r="K49" s="551">
        <v>0.2</v>
      </c>
      <c r="L49" s="263">
        <v>0</v>
      </c>
      <c r="M49" s="72">
        <f t="shared" si="10"/>
        <v>0</v>
      </c>
      <c r="N49" s="72">
        <f t="shared" si="2"/>
        <v>54450477</v>
      </c>
      <c r="O49" s="72">
        <f t="shared" si="3"/>
        <v>0</v>
      </c>
      <c r="P49" s="305" t="s">
        <v>1877</v>
      </c>
      <c r="Q49" s="6"/>
      <c r="R49" s="4">
        <f t="shared" si="5"/>
        <v>2722523.85</v>
      </c>
      <c r="S49" s="4">
        <f t="shared" si="6"/>
        <v>-2722523.85</v>
      </c>
      <c r="T49" s="4">
        <f t="shared" si="11"/>
        <v>10890095.4</v>
      </c>
      <c r="U49" s="4">
        <f t="shared" si="12"/>
        <v>0</v>
      </c>
      <c r="V49" s="4">
        <f t="shared" si="7"/>
        <v>0</v>
      </c>
    </row>
    <row r="50" spans="1:22" x14ac:dyDescent="0.2">
      <c r="A50" s="26">
        <f t="shared" si="9"/>
        <v>46</v>
      </c>
      <c r="B50" s="552" t="str">
        <f>LEFT(C50,3)</f>
        <v>개발비</v>
      </c>
      <c r="C50" s="550" t="s">
        <v>1940</v>
      </c>
      <c r="D50" s="28" t="s">
        <v>1937</v>
      </c>
      <c r="E50" s="72">
        <v>0</v>
      </c>
      <c r="F50" s="262"/>
      <c r="G50" s="72">
        <f t="shared" si="14"/>
        <v>0</v>
      </c>
      <c r="H50" s="72">
        <v>72675744</v>
      </c>
      <c r="I50" s="262">
        <f t="shared" si="15"/>
        <v>72675744</v>
      </c>
      <c r="J50" s="263">
        <v>5</v>
      </c>
      <c r="K50" s="551">
        <v>0.2</v>
      </c>
      <c r="L50" s="263">
        <v>0</v>
      </c>
      <c r="M50" s="72">
        <f t="shared" si="10"/>
        <v>0</v>
      </c>
      <c r="N50" s="72">
        <f t="shared" si="2"/>
        <v>72675744</v>
      </c>
      <c r="O50" s="72">
        <f t="shared" si="3"/>
        <v>0</v>
      </c>
      <c r="P50" s="305" t="s">
        <v>1877</v>
      </c>
      <c r="Q50" s="6"/>
      <c r="R50" s="4">
        <f t="shared" si="5"/>
        <v>3633787.2</v>
      </c>
      <c r="S50" s="4">
        <f t="shared" si="6"/>
        <v>-3633787.2</v>
      </c>
      <c r="T50" s="4">
        <f t="shared" si="11"/>
        <v>14535148.800000001</v>
      </c>
      <c r="U50" s="4">
        <f t="shared" si="12"/>
        <v>0</v>
      </c>
      <c r="V50" s="4">
        <f t="shared" si="7"/>
        <v>0</v>
      </c>
    </row>
    <row r="51" spans="1:22" x14ac:dyDescent="0.2">
      <c r="A51" s="26">
        <f t="shared" si="9"/>
        <v>47</v>
      </c>
      <c r="B51" s="556" t="s">
        <v>1129</v>
      </c>
      <c r="C51" s="27" t="s">
        <v>1129</v>
      </c>
      <c r="D51" s="28" t="s">
        <v>1941</v>
      </c>
      <c r="E51" s="72">
        <v>0</v>
      </c>
      <c r="F51" s="262"/>
      <c r="G51" s="72">
        <f t="shared" si="14"/>
        <v>0</v>
      </c>
      <c r="H51" s="72">
        <v>5592000</v>
      </c>
      <c r="I51" s="262">
        <f t="shared" si="15"/>
        <v>5592000</v>
      </c>
      <c r="J51" s="263">
        <v>5</v>
      </c>
      <c r="K51" s="551">
        <v>0.2</v>
      </c>
      <c r="L51" s="263">
        <v>0</v>
      </c>
      <c r="M51" s="72">
        <f t="shared" si="10"/>
        <v>0</v>
      </c>
      <c r="N51" s="72">
        <f t="shared" si="2"/>
        <v>5592000</v>
      </c>
      <c r="O51" s="72">
        <f t="shared" si="3"/>
        <v>0</v>
      </c>
      <c r="P51" s="305" t="s">
        <v>1877</v>
      </c>
      <c r="Q51" s="6"/>
      <c r="R51" s="4">
        <f t="shared" si="5"/>
        <v>279600</v>
      </c>
      <c r="S51" s="4">
        <f t="shared" si="6"/>
        <v>-279600</v>
      </c>
      <c r="T51" s="4">
        <f t="shared" si="11"/>
        <v>1118400</v>
      </c>
      <c r="U51" s="4">
        <f t="shared" si="12"/>
        <v>0</v>
      </c>
      <c r="V51" s="4">
        <f t="shared" si="7"/>
        <v>0</v>
      </c>
    </row>
    <row r="52" spans="1:22" x14ac:dyDescent="0.2">
      <c r="A52" s="26">
        <f t="shared" si="9"/>
        <v>48</v>
      </c>
      <c r="B52" s="556" t="s">
        <v>1129</v>
      </c>
      <c r="C52" s="27" t="s">
        <v>1129</v>
      </c>
      <c r="D52" s="28" t="s">
        <v>1942</v>
      </c>
      <c r="E52" s="72">
        <v>0</v>
      </c>
      <c r="F52" s="262"/>
      <c r="G52" s="72">
        <f t="shared" si="14"/>
        <v>0</v>
      </c>
      <c r="H52" s="72">
        <v>29345000</v>
      </c>
      <c r="I52" s="262">
        <f>SUM(G52:H52)</f>
        <v>29345000</v>
      </c>
      <c r="J52" s="263">
        <v>5</v>
      </c>
      <c r="K52" s="551">
        <v>0.2</v>
      </c>
      <c r="L52" s="263">
        <v>0</v>
      </c>
      <c r="M52" s="72">
        <f>ROUND((I52*K52*L52/12),0)</f>
        <v>0</v>
      </c>
      <c r="N52" s="72">
        <f t="shared" si="2"/>
        <v>29345000</v>
      </c>
      <c r="O52" s="72">
        <f>+I52-N52</f>
        <v>0</v>
      </c>
      <c r="P52" s="305" t="s">
        <v>1877</v>
      </c>
      <c r="Q52" s="6"/>
      <c r="R52" s="4">
        <f t="shared" si="5"/>
        <v>1467250</v>
      </c>
      <c r="S52" s="4">
        <f t="shared" si="6"/>
        <v>-1467250</v>
      </c>
      <c r="T52" s="4">
        <f t="shared" si="11"/>
        <v>5869000</v>
      </c>
      <c r="U52" s="4">
        <f t="shared" si="12"/>
        <v>0</v>
      </c>
      <c r="V52" s="4">
        <f t="shared" si="7"/>
        <v>0</v>
      </c>
    </row>
    <row r="53" spans="1:22" x14ac:dyDescent="0.2">
      <c r="A53" s="26">
        <f t="shared" si="9"/>
        <v>49</v>
      </c>
      <c r="B53" s="556" t="s">
        <v>1129</v>
      </c>
      <c r="C53" s="27" t="s">
        <v>1943</v>
      </c>
      <c r="D53" s="28" t="s">
        <v>1944</v>
      </c>
      <c r="E53" s="262"/>
      <c r="F53" s="262"/>
      <c r="G53" s="72">
        <f t="shared" si="14"/>
        <v>0</v>
      </c>
      <c r="H53" s="72">
        <v>17500000</v>
      </c>
      <c r="I53" s="262">
        <f t="shared" si="15"/>
        <v>17500000</v>
      </c>
      <c r="J53" s="263">
        <v>5</v>
      </c>
      <c r="K53" s="551">
        <v>0.2</v>
      </c>
      <c r="L53" s="263">
        <v>0</v>
      </c>
      <c r="M53" s="72">
        <f>ROUND((I53*K53*L53/12),0)</f>
        <v>0</v>
      </c>
      <c r="N53" s="72">
        <f t="shared" si="2"/>
        <v>17500000</v>
      </c>
      <c r="O53" s="72">
        <f t="shared" si="3"/>
        <v>0</v>
      </c>
      <c r="P53" s="264"/>
      <c r="Q53" s="6"/>
      <c r="R53" s="4">
        <f t="shared" si="5"/>
        <v>875000</v>
      </c>
      <c r="S53" s="4">
        <f t="shared" si="6"/>
        <v>-875000</v>
      </c>
      <c r="T53" s="4">
        <f t="shared" si="11"/>
        <v>3500000</v>
      </c>
      <c r="U53" s="4">
        <f t="shared" si="12"/>
        <v>0</v>
      </c>
      <c r="V53" s="4">
        <f t="shared" si="7"/>
        <v>0</v>
      </c>
    </row>
    <row r="54" spans="1:22" x14ac:dyDescent="0.2">
      <c r="A54" s="26">
        <f t="shared" si="9"/>
        <v>50</v>
      </c>
      <c r="B54" s="556" t="s">
        <v>1129</v>
      </c>
      <c r="C54" s="27" t="s">
        <v>1945</v>
      </c>
      <c r="D54" s="28" t="s">
        <v>1946</v>
      </c>
      <c r="E54" s="262"/>
      <c r="F54" s="262"/>
      <c r="G54" s="72">
        <f t="shared" si="14"/>
        <v>0</v>
      </c>
      <c r="H54" s="72">
        <v>1098157</v>
      </c>
      <c r="I54" s="262">
        <f t="shared" si="15"/>
        <v>1098157</v>
      </c>
      <c r="J54" s="263">
        <v>5</v>
      </c>
      <c r="K54" s="551">
        <v>0.2</v>
      </c>
      <c r="L54" s="263">
        <v>0</v>
      </c>
      <c r="M54" s="72">
        <f>ROUND((I54*K54*L54/12),0)</f>
        <v>0</v>
      </c>
      <c r="N54" s="72">
        <f t="shared" si="2"/>
        <v>1098157</v>
      </c>
      <c r="O54" s="72">
        <f t="shared" si="3"/>
        <v>0</v>
      </c>
      <c r="P54" s="264"/>
      <c r="Q54" s="6"/>
      <c r="R54" s="4">
        <f t="shared" si="5"/>
        <v>54907.850000000006</v>
      </c>
      <c r="S54" s="4">
        <f t="shared" si="6"/>
        <v>-54907.850000000006</v>
      </c>
      <c r="T54" s="4">
        <f t="shared" si="11"/>
        <v>219631.4</v>
      </c>
      <c r="U54" s="4">
        <f t="shared" si="12"/>
        <v>0</v>
      </c>
      <c r="V54" s="4">
        <f t="shared" si="7"/>
        <v>0</v>
      </c>
    </row>
    <row r="55" spans="1:22" ht="16.5" x14ac:dyDescent="0.3">
      <c r="A55" s="26">
        <f t="shared" si="9"/>
        <v>51</v>
      </c>
      <c r="B55" s="556" t="s">
        <v>1947</v>
      </c>
      <c r="C55" s="27" t="s">
        <v>1948</v>
      </c>
      <c r="D55" s="557" t="s">
        <v>1949</v>
      </c>
      <c r="E55" s="262">
        <v>2208000</v>
      </c>
      <c r="F55" s="262"/>
      <c r="G55" s="72">
        <f>+F55+E55</f>
        <v>2208000</v>
      </c>
      <c r="H55" s="72">
        <v>3312000</v>
      </c>
      <c r="I55" s="262">
        <f t="shared" si="15"/>
        <v>5520000</v>
      </c>
      <c r="J55" s="263">
        <v>5</v>
      </c>
      <c r="K55" s="551">
        <v>0.2</v>
      </c>
      <c r="L55" s="263">
        <v>9</v>
      </c>
      <c r="M55" s="72">
        <f>+I55*K55*L55/12</f>
        <v>828000</v>
      </c>
      <c r="N55" s="72">
        <f t="shared" si="2"/>
        <v>4140000</v>
      </c>
      <c r="O55" s="72">
        <f t="shared" si="3"/>
        <v>1380000</v>
      </c>
      <c r="P55" s="264"/>
      <c r="Q55" s="6"/>
      <c r="R55" s="4"/>
      <c r="S55" s="4"/>
      <c r="T55" s="4">
        <f t="shared" si="11"/>
        <v>1104000</v>
      </c>
      <c r="U55" s="103">
        <f t="shared" si="12"/>
        <v>828000</v>
      </c>
      <c r="V55" s="103">
        <f t="shared" si="7"/>
        <v>0</v>
      </c>
    </row>
    <row r="56" spans="1:22" ht="16.5" x14ac:dyDescent="0.3">
      <c r="A56" s="26">
        <f t="shared" si="9"/>
        <v>52</v>
      </c>
      <c r="B56" s="556" t="s">
        <v>1947</v>
      </c>
      <c r="C56" s="27" t="s">
        <v>1950</v>
      </c>
      <c r="D56" s="557" t="s">
        <v>1951</v>
      </c>
      <c r="E56" s="262">
        <v>89976600</v>
      </c>
      <c r="F56" s="262"/>
      <c r="G56" s="72">
        <f>+F56+E56</f>
        <v>89976600</v>
      </c>
      <c r="H56" s="72">
        <v>109971400</v>
      </c>
      <c r="I56" s="262">
        <f t="shared" si="15"/>
        <v>199948000</v>
      </c>
      <c r="J56" s="263">
        <v>5</v>
      </c>
      <c r="K56" s="551">
        <v>0.2</v>
      </c>
      <c r="L56" s="263">
        <v>9</v>
      </c>
      <c r="M56" s="72">
        <f>+I56*K56*L56/12</f>
        <v>29992200</v>
      </c>
      <c r="N56" s="72">
        <f>+H56+M56</f>
        <v>139963600</v>
      </c>
      <c r="O56" s="72">
        <f>+I56-N56</f>
        <v>59984400</v>
      </c>
      <c r="P56" s="264"/>
      <c r="Q56" s="6"/>
      <c r="R56" s="4"/>
      <c r="S56" s="4"/>
      <c r="T56" s="4"/>
      <c r="U56" s="103"/>
      <c r="V56" s="103"/>
    </row>
    <row r="57" spans="1:22" ht="16.5" x14ac:dyDescent="0.3">
      <c r="A57" s="26">
        <f t="shared" si="9"/>
        <v>53</v>
      </c>
      <c r="B57" s="558" t="s">
        <v>1952</v>
      </c>
      <c r="C57" s="27" t="s">
        <v>1953</v>
      </c>
      <c r="D57" s="557" t="s">
        <v>1954</v>
      </c>
      <c r="E57" s="262">
        <v>46666666.666666664</v>
      </c>
      <c r="F57" s="262"/>
      <c r="G57" s="72">
        <f>+F57+E57</f>
        <v>46666666.666666664</v>
      </c>
      <c r="H57" s="72">
        <v>53333333.333333336</v>
      </c>
      <c r="I57" s="262">
        <f>SUM(G57:H57)</f>
        <v>100000000</v>
      </c>
      <c r="J57" s="263">
        <v>5</v>
      </c>
      <c r="K57" s="551">
        <v>0.2</v>
      </c>
      <c r="L57" s="263">
        <v>9</v>
      </c>
      <c r="M57" s="72">
        <f>+I57*K57*L57/12</f>
        <v>15000000</v>
      </c>
      <c r="N57" s="72">
        <f>+H57+M57</f>
        <v>68333333.333333343</v>
      </c>
      <c r="O57" s="72">
        <f>+I57-N57</f>
        <v>31666666.666666657</v>
      </c>
      <c r="P57" s="264"/>
      <c r="Q57" s="6"/>
      <c r="R57" s="4"/>
      <c r="S57" s="4"/>
      <c r="T57" s="4"/>
      <c r="U57" s="103"/>
      <c r="V57" s="103"/>
    </row>
    <row r="58" spans="1:22" ht="16.5" x14ac:dyDescent="0.3">
      <c r="A58" s="26">
        <v>54</v>
      </c>
      <c r="B58" s="558" t="s">
        <v>1947</v>
      </c>
      <c r="C58" s="27" t="s">
        <v>1955</v>
      </c>
      <c r="D58" s="557" t="s">
        <v>1956</v>
      </c>
      <c r="E58" s="262">
        <v>3690000</v>
      </c>
      <c r="F58" s="262"/>
      <c r="G58" s="72">
        <f>+F58+E58</f>
        <v>3690000</v>
      </c>
      <c r="H58" s="72">
        <v>1710000</v>
      </c>
      <c r="I58" s="262">
        <f>SUM(G58:H58)</f>
        <v>5400000</v>
      </c>
      <c r="J58" s="263">
        <v>5</v>
      </c>
      <c r="K58" s="551">
        <v>0.2</v>
      </c>
      <c r="L58" s="263">
        <v>9</v>
      </c>
      <c r="M58" s="72">
        <f>+I58*K58*L58/12</f>
        <v>810000</v>
      </c>
      <c r="N58" s="72">
        <f>+H58+M58</f>
        <v>2520000</v>
      </c>
      <c r="O58" s="72">
        <f>+I58-N58</f>
        <v>2880000</v>
      </c>
      <c r="P58" s="264"/>
      <c r="Q58" s="6"/>
      <c r="R58" s="4"/>
      <c r="S58" s="4"/>
      <c r="T58" s="4"/>
      <c r="U58" s="103"/>
      <c r="V58" s="103"/>
    </row>
    <row r="59" spans="1:22" ht="17.25" thickBot="1" x14ac:dyDescent="0.35">
      <c r="A59" s="26"/>
      <c r="B59" s="556"/>
      <c r="C59" s="27"/>
      <c r="D59" s="28"/>
      <c r="E59" s="262"/>
      <c r="F59" s="262"/>
      <c r="G59" s="72">
        <f t="shared" si="14"/>
        <v>0</v>
      </c>
      <c r="H59" s="72">
        <v>0</v>
      </c>
      <c r="I59" s="262">
        <f t="shared" si="15"/>
        <v>0</v>
      </c>
      <c r="J59" s="263"/>
      <c r="K59" s="551"/>
      <c r="L59" s="263"/>
      <c r="M59" s="72">
        <f>+I59*K59*L59/12</f>
        <v>0</v>
      </c>
      <c r="N59" s="72">
        <f t="shared" si="2"/>
        <v>0</v>
      </c>
      <c r="O59" s="72">
        <f t="shared" si="3"/>
        <v>0</v>
      </c>
      <c r="P59" s="264"/>
      <c r="Q59" s="6"/>
      <c r="R59" s="4"/>
      <c r="S59" s="4"/>
      <c r="T59" s="4"/>
      <c r="U59" s="103"/>
      <c r="V59" s="103"/>
    </row>
    <row r="60" spans="1:22" ht="18" thickTop="1" thickBot="1" x14ac:dyDescent="0.35">
      <c r="A60" s="57"/>
      <c r="B60" s="559"/>
      <c r="C60" s="226" t="s">
        <v>549</v>
      </c>
      <c r="D60" s="59"/>
      <c r="E60" s="256">
        <f>SUM(E5:E59)</f>
        <v>142541266.66666666</v>
      </c>
      <c r="F60" s="256">
        <f>SUM(F5:F59)</f>
        <v>0</v>
      </c>
      <c r="G60" s="256">
        <f>SUM(G5:G59)</f>
        <v>142541266.66666666</v>
      </c>
      <c r="H60" s="256">
        <f>SUM(H5:H59)</f>
        <v>1554450952.3333333</v>
      </c>
      <c r="I60" s="256">
        <f>SUM(I5:I59)</f>
        <v>1696992219</v>
      </c>
      <c r="J60" s="256"/>
      <c r="K60" s="256"/>
      <c r="L60" s="256"/>
      <c r="M60" s="288">
        <f>ROUND(SUM(M5:M59),0)</f>
        <v>46630200</v>
      </c>
      <c r="N60" s="256">
        <f>SUM(N5:N59)</f>
        <v>1601081152.3333333</v>
      </c>
      <c r="O60" s="256">
        <f>SUM(O5:O59)</f>
        <v>95911066.666666657</v>
      </c>
      <c r="P60" s="289"/>
      <c r="Q60" s="3"/>
      <c r="R60" s="4"/>
      <c r="S60" s="4"/>
      <c r="T60" s="4"/>
      <c r="U60" s="103">
        <f>SUM(U5:U59)</f>
        <v>828000</v>
      </c>
      <c r="V60" s="103"/>
    </row>
    <row r="61" spans="1:22" s="3" customFormat="1" ht="12" x14ac:dyDescent="0.2">
      <c r="C61" s="110"/>
      <c r="E61" s="4"/>
      <c r="F61" s="4"/>
      <c r="G61" s="4"/>
      <c r="H61" s="4"/>
      <c r="I61" s="4"/>
      <c r="J61" s="4"/>
      <c r="K61" s="547"/>
      <c r="L61" s="87"/>
      <c r="M61" s="4"/>
      <c r="N61" s="4"/>
      <c r="O61" s="4"/>
      <c r="R61" s="4"/>
      <c r="S61" s="4"/>
      <c r="T61" s="4"/>
      <c r="U61" s="4"/>
      <c r="V61" s="4"/>
    </row>
    <row r="62" spans="1:22" ht="16.5" hidden="1" x14ac:dyDescent="0.3">
      <c r="A62" s="7"/>
      <c r="B62" s="7"/>
      <c r="C62" s="109"/>
      <c r="D62" s="7"/>
      <c r="E62" s="103"/>
      <c r="F62" s="103"/>
      <c r="G62" s="103"/>
      <c r="H62" s="560"/>
      <c r="I62" s="103"/>
      <c r="J62" s="103"/>
      <c r="K62" s="545"/>
      <c r="L62" s="94"/>
      <c r="M62" s="103"/>
      <c r="N62" s="103"/>
      <c r="O62" s="103"/>
      <c r="P62" s="7"/>
      <c r="Q62" s="3"/>
      <c r="R62" s="4"/>
      <c r="S62" s="4"/>
      <c r="T62" s="4"/>
      <c r="U62" s="103" t="b">
        <f>U60=M60</f>
        <v>0</v>
      </c>
      <c r="V62" s="103"/>
    </row>
    <row r="63" spans="1:22" ht="16.5" hidden="1" x14ac:dyDescent="0.3">
      <c r="A63" s="7"/>
      <c r="B63" s="7" t="s">
        <v>1957</v>
      </c>
      <c r="C63" s="561" t="s">
        <v>1958</v>
      </c>
      <c r="D63" s="3" t="s">
        <v>1129</v>
      </c>
      <c r="E63" s="4">
        <f>G65+G63</f>
        <v>15543400</v>
      </c>
      <c r="F63" s="4" t="s">
        <v>1875</v>
      </c>
      <c r="G63" s="4">
        <f>+M57-G69-G75-G81</f>
        <v>5000000</v>
      </c>
      <c r="H63" s="562"/>
      <c r="I63" s="103"/>
      <c r="J63" s="103"/>
      <c r="K63" s="545"/>
      <c r="L63" s="94"/>
      <c r="M63" s="103"/>
      <c r="N63" s="103"/>
      <c r="O63" s="103"/>
      <c r="P63" s="7"/>
      <c r="Q63" s="3"/>
      <c r="R63" s="4"/>
      <c r="S63" s="4"/>
      <c r="T63" s="4"/>
      <c r="U63" s="103"/>
      <c r="V63" s="103"/>
    </row>
    <row r="64" spans="1:22" ht="16.5" hidden="1" x14ac:dyDescent="0.3">
      <c r="A64" s="7"/>
      <c r="B64" s="7"/>
      <c r="C64" s="561" t="s">
        <v>0</v>
      </c>
      <c r="D64" s="3" t="s">
        <v>1959</v>
      </c>
      <c r="E64" s="4">
        <f>G66</f>
        <v>0</v>
      </c>
      <c r="F64" s="4" t="s">
        <v>1883</v>
      </c>
      <c r="G64" s="4"/>
      <c r="H64" s="562"/>
      <c r="I64" s="103"/>
      <c r="J64" s="103"/>
      <c r="K64" s="545"/>
      <c r="L64" s="94"/>
      <c r="M64" s="103"/>
      <c r="N64" s="103"/>
      <c r="O64" s="103"/>
      <c r="P64" s="7"/>
      <c r="Q64" s="3"/>
      <c r="R64" s="4"/>
      <c r="S64" s="4"/>
      <c r="T64" s="4"/>
      <c r="U64" s="103"/>
      <c r="V64" s="103"/>
    </row>
    <row r="65" spans="1:22" ht="16.5" hidden="1" x14ac:dyDescent="0.3">
      <c r="A65" s="7"/>
      <c r="B65" s="7"/>
      <c r="C65" s="109"/>
      <c r="D65" s="3"/>
      <c r="E65" s="4"/>
      <c r="F65" s="4" t="s">
        <v>1129</v>
      </c>
      <c r="G65" s="4">
        <f>M40+M41+M44+M45+M46+M51+M52+M53+M54+M55+M56+M58-G77-G83-G71</f>
        <v>10543400</v>
      </c>
      <c r="H65" s="562"/>
      <c r="I65" s="103"/>
      <c r="J65" s="103"/>
      <c r="K65" s="545"/>
      <c r="L65" s="94"/>
      <c r="M65" s="103"/>
      <c r="N65" s="103"/>
      <c r="O65" s="103"/>
      <c r="P65" s="7"/>
      <c r="Q65" s="3"/>
      <c r="R65" s="4"/>
      <c r="S65" s="4"/>
      <c r="T65" s="4"/>
      <c r="U65" s="103"/>
      <c r="V65" s="103"/>
    </row>
    <row r="66" spans="1:22" ht="16.5" hidden="1" x14ac:dyDescent="0.3">
      <c r="A66" s="7"/>
      <c r="B66" s="7"/>
      <c r="C66" s="109"/>
      <c r="D66" s="3"/>
      <c r="E66" s="4"/>
      <c r="F66" s="4" t="s">
        <v>1959</v>
      </c>
      <c r="G66" s="563">
        <f>M47+M48+M49+M50-G78-G84-G72</f>
        <v>0</v>
      </c>
      <c r="H66" s="562"/>
      <c r="I66" s="103"/>
      <c r="J66" s="103"/>
      <c r="K66" s="545"/>
      <c r="L66" s="94"/>
      <c r="M66" s="103"/>
      <c r="N66" s="103"/>
      <c r="O66" s="103"/>
      <c r="P66" s="7"/>
      <c r="Q66" s="3"/>
      <c r="R66" s="4"/>
      <c r="S66" s="4"/>
      <c r="T66" s="4"/>
      <c r="U66" s="103"/>
      <c r="V66" s="103"/>
    </row>
    <row r="67" spans="1:22" ht="16.5" hidden="1" x14ac:dyDescent="0.3">
      <c r="A67" s="7"/>
      <c r="B67" s="7"/>
      <c r="C67" s="109"/>
      <c r="D67" s="3"/>
      <c r="E67" s="4"/>
      <c r="F67" s="4"/>
      <c r="G67" s="4"/>
      <c r="H67" s="562"/>
      <c r="I67" s="103"/>
      <c r="J67" s="103"/>
      <c r="K67" s="545"/>
      <c r="L67" s="94"/>
      <c r="M67" s="103"/>
      <c r="N67" s="103"/>
      <c r="O67" s="103"/>
      <c r="P67" s="7"/>
      <c r="Q67" s="3"/>
      <c r="R67" s="4"/>
      <c r="S67" s="4"/>
      <c r="T67" s="4"/>
      <c r="U67" s="103"/>
      <c r="V67" s="103"/>
    </row>
    <row r="68" spans="1:22" ht="16.5" hidden="1" x14ac:dyDescent="0.3">
      <c r="B68" s="7"/>
      <c r="C68" s="109"/>
      <c r="D68" s="7"/>
      <c r="E68" s="103"/>
      <c r="F68" s="103"/>
      <c r="G68" s="103"/>
      <c r="H68" s="103"/>
      <c r="I68" s="103"/>
      <c r="J68" s="103"/>
      <c r="K68" s="545"/>
      <c r="L68" s="94"/>
      <c r="M68" s="103"/>
      <c r="N68" s="103"/>
      <c r="O68" s="103"/>
      <c r="P68" s="7"/>
      <c r="Q68" s="3"/>
      <c r="R68" s="4"/>
      <c r="S68" s="4"/>
      <c r="T68" s="4"/>
      <c r="U68" s="103"/>
      <c r="V68" s="103"/>
    </row>
    <row r="69" spans="1:22" s="3" customFormat="1" hidden="1" x14ac:dyDescent="0.25">
      <c r="B69" s="3" t="s">
        <v>1960</v>
      </c>
      <c r="C69" s="561" t="s">
        <v>1961</v>
      </c>
      <c r="D69" s="3" t="s">
        <v>1962</v>
      </c>
      <c r="E69" s="4"/>
      <c r="F69" s="4" t="s">
        <v>1963</v>
      </c>
      <c r="G69" s="4"/>
      <c r="H69" s="4"/>
      <c r="I69" s="4"/>
      <c r="J69" s="4"/>
      <c r="K69" s="547"/>
      <c r="L69" s="87"/>
      <c r="M69" s="4"/>
      <c r="N69" s="4"/>
      <c r="O69" s="4"/>
      <c r="R69" s="4"/>
      <c r="S69" s="4"/>
      <c r="T69" s="4"/>
      <c r="U69" s="4"/>
      <c r="V69" s="4"/>
    </row>
    <row r="70" spans="1:22" s="3" customFormat="1" hidden="1" x14ac:dyDescent="0.25">
      <c r="C70" s="561" t="s">
        <v>1964</v>
      </c>
      <c r="D70" s="3" t="s">
        <v>1965</v>
      </c>
      <c r="E70" s="4">
        <v>0</v>
      </c>
      <c r="F70" s="4" t="s">
        <v>1966</v>
      </c>
      <c r="G70" s="4"/>
      <c r="H70" s="4"/>
      <c r="I70" s="4"/>
      <c r="J70" s="4"/>
      <c r="K70" s="547"/>
      <c r="L70" s="87"/>
      <c r="M70" s="4"/>
      <c r="N70" s="4"/>
      <c r="O70" s="4"/>
      <c r="R70" s="4"/>
      <c r="S70" s="4"/>
      <c r="T70" s="4"/>
      <c r="U70" s="4"/>
      <c r="V70" s="4"/>
    </row>
    <row r="71" spans="1:22" s="3" customFormat="1" ht="12" hidden="1" x14ac:dyDescent="0.2">
      <c r="C71" s="110"/>
      <c r="E71" s="4"/>
      <c r="F71" s="4" t="s">
        <v>1962</v>
      </c>
      <c r="G71" s="4"/>
      <c r="H71" s="4"/>
      <c r="I71" s="4"/>
      <c r="J71" s="4"/>
      <c r="K71" s="547"/>
      <c r="L71" s="87"/>
      <c r="M71" s="4"/>
      <c r="N71" s="4"/>
      <c r="O71" s="4"/>
      <c r="R71" s="4"/>
      <c r="S71" s="4"/>
      <c r="T71" s="4"/>
      <c r="U71" s="4"/>
      <c r="V71" s="4"/>
    </row>
    <row r="72" spans="1:22" s="3" customFormat="1" ht="12" hidden="1" x14ac:dyDescent="0.2">
      <c r="C72" s="110"/>
      <c r="E72" s="4"/>
      <c r="F72" s="4" t="s">
        <v>1965</v>
      </c>
      <c r="G72" s="563">
        <v>0</v>
      </c>
      <c r="H72" s="4"/>
      <c r="I72" s="4"/>
      <c r="J72" s="4"/>
      <c r="K72" s="547"/>
      <c r="L72" s="87"/>
      <c r="M72" s="4"/>
      <c r="N72" s="4"/>
      <c r="O72" s="4"/>
      <c r="R72" s="4"/>
      <c r="S72" s="4"/>
      <c r="T72" s="4"/>
      <c r="U72" s="4"/>
      <c r="V72" s="4"/>
    </row>
    <row r="73" spans="1:22" s="3" customFormat="1" ht="12" hidden="1" x14ac:dyDescent="0.2">
      <c r="C73" s="110"/>
      <c r="E73" s="4"/>
      <c r="F73" s="4"/>
      <c r="G73" s="4"/>
      <c r="H73" s="4"/>
      <c r="I73" s="4"/>
      <c r="J73" s="4"/>
      <c r="K73" s="547"/>
      <c r="L73" s="87"/>
      <c r="M73" s="4"/>
      <c r="N73" s="4"/>
      <c r="O73" s="4"/>
      <c r="R73" s="4"/>
      <c r="S73" s="4"/>
      <c r="T73" s="4"/>
      <c r="U73" s="4"/>
      <c r="V73" s="4"/>
    </row>
    <row r="74" spans="1:22" s="3" customFormat="1" ht="12" hidden="1" x14ac:dyDescent="0.2">
      <c r="C74" s="110"/>
      <c r="E74" s="4"/>
      <c r="F74" s="4"/>
      <c r="G74" s="4"/>
      <c r="H74" s="4"/>
      <c r="I74" s="4"/>
      <c r="J74" s="4"/>
      <c r="K74" s="547"/>
      <c r="L74" s="87"/>
      <c r="M74" s="4"/>
      <c r="N74" s="4"/>
      <c r="O74" s="4"/>
      <c r="R74" s="4"/>
      <c r="S74" s="4"/>
      <c r="T74" s="4"/>
      <c r="U74" s="4"/>
      <c r="V74" s="4"/>
    </row>
    <row r="75" spans="1:22" s="3" customFormat="1" hidden="1" x14ac:dyDescent="0.25">
      <c r="B75" s="3" t="s">
        <v>1967</v>
      </c>
      <c r="C75" s="561" t="s">
        <v>1958</v>
      </c>
      <c r="D75" s="3" t="s">
        <v>1962</v>
      </c>
      <c r="E75" s="4">
        <v>15543400</v>
      </c>
      <c r="F75" s="4" t="s">
        <v>1963</v>
      </c>
      <c r="G75" s="4">
        <v>5000000</v>
      </c>
      <c r="H75" s="4"/>
      <c r="I75" s="4"/>
      <c r="J75" s="4"/>
      <c r="K75" s="547"/>
      <c r="L75" s="87"/>
      <c r="M75" s="4"/>
      <c r="N75" s="4"/>
      <c r="O75" s="4"/>
      <c r="R75" s="4"/>
      <c r="S75" s="4"/>
      <c r="T75" s="4"/>
      <c r="U75" s="4"/>
      <c r="V75" s="4"/>
    </row>
    <row r="76" spans="1:22" s="3" customFormat="1" hidden="1" x14ac:dyDescent="0.25">
      <c r="C76" s="561" t="s">
        <v>0</v>
      </c>
      <c r="D76" s="3" t="s">
        <v>1965</v>
      </c>
      <c r="E76" s="4">
        <v>0</v>
      </c>
      <c r="F76" s="4" t="s">
        <v>1966</v>
      </c>
      <c r="G76" s="4"/>
      <c r="H76" s="4"/>
      <c r="I76" s="4"/>
      <c r="J76" s="4"/>
      <c r="K76" s="547"/>
      <c r="L76" s="87"/>
      <c r="M76" s="4"/>
      <c r="N76" s="4"/>
      <c r="O76" s="4"/>
      <c r="R76" s="4"/>
      <c r="S76" s="4"/>
      <c r="T76" s="4"/>
      <c r="U76" s="4"/>
      <c r="V76" s="4"/>
    </row>
    <row r="77" spans="1:22" s="3" customFormat="1" ht="12" hidden="1" x14ac:dyDescent="0.2">
      <c r="C77" s="110" t="s">
        <v>1968</v>
      </c>
      <c r="E77" s="4"/>
      <c r="F77" s="4" t="s">
        <v>1962</v>
      </c>
      <c r="G77" s="4">
        <v>10543400</v>
      </c>
      <c r="H77" s="4"/>
      <c r="I77" s="4"/>
      <c r="J77" s="4"/>
      <c r="K77" s="547"/>
      <c r="L77" s="87"/>
      <c r="M77" s="4"/>
      <c r="N77" s="4"/>
      <c r="O77" s="4"/>
      <c r="R77" s="4"/>
      <c r="S77" s="4"/>
      <c r="T77" s="4"/>
      <c r="U77" s="4"/>
      <c r="V77" s="4"/>
    </row>
    <row r="78" spans="1:22" s="3" customFormat="1" ht="12" hidden="1" x14ac:dyDescent="0.2">
      <c r="C78" s="110"/>
      <c r="E78" s="4"/>
      <c r="F78" s="4" t="s">
        <v>1959</v>
      </c>
      <c r="G78" s="563"/>
      <c r="H78" s="4"/>
      <c r="I78" s="4"/>
      <c r="J78" s="4"/>
      <c r="K78" s="547"/>
      <c r="L78" s="87"/>
      <c r="M78" s="4"/>
      <c r="N78" s="4"/>
      <c r="O78" s="4"/>
      <c r="R78" s="4"/>
      <c r="S78" s="4"/>
      <c r="T78" s="4"/>
      <c r="U78" s="4"/>
      <c r="V78" s="4"/>
    </row>
    <row r="79" spans="1:22" s="3" customFormat="1" ht="12" x14ac:dyDescent="0.2">
      <c r="C79" s="110"/>
      <c r="E79" s="4"/>
      <c r="F79" s="4"/>
      <c r="G79" s="4"/>
      <c r="H79" s="4"/>
      <c r="I79" s="4"/>
      <c r="J79" s="4"/>
      <c r="K79" s="547"/>
      <c r="L79" s="87"/>
      <c r="M79" s="4"/>
      <c r="N79" s="4"/>
      <c r="O79" s="4"/>
      <c r="R79" s="4"/>
      <c r="S79" s="4"/>
      <c r="T79" s="4"/>
      <c r="U79" s="4"/>
      <c r="V79" s="4"/>
    </row>
    <row r="80" spans="1:22" s="3" customFormat="1" ht="12" hidden="1" x14ac:dyDescent="0.2">
      <c r="C80" s="110"/>
      <c r="E80" s="4"/>
      <c r="F80" s="4"/>
      <c r="G80" s="4"/>
      <c r="H80" s="4"/>
      <c r="I80" s="4"/>
      <c r="J80" s="4"/>
      <c r="K80" s="547"/>
      <c r="L80" s="87"/>
      <c r="M80" s="4"/>
      <c r="N80" s="4"/>
      <c r="O80" s="4"/>
      <c r="R80" s="4"/>
      <c r="S80" s="4"/>
      <c r="T80" s="4"/>
      <c r="U80" s="4"/>
      <c r="V80" s="4"/>
    </row>
    <row r="81" spans="2:22" ht="16.5" hidden="1" x14ac:dyDescent="0.3">
      <c r="B81" s="7" t="s">
        <v>1969</v>
      </c>
      <c r="C81" s="109" t="s">
        <v>1961</v>
      </c>
      <c r="D81" s="3" t="s">
        <v>1962</v>
      </c>
      <c r="E81" s="6">
        <v>15543400</v>
      </c>
      <c r="F81" s="4" t="s">
        <v>1963</v>
      </c>
      <c r="G81" s="564">
        <v>5000000</v>
      </c>
      <c r="H81" s="564"/>
      <c r="I81" s="103"/>
      <c r="J81" s="103"/>
      <c r="K81" s="545"/>
      <c r="L81" s="94"/>
      <c r="M81" s="103"/>
      <c r="N81" s="103"/>
      <c r="O81" s="103"/>
      <c r="P81" s="7"/>
      <c r="Q81" s="3"/>
      <c r="R81" s="4"/>
      <c r="S81" s="4"/>
      <c r="T81" s="4"/>
      <c r="U81" s="103"/>
      <c r="V81" s="103"/>
    </row>
    <row r="82" spans="2:22" ht="16.5" hidden="1" x14ac:dyDescent="0.3">
      <c r="B82" s="7"/>
      <c r="C82" s="109" t="s">
        <v>1964</v>
      </c>
      <c r="D82" s="3" t="s">
        <v>1965</v>
      </c>
      <c r="E82" s="6">
        <v>0</v>
      </c>
      <c r="F82" s="4" t="s">
        <v>1966</v>
      </c>
      <c r="G82" s="6"/>
      <c r="H82" s="565"/>
      <c r="I82" s="103"/>
      <c r="J82" s="103"/>
      <c r="K82" s="545"/>
      <c r="L82" s="94"/>
      <c r="M82" s="103"/>
      <c r="N82" s="103"/>
      <c r="O82" s="103"/>
      <c r="P82" s="7"/>
      <c r="Q82" s="3"/>
      <c r="R82" s="4"/>
      <c r="S82" s="4"/>
      <c r="T82" s="4"/>
      <c r="U82" s="103"/>
      <c r="V82" s="103"/>
    </row>
    <row r="83" spans="2:22" ht="16.5" hidden="1" x14ac:dyDescent="0.3">
      <c r="B83" s="7"/>
      <c r="C83" s="109"/>
      <c r="D83" s="7"/>
      <c r="E83" s="6"/>
      <c r="F83" s="4" t="s">
        <v>1962</v>
      </c>
      <c r="G83" s="6">
        <v>10543400</v>
      </c>
      <c r="H83" s="565"/>
      <c r="I83" s="103"/>
      <c r="J83" s="103"/>
      <c r="K83" s="545"/>
      <c r="L83" s="94"/>
      <c r="M83" s="103"/>
      <c r="N83" s="103"/>
      <c r="O83" s="103"/>
      <c r="P83" s="7"/>
      <c r="Q83" s="3"/>
      <c r="R83" s="4"/>
      <c r="S83" s="4"/>
      <c r="T83" s="4"/>
      <c r="U83" s="103"/>
      <c r="V83" s="103"/>
    </row>
    <row r="84" spans="2:22" hidden="1" x14ac:dyDescent="0.2">
      <c r="F84" s="4" t="s">
        <v>1965</v>
      </c>
      <c r="G84" s="6">
        <v>0</v>
      </c>
      <c r="H84" s="565"/>
    </row>
    <row r="85" spans="2:22" ht="16.5" hidden="1" x14ac:dyDescent="0.3">
      <c r="F85" s="103"/>
      <c r="G85" s="6">
        <f>SUM(G83:G84)</f>
        <v>10543400</v>
      </c>
      <c r="H85" s="565"/>
    </row>
    <row r="86" spans="2:22" hidden="1" x14ac:dyDescent="0.25"/>
  </sheetData>
  <mergeCells count="1">
    <mergeCell ref="C1:P1"/>
  </mergeCells>
  <phoneticPr fontId="24" type="noConversion"/>
  <pageMargins left="0.47244094488188981" right="0.47244094488188981" top="0.39370078740157483" bottom="0.35433070866141736" header="0.23622047244094491" footer="0.19685039370078741"/>
  <pageSetup paperSize="9" scale="5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11</vt:i4>
      </vt:variant>
    </vt:vector>
  </HeadingPairs>
  <TitlesOfParts>
    <vt:vector size="19" baseType="lpstr">
      <vt:lpstr>토지</vt:lpstr>
      <vt:lpstr>건물(DM)</vt:lpstr>
      <vt:lpstr>구축물(DM)</vt:lpstr>
      <vt:lpstr>기계설비(D&amp;M)</vt:lpstr>
      <vt:lpstr>차량운반(D&amp;M)</vt:lpstr>
      <vt:lpstr>공구와기구(D&amp;M)</vt:lpstr>
      <vt:lpstr>비품(D&amp;M)</vt:lpstr>
      <vt:lpstr>무형자산 </vt:lpstr>
      <vt:lpstr>'건물(DM)'!Print_Area</vt:lpstr>
      <vt:lpstr>'공구와기구(D&amp;M)'!Print_Area</vt:lpstr>
      <vt:lpstr>'구축물(DM)'!Print_Area</vt:lpstr>
      <vt:lpstr>'기계설비(D&amp;M)'!Print_Area</vt:lpstr>
      <vt:lpstr>'비품(D&amp;M)'!Print_Area</vt:lpstr>
      <vt:lpstr>'차량운반(D&amp;M)'!Print_Area</vt:lpstr>
      <vt:lpstr>토지!Print_Area</vt:lpstr>
      <vt:lpstr>'공구와기구(D&amp;M)'!Print_Titles</vt:lpstr>
      <vt:lpstr>'기계설비(D&amp;M)'!Print_Titles</vt:lpstr>
      <vt:lpstr>'무형자산 '!Print_Titles</vt:lpstr>
      <vt:lpstr>'비품(D&amp;M)'!Print_Titles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김수민</dc:creator>
  <cp:lastModifiedBy>YUJINOH</cp:lastModifiedBy>
  <cp:lastPrinted>2022-11-07T01:22:06Z</cp:lastPrinted>
  <dcterms:created xsi:type="dcterms:W3CDTF">2019-02-15T08:07:57Z</dcterms:created>
  <dcterms:modified xsi:type="dcterms:W3CDTF">2024-01-09T01:13:25Z</dcterms:modified>
</cp:coreProperties>
</file>