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ttps://netorgft4648827-my.sharepoint.com/personal/minhee_jung_elevationequity_com/Documents/Elevation/Deal-Project/1. Portfolio Management/2. London/Financials/펀드 평가 요청자료/비시장성지분증권 공정가치 평가관련 자료요청_202410 기준/"/>
    </mc:Choice>
  </mc:AlternateContent>
  <xr:revisionPtr revIDLastSave="0" documentId="8_{0D1F3C0C-2477-4480-9A30-D5FBA12DB1E8}" xr6:coauthVersionLast="47" xr6:coauthVersionMax="47" xr10:uidLastSave="{00000000-0000-0000-0000-000000000000}"/>
  <bookViews>
    <workbookView xWindow="-110" yWindow="-110" windowWidth="19420" windowHeight="10300" tabRatio="742" xr2:uid="{00000000-000D-0000-FFFF-FFFF00000000}"/>
  </bookViews>
  <sheets>
    <sheet name="펀드 요청자료" sheetId="16" r:id="rId1"/>
    <sheet name="1-1(펀드 BS)" sheetId="43" r:id="rId2"/>
    <sheet name="PEF_BS" sheetId="50" r:id="rId3"/>
    <sheet name="PEF_PL" sheetId="51" r:id="rId4"/>
    <sheet name="1-2(투자자산현황)" sheetId="44" r:id="rId5"/>
    <sheet name="SPC_BS" sheetId="52" r:id="rId6"/>
    <sheet name="SPC_PL" sheetId="53" r:id="rId7"/>
    <sheet name="1-3(출자금현황)" sheetId="45" r:id="rId8"/>
    <sheet name="1-4(정관정보)" sheetId="46" r:id="rId9"/>
    <sheet name="1-5(예상출자금변동정보)" sheetId="47" r:id="rId10"/>
    <sheet name="2-1(파생발행정보)" sheetId="42" r:id="rId11"/>
    <sheet name="Setting" sheetId="49" state="hidden" r:id="rId12"/>
  </sheets>
  <externalReferences>
    <externalReference r:id="rId13"/>
  </externalReferences>
  <definedNames>
    <definedName name="_xlnm.Print_Area" localSheetId="0">'펀드 요청자료'!$B$1:$F$19</definedName>
    <definedName name="범위">'1-3(출자금현황)'!$M$9</definedName>
    <definedName name="잔여출자금">'1-3(출자금현황)'!$L$10</definedName>
    <definedName name="평가기준일">Setting!$B$1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5" l="1"/>
  <c r="L14" i="45"/>
  <c r="L13" i="45"/>
  <c r="L12" i="45"/>
  <c r="L16" i="45" s="1"/>
  <c r="F16" i="45"/>
  <c r="E16" i="45"/>
  <c r="I8" i="44"/>
  <c r="I9" i="44" s="1"/>
  <c r="F8" i="44"/>
  <c r="H8" i="44" s="1"/>
  <c r="D8" i="44"/>
  <c r="C8" i="44"/>
  <c r="B8" i="44"/>
  <c r="D58" i="43"/>
  <c r="C58" i="43"/>
  <c r="D55" i="43"/>
  <c r="C55" i="43"/>
  <c r="D54" i="43"/>
  <c r="C54" i="43"/>
  <c r="D52" i="43"/>
  <c r="C52" i="43"/>
  <c r="D51" i="43"/>
  <c r="C51" i="43"/>
  <c r="D50" i="43"/>
  <c r="C50" i="43"/>
  <c r="D53" i="43"/>
  <c r="C53" i="43"/>
  <c r="D49" i="43"/>
  <c r="D57" i="43" s="1"/>
  <c r="D59" i="43" s="1"/>
  <c r="D60" i="43" s="1"/>
  <c r="C49" i="43"/>
  <c r="D35" i="43"/>
  <c r="D34" i="43"/>
  <c r="D36" i="43" s="1"/>
  <c r="D27" i="43"/>
  <c r="D26" i="43" s="1"/>
  <c r="D32" i="43" s="1"/>
  <c r="D37" i="43" s="1"/>
  <c r="D21" i="43"/>
  <c r="D19" i="43"/>
  <c r="D18" i="43" s="1"/>
  <c r="D15" i="43"/>
  <c r="D14" i="43"/>
  <c r="D12" i="43" s="1"/>
  <c r="D24" i="43" s="1"/>
  <c r="D13" i="43"/>
  <c r="C13" i="43"/>
  <c r="G15" i="50"/>
  <c r="C19" i="43"/>
  <c r="C18" i="43" s="1"/>
  <c r="C21" i="43"/>
  <c r="C27" i="43"/>
  <c r="C26" i="43" s="1"/>
  <c r="C32" i="43" s="1"/>
  <c r="C35" i="43"/>
  <c r="C34" i="43"/>
  <c r="C15" i="43"/>
  <c r="C14" i="43" s="1"/>
  <c r="K8" i="44" l="1"/>
  <c r="C57" i="43"/>
  <c r="C59" i="43" s="1"/>
  <c r="C60" i="43" s="1"/>
  <c r="D38" i="43"/>
  <c r="C12" i="43"/>
  <c r="C24" i="43" s="1"/>
  <c r="C36" i="43"/>
  <c r="C37" i="43" s="1"/>
  <c r="C38" i="43" l="1"/>
  <c r="C4" i="16" l="1"/>
  <c r="K8" i="45" l="1"/>
  <c r="K7" i="45" s="1"/>
  <c r="M9" i="45" l="1"/>
  <c r="M15" i="45"/>
  <c r="M14" i="45"/>
  <c r="M13" i="45"/>
  <c r="M12" i="45"/>
  <c r="B17" i="45" l="1"/>
  <c r="B2" i="49" l="1"/>
  <c r="B5" i="49" s="1"/>
  <c r="G16" i="45"/>
  <c r="H16" i="45"/>
  <c r="I16" i="45"/>
  <c r="J16" i="45"/>
  <c r="K16" i="45"/>
  <c r="C6" i="43"/>
  <c r="C7" i="43" s="1"/>
  <c r="F7" i="16" s="1"/>
  <c r="N12" i="45" l="1"/>
  <c r="N13" i="45"/>
  <c r="N14" i="45"/>
  <c r="N15" i="45"/>
  <c r="N16" i="45"/>
  <c r="D6" i="43"/>
  <c r="D7" i="45"/>
  <c r="M11" i="45" s="1"/>
  <c r="C4" i="44"/>
  <c r="B4" i="49"/>
  <c r="F16" i="16" s="1"/>
  <c r="F11" i="16" l="1"/>
  <c r="C5" i="47" l="1"/>
  <c r="C4" i="47"/>
  <c r="C4" i="46"/>
  <c r="M16" i="45" l="1"/>
  <c r="L11" i="45" l="1"/>
  <c r="J9" i="44"/>
  <c r="L9" i="44"/>
  <c r="P8" i="44"/>
  <c r="G9" i="44"/>
  <c r="F9" i="44"/>
  <c r="O12" i="45" l="1"/>
  <c r="H9" i="44"/>
  <c r="P9" i="44" s="1"/>
  <c r="K9" i="44"/>
  <c r="O14" i="45"/>
  <c r="O15" i="45"/>
  <c r="O13" i="45"/>
  <c r="H9" i="45"/>
  <c r="F9" i="45"/>
  <c r="I9" i="45"/>
  <c r="J9" i="45"/>
  <c r="G9" i="45"/>
  <c r="K9" i="45"/>
  <c r="C23" i="47"/>
  <c r="E23" i="47" s="1"/>
  <c r="C19" i="47"/>
  <c r="E19" i="47" s="1"/>
  <c r="C15" i="47"/>
  <c r="E15" i="47" s="1"/>
</calcChain>
</file>

<file path=xl/sharedStrings.xml><?xml version="1.0" encoding="utf-8"?>
<sst xmlns="http://schemas.openxmlformats.org/spreadsheetml/2006/main" count="403" uniqueCount="304">
  <si>
    <t>구분</t>
    <phoneticPr fontId="4" type="noConversion"/>
  </si>
  <si>
    <t>내용</t>
    <phoneticPr fontId="4" type="noConversion"/>
  </si>
  <si>
    <t>사채이율</t>
  </si>
  <si>
    <t>발행일</t>
  </si>
  <si>
    <t>만기일</t>
  </si>
  <si>
    <t>기초자산</t>
  </si>
  <si>
    <t>전환비율</t>
  </si>
  <si>
    <t>행사기간</t>
  </si>
  <si>
    <t>시작일</t>
  </si>
  <si>
    <t>종료일</t>
  </si>
  <si>
    <t>콜조항</t>
  </si>
  <si>
    <t>행사가격</t>
  </si>
  <si>
    <t>풋조항</t>
  </si>
  <si>
    <t>최초 조정일</t>
  </si>
  <si>
    <t>조정주기</t>
  </si>
  <si>
    <t>Floor</t>
  </si>
  <si>
    <t>특이사항</t>
  </si>
  <si>
    <t>발행인 상호</t>
  </si>
  <si>
    <t>비고</t>
    <phoneticPr fontId="4" type="noConversion"/>
  </si>
  <si>
    <t>필수</t>
    <phoneticPr fontId="4" type="noConversion"/>
  </si>
  <si>
    <t>작성자료가 있는경우</t>
    <phoneticPr fontId="4" type="noConversion"/>
  </si>
  <si>
    <t>경쟁기업(유사 사업을 영위하고 있는 상장기업 LIST)</t>
  </si>
  <si>
    <t>계약서 미제공시 시트를 채워주시기 바랍니다.</t>
    <phoneticPr fontId="4" type="noConversion"/>
  </si>
  <si>
    <t>투자자산현황 및 내역(투자시점, 투자회사, 투자의 형태, 투자주식수, 투자금액 등)</t>
    <phoneticPr fontId="4" type="noConversion"/>
  </si>
  <si>
    <t>합 계</t>
  </si>
  <si>
    <t>(단위: 백만원, 좌, %)</t>
    <phoneticPr fontId="4" type="noConversion"/>
  </si>
  <si>
    <t xml:space="preserve"> * 납입출자금(=최초출자금)은 Capital Call에 의한 출자금 납입금액으로, 통상 우선손실충당금 산정의 기준이 됨.</t>
    <phoneticPr fontId="5" type="noConversion"/>
  </si>
  <si>
    <t>※ 규약 우선손실충당부분 발췌</t>
    <phoneticPr fontId="4" type="noConversion"/>
  </si>
  <si>
    <t>(단위: 원)</t>
    <phoneticPr fontId="5" type="noConversion"/>
  </si>
  <si>
    <t>구분</t>
    <phoneticPr fontId="5" type="noConversion"/>
  </si>
  <si>
    <t>약정출자금</t>
    <phoneticPr fontId="5" type="noConversion"/>
  </si>
  <si>
    <t>최초출자</t>
    <phoneticPr fontId="5" type="noConversion"/>
  </si>
  <si>
    <t>잔여출자금(원본)</t>
    <phoneticPr fontId="5" type="noConversion"/>
  </si>
  <si>
    <t>합계</t>
    <phoneticPr fontId="5" type="noConversion"/>
  </si>
  <si>
    <t>1. 펀드 &amp;
   하부 SPC
   요청자료</t>
    <phoneticPr fontId="4" type="noConversion"/>
  </si>
  <si>
    <t>2. 기초자산
   피투자회사
   요청자료</t>
    <phoneticPr fontId="4" type="noConversion"/>
  </si>
  <si>
    <t>우선손실충당 관련 규정(정관 등에 명시된 기타 특이사항)</t>
    <phoneticPr fontId="4" type="noConversion"/>
  </si>
  <si>
    <t>펀드 요청자료</t>
    <phoneticPr fontId="4" type="noConversion"/>
  </si>
  <si>
    <t>▣ 전환사채/교환사채/신주인수권부사채</t>
    <phoneticPr fontId="5" type="noConversion"/>
  </si>
  <si>
    <t>구    분</t>
    <phoneticPr fontId="5" type="noConversion"/>
  </si>
  <si>
    <t>주요 내용</t>
    <phoneticPr fontId="5" type="noConversion"/>
  </si>
  <si>
    <t>발행인 상호 및 회차</t>
    <phoneticPr fontId="5" type="noConversion"/>
  </si>
  <si>
    <t>발행형태(CB/BW/EB, 분리형/비분리형)</t>
    <phoneticPr fontId="5" type="noConversion"/>
  </si>
  <si>
    <t>권면총액</t>
    <phoneticPr fontId="5" type="noConversion"/>
  </si>
  <si>
    <t>이자지급주기</t>
    <phoneticPr fontId="5" type="noConversion"/>
  </si>
  <si>
    <t>표면이율</t>
    <phoneticPr fontId="5" type="noConversion"/>
  </si>
  <si>
    <t>보장이율(단/복리)</t>
    <phoneticPr fontId="5" type="noConversion"/>
  </si>
  <si>
    <t>납입일</t>
    <phoneticPr fontId="5" type="noConversion"/>
  </si>
  <si>
    <t>행사가격(평가일 기준)</t>
    <phoneticPr fontId="5" type="noConversion"/>
  </si>
  <si>
    <t>리픽싱
(Refixing)</t>
    <phoneticPr fontId="5" type="noConversion"/>
  </si>
  <si>
    <t>기타 특이사항</t>
    <phoneticPr fontId="5" type="noConversion"/>
  </si>
  <si>
    <t>예시) 50% Issuer Call, 만기연장조항, 담보사항 등</t>
    <phoneticPr fontId="5" type="noConversion"/>
  </si>
  <si>
    <t>▣ 전환우선주/상환우선주/전환상환우선주</t>
    <phoneticPr fontId="5" type="noConversion"/>
  </si>
  <si>
    <t>발행일</t>
    <phoneticPr fontId="5" type="noConversion"/>
  </si>
  <si>
    <t>발행금액</t>
    <phoneticPr fontId="5" type="noConversion"/>
  </si>
  <si>
    <t>1주당 액면금액</t>
    <phoneticPr fontId="5" type="noConversion"/>
  </si>
  <si>
    <t>1주당 발행금액(발행일 기준)</t>
    <phoneticPr fontId="5" type="noConversion"/>
  </si>
  <si>
    <t>1주당 발행금액(평가일 기준)</t>
    <phoneticPr fontId="5" type="noConversion"/>
  </si>
  <si>
    <t>배당률(액면금액/발행금액 기준 구분)</t>
    <phoneticPr fontId="5" type="noConversion"/>
  </si>
  <si>
    <t>존속기간 만료일</t>
    <phoneticPr fontId="5" type="noConversion"/>
  </si>
  <si>
    <t>전환주식</t>
    <phoneticPr fontId="5" type="noConversion"/>
  </si>
  <si>
    <t>전환가격</t>
    <phoneticPr fontId="5" type="noConversion"/>
  </si>
  <si>
    <t>전환비율</t>
    <phoneticPr fontId="5" type="noConversion"/>
  </si>
  <si>
    <t>전환기간</t>
    <phoneticPr fontId="5" type="noConversion"/>
  </si>
  <si>
    <t>상환기간</t>
    <phoneticPr fontId="5" type="noConversion"/>
  </si>
  <si>
    <t>상환보장수익률(or 상환금액 계산 방법)</t>
    <phoneticPr fontId="5" type="noConversion"/>
  </si>
  <si>
    <t>▣ 주식매도선택권/주식매수선택권</t>
    <phoneticPr fontId="5" type="noConversion"/>
  </si>
  <si>
    <t>거래상대방</t>
    <phoneticPr fontId="5" type="noConversion"/>
  </si>
  <si>
    <t>계약체결일</t>
    <phoneticPr fontId="5" type="noConversion"/>
  </si>
  <si>
    <t>1주당 매입금액</t>
    <phoneticPr fontId="5" type="noConversion"/>
  </si>
  <si>
    <t>1주당 매입금액(평가일 기준)</t>
    <phoneticPr fontId="5" type="noConversion"/>
  </si>
  <si>
    <t>대상주식</t>
    <phoneticPr fontId="5" type="noConversion"/>
  </si>
  <si>
    <t>대상주식수</t>
    <phoneticPr fontId="5" type="noConversion"/>
  </si>
  <si>
    <t>행사시작일</t>
    <phoneticPr fontId="5" type="noConversion"/>
  </si>
  <si>
    <t>행사종료일</t>
    <phoneticPr fontId="5" type="noConversion"/>
  </si>
  <si>
    <t>보장수익률(단/복리 체크)</t>
    <phoneticPr fontId="5" type="noConversion"/>
  </si>
  <si>
    <t>행사조건</t>
    <phoneticPr fontId="5" type="noConversion"/>
  </si>
  <si>
    <t>정산방법</t>
    <phoneticPr fontId="5" type="noConversion"/>
  </si>
  <si>
    <t>현금정산일</t>
    <phoneticPr fontId="5" type="noConversion"/>
  </si>
  <si>
    <t>납입출자금
(투자기구전체)</t>
    <phoneticPr fontId="5" type="noConversion"/>
  </si>
  <si>
    <t>우선손실충당
한도비율</t>
    <phoneticPr fontId="5" type="noConversion"/>
  </si>
  <si>
    <t>GP우선손실
충당한도금액</t>
    <phoneticPr fontId="5" type="noConversion"/>
  </si>
  <si>
    <t>법인번호</t>
    <phoneticPr fontId="5" type="noConversion"/>
  </si>
  <si>
    <t>투자형태</t>
    <phoneticPr fontId="5" type="noConversion"/>
  </si>
  <si>
    <t>출자좌수</t>
    <phoneticPr fontId="4" type="noConversion"/>
  </si>
  <si>
    <t>출자비율</t>
    <phoneticPr fontId="4" type="noConversion"/>
  </si>
  <si>
    <t>잔여투자주식수</t>
    <phoneticPr fontId="5" type="noConversion"/>
  </si>
  <si>
    <t>평가기준일</t>
    <phoneticPr fontId="4" type="noConversion"/>
  </si>
  <si>
    <t>재무제표일</t>
    <phoneticPr fontId="4" type="noConversion"/>
  </si>
  <si>
    <t>(2) 원본 분배</t>
    <phoneticPr fontId="4" type="noConversion"/>
  </si>
  <si>
    <t>(3) 이익 분배</t>
    <phoneticPr fontId="4" type="noConversion"/>
  </si>
  <si>
    <t>1. 아래 금액을 기재해 주십시요</t>
    <phoneticPr fontId="4" type="noConversion"/>
  </si>
  <si>
    <t>2. 예상회계처리</t>
    <phoneticPr fontId="4" type="noConversion"/>
  </si>
  <si>
    <t>(1) 원본 납입</t>
    <phoneticPr fontId="4" type="noConversion"/>
  </si>
  <si>
    <t>현금</t>
    <phoneticPr fontId="4" type="noConversion"/>
  </si>
  <si>
    <t>출자금</t>
    <phoneticPr fontId="4" type="noConversion"/>
  </si>
  <si>
    <t>출자금</t>
    <phoneticPr fontId="4" type="noConversion"/>
  </si>
  <si>
    <t>재무제표일</t>
    <phoneticPr fontId="4" type="noConversion"/>
  </si>
  <si>
    <t>자산총계</t>
  </si>
  <si>
    <t xml:space="preserve"> (1) 현금 및 현금성자산</t>
    <phoneticPr fontId="4" type="noConversion"/>
  </si>
  <si>
    <t xml:space="preserve"> (2) 유가증권</t>
    <phoneticPr fontId="4" type="noConversion"/>
  </si>
  <si>
    <t>Ⅰ 운용자산</t>
    <phoneticPr fontId="4" type="noConversion"/>
  </si>
  <si>
    <t>Ⅱ 기타자산</t>
    <phoneticPr fontId="4" type="noConversion"/>
  </si>
  <si>
    <t xml:space="preserve"> (1) 미수이자</t>
    <phoneticPr fontId="4" type="noConversion"/>
  </si>
  <si>
    <t xml:space="preserve"> (2) 미수금</t>
    <phoneticPr fontId="4" type="noConversion"/>
  </si>
  <si>
    <t xml:space="preserve"> (3) 당기법인세자산</t>
    <phoneticPr fontId="4" type="noConversion"/>
  </si>
  <si>
    <t xml:space="preserve">부채총계 </t>
    <phoneticPr fontId="4" type="noConversion"/>
  </si>
  <si>
    <t>Ⅰ 기타부채</t>
    <phoneticPr fontId="4" type="noConversion"/>
  </si>
  <si>
    <t xml:space="preserve"> (2) 예수금</t>
    <phoneticPr fontId="4" type="noConversion"/>
  </si>
  <si>
    <t xml:space="preserve"> (3) 미지급배당금</t>
    <phoneticPr fontId="4" type="noConversion"/>
  </si>
  <si>
    <t>부채</t>
    <phoneticPr fontId="4" type="noConversion"/>
  </si>
  <si>
    <t>자산</t>
    <phoneticPr fontId="4" type="noConversion"/>
  </si>
  <si>
    <t>자본</t>
    <phoneticPr fontId="4" type="noConversion"/>
  </si>
  <si>
    <t>Ⅰ 출자금</t>
    <phoneticPr fontId="4" type="noConversion"/>
  </si>
  <si>
    <t>Ⅱ 이익잉여금(이월결손금)</t>
    <phoneticPr fontId="4" type="noConversion"/>
  </si>
  <si>
    <t>자본총계</t>
    <phoneticPr fontId="4" type="noConversion"/>
  </si>
  <si>
    <t>부채및자본총계</t>
    <phoneticPr fontId="4" type="noConversion"/>
  </si>
  <si>
    <t>손익계산서</t>
    <phoneticPr fontId="4" type="noConversion"/>
  </si>
  <si>
    <t>유가증권 장부금액은 1-2 투자자산현황의 투자자산 장부금액 합계와 일치해야합니다.</t>
    <phoneticPr fontId="4" type="noConversion"/>
  </si>
  <si>
    <t>1-3 출자금 잔액과 일치해야합니다.</t>
    <phoneticPr fontId="4" type="noConversion"/>
  </si>
  <si>
    <t xml:space="preserve">      지분증권</t>
    <phoneticPr fontId="4" type="noConversion"/>
  </si>
  <si>
    <t xml:space="preserve">      채무증권</t>
    <phoneticPr fontId="4" type="noConversion"/>
  </si>
  <si>
    <t>보통주, RCPS, CPS 등</t>
    <phoneticPr fontId="4" type="noConversion"/>
  </si>
  <si>
    <t xml:space="preserve"> (4) 기타자산 등</t>
    <phoneticPr fontId="4" type="noConversion"/>
  </si>
  <si>
    <t xml:space="preserve"> (4) 기타부채 등</t>
    <phoneticPr fontId="4" type="noConversion"/>
  </si>
  <si>
    <t xml:space="preserve"> (1) 미지급보수</t>
    <phoneticPr fontId="4" type="noConversion"/>
  </si>
  <si>
    <r>
      <t xml:space="preserve"> ** </t>
    </r>
    <r>
      <rPr>
        <sz val="11"/>
        <color theme="1"/>
        <rFont val="맑은 고딕"/>
        <family val="3"/>
        <charset val="129"/>
        <scheme val="minor"/>
      </rPr>
      <t>출자잔액은 납입출자금에서 출자금 원금배분금액을 차감한 금액으로 납입출자금과는 일치하지 않을 수 있음.</t>
    </r>
    <phoneticPr fontId="5" type="noConversion"/>
  </si>
  <si>
    <t>평가기준일과 재무제표일 사이에 발생한(발생예정인) 추가 납입액 또는 원본분배 / 이익분배 내역을 적어주시면 감사드리겠습니다.</t>
    <phoneticPr fontId="4" type="noConversion"/>
  </si>
  <si>
    <t>손익계산서의 경우 자유로운 양식으로 재무상태표 아래 위치에 기재해주시면 됩니다.</t>
    <phoneticPr fontId="4" type="noConversion"/>
  </si>
  <si>
    <t>SPC가 있는 경우 본 시트를 복사해서 따로 작성해주셔도 됩니다.</t>
    <phoneticPr fontId="4" type="noConversion"/>
  </si>
  <si>
    <t>투자회사명</t>
    <phoneticPr fontId="5" type="noConversion"/>
  </si>
  <si>
    <t>최초투자금액</t>
    <phoneticPr fontId="5" type="noConversion"/>
  </si>
  <si>
    <t>잔여투자금액</t>
    <phoneticPr fontId="5" type="noConversion"/>
  </si>
  <si>
    <t>최초투자주식수</t>
    <phoneticPr fontId="5" type="noConversion"/>
  </si>
  <si>
    <t>변동주식수(+,-)</t>
    <phoneticPr fontId="5" type="noConversion"/>
  </si>
  <si>
    <t>코멘트</t>
    <phoneticPr fontId="5" type="noConversion"/>
  </si>
  <si>
    <t>(단위: 원, 주)</t>
    <phoneticPr fontId="4" type="noConversion"/>
  </si>
  <si>
    <t>최초 투자시점</t>
    <phoneticPr fontId="5" type="noConversion"/>
  </si>
  <si>
    <t>추가출자</t>
  </si>
  <si>
    <t>추가출자</t>
    <phoneticPr fontId="4" type="noConversion"/>
  </si>
  <si>
    <t>원본분배</t>
  </si>
  <si>
    <t>원본분배</t>
    <phoneticPr fontId="4" type="noConversion"/>
  </si>
  <si>
    <t>이익분배</t>
  </si>
  <si>
    <t>이익분배</t>
    <phoneticPr fontId="4" type="noConversion"/>
  </si>
  <si>
    <t>최초출자 및 추가출자는 (-)로 기재해주시고 원본분배 및 이익분배는 (+)로 기재부탁드립니다.</t>
    <phoneticPr fontId="4" type="noConversion"/>
  </si>
  <si>
    <t>평가기준일까지 실행된 또는 예정된 추가출자, 상환 및 배당계획이 있는 경우 규모 및 내용</t>
    <phoneticPr fontId="4" type="noConversion"/>
  </si>
  <si>
    <t>보통주</t>
    <phoneticPr fontId="5" type="noConversion"/>
  </si>
  <si>
    <t>확인부탁드립니다.</t>
    <phoneticPr fontId="4" type="noConversion"/>
  </si>
  <si>
    <t>양식과 무관하게 붙여 주셔도 됩니다</t>
    <phoneticPr fontId="4" type="noConversion"/>
  </si>
  <si>
    <t>출자자명</t>
    <phoneticPr fontId="5" type="noConversion"/>
  </si>
  <si>
    <t>유한책임사원(LP)</t>
  </si>
  <si>
    <t>업무집행사원(GP)</t>
  </si>
  <si>
    <t>후순위출자자</t>
  </si>
  <si>
    <t>선순위출자자</t>
  </si>
  <si>
    <t xml:space="preserve">기준일 </t>
    <phoneticPr fontId="4" type="noConversion"/>
  </si>
  <si>
    <t>1좌당 금액:</t>
    <phoneticPr fontId="4" type="noConversion"/>
  </si>
  <si>
    <t>평가기준일 :</t>
    <phoneticPr fontId="4" type="noConversion"/>
  </si>
  <si>
    <t>평가기준일</t>
    <phoneticPr fontId="4" type="noConversion"/>
  </si>
  <si>
    <t xml:space="preserve">기준일 : </t>
    <phoneticPr fontId="4" type="noConversion"/>
  </si>
  <si>
    <t>주당 평가금액
(만원당 평가금액)</t>
    <phoneticPr fontId="5" type="noConversion"/>
  </si>
  <si>
    <t>총 평가금액</t>
    <phoneticPr fontId="5" type="noConversion"/>
  </si>
  <si>
    <t>상품종류</t>
    <phoneticPr fontId="5" type="noConversion"/>
  </si>
  <si>
    <t>지분</t>
  </si>
  <si>
    <t>지분</t>
    <phoneticPr fontId="5" type="noConversion"/>
  </si>
  <si>
    <t>채권</t>
    <phoneticPr fontId="5" type="noConversion"/>
  </si>
  <si>
    <t>평가사 작성부분</t>
    <phoneticPr fontId="5" type="noConversion"/>
  </si>
  <si>
    <t>이익잉여금(자본총계)</t>
    <phoneticPr fontId="4" type="noConversion"/>
  </si>
  <si>
    <t>PEF의 가장 최근월 기준 재무제표(SPC가 있는 경우 SPC 재무제표 포함)</t>
    <phoneticPr fontId="4" type="noConversion"/>
  </si>
  <si>
    <t>투자자산현황 및 내역(투자시점, 투자회사, 투자의 형태, 투자주식수, 투자금액 등)</t>
    <phoneticPr fontId="4" type="noConversion"/>
  </si>
  <si>
    <t>재무제표일이후 평가기준일까지 예정된 추가출자, 상환 및 배당계획이 있는 경우 규모 및 내용</t>
    <phoneticPr fontId="4" type="noConversion"/>
  </si>
  <si>
    <t>투자자산이 CB, BW, EB, RCPS, 옵션부보통주 등의 경우, 계약서(행사가격, 전환비율, 행사기간, 리픽싱 등)</t>
    <phoneticPr fontId="4" type="noConversion"/>
  </si>
  <si>
    <t>최근일 기준 자산운용보고서 또는 영업현황보고서</t>
    <phoneticPr fontId="4" type="noConversion"/>
  </si>
  <si>
    <t>평가분기</t>
    <phoneticPr fontId="4" type="noConversion"/>
  </si>
  <si>
    <t>요청자료분기</t>
    <phoneticPr fontId="4" type="noConversion"/>
  </si>
  <si>
    <t>요청자료연도</t>
    <phoneticPr fontId="4" type="noConversion"/>
  </si>
  <si>
    <t>평가기준일</t>
    <phoneticPr fontId="4" type="noConversion"/>
  </si>
  <si>
    <t>기초자산의 최근 3년간 감사보고서 또는 결산 자료 및 당해연도 가장 최근월(분기) 가결산 자료</t>
    <phoneticPr fontId="4" type="noConversion"/>
  </si>
  <si>
    <t>필수여부</t>
    <phoneticPr fontId="4" type="noConversion"/>
  </si>
  <si>
    <t>재무상태표(가급적이면 아래양식에 맞춰서 재무제표 수치를 기입해주시면 감사드리겠습니다)</t>
    <phoneticPr fontId="4" type="noConversion"/>
  </si>
  <si>
    <t>가장 최근의 재무제표를 기재부탁드립니다.</t>
    <phoneticPr fontId="4" type="noConversion"/>
  </si>
  <si>
    <t>추가투자금액/회수금액/
감액금액(+,-)</t>
    <phoneticPr fontId="5" type="noConversion"/>
  </si>
  <si>
    <r>
      <t xml:space="preserve">재무제표일 이후 평가기준일 사이 </t>
    </r>
    <r>
      <rPr>
        <b/>
        <sz val="11"/>
        <rFont val="맑은 고딕"/>
        <family val="3"/>
        <charset val="129"/>
        <scheme val="minor"/>
      </rPr>
      <t>예상되는 자본변동</t>
    </r>
    <r>
      <rPr>
        <sz val="11"/>
        <rFont val="맑은 고딕"/>
        <family val="3"/>
        <charset val="129"/>
        <scheme val="minor"/>
      </rPr>
      <t>을 노란색 음영표시된 부분에 기재부탁드립니다.</t>
    </r>
    <phoneticPr fontId="4" type="noConversion"/>
  </si>
  <si>
    <t>(1) 원본 납입(Capital Call)</t>
    <phoneticPr fontId="4" type="noConversion"/>
  </si>
  <si>
    <t>투자계약서 미제공시</t>
    <phoneticPr fontId="4" type="noConversion"/>
  </si>
  <si>
    <t>예시) 50% Issuer Call, 만기연장조항, 담보사항 등</t>
  </si>
  <si>
    <t>기초자산(피투자회사) 취득일자, 취득원가, 장부가액, 보유주식수 등</t>
    <phoneticPr fontId="4" type="noConversion"/>
  </si>
  <si>
    <t>향후 1-2년 이상의 회사 사업계획(추정재무제표 포함)</t>
    <phoneticPr fontId="4" type="noConversion"/>
  </si>
  <si>
    <t>자본변동(유상증자 등)이나 매매거래가 있는 경우 그 내역(발행/거래단가, 거래상대방 등)</t>
    <phoneticPr fontId="4" type="noConversion"/>
  </si>
  <si>
    <t>최초투자시 투자심사보고서 또는 회사의 영업현황을 알 수 있는 자료</t>
    <phoneticPr fontId="4" type="noConversion"/>
  </si>
  <si>
    <t>우선손실충당/성과보수 관련 규정(정관 등에 명시된 기타 특이사항)</t>
    <phoneticPr fontId="4" type="noConversion"/>
  </si>
  <si>
    <t>출자금 현황(전체 출자금, 출자금 단위, 총 출자좌수) 및 과거 원본/이익 배당 이력</t>
    <phoneticPr fontId="4" type="noConversion"/>
  </si>
  <si>
    <t>투자자산현황에 나와 있는 경우 생략</t>
    <phoneticPr fontId="4" type="noConversion"/>
  </si>
  <si>
    <t>최근월(분기) 주주명부</t>
    <phoneticPr fontId="4" type="noConversion"/>
  </si>
  <si>
    <t>자료제공 불가시 "제공불가" 코멘트 요청드립니다.</t>
    <phoneticPr fontId="4" type="noConversion"/>
  </si>
  <si>
    <t>재무상태표의 경우 반드시 아래 양식에 맞춰서 기입부탁드립니다. (해당 계정과목명이 없는 경우에 계정과목은 추가하셔서 기재해주셔도 됩니다)</t>
    <phoneticPr fontId="4" type="noConversion"/>
  </si>
  <si>
    <t>AAA</t>
    <phoneticPr fontId="4" type="noConversion"/>
  </si>
  <si>
    <t>BBB</t>
    <phoneticPr fontId="4" type="noConversion"/>
  </si>
  <si>
    <t>CCC</t>
    <phoneticPr fontId="4" type="noConversion"/>
  </si>
  <si>
    <t>DDD</t>
    <phoneticPr fontId="4" type="noConversion"/>
  </si>
  <si>
    <t>경과일</t>
    <phoneticPr fontId="4" type="noConversion"/>
  </si>
  <si>
    <t>Target IRR</t>
    <phoneticPr fontId="4" type="noConversion"/>
  </si>
  <si>
    <t>IRR</t>
    <phoneticPr fontId="5" type="noConversion"/>
  </si>
  <si>
    <t>좌당가치</t>
    <phoneticPr fontId="5" type="noConversion"/>
  </si>
  <si>
    <t>SUM범위</t>
    <phoneticPr fontId="4" type="noConversion"/>
  </si>
  <si>
    <r>
      <t>1) 기 출자/분배내역 상세</t>
    </r>
    <r>
      <rPr>
        <b/>
        <u/>
        <sz val="11"/>
        <rFont val="맑은 고딕"/>
        <family val="3"/>
        <charset val="129"/>
        <scheme val="minor"/>
      </rPr>
      <t>(예시)</t>
    </r>
    <phoneticPr fontId="5" type="noConversion"/>
  </si>
  <si>
    <t>CB, EB 등</t>
    <phoneticPr fontId="4" type="noConversion"/>
  </si>
  <si>
    <t>재무제표 기준일과 맞추어 제공 부탁드립니다.</t>
    <phoneticPr fontId="4" type="noConversion"/>
  </si>
  <si>
    <t>기제공의 경우 생략</t>
    <phoneticPr fontId="4" type="noConversion"/>
  </si>
  <si>
    <t xml:space="preserve">  부   채   및  자  본  총  계</t>
  </si>
  <si>
    <t xml:space="preserve">  자       본       총      계</t>
  </si>
  <si>
    <t xml:space="preserve">       전기 :  414,003,177 원</t>
  </si>
  <si>
    <t xml:space="preserve">       당기 :  349,885,063 원</t>
  </si>
  <si>
    <t xml:space="preserve">    (   당   기  순  손  실  )</t>
  </si>
  <si>
    <t xml:space="preserve">       미 처 분 이 익 잉 여 금</t>
  </si>
  <si>
    <t xml:space="preserve">   Ⅴ. 이    익   잉   여   금</t>
  </si>
  <si>
    <t xml:space="preserve">   Ⅳ. 기 타 포 괄 손 익누계액</t>
  </si>
  <si>
    <t xml:space="preserve">   Ⅲ. 자     본     조     정</t>
  </si>
  <si>
    <t xml:space="preserve">   Ⅱ. 자    본   잉   여   금</t>
  </si>
  <si>
    <t xml:space="preserve">       원                   본</t>
  </si>
  <si>
    <t xml:space="preserve">   Ⅰ. 자         본        금</t>
  </si>
  <si>
    <t xml:space="preserve">  자                        본</t>
  </si>
  <si>
    <t xml:space="preserve">  부       채       총      계</t>
  </si>
  <si>
    <t xml:space="preserve">   Ⅱ. 비    유   동   부   채</t>
  </si>
  <si>
    <t xml:space="preserve">       미     지     급     금</t>
  </si>
  <si>
    <t xml:space="preserve">   Ⅰ. 유     동     부     채</t>
  </si>
  <si>
    <t xml:space="preserve">  부                        채</t>
  </si>
  <si>
    <t xml:space="preserve">  자       산       총      계</t>
  </si>
  <si>
    <t xml:space="preserve">      (4) 기 타 비 유 동 자 산</t>
  </si>
  <si>
    <t xml:space="preserve">      (3) 무    형    자    산</t>
  </si>
  <si>
    <t xml:space="preserve">      (2) 유    형    자    산</t>
  </si>
  <si>
    <t xml:space="preserve">       지     분     증     권</t>
  </si>
  <si>
    <t xml:space="preserve">      (1) 투    자    자    산</t>
  </si>
  <si>
    <t xml:space="preserve">   Ⅱ. 비    유   동   자   산</t>
  </si>
  <si>
    <t xml:space="preserve">      (2) 재    고    자    산</t>
  </si>
  <si>
    <t xml:space="preserve">       선     납     세     금</t>
  </si>
  <si>
    <t xml:space="preserve">       선         급        금</t>
  </si>
  <si>
    <t xml:space="preserve">       미     수     수     익</t>
  </si>
  <si>
    <t xml:space="preserve">       보     통     예     금</t>
  </si>
  <si>
    <t xml:space="preserve">      (1) 당    좌    자    산</t>
  </si>
  <si>
    <t xml:space="preserve">   Ⅰ. 유     동     자     산</t>
  </si>
  <si>
    <t xml:space="preserve">  자                        산</t>
  </si>
  <si>
    <t>금      액</t>
  </si>
  <si>
    <t>제 2(전)기</t>
  </si>
  <si>
    <t>제 3(당)기</t>
  </si>
  <si>
    <t>과      목</t>
  </si>
  <si>
    <t>(단위  :  원)</t>
  </si>
  <si>
    <t>회사명 : 엘리베이션제5호사모투자 합자회사</t>
  </si>
  <si>
    <t>제 2기  2023년  12월  31일  현재</t>
  </si>
  <si>
    <t>제 3기  2024년  10월  31일  현재</t>
  </si>
  <si>
    <t>재 무 상 태 표</t>
  </si>
  <si>
    <t xml:space="preserve">  Ⅹ. 당     기     순    손    실</t>
  </si>
  <si>
    <t xml:space="preserve">  Ⅸ. 법       인       세      등</t>
  </si>
  <si>
    <t xml:space="preserve">  Ⅷ. 법  인  세  차  감  전 손 실</t>
  </si>
  <si>
    <t xml:space="preserve">  Ⅶ. 영     업     외    비    용</t>
  </si>
  <si>
    <t xml:space="preserve">       잡         이         익</t>
  </si>
  <si>
    <t xml:space="preserve">       이      자     수     익</t>
  </si>
  <si>
    <t xml:space="preserve">  Ⅵ. 영     업     외    수    익</t>
  </si>
  <si>
    <t xml:space="preserve">  Ⅴ. 영       업       손      실</t>
  </si>
  <si>
    <t xml:space="preserve">       지    급    수   수   료</t>
  </si>
  <si>
    <t xml:space="preserve">       관      리     보     수</t>
  </si>
  <si>
    <t xml:space="preserve">  Ⅳ. 판   매   비  와  관  리  비</t>
  </si>
  <si>
    <t xml:space="preserve">  Ⅲ. 매     출     총    이    익</t>
  </si>
  <si>
    <t xml:space="preserve">  Ⅱ. 매       출       원      가</t>
  </si>
  <si>
    <t xml:space="preserve">  Ⅰ. 매           출           액</t>
  </si>
  <si>
    <t>금          액</t>
  </si>
  <si>
    <t>제 2 (전)기</t>
  </si>
  <si>
    <t>제 3 (당)기</t>
  </si>
  <si>
    <t>과        목</t>
  </si>
  <si>
    <t>(단위 : 원)</t>
  </si>
  <si>
    <t>제 2(전)기 2023년  1월  1일부터  2023년 12월 31일까지</t>
  </si>
  <si>
    <t>제 3(당)기 2024년  1월  1일부터  2024년 10월 31일까지</t>
  </si>
  <si>
    <t>손   익   계   산   서</t>
  </si>
  <si>
    <t xml:space="preserve">제3기 </t>
    <phoneticPr fontId="4" type="noConversion"/>
  </si>
  <si>
    <t>제2기 (2022-12-31)</t>
    <phoneticPr fontId="4" type="noConversion"/>
  </si>
  <si>
    <t>과목</t>
  </si>
  <si>
    <t>제3기(2024.1.1-2024.4.30)</t>
    <phoneticPr fontId="4" type="noConversion"/>
  </si>
  <si>
    <t>제2기(2023.1.1-2023.10.31)</t>
    <phoneticPr fontId="4" type="noConversion"/>
  </si>
  <si>
    <t>Ⅰ 운용수익</t>
    <phoneticPr fontId="4" type="noConversion"/>
  </si>
  <si>
    <t xml:space="preserve"> (1) 배당금수익</t>
    <phoneticPr fontId="4" type="noConversion"/>
  </si>
  <si>
    <t xml:space="preserve"> (2) 이자수익</t>
    <phoneticPr fontId="4" type="noConversion"/>
  </si>
  <si>
    <t xml:space="preserve"> (2) 잡이익</t>
    <phoneticPr fontId="4" type="noConversion"/>
  </si>
  <si>
    <t>Ⅱ 운용비용</t>
    <phoneticPr fontId="4" type="noConversion"/>
  </si>
  <si>
    <t xml:space="preserve"> (1) 관리보수</t>
    <phoneticPr fontId="4" type="noConversion"/>
  </si>
  <si>
    <t xml:space="preserve"> (2) 지급수수료</t>
    <phoneticPr fontId="4" type="noConversion"/>
  </si>
  <si>
    <t xml:space="preserve"> (3) 세금과 공과</t>
    <phoneticPr fontId="4" type="noConversion"/>
  </si>
  <si>
    <t xml:space="preserve"> Ⅲ 법인세차감전손실</t>
    <phoneticPr fontId="4" type="noConversion"/>
  </si>
  <si>
    <t xml:space="preserve"> Ⅳ 법인세비용</t>
    <phoneticPr fontId="4" type="noConversion"/>
  </si>
  <si>
    <t xml:space="preserve"> Ⅴ 당기순이익(손실)</t>
    <phoneticPr fontId="4" type="noConversion"/>
  </si>
  <si>
    <t xml:space="preserve">동 SPC는 ㈜루메나 주식 발행 주 22,000 중 11,220(51%)주를 상환전환우선주의 형태로 보유하고 있음. </t>
    <phoneticPr fontId="5" type="noConversion"/>
  </si>
  <si>
    <t>회사명 : 글로벌라이프스타일그룹 주식회사</t>
  </si>
  <si>
    <t xml:space="preserve">       미    지   급   비   용</t>
  </si>
  <si>
    <t xml:space="preserve">       미   지  급  배  당  금</t>
  </si>
  <si>
    <t xml:space="preserve">       장    기   차   입   금</t>
  </si>
  <si>
    <t xml:space="preserve">       자         본        금</t>
  </si>
  <si>
    <t xml:space="preserve">       주  식  발  행 초 과 금</t>
  </si>
  <si>
    <t xml:space="preserve">    (   당   기  순  이  익  )</t>
  </si>
  <si>
    <t xml:space="preserve">       당기 : 3,039,145,387 원</t>
  </si>
  <si>
    <t xml:space="preserve">       전기 : 2,743,495,121 원</t>
  </si>
  <si>
    <t xml:space="preserve">       세   금   과  공  과  금</t>
  </si>
  <si>
    <t xml:space="preserve">       배    당    금   수   익</t>
  </si>
  <si>
    <t xml:space="preserve">       이      자     비     용</t>
  </si>
  <si>
    <t xml:space="preserve">       잡         손         실</t>
  </si>
  <si>
    <t xml:space="preserve">  Ⅷ. 법  인  세  차  감  전 이 익</t>
  </si>
  <si>
    <t xml:space="preserve">  Ⅹ. 당     기     순    이    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</si>
</sst>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(* #,##0_);_(* \(#,##0\);_(* &quot;-&quot;_);_(@_)"/>
    <numFmt numFmtId="177" formatCode="mm&quot;/&quot;dd&quot;/&quot;yy"/>
    <numFmt numFmtId="178" formatCode="#,##0.00_ ;[Red]\-#,##0.00\ "/>
    <numFmt numFmtId="179" formatCode=";;;"/>
    <numFmt numFmtId="180" formatCode="##,##0"/>
  </numFmts>
  <fonts count="5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name val="돋움"/>
      <family val="3"/>
      <charset val="129"/>
    </font>
    <font>
      <b/>
      <u/>
      <sz val="11"/>
      <name val="맑은 고딕"/>
      <family val="3"/>
      <charset val="129"/>
      <scheme val="minor"/>
    </font>
    <font>
      <sz val="10"/>
      <color theme="0" tint="-0.249977111117893"/>
      <name val="돋움"/>
      <family val="3"/>
      <charset val="129"/>
    </font>
    <font>
      <b/>
      <sz val="10"/>
      <color theme="0" tint="-0.249977111117893"/>
      <name val="맑은 고딕"/>
      <family val="3"/>
      <charset val="129"/>
      <scheme val="minor"/>
    </font>
    <font>
      <sz val="11"/>
      <color theme="0" tint="-0.1499984740745262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i/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i/>
      <u/>
      <sz val="11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b/>
      <sz val="9"/>
      <color indexed="8"/>
      <name val="바탕체"/>
      <family val="1"/>
      <charset val="129"/>
    </font>
    <font>
      <b/>
      <sz val="9"/>
      <color indexed="8"/>
      <name val="돋움체"/>
      <family val="3"/>
      <charset val="129"/>
    </font>
    <font>
      <sz val="9"/>
      <color indexed="8"/>
      <name val="바탕체"/>
      <family val="1"/>
      <charset val="129"/>
    </font>
    <font>
      <sz val="8"/>
      <color indexed="8"/>
      <name val="돋움체"/>
      <family val="3"/>
      <charset val="129"/>
    </font>
    <font>
      <sz val="9"/>
      <color indexed="8"/>
      <name val="돋움체"/>
      <family val="3"/>
      <charset val="129"/>
    </font>
    <font>
      <b/>
      <sz val="18"/>
      <color indexed="8"/>
      <name val="돋움체"/>
      <family val="3"/>
      <charset val="129"/>
    </font>
    <font>
      <b/>
      <sz val="10"/>
      <color indexed="8"/>
      <name val="돋움체"/>
      <family val="3"/>
      <charset val="129"/>
    </font>
    <font>
      <sz val="10"/>
      <color indexed="8"/>
      <name val="돋움체"/>
      <family val="3"/>
      <charset val="129"/>
    </font>
    <font>
      <b/>
      <sz val="19"/>
      <color indexed="8"/>
      <name val="돋움체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ECF5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41" fontId="41" fillId="0" borderId="0" applyFont="0" applyFill="0" applyBorder="0" applyAlignment="0" applyProtection="0">
      <alignment vertical="center"/>
    </xf>
    <xf numFmtId="0" fontId="42" fillId="0" borderId="0"/>
    <xf numFmtId="0" fontId="42" fillId="0" borderId="0"/>
  </cellStyleXfs>
  <cellXfs count="193">
    <xf numFmtId="0" fontId="0" fillId="0" borderId="0" xfId="0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7" fontId="10" fillId="0" borderId="0" xfId="0" applyNumberFormat="1" applyFont="1" applyAlignment="1">
      <alignment horizontal="center" vertical="center"/>
    </xf>
    <xf numFmtId="55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/>
    </xf>
    <xf numFmtId="177" fontId="13" fillId="0" borderId="0" xfId="0" applyNumberFormat="1" applyFont="1" applyAlignment="1">
      <alignment horizontal="left" vertical="center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Alignment="1">
      <alignment horizontal="right"/>
    </xf>
    <xf numFmtId="0" fontId="16" fillId="0" borderId="0" xfId="0" applyFont="1" applyAlignment="1">
      <alignment vertical="center"/>
    </xf>
    <xf numFmtId="178" fontId="15" fillId="2" borderId="7" xfId="0" applyNumberFormat="1" applyFont="1" applyFill="1" applyBorder="1" applyAlignment="1" applyProtection="1">
      <alignment horizontal="center" vertical="center"/>
      <protection locked="0"/>
    </xf>
    <xf numFmtId="0" fontId="17" fillId="0" borderId="7" xfId="0" applyFont="1" applyBorder="1" applyAlignment="1">
      <alignment horizontal="left" vertical="center" indent="1"/>
    </xf>
    <xf numFmtId="0" fontId="18" fillId="0" borderId="0" xfId="0" applyFont="1"/>
    <xf numFmtId="176" fontId="19" fillId="0" borderId="5" xfId="0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177" fontId="13" fillId="3" borderId="0" xfId="0" applyNumberFormat="1" applyFont="1" applyFill="1" applyAlignment="1">
      <alignment horizontal="left" vertical="center"/>
    </xf>
    <xf numFmtId="0" fontId="7" fillId="0" borderId="7" xfId="0" quotePrefix="1" applyFont="1" applyBorder="1" applyAlignment="1">
      <alignment horizontal="center" vertical="center"/>
    </xf>
    <xf numFmtId="0" fontId="20" fillId="0" borderId="0" xfId="0" applyFont="1"/>
    <xf numFmtId="0" fontId="6" fillId="0" borderId="0" xfId="0" applyFont="1"/>
    <xf numFmtId="0" fontId="7" fillId="0" borderId="0" xfId="0" applyFont="1"/>
    <xf numFmtId="0" fontId="17" fillId="3" borderId="7" xfId="0" applyFont="1" applyFill="1" applyBorder="1" applyAlignment="1">
      <alignment horizontal="center" vertical="center" wrapText="1"/>
    </xf>
    <xf numFmtId="31" fontId="17" fillId="3" borderId="7" xfId="0" applyNumberFormat="1" applyFont="1" applyFill="1" applyBorder="1" applyAlignment="1">
      <alignment horizontal="center" vertical="center" wrapText="1"/>
    </xf>
    <xf numFmtId="176" fontId="13" fillId="3" borderId="7" xfId="0" applyNumberFormat="1" applyFont="1" applyFill="1" applyBorder="1" applyAlignment="1">
      <alignment vertical="center"/>
    </xf>
    <xf numFmtId="10" fontId="13" fillId="3" borderId="7" xfId="0" applyNumberFormat="1" applyFont="1" applyFill="1" applyBorder="1" applyAlignment="1">
      <alignment vertical="center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left" vertical="center" wrapText="1"/>
    </xf>
    <xf numFmtId="3" fontId="21" fillId="0" borderId="13" xfId="0" applyNumberFormat="1" applyFont="1" applyBorder="1" applyAlignment="1">
      <alignment horizontal="center" vertical="center" wrapText="1"/>
    </xf>
    <xf numFmtId="0" fontId="24" fillId="7" borderId="10" xfId="0" applyFont="1" applyFill="1" applyBorder="1" applyAlignment="1">
      <alignment horizontal="left" vertical="center" wrapText="1"/>
    </xf>
    <xf numFmtId="0" fontId="24" fillId="7" borderId="12" xfId="0" applyFont="1" applyFill="1" applyBorder="1" applyAlignment="1">
      <alignment horizontal="left" vertical="center" wrapText="1"/>
    </xf>
    <xf numFmtId="3" fontId="21" fillId="0" borderId="10" xfId="0" applyNumberFormat="1" applyFont="1" applyBorder="1" applyAlignment="1">
      <alignment horizontal="center" vertical="center" wrapText="1"/>
    </xf>
    <xf numFmtId="14" fontId="25" fillId="3" borderId="0" xfId="0" applyNumberFormat="1" applyFont="1" applyFill="1" applyAlignment="1">
      <alignment horizontal="center"/>
    </xf>
    <xf numFmtId="3" fontId="21" fillId="3" borderId="13" xfId="0" applyNumberFormat="1" applyFont="1" applyFill="1" applyBorder="1" applyAlignment="1">
      <alignment horizontal="center" vertical="center" wrapText="1"/>
    </xf>
    <xf numFmtId="3" fontId="22" fillId="3" borderId="13" xfId="0" applyNumberFormat="1" applyFont="1" applyFill="1" applyBorder="1" applyAlignment="1">
      <alignment horizontal="center" vertical="center" wrapText="1"/>
    </xf>
    <xf numFmtId="3" fontId="21" fillId="3" borderId="10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4" fontId="13" fillId="3" borderId="0" xfId="0" applyNumberFormat="1" applyFont="1" applyFill="1" applyAlignment="1">
      <alignment horizontal="center"/>
    </xf>
    <xf numFmtId="176" fontId="13" fillId="3" borderId="0" xfId="0" applyNumberFormat="1" applyFont="1" applyFill="1"/>
    <xf numFmtId="176" fontId="13" fillId="0" borderId="0" xfId="0" applyNumberFormat="1" applyFont="1"/>
    <xf numFmtId="177" fontId="13" fillId="0" borderId="0" xfId="0" applyNumberFormat="1" applyFont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178" fontId="15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Alignment="1">
      <alignment vertical="center"/>
    </xf>
    <xf numFmtId="0" fontId="26" fillId="0" borderId="0" xfId="0" applyFont="1"/>
    <xf numFmtId="0" fontId="28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3" fillId="0" borderId="7" xfId="0" applyNumberFormat="1" applyFont="1" applyBorder="1" applyAlignment="1">
      <alignment vertical="center"/>
    </xf>
    <xf numFmtId="176" fontId="3" fillId="3" borderId="7" xfId="0" applyNumberFormat="1" applyFont="1" applyFill="1" applyBorder="1" applyAlignment="1">
      <alignment vertical="center"/>
    </xf>
    <xf numFmtId="10" fontId="3" fillId="0" borderId="7" xfId="0" applyNumberFormat="1" applyFont="1" applyBorder="1" applyAlignment="1">
      <alignment horizontal="center" vertical="center"/>
    </xf>
    <xf numFmtId="10" fontId="3" fillId="0" borderId="9" xfId="0" applyNumberFormat="1" applyFont="1" applyBorder="1" applyAlignment="1">
      <alignment vertical="center"/>
    </xf>
    <xf numFmtId="176" fontId="16" fillId="0" borderId="7" xfId="0" applyNumberFormat="1" applyFont="1" applyBorder="1" applyAlignment="1">
      <alignment vertical="center"/>
    </xf>
    <xf numFmtId="176" fontId="18" fillId="5" borderId="0" xfId="0" applyNumberFormat="1" applyFont="1" applyFill="1"/>
    <xf numFmtId="14" fontId="3" fillId="5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14" fontId="13" fillId="4" borderId="0" xfId="0" applyNumberFormat="1" applyFont="1" applyFill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6" fillId="4" borderId="14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horizontal="center" vertical="center"/>
    </xf>
    <xf numFmtId="0" fontId="7" fillId="0" borderId="14" xfId="0" quotePrefix="1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4" fontId="25" fillId="4" borderId="0" xfId="0" applyNumberFormat="1" applyFont="1" applyFill="1" applyAlignment="1">
      <alignment horizontal="center"/>
    </xf>
    <xf numFmtId="177" fontId="13" fillId="4" borderId="0" xfId="0" applyNumberFormat="1" applyFont="1" applyFill="1" applyAlignment="1">
      <alignment horizontal="left" vertical="center"/>
    </xf>
    <xf numFmtId="14" fontId="3" fillId="4" borderId="0" xfId="0" applyNumberFormat="1" applyFont="1" applyFill="1" applyAlignment="1">
      <alignment horizontal="center" vertical="center"/>
    </xf>
    <xf numFmtId="176" fontId="13" fillId="4" borderId="14" xfId="0" applyNumberFormat="1" applyFont="1" applyFill="1" applyBorder="1" applyAlignment="1">
      <alignment vertical="center"/>
    </xf>
    <xf numFmtId="178" fontId="15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0" xfId="0" applyFont="1"/>
    <xf numFmtId="176" fontId="13" fillId="10" borderId="14" xfId="0" applyNumberFormat="1" applyFont="1" applyFill="1" applyBorder="1" applyAlignment="1">
      <alignment vertical="center"/>
    </xf>
    <xf numFmtId="176" fontId="19" fillId="10" borderId="14" xfId="0" applyNumberFormat="1" applyFont="1" applyFill="1" applyBorder="1" applyAlignment="1">
      <alignment vertical="center" wrapText="1"/>
    </xf>
    <xf numFmtId="0" fontId="33" fillId="0" borderId="0" xfId="0" applyFont="1" applyAlignment="1">
      <alignment horizontal="center"/>
    </xf>
    <xf numFmtId="14" fontId="0" fillId="0" borderId="0" xfId="0" applyNumberFormat="1"/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34" fillId="0" borderId="0" xfId="0" applyFont="1" applyAlignment="1">
      <alignment horizontal="left" vertical="center"/>
    </xf>
    <xf numFmtId="14" fontId="26" fillId="4" borderId="0" xfId="0" applyNumberFormat="1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27" fillId="11" borderId="0" xfId="0" applyFont="1" applyFill="1" applyAlignment="1">
      <alignment vertical="center"/>
    </xf>
    <xf numFmtId="0" fontId="26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35" fillId="0" borderId="0" xfId="0" applyFont="1"/>
    <xf numFmtId="0" fontId="13" fillId="0" borderId="0" xfId="0" applyFont="1" applyAlignment="1">
      <alignment horizontal="left" indent="1"/>
    </xf>
    <xf numFmtId="0" fontId="18" fillId="5" borderId="0" xfId="0" applyFont="1" applyFill="1" applyAlignment="1">
      <alignment horizontal="center"/>
    </xf>
    <xf numFmtId="0" fontId="7" fillId="0" borderId="14" xfId="0" applyFont="1" applyBorder="1" applyAlignment="1">
      <alignment vertical="center"/>
    </xf>
    <xf numFmtId="0" fontId="36" fillId="0" borderId="0" xfId="0" applyFont="1" applyAlignment="1">
      <alignment horizontal="center" vertical="center"/>
    </xf>
    <xf numFmtId="9" fontId="33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179" fontId="8" fillId="11" borderId="0" xfId="0" applyNumberFormat="1" applyFont="1" applyFill="1" applyAlignment="1">
      <alignment vertical="center"/>
    </xf>
    <xf numFmtId="179" fontId="2" fillId="0" borderId="0" xfId="0" applyNumberFormat="1" applyFont="1" applyAlignment="1">
      <alignment vertical="center"/>
    </xf>
    <xf numFmtId="176" fontId="37" fillId="0" borderId="7" xfId="0" applyNumberFormat="1" applyFont="1" applyBorder="1" applyAlignment="1">
      <alignment vertical="center"/>
    </xf>
    <xf numFmtId="0" fontId="38" fillId="0" borderId="0" xfId="0" applyFont="1" applyAlignment="1">
      <alignment horizontal="center" vertical="center"/>
    </xf>
    <xf numFmtId="179" fontId="36" fillId="0" borderId="0" xfId="0" applyNumberFormat="1" applyFont="1" applyAlignment="1">
      <alignment horizontal="center" vertical="center"/>
    </xf>
    <xf numFmtId="14" fontId="39" fillId="0" borderId="19" xfId="0" applyNumberFormat="1" applyFont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78" fontId="15" fillId="2" borderId="7" xfId="0" applyNumberFormat="1" applyFont="1" applyFill="1" applyBorder="1" applyAlignment="1" applyProtection="1">
      <alignment horizontal="center" vertical="center" wrapText="1"/>
      <protection locked="0"/>
    </xf>
    <xf numFmtId="178" fontId="15" fillId="2" borderId="7" xfId="0" applyNumberFormat="1" applyFont="1" applyFill="1" applyBorder="1" applyAlignment="1" applyProtection="1">
      <alignment horizontal="center" vertical="center"/>
      <protection locked="0"/>
    </xf>
    <xf numFmtId="178" fontId="15" fillId="2" borderId="15" xfId="0" applyNumberFormat="1" applyFont="1" applyFill="1" applyBorder="1" applyAlignment="1" applyProtection="1">
      <alignment horizontal="center" vertical="center"/>
      <protection locked="0"/>
    </xf>
    <xf numFmtId="178" fontId="15" fillId="2" borderId="16" xfId="0" applyNumberFormat="1" applyFont="1" applyFill="1" applyBorder="1" applyAlignment="1" applyProtection="1">
      <alignment horizontal="center" vertical="center"/>
      <protection locked="0"/>
    </xf>
    <xf numFmtId="178" fontId="15" fillId="2" borderId="17" xfId="0" applyNumberFormat="1" applyFont="1" applyFill="1" applyBorder="1" applyAlignment="1" applyProtection="1">
      <alignment horizontal="center" vertical="center"/>
      <protection locked="0"/>
    </xf>
    <xf numFmtId="178" fontId="15" fillId="2" borderId="18" xfId="0" applyNumberFormat="1" applyFon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>
      <alignment horizontal="left" vertical="top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/>
    </xf>
    <xf numFmtId="178" fontId="15" fillId="2" borderId="6" xfId="0" applyNumberFormat="1" applyFont="1" applyFill="1" applyBorder="1" applyAlignment="1" applyProtection="1">
      <alignment horizontal="center" vertical="center"/>
      <protection locked="0"/>
    </xf>
    <xf numFmtId="178" fontId="15" fillId="2" borderId="5" xfId="0" applyNumberFormat="1" applyFont="1" applyFill="1" applyBorder="1" applyAlignment="1" applyProtection="1">
      <alignment horizontal="center" vertical="center"/>
      <protection locked="0"/>
    </xf>
    <xf numFmtId="0" fontId="42" fillId="0" borderId="0" xfId="2"/>
    <xf numFmtId="180" fontId="43" fillId="12" borderId="20" xfId="2" applyNumberFormat="1" applyFont="1" applyFill="1" applyBorder="1" applyAlignment="1">
      <alignment horizontal="right" vertical="center"/>
    </xf>
    <xf numFmtId="0" fontId="43" fillId="12" borderId="21" xfId="2" applyFont="1" applyFill="1" applyBorder="1" applyAlignment="1">
      <alignment horizontal="right" vertical="center"/>
    </xf>
    <xf numFmtId="180" fontId="43" fillId="12" borderId="21" xfId="2" applyNumberFormat="1" applyFont="1" applyFill="1" applyBorder="1" applyAlignment="1">
      <alignment horizontal="right" vertical="center"/>
    </xf>
    <xf numFmtId="0" fontId="44" fillId="12" borderId="22" xfId="2" applyFont="1" applyFill="1" applyBorder="1" applyAlignment="1">
      <alignment horizontal="right" vertical="center"/>
    </xf>
    <xf numFmtId="180" fontId="43" fillId="12" borderId="23" xfId="2" applyNumberFormat="1" applyFont="1" applyFill="1" applyBorder="1" applyAlignment="1">
      <alignment horizontal="right" vertical="center"/>
    </xf>
    <xf numFmtId="0" fontId="43" fillId="12" borderId="24" xfId="2" applyFont="1" applyFill="1" applyBorder="1" applyAlignment="1">
      <alignment horizontal="right" vertical="center"/>
    </xf>
    <xf numFmtId="180" fontId="43" fillId="12" borderId="24" xfId="2" applyNumberFormat="1" applyFont="1" applyFill="1" applyBorder="1" applyAlignment="1">
      <alignment horizontal="right" vertical="center"/>
    </xf>
    <xf numFmtId="0" fontId="44" fillId="12" borderId="25" xfId="2" applyFont="1" applyFill="1" applyBorder="1" applyAlignment="1">
      <alignment horizontal="right" vertical="center"/>
    </xf>
    <xf numFmtId="180" fontId="45" fillId="12" borderId="23" xfId="2" applyNumberFormat="1" applyFont="1" applyFill="1" applyBorder="1" applyAlignment="1">
      <alignment horizontal="right" vertical="center"/>
    </xf>
    <xf numFmtId="0" fontId="45" fillId="12" borderId="24" xfId="2" applyFont="1" applyFill="1" applyBorder="1" applyAlignment="1">
      <alignment horizontal="right" vertical="center"/>
    </xf>
    <xf numFmtId="180" fontId="45" fillId="12" borderId="24" xfId="2" applyNumberFormat="1" applyFont="1" applyFill="1" applyBorder="1" applyAlignment="1">
      <alignment horizontal="right" vertical="center"/>
    </xf>
    <xf numFmtId="0" fontId="46" fillId="12" borderId="25" xfId="2" applyFont="1" applyFill="1" applyBorder="1" applyAlignment="1">
      <alignment horizontal="right" vertical="center"/>
    </xf>
    <xf numFmtId="0" fontId="47" fillId="12" borderId="25" xfId="2" applyFont="1" applyFill="1" applyBorder="1" applyAlignment="1">
      <alignment horizontal="right" vertical="center"/>
    </xf>
    <xf numFmtId="0" fontId="44" fillId="13" borderId="26" xfId="2" applyFont="1" applyFill="1" applyBorder="1" applyAlignment="1">
      <alignment horizontal="center" vertical="center"/>
    </xf>
    <xf numFmtId="0" fontId="44" fillId="13" borderId="27" xfId="2" applyFont="1" applyFill="1" applyBorder="1" applyAlignment="1">
      <alignment horizontal="center" vertical="center"/>
    </xf>
    <xf numFmtId="0" fontId="44" fillId="13" borderId="28" xfId="2" applyFont="1" applyFill="1" applyBorder="1" applyAlignment="1">
      <alignment horizontal="center" vertical="center"/>
    </xf>
    <xf numFmtId="0" fontId="44" fillId="13" borderId="29" xfId="2" applyFont="1" applyFill="1" applyBorder="1" applyAlignment="1">
      <alignment horizontal="center" vertical="center"/>
    </xf>
    <xf numFmtId="0" fontId="44" fillId="13" borderId="30" xfId="2" applyFont="1" applyFill="1" applyBorder="1" applyAlignment="1">
      <alignment horizontal="center" vertical="center"/>
    </xf>
    <xf numFmtId="0" fontId="47" fillId="12" borderId="0" xfId="2" applyFont="1" applyFill="1" applyAlignment="1">
      <alignment horizontal="right" vertical="center"/>
    </xf>
    <xf numFmtId="0" fontId="47" fillId="12" borderId="0" xfId="2" applyFont="1" applyFill="1" applyAlignment="1">
      <alignment horizontal="left" vertical="center"/>
    </xf>
    <xf numFmtId="0" fontId="47" fillId="12" borderId="0" xfId="2" applyFont="1" applyFill="1" applyAlignment="1">
      <alignment horizontal="center" vertical="center"/>
    </xf>
    <xf numFmtId="0" fontId="48" fillId="12" borderId="0" xfId="2" applyFont="1" applyFill="1" applyAlignment="1">
      <alignment horizontal="center" vertical="center"/>
    </xf>
    <xf numFmtId="180" fontId="43" fillId="12" borderId="26" xfId="2" applyNumberFormat="1" applyFont="1" applyFill="1" applyBorder="1" applyAlignment="1">
      <alignment horizontal="right" vertical="center"/>
    </xf>
    <xf numFmtId="180" fontId="43" fillId="12" borderId="27" xfId="2" applyNumberFormat="1" applyFont="1" applyFill="1" applyBorder="1" applyAlignment="1">
      <alignment horizontal="right" vertical="center"/>
    </xf>
    <xf numFmtId="0" fontId="44" fillId="12" borderId="22" xfId="2" applyFont="1" applyFill="1" applyBorder="1" applyAlignment="1">
      <alignment horizontal="center" vertical="center"/>
    </xf>
    <xf numFmtId="0" fontId="44" fillId="12" borderId="25" xfId="2" applyFont="1" applyFill="1" applyBorder="1" applyAlignment="1">
      <alignment horizontal="center" vertical="center"/>
    </xf>
    <xf numFmtId="0" fontId="47" fillId="12" borderId="25" xfId="2" applyFont="1" applyFill="1" applyBorder="1" applyAlignment="1">
      <alignment horizontal="center" vertical="center"/>
    </xf>
    <xf numFmtId="180" fontId="43" fillId="12" borderId="31" xfId="2" applyNumberFormat="1" applyFont="1" applyFill="1" applyBorder="1" applyAlignment="1">
      <alignment horizontal="right" vertical="center"/>
    </xf>
    <xf numFmtId="180" fontId="43" fillId="12" borderId="32" xfId="2" applyNumberFormat="1" applyFont="1" applyFill="1" applyBorder="1" applyAlignment="1">
      <alignment horizontal="right" vertical="center"/>
    </xf>
    <xf numFmtId="0" fontId="49" fillId="13" borderId="26" xfId="2" applyFont="1" applyFill="1" applyBorder="1" applyAlignment="1">
      <alignment horizontal="center" vertical="center"/>
    </xf>
    <xf numFmtId="0" fontId="49" fillId="13" borderId="27" xfId="2" applyFont="1" applyFill="1" applyBorder="1" applyAlignment="1">
      <alignment horizontal="center" vertical="center"/>
    </xf>
    <xf numFmtId="0" fontId="49" fillId="13" borderId="28" xfId="2" applyFont="1" applyFill="1" applyBorder="1" applyAlignment="1">
      <alignment horizontal="center" vertical="center"/>
    </xf>
    <xf numFmtId="0" fontId="49" fillId="13" borderId="29" xfId="2" applyFont="1" applyFill="1" applyBorder="1" applyAlignment="1">
      <alignment horizontal="center" vertical="center"/>
    </xf>
    <xf numFmtId="0" fontId="49" fillId="13" borderId="30" xfId="2" applyFont="1" applyFill="1" applyBorder="1" applyAlignment="1">
      <alignment horizontal="center" vertical="center"/>
    </xf>
    <xf numFmtId="0" fontId="50" fillId="12" borderId="0" xfId="2" applyFont="1" applyFill="1" applyAlignment="1">
      <alignment horizontal="right" vertical="center"/>
    </xf>
    <xf numFmtId="0" fontId="50" fillId="12" borderId="0" xfId="2" applyFont="1" applyFill="1" applyAlignment="1">
      <alignment horizontal="left" vertical="center"/>
    </xf>
    <xf numFmtId="0" fontId="50" fillId="12" borderId="0" xfId="2" applyFont="1" applyFill="1" applyAlignment="1">
      <alignment horizontal="center" vertical="center"/>
    </xf>
    <xf numFmtId="0" fontId="51" fillId="12" borderId="0" xfId="2" applyFont="1" applyFill="1" applyAlignment="1">
      <alignment horizontal="center" vertical="top"/>
    </xf>
    <xf numFmtId="3" fontId="21" fillId="4" borderId="13" xfId="0" applyNumberFormat="1" applyFont="1" applyFill="1" applyBorder="1" applyAlignment="1">
      <alignment horizontal="center" vertical="center" wrapText="1"/>
    </xf>
    <xf numFmtId="180" fontId="42" fillId="0" borderId="0" xfId="2" applyNumberFormat="1"/>
    <xf numFmtId="41" fontId="6" fillId="3" borderId="0" xfId="1" applyFont="1" applyFill="1" applyAlignment="1">
      <alignment vertical="center"/>
    </xf>
    <xf numFmtId="55" fontId="13" fillId="3" borderId="14" xfId="0" applyNumberFormat="1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2" fillId="14" borderId="14" xfId="0" applyFont="1" applyFill="1" applyBorder="1" applyAlignment="1">
      <alignment horizontal="center" vertical="center"/>
    </xf>
    <xf numFmtId="41" fontId="13" fillId="3" borderId="14" xfId="0" applyNumberFormat="1" applyFont="1" applyFill="1" applyBorder="1" applyAlignment="1">
      <alignment vertical="center"/>
    </xf>
    <xf numFmtId="41" fontId="13" fillId="3" borderId="14" xfId="0" applyNumberFormat="1" applyFont="1" applyFill="1" applyBorder="1" applyAlignment="1">
      <alignment horizontal="right" vertical="center"/>
    </xf>
    <xf numFmtId="41" fontId="13" fillId="0" borderId="14" xfId="0" applyNumberFormat="1" applyFont="1" applyBorder="1" applyAlignment="1">
      <alignment vertical="center"/>
    </xf>
    <xf numFmtId="41" fontId="13" fillId="0" borderId="14" xfId="0" applyNumberFormat="1" applyFont="1" applyBorder="1" applyAlignment="1">
      <alignment horizontal="right" vertical="center"/>
    </xf>
    <xf numFmtId="0" fontId="53" fillId="14" borderId="0" xfId="0" applyFont="1" applyFill="1" applyAlignment="1">
      <alignment vertical="center"/>
    </xf>
    <xf numFmtId="41" fontId="1" fillId="3" borderId="14" xfId="0" applyNumberFormat="1" applyFont="1" applyFill="1" applyBorder="1" applyAlignment="1">
      <alignment vertical="center"/>
    </xf>
    <xf numFmtId="41" fontId="54" fillId="3" borderId="14" xfId="0" applyNumberFormat="1" applyFont="1" applyFill="1" applyBorder="1" applyAlignment="1">
      <alignment vertical="center"/>
    </xf>
    <xf numFmtId="41" fontId="16" fillId="0" borderId="14" xfId="0" applyNumberFormat="1" applyFont="1" applyBorder="1" applyAlignment="1">
      <alignment vertical="center"/>
    </xf>
    <xf numFmtId="14" fontId="1" fillId="5" borderId="14" xfId="0" applyNumberFormat="1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9CEF506A-050A-4929-B049-007D7624ED26}"/>
    <cellStyle name="표준 4" xfId="3" xr:uid="{04E4A4FC-3755-427B-8ACE-4942F0D4CE63}"/>
  </cellStyles>
  <dxfs count="0"/>
  <tableStyles count="0" defaultTableStyle="TableStyleMedium9" defaultPivotStyle="PivotStyleLight16"/>
  <colors>
    <mruColors>
      <color rgb="FFB8CCE4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16384</xdr:col>
      <xdr:colOff>4210050</xdr:colOff>
      <xdr:row>19</xdr:row>
      <xdr:rowOff>109220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A77414-C623-42F7-B394-E7485224C2E4}"/>
            </a:ext>
          </a:extLst>
        </xdr:cNvPr>
        <xdr:cNvSpPr txBox="1"/>
      </xdr:nvSpPr>
      <xdr:spPr>
        <a:xfrm>
          <a:off x="209550" y="571500"/>
          <a:ext cx="14389100" cy="31572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400"/>
            <a:t>해당사항없음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16384</xdr:col>
      <xdr:colOff>3670300</xdr:colOff>
      <xdr:row>16</xdr:row>
      <xdr:rowOff>109220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429B11-59E2-4307-9E07-92BCC7D8CD99}"/>
            </a:ext>
          </a:extLst>
        </xdr:cNvPr>
        <xdr:cNvSpPr txBox="1"/>
      </xdr:nvSpPr>
      <xdr:spPr>
        <a:xfrm>
          <a:off x="0" y="0"/>
          <a:ext cx="14389100" cy="31572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400"/>
            <a:t>해당사항없음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16384</xdr:col>
      <xdr:colOff>3765550</xdr:colOff>
      <xdr:row>21</xdr:row>
      <xdr:rowOff>109220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8C9D71-78FE-4AF3-9C72-EEF9F7BA4BAA}"/>
            </a:ext>
          </a:extLst>
        </xdr:cNvPr>
        <xdr:cNvSpPr txBox="1"/>
      </xdr:nvSpPr>
      <xdr:spPr>
        <a:xfrm>
          <a:off x="209550" y="952500"/>
          <a:ext cx="14389100" cy="31572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400"/>
            <a:t>해당사항없음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ft4648827-my.sharepoint.com/personal/minhee_jung_elevationequity_com/Documents/Elevation_2/Deal-Project/1.%20Portfolio%20Management/2.%20London/Financials/&#54144;&#46300;%20&#54217;&#44032;%20&#50836;&#52397;&#51088;&#47308;/&#48708;&#49884;&#51109;&#49457;&#51648;&#48516;&#51613;&#44428;%20&#44277;&#51221;&#44032;&#52824;%20&#54217;&#44032;&#44288;&#47144;%20&#51088;&#47308;&#50836;&#52397;_202304%20&#44592;&#51456;/&#44277;&#51221;&#44032;&#52824;%20&#54217;&#44032;%20&#51088;&#47308;_202304&#44592;&#51456;_20230503.xlsx" TargetMode="External"/><Relationship Id="rId2" Type="http://schemas.microsoft.com/office/2019/04/relationships/externalLinkLongPath" Target="/personal/minhee_jung_elevationequity_com/Documents/Elevation/Deal-Project/1.%20Portfolio%20Management/2.%20London/Financials/&#54144;&#46300;%20&#54217;&#44032;%20&#50836;&#52397;&#51088;&#47308;/&#48708;&#49884;&#51109;&#49457;&#51648;&#48516;&#51613;&#44428;%20&#44277;&#51221;&#44032;&#52824;%20&#54217;&#44032;&#44288;&#47144;%20&#51088;&#47308;&#50836;&#52397;_202304%20&#44592;&#51456;/&#44277;&#51221;&#44032;&#52824;%20&#54217;&#44032;%20&#51088;&#47308;_202304&#44592;&#51456;_20230503.xlsx?ADCDAB6A" TargetMode="External"/><Relationship Id="rId1" Type="http://schemas.openxmlformats.org/officeDocument/2006/relationships/externalLinkPath" Target="file:///\\ADCDAB6A\&#44277;&#51221;&#44032;&#52824;%20&#54217;&#44032;%20&#51088;&#47308;_202304&#44592;&#51456;_202305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공정가치평가 기초자료 요청&gt;&gt;&gt;"/>
      <sheetName val="1.1 재무제표"/>
      <sheetName val="SPC_BS"/>
      <sheetName val="SPC_PL"/>
      <sheetName val="PEF_BS"/>
      <sheetName val="PEF_PL"/>
      <sheetName val="1.2 투자자산현황"/>
      <sheetName val="1.30출자금 현황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글로벌라이프스타일그룹㈜</v>
          </cell>
          <cell r="C6">
            <v>44690</v>
          </cell>
          <cell r="D6" t="str">
            <v>110111-8278817</v>
          </cell>
          <cell r="G6">
            <v>50000</v>
          </cell>
          <cell r="I6">
            <v>19300000000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0"/>
  <sheetViews>
    <sheetView showGridLines="0" tabSelected="1" zoomScaleNormal="100" workbookViewId="0">
      <selection activeCell="D5" sqref="D5"/>
    </sheetView>
  </sheetViews>
  <sheetFormatPr defaultColWidth="0" defaultRowHeight="15" customHeight="1" zeroHeight="1"/>
  <cols>
    <col min="1" max="1" width="2.75" style="2" customWidth="1"/>
    <col min="2" max="2" width="12.75" style="2" customWidth="1"/>
    <col min="3" max="3" width="12.5" style="2" bestFit="1" customWidth="1"/>
    <col min="4" max="4" width="70.75" style="2" customWidth="1"/>
    <col min="5" max="5" width="8.75" style="2" customWidth="1"/>
    <col min="6" max="6" width="40.75" style="2" customWidth="1"/>
    <col min="7" max="7" width="3.75" style="2" customWidth="1"/>
    <col min="8" max="16384" width="8.9140625" style="2" hidden="1"/>
  </cols>
  <sheetData>
    <row r="1" spans="2:6" ht="10" customHeight="1"/>
    <row r="2" spans="2:6" ht="20.149999999999999" customHeight="1">
      <c r="B2" s="93" t="s">
        <v>37</v>
      </c>
      <c r="C2" s="94"/>
      <c r="D2" s="94"/>
      <c r="E2" s="94"/>
      <c r="F2" s="94"/>
    </row>
    <row r="3" spans="2:6" ht="15" customHeight="1" thickBot="1">
      <c r="C3" s="90"/>
      <c r="D3" s="90"/>
      <c r="E3" s="90"/>
      <c r="F3" s="90"/>
    </row>
    <row r="4" spans="2:6" ht="15" customHeight="1" thickBot="1">
      <c r="B4" s="91" t="s">
        <v>175</v>
      </c>
      <c r="C4" s="113">
        <f>평가기준일</f>
        <v>45626</v>
      </c>
      <c r="D4" s="90"/>
      <c r="E4" s="90"/>
      <c r="F4" s="90"/>
    </row>
    <row r="5" spans="2:6" s="1" customFormat="1" ht="15" customHeight="1">
      <c r="B5" s="3"/>
    </row>
    <row r="6" spans="2:6" s="1" customFormat="1" ht="25" customHeight="1">
      <c r="B6" s="118" t="s">
        <v>0</v>
      </c>
      <c r="C6" s="119"/>
      <c r="D6" s="67" t="s">
        <v>1</v>
      </c>
      <c r="E6" s="67" t="s">
        <v>177</v>
      </c>
      <c r="F6" s="67" t="s">
        <v>18</v>
      </c>
    </row>
    <row r="7" spans="2:6" s="1" customFormat="1" ht="25" customHeight="1">
      <c r="B7" s="115" t="s">
        <v>34</v>
      </c>
      <c r="C7" s="24">
        <v>1</v>
      </c>
      <c r="D7" s="74" t="s">
        <v>167</v>
      </c>
      <c r="E7" s="22" t="s">
        <v>19</v>
      </c>
      <c r="F7" s="87" t="str">
        <f>TEXT('1-1(펀드 BS)'!C7,"yyyy년 mm월 ")&amp;"말 기준(없을 경우 가장 최근 자료)"</f>
        <v>2024년 10월 말 기준(없을 경우 가장 최근 자료)</v>
      </c>
    </row>
    <row r="8" spans="2:6" s="1" customFormat="1" ht="25" customHeight="1">
      <c r="B8" s="116"/>
      <c r="C8" s="24">
        <v>2</v>
      </c>
      <c r="D8" s="74" t="s">
        <v>168</v>
      </c>
      <c r="E8" s="22" t="s">
        <v>19</v>
      </c>
      <c r="F8" s="74" t="s">
        <v>206</v>
      </c>
    </row>
    <row r="9" spans="2:6" s="1" customFormat="1" ht="25" customHeight="1">
      <c r="B9" s="116"/>
      <c r="C9" s="24">
        <v>3</v>
      </c>
      <c r="D9" s="74" t="s">
        <v>190</v>
      </c>
      <c r="E9" s="22" t="s">
        <v>19</v>
      </c>
      <c r="F9" s="21"/>
    </row>
    <row r="10" spans="2:6" s="1" customFormat="1" ht="25" customHeight="1">
      <c r="B10" s="116"/>
      <c r="C10" s="24">
        <v>4</v>
      </c>
      <c r="D10" s="74" t="s">
        <v>189</v>
      </c>
      <c r="E10" s="22" t="s">
        <v>19</v>
      </c>
      <c r="F10" s="114" t="s">
        <v>207</v>
      </c>
    </row>
    <row r="11" spans="2:6" s="1" customFormat="1" ht="25" customHeight="1">
      <c r="B11" s="116"/>
      <c r="C11" s="24">
        <v>5</v>
      </c>
      <c r="D11" s="74" t="s">
        <v>169</v>
      </c>
      <c r="E11" s="22" t="s">
        <v>19</v>
      </c>
      <c r="F11" s="88" t="str">
        <f>"재무제표일 이후 "&amp;TEXT(평가기준일,"mm월")&amp;"말까지 예상내역 기재 부탁드립니다."</f>
        <v>재무제표일 이후 11월말까지 예상내역 기재 부탁드립니다.</v>
      </c>
    </row>
    <row r="12" spans="2:6" s="1" customFormat="1" ht="25" customHeight="1">
      <c r="B12" s="117"/>
      <c r="C12" s="24">
        <v>6</v>
      </c>
      <c r="D12" s="21" t="s">
        <v>171</v>
      </c>
      <c r="E12" s="22" t="s">
        <v>19</v>
      </c>
      <c r="F12" s="70" t="s">
        <v>193</v>
      </c>
    </row>
    <row r="13" spans="2:6" s="1" customFormat="1" ht="25" customHeight="1">
      <c r="B13" s="120" t="s">
        <v>35</v>
      </c>
      <c r="C13" s="72">
        <v>1</v>
      </c>
      <c r="D13" s="73" t="s">
        <v>185</v>
      </c>
      <c r="E13" s="73"/>
      <c r="F13" s="73" t="s">
        <v>191</v>
      </c>
    </row>
    <row r="14" spans="2:6" s="1" customFormat="1" ht="25" customHeight="1">
      <c r="B14" s="120"/>
      <c r="C14" s="72">
        <v>2</v>
      </c>
      <c r="D14" s="104" t="s">
        <v>170</v>
      </c>
      <c r="E14" s="69" t="s">
        <v>19</v>
      </c>
      <c r="F14" s="104" t="s">
        <v>22</v>
      </c>
    </row>
    <row r="15" spans="2:6" s="1" customFormat="1" ht="25" customHeight="1">
      <c r="B15" s="120"/>
      <c r="C15" s="72">
        <v>3</v>
      </c>
      <c r="D15" s="73" t="s">
        <v>187</v>
      </c>
      <c r="E15" s="69" t="s">
        <v>19</v>
      </c>
      <c r="F15" s="73"/>
    </row>
    <row r="16" spans="2:6" s="1" customFormat="1" ht="25" customHeight="1">
      <c r="B16" s="120"/>
      <c r="C16" s="72">
        <v>4</v>
      </c>
      <c r="D16" s="104" t="s">
        <v>176</v>
      </c>
      <c r="E16" s="69" t="s">
        <v>19</v>
      </c>
      <c r="F16" s="104" t="str">
        <f>"기초자산의 최근월 또는 " &amp;Setting!B4&amp;"."&amp;Setting!B5&amp; " (가)결산 재무제표"</f>
        <v>기초자산의 최근월 또는 2024.3Q (가)결산 재무제표</v>
      </c>
    </row>
    <row r="17" spans="2:6" s="1" customFormat="1" ht="25" customHeight="1">
      <c r="B17" s="120"/>
      <c r="C17" s="72">
        <v>5</v>
      </c>
      <c r="D17" s="73" t="s">
        <v>192</v>
      </c>
      <c r="E17" s="73"/>
      <c r="F17" s="73" t="s">
        <v>20</v>
      </c>
    </row>
    <row r="18" spans="2:6" s="1" customFormat="1" ht="25" customHeight="1">
      <c r="B18" s="120"/>
      <c r="C18" s="72">
        <v>6</v>
      </c>
      <c r="D18" s="73" t="s">
        <v>21</v>
      </c>
      <c r="E18" s="73"/>
      <c r="F18" s="73" t="s">
        <v>20</v>
      </c>
    </row>
    <row r="19" spans="2:6" s="1" customFormat="1" ht="25" customHeight="1">
      <c r="B19" s="120"/>
      <c r="C19" s="72">
        <v>7</v>
      </c>
      <c r="D19" s="73" t="s">
        <v>188</v>
      </c>
      <c r="E19" s="69"/>
      <c r="F19" s="73" t="s">
        <v>20</v>
      </c>
    </row>
    <row r="20" spans="2:6" s="1" customFormat="1" ht="25" customHeight="1">
      <c r="B20" s="120"/>
      <c r="C20" s="72">
        <v>8</v>
      </c>
      <c r="D20" s="73" t="s">
        <v>186</v>
      </c>
      <c r="E20" s="73"/>
      <c r="F20" s="73" t="s">
        <v>20</v>
      </c>
    </row>
    <row r="21" spans="2:6" s="1" customFormat="1" ht="15" customHeight="1"/>
    <row r="22" spans="2:6" s="1" customFormat="1" ht="15" customHeight="1"/>
    <row r="23" spans="2:6" s="1" customFormat="1" ht="15" customHeight="1"/>
    <row r="24" spans="2:6" s="1" customFormat="1" ht="15" customHeight="1"/>
    <row r="25" spans="2:6" s="1" customFormat="1" ht="15" customHeight="1">
      <c r="D25" s="2"/>
    </row>
    <row r="26" spans="2:6" ht="15" customHeight="1"/>
    <row r="27" spans="2:6" ht="15" customHeight="1"/>
    <row r="28" spans="2:6" ht="15" customHeight="1"/>
    <row r="29" spans="2:6" ht="15" customHeight="1"/>
    <row r="30" spans="2:6" ht="15" customHeight="1"/>
  </sheetData>
  <mergeCells count="3">
    <mergeCell ref="B7:B12"/>
    <mergeCell ref="B6:C6"/>
    <mergeCell ref="B13:B20"/>
  </mergeCells>
  <phoneticPr fontId="4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FF00"/>
  </sheetPr>
  <dimension ref="B1:R100"/>
  <sheetViews>
    <sheetView showGridLines="0" workbookViewId="0"/>
  </sheetViews>
  <sheetFormatPr defaultColWidth="0" defaultRowHeight="17" zeroHeight="1"/>
  <cols>
    <col min="1" max="1" width="2.75" style="7" customWidth="1"/>
    <col min="2" max="2" width="27.9140625" style="7" customWidth="1"/>
    <col min="3" max="3" width="15" style="7" customWidth="1"/>
    <col min="4" max="4" width="14.33203125" style="7" customWidth="1"/>
    <col min="5" max="5" width="18.25" style="7" customWidth="1"/>
    <col min="6" max="12" width="8.9140625" style="7" customWidth="1"/>
    <col min="13" max="15" width="8.9140625" style="7" hidden="1" customWidth="1"/>
    <col min="16" max="16384" width="0" style="7" hidden="1"/>
  </cols>
  <sheetData>
    <row r="1" spans="2:18" ht="10" customHeight="1"/>
    <row r="2" spans="2:18" s="54" customFormat="1" ht="20.149999999999999" customHeight="1">
      <c r="B2" s="95" t="s">
        <v>127</v>
      </c>
      <c r="C2" s="96"/>
      <c r="D2" s="96"/>
      <c r="E2" s="96"/>
      <c r="F2" s="96"/>
      <c r="G2" s="97"/>
      <c r="H2" s="97"/>
      <c r="I2" s="97"/>
      <c r="J2" s="97"/>
      <c r="K2" s="97"/>
      <c r="L2" s="7"/>
      <c r="M2" s="7"/>
      <c r="N2" s="7"/>
      <c r="O2" s="7"/>
      <c r="P2" s="7"/>
      <c r="Q2" s="7"/>
      <c r="R2" s="7"/>
    </row>
    <row r="3" spans="2:18" ht="15" customHeight="1"/>
    <row r="4" spans="2:18" ht="15" customHeight="1">
      <c r="B4" s="7" t="s">
        <v>87</v>
      </c>
      <c r="C4" s="68">
        <f>'1-1(펀드 BS)'!C6</f>
        <v>45626</v>
      </c>
    </row>
    <row r="5" spans="2:18" ht="15" customHeight="1">
      <c r="B5" s="7" t="s">
        <v>88</v>
      </c>
      <c r="C5" s="46">
        <f>'1-1(펀드 BS)'!C7</f>
        <v>45596</v>
      </c>
      <c r="D5" s="101" t="s">
        <v>147</v>
      </c>
    </row>
    <row r="6" spans="2:18" ht="15" customHeight="1"/>
    <row r="7" spans="2:18" ht="15" customHeight="1">
      <c r="B7" s="7" t="s">
        <v>181</v>
      </c>
    </row>
    <row r="8" spans="2:18" ht="15" customHeight="1">
      <c r="B8" s="15" t="s">
        <v>91</v>
      </c>
    </row>
    <row r="9" spans="2:18" ht="15" customHeight="1">
      <c r="B9" s="102" t="s">
        <v>182</v>
      </c>
      <c r="C9" s="47"/>
    </row>
    <row r="10" spans="2:18" ht="15" customHeight="1">
      <c r="B10" s="102" t="s">
        <v>89</v>
      </c>
      <c r="C10" s="47"/>
    </row>
    <row r="11" spans="2:18" ht="15" customHeight="1">
      <c r="B11" s="102" t="s">
        <v>90</v>
      </c>
      <c r="C11" s="47"/>
    </row>
    <row r="12" spans="2:18" ht="15" customHeight="1"/>
    <row r="13" spans="2:18" ht="15" customHeight="1">
      <c r="B13" s="15" t="s">
        <v>92</v>
      </c>
    </row>
    <row r="14" spans="2:18" ht="15" customHeight="1">
      <c r="B14" s="102" t="s">
        <v>93</v>
      </c>
      <c r="C14" s="48"/>
      <c r="E14" s="48"/>
    </row>
    <row r="15" spans="2:18" ht="15" customHeight="1">
      <c r="B15" s="103" t="s">
        <v>94</v>
      </c>
      <c r="C15" s="64">
        <f>C9</f>
        <v>0</v>
      </c>
      <c r="D15" s="103" t="s">
        <v>95</v>
      </c>
      <c r="E15" s="64">
        <f>C15</f>
        <v>0</v>
      </c>
    </row>
    <row r="16" spans="2:18" ht="15" customHeight="1">
      <c r="C16" s="48"/>
      <c r="E16" s="48"/>
    </row>
    <row r="17" spans="2:5" ht="15" customHeight="1">
      <c r="C17" s="48"/>
      <c r="E17" s="48"/>
    </row>
    <row r="18" spans="2:5" ht="15" customHeight="1">
      <c r="B18" s="102" t="s">
        <v>89</v>
      </c>
      <c r="C18" s="48"/>
      <c r="E18" s="48"/>
    </row>
    <row r="19" spans="2:5" ht="15" customHeight="1">
      <c r="B19" s="103" t="s">
        <v>96</v>
      </c>
      <c r="C19" s="64">
        <f>C10</f>
        <v>0</v>
      </c>
      <c r="D19" s="103" t="s">
        <v>94</v>
      </c>
      <c r="E19" s="64">
        <f>C19</f>
        <v>0</v>
      </c>
    </row>
    <row r="20" spans="2:5" ht="15" customHeight="1">
      <c r="C20" s="48"/>
      <c r="E20" s="48"/>
    </row>
    <row r="21" spans="2:5" ht="15" customHeight="1">
      <c r="C21" s="48"/>
      <c r="E21" s="48"/>
    </row>
    <row r="22" spans="2:5" ht="15" customHeight="1">
      <c r="B22" s="102" t="s">
        <v>90</v>
      </c>
      <c r="C22" s="48"/>
      <c r="E22" s="48"/>
    </row>
    <row r="23" spans="2:5" ht="15" customHeight="1">
      <c r="B23" s="103" t="s">
        <v>166</v>
      </c>
      <c r="C23" s="64">
        <f>C11</f>
        <v>0</v>
      </c>
      <c r="D23" s="103" t="s">
        <v>94</v>
      </c>
      <c r="E23" s="64">
        <f>C23</f>
        <v>0</v>
      </c>
    </row>
    <row r="24" spans="2:5" ht="15" customHeight="1">
      <c r="C24" s="48"/>
      <c r="E24" s="48"/>
    </row>
    <row r="25" spans="2:5" ht="15" customHeight="1">
      <c r="C25" s="48"/>
      <c r="E25" s="48"/>
    </row>
    <row r="26" spans="2:5" ht="15" customHeight="1">
      <c r="C26" s="48"/>
      <c r="E26" s="48"/>
    </row>
    <row r="27" spans="2:5" ht="15" customHeight="1">
      <c r="C27" s="48"/>
      <c r="E27" s="48"/>
    </row>
    <row r="28" spans="2:5" ht="15" customHeight="1">
      <c r="C28" s="48"/>
      <c r="E28" s="48"/>
    </row>
    <row r="29" spans="2:5" ht="15" customHeight="1">
      <c r="C29" s="48"/>
      <c r="E29" s="48"/>
    </row>
    <row r="30" spans="2:5" ht="15" customHeight="1">
      <c r="C30" s="48"/>
      <c r="E30" s="48"/>
    </row>
    <row r="31" spans="2:5" ht="15" customHeight="1">
      <c r="E31" s="48"/>
    </row>
    <row r="32" spans="2:5" ht="15" customHeight="1">
      <c r="E32" s="48"/>
    </row>
    <row r="33" spans="5:5" ht="15" customHeight="1">
      <c r="E33" s="48"/>
    </row>
    <row r="34" spans="5:5" ht="15" customHeight="1">
      <c r="E34" s="48"/>
    </row>
    <row r="35" spans="5:5" ht="15" customHeight="1">
      <c r="E35" s="48"/>
    </row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/>
    <row r="46" spans="5:5" ht="15" customHeight="1"/>
    <row r="47" spans="5:5" ht="15" customHeight="1"/>
    <row r="48" spans="5: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FF00"/>
  </sheetPr>
  <dimension ref="A1:I100"/>
  <sheetViews>
    <sheetView showGridLines="0" topLeftCell="A4" workbookViewId="0">
      <selection activeCell="B6" sqref="B6:C6"/>
    </sheetView>
  </sheetViews>
  <sheetFormatPr defaultColWidth="0" defaultRowHeight="17" zeroHeight="1"/>
  <cols>
    <col min="1" max="1" width="2.75" style="45" customWidth="1"/>
    <col min="2" max="3" width="17.58203125" style="45" customWidth="1"/>
    <col min="4" max="4" width="50.75" style="45" customWidth="1"/>
    <col min="5" max="10" width="8.9140625" style="45" customWidth="1"/>
    <col min="11" max="16384" width="0" style="45" hidden="1"/>
  </cols>
  <sheetData>
    <row r="1" spans="1:9" s="43" customFormat="1" ht="10" customHeight="1"/>
    <row r="2" spans="1:9" s="43" customFormat="1" ht="20.149999999999999" customHeight="1">
      <c r="A2" s="53"/>
      <c r="B2" s="95" t="s">
        <v>183</v>
      </c>
      <c r="C2" s="96"/>
      <c r="D2" s="96"/>
      <c r="E2" s="96"/>
      <c r="F2" s="96"/>
      <c r="G2" s="97"/>
      <c r="H2" s="97"/>
      <c r="I2" s="97"/>
    </row>
    <row r="3" spans="1:9" s="43" customFormat="1" ht="15" customHeight="1">
      <c r="B3" s="44"/>
    </row>
    <row r="4" spans="1:9" ht="15" customHeight="1">
      <c r="B4" s="12" t="s">
        <v>38</v>
      </c>
    </row>
    <row r="5" spans="1:9" ht="15" customHeight="1">
      <c r="B5" s="137" t="s">
        <v>39</v>
      </c>
      <c r="C5" s="138"/>
      <c r="D5" s="13" t="s">
        <v>40</v>
      </c>
    </row>
    <row r="6" spans="1:9" ht="15" customHeight="1">
      <c r="B6" s="133" t="s">
        <v>41</v>
      </c>
      <c r="C6" s="133"/>
      <c r="D6" s="28"/>
    </row>
    <row r="7" spans="1:9" ht="15" customHeight="1">
      <c r="B7" s="134" t="s">
        <v>42</v>
      </c>
      <c r="C7" s="135"/>
      <c r="D7" s="28"/>
    </row>
    <row r="8" spans="1:9" ht="15" customHeight="1">
      <c r="B8" s="133" t="s">
        <v>43</v>
      </c>
      <c r="C8" s="133"/>
      <c r="D8" s="28"/>
    </row>
    <row r="9" spans="1:9" ht="15" customHeight="1">
      <c r="B9" s="133" t="s">
        <v>44</v>
      </c>
      <c r="C9" s="133"/>
      <c r="D9" s="28"/>
    </row>
    <row r="10" spans="1:9" ht="15" customHeight="1">
      <c r="B10" s="133" t="s">
        <v>2</v>
      </c>
      <c r="C10" s="20" t="s">
        <v>45</v>
      </c>
      <c r="D10" s="28"/>
    </row>
    <row r="11" spans="1:9" ht="15" customHeight="1">
      <c r="B11" s="133"/>
      <c r="C11" s="20" t="s">
        <v>46</v>
      </c>
      <c r="D11" s="28"/>
    </row>
    <row r="12" spans="1:9" ht="15" customHeight="1">
      <c r="B12" s="133" t="s">
        <v>3</v>
      </c>
      <c r="C12" s="133"/>
      <c r="D12" s="29"/>
    </row>
    <row r="13" spans="1:9" ht="15" customHeight="1">
      <c r="B13" s="134" t="s">
        <v>47</v>
      </c>
      <c r="C13" s="135"/>
      <c r="D13" s="29"/>
    </row>
    <row r="14" spans="1:9" ht="15" customHeight="1">
      <c r="B14" s="133" t="s">
        <v>4</v>
      </c>
      <c r="C14" s="133"/>
      <c r="D14" s="29"/>
    </row>
    <row r="15" spans="1:9" ht="15" customHeight="1">
      <c r="B15" s="133" t="s">
        <v>5</v>
      </c>
      <c r="C15" s="133"/>
      <c r="D15" s="28"/>
    </row>
    <row r="16" spans="1:9" ht="15" customHeight="1">
      <c r="B16" s="133" t="s">
        <v>48</v>
      </c>
      <c r="C16" s="133"/>
      <c r="D16" s="28"/>
    </row>
    <row r="17" spans="2:4" ht="15" customHeight="1">
      <c r="B17" s="133" t="s">
        <v>6</v>
      </c>
      <c r="C17" s="133"/>
      <c r="D17" s="28"/>
    </row>
    <row r="18" spans="2:4" ht="15" customHeight="1">
      <c r="B18" s="133" t="s">
        <v>7</v>
      </c>
      <c r="C18" s="20" t="s">
        <v>8</v>
      </c>
      <c r="D18" s="29"/>
    </row>
    <row r="19" spans="2:4" ht="15" customHeight="1">
      <c r="B19" s="133"/>
      <c r="C19" s="20" t="s">
        <v>9</v>
      </c>
      <c r="D19" s="29"/>
    </row>
    <row r="20" spans="2:4" ht="15" customHeight="1">
      <c r="B20" s="133" t="s">
        <v>10</v>
      </c>
      <c r="C20" s="20" t="s">
        <v>7</v>
      </c>
      <c r="D20" s="28"/>
    </row>
    <row r="21" spans="2:4" ht="15" customHeight="1">
      <c r="B21" s="133"/>
      <c r="C21" s="20" t="s">
        <v>11</v>
      </c>
      <c r="D21" s="28"/>
    </row>
    <row r="22" spans="2:4" ht="15" customHeight="1">
      <c r="B22" s="133" t="s">
        <v>12</v>
      </c>
      <c r="C22" s="20" t="s">
        <v>7</v>
      </c>
      <c r="D22" s="28"/>
    </row>
    <row r="23" spans="2:4" ht="15" customHeight="1">
      <c r="B23" s="133"/>
      <c r="C23" s="20" t="s">
        <v>11</v>
      </c>
      <c r="D23" s="28"/>
    </row>
    <row r="24" spans="2:4" ht="15" customHeight="1">
      <c r="B24" s="133" t="s">
        <v>49</v>
      </c>
      <c r="C24" s="20" t="s">
        <v>13</v>
      </c>
      <c r="D24" s="29"/>
    </row>
    <row r="25" spans="2:4" ht="15" customHeight="1">
      <c r="B25" s="133"/>
      <c r="C25" s="20" t="s">
        <v>14</v>
      </c>
      <c r="D25" s="28"/>
    </row>
    <row r="26" spans="2:4" ht="15" customHeight="1">
      <c r="B26" s="133"/>
      <c r="C26" s="20" t="s">
        <v>15</v>
      </c>
      <c r="D26" s="28"/>
    </row>
    <row r="27" spans="2:4" ht="15" customHeight="1">
      <c r="B27" s="133"/>
      <c r="C27" s="20" t="s">
        <v>16</v>
      </c>
      <c r="D27" s="28"/>
    </row>
    <row r="28" spans="2:4" ht="15" customHeight="1">
      <c r="B28" s="133" t="s">
        <v>50</v>
      </c>
      <c r="C28" s="133"/>
      <c r="D28" s="14" t="s">
        <v>51</v>
      </c>
    </row>
    <row r="29" spans="2:4" ht="15" customHeight="1"/>
    <row r="30" spans="2:4" ht="15" customHeight="1">
      <c r="B30" s="136" t="s">
        <v>52</v>
      </c>
      <c r="C30" s="136"/>
      <c r="D30" s="136"/>
    </row>
    <row r="31" spans="2:4" ht="15" customHeight="1">
      <c r="B31" s="137" t="s">
        <v>39</v>
      </c>
      <c r="C31" s="138"/>
      <c r="D31" s="13" t="s">
        <v>40</v>
      </c>
    </row>
    <row r="32" spans="2:4" ht="15" customHeight="1">
      <c r="B32" s="133" t="s">
        <v>17</v>
      </c>
      <c r="C32" s="133"/>
      <c r="D32" s="28"/>
    </row>
    <row r="33" spans="2:4" ht="15" customHeight="1">
      <c r="B33" s="134" t="s">
        <v>53</v>
      </c>
      <c r="C33" s="135"/>
      <c r="D33" s="28"/>
    </row>
    <row r="34" spans="2:4" ht="15" customHeight="1">
      <c r="B34" s="134" t="s">
        <v>47</v>
      </c>
      <c r="C34" s="135"/>
      <c r="D34" s="28"/>
    </row>
    <row r="35" spans="2:4" ht="15" customHeight="1">
      <c r="B35" s="133" t="s">
        <v>54</v>
      </c>
      <c r="C35" s="133"/>
      <c r="D35" s="28"/>
    </row>
    <row r="36" spans="2:4" ht="15" customHeight="1">
      <c r="B36" s="134" t="s">
        <v>55</v>
      </c>
      <c r="C36" s="135"/>
      <c r="D36" s="28"/>
    </row>
    <row r="37" spans="2:4" ht="15" customHeight="1">
      <c r="B37" s="133" t="s">
        <v>56</v>
      </c>
      <c r="C37" s="133"/>
      <c r="D37" s="29"/>
    </row>
    <row r="38" spans="2:4" ht="15" customHeight="1">
      <c r="B38" s="133" t="s">
        <v>57</v>
      </c>
      <c r="C38" s="133"/>
      <c r="D38" s="29"/>
    </row>
    <row r="39" spans="2:4" ht="15" customHeight="1">
      <c r="B39" s="133" t="s">
        <v>58</v>
      </c>
      <c r="C39" s="133"/>
      <c r="D39" s="28"/>
    </row>
    <row r="40" spans="2:4" ht="15" customHeight="1">
      <c r="B40" s="133" t="s">
        <v>59</v>
      </c>
      <c r="C40" s="133"/>
      <c r="D40" s="28"/>
    </row>
    <row r="41" spans="2:4" ht="15" customHeight="1">
      <c r="B41" s="133" t="s">
        <v>60</v>
      </c>
      <c r="C41" s="133"/>
      <c r="D41" s="28"/>
    </row>
    <row r="42" spans="2:4" ht="15" customHeight="1">
      <c r="B42" s="133" t="s">
        <v>61</v>
      </c>
      <c r="C42" s="133"/>
      <c r="D42" s="29"/>
    </row>
    <row r="43" spans="2:4" ht="15" customHeight="1">
      <c r="B43" s="133" t="s">
        <v>62</v>
      </c>
      <c r="C43" s="133"/>
      <c r="D43" s="29"/>
    </row>
    <row r="44" spans="2:4" ht="15" customHeight="1">
      <c r="B44" s="133" t="s">
        <v>63</v>
      </c>
      <c r="C44" s="133"/>
      <c r="D44" s="28"/>
    </row>
    <row r="45" spans="2:4" ht="15" customHeight="1">
      <c r="B45" s="133" t="s">
        <v>64</v>
      </c>
      <c r="C45" s="133"/>
      <c r="D45" s="28"/>
    </row>
    <row r="46" spans="2:4" ht="15" customHeight="1">
      <c r="B46" s="133" t="s">
        <v>65</v>
      </c>
      <c r="C46" s="133"/>
      <c r="D46" s="28"/>
    </row>
    <row r="47" spans="2:4" ht="15" customHeight="1">
      <c r="B47" s="133" t="s">
        <v>49</v>
      </c>
      <c r="C47" s="20" t="s">
        <v>13</v>
      </c>
      <c r="D47" s="29"/>
    </row>
    <row r="48" spans="2:4" ht="15" customHeight="1">
      <c r="B48" s="133"/>
      <c r="C48" s="20" t="s">
        <v>14</v>
      </c>
      <c r="D48" s="28"/>
    </row>
    <row r="49" spans="2:4" ht="15" customHeight="1">
      <c r="B49" s="133"/>
      <c r="C49" s="20" t="s">
        <v>15</v>
      </c>
      <c r="D49" s="28"/>
    </row>
    <row r="50" spans="2:4" ht="15" customHeight="1">
      <c r="B50" s="133"/>
      <c r="C50" s="20" t="s">
        <v>16</v>
      </c>
      <c r="D50" s="28"/>
    </row>
    <row r="51" spans="2:4" ht="15" customHeight="1">
      <c r="B51" s="133" t="s">
        <v>50</v>
      </c>
      <c r="C51" s="133"/>
      <c r="D51" s="14" t="s">
        <v>51</v>
      </c>
    </row>
    <row r="52" spans="2:4" ht="15" customHeight="1"/>
    <row r="53" spans="2:4" ht="15" customHeight="1">
      <c r="B53" s="136" t="s">
        <v>66</v>
      </c>
      <c r="C53" s="136"/>
      <c r="D53" s="136"/>
    </row>
    <row r="54" spans="2:4" ht="15" customHeight="1">
      <c r="B54" s="137" t="s">
        <v>39</v>
      </c>
      <c r="C54" s="138"/>
      <c r="D54" s="13" t="s">
        <v>40</v>
      </c>
    </row>
    <row r="55" spans="2:4" ht="15" customHeight="1">
      <c r="B55" s="133" t="s">
        <v>67</v>
      </c>
      <c r="C55" s="133"/>
      <c r="D55" s="28"/>
    </row>
    <row r="56" spans="2:4" ht="15" customHeight="1">
      <c r="B56" s="134" t="s">
        <v>68</v>
      </c>
      <c r="C56" s="135"/>
      <c r="D56" s="28"/>
    </row>
    <row r="57" spans="2:4" ht="15" customHeight="1">
      <c r="B57" s="134" t="s">
        <v>47</v>
      </c>
      <c r="C57" s="135"/>
      <c r="D57" s="28"/>
    </row>
    <row r="58" spans="2:4" ht="15" customHeight="1">
      <c r="B58" s="134" t="s">
        <v>69</v>
      </c>
      <c r="C58" s="135"/>
      <c r="D58" s="28"/>
    </row>
    <row r="59" spans="2:4" ht="15" customHeight="1">
      <c r="B59" s="133" t="s">
        <v>70</v>
      </c>
      <c r="C59" s="133"/>
      <c r="D59" s="29"/>
    </row>
    <row r="60" spans="2:4" ht="15" customHeight="1">
      <c r="B60" s="133" t="s">
        <v>71</v>
      </c>
      <c r="C60" s="133"/>
      <c r="D60" s="28"/>
    </row>
    <row r="61" spans="2:4" ht="15" customHeight="1">
      <c r="B61" s="133" t="s">
        <v>72</v>
      </c>
      <c r="C61" s="133"/>
      <c r="D61" s="29"/>
    </row>
    <row r="62" spans="2:4" ht="15" customHeight="1">
      <c r="B62" s="133" t="s">
        <v>73</v>
      </c>
      <c r="C62" s="133"/>
      <c r="D62" s="29"/>
    </row>
    <row r="63" spans="2:4" ht="15" customHeight="1">
      <c r="B63" s="133" t="s">
        <v>74</v>
      </c>
      <c r="C63" s="133"/>
      <c r="D63" s="28"/>
    </row>
    <row r="64" spans="2:4" ht="15" customHeight="1">
      <c r="B64" s="133" t="s">
        <v>75</v>
      </c>
      <c r="C64" s="133"/>
      <c r="D64" s="28"/>
    </row>
    <row r="65" spans="2:4" ht="15" customHeight="1">
      <c r="B65" s="133" t="s">
        <v>76</v>
      </c>
      <c r="C65" s="133"/>
      <c r="D65" s="28"/>
    </row>
    <row r="66" spans="2:4" ht="15" customHeight="1">
      <c r="B66" s="133" t="s">
        <v>77</v>
      </c>
      <c r="C66" s="133"/>
      <c r="D66" s="28"/>
    </row>
    <row r="67" spans="2:4" ht="15" customHeight="1">
      <c r="B67" s="133" t="s">
        <v>78</v>
      </c>
      <c r="C67" s="133"/>
      <c r="D67" s="28"/>
    </row>
    <row r="68" spans="2:4" ht="15" customHeight="1">
      <c r="B68" s="133" t="s">
        <v>50</v>
      </c>
      <c r="C68" s="133"/>
      <c r="D68" s="14" t="s">
        <v>184</v>
      </c>
    </row>
    <row r="69" spans="2:4" ht="15" customHeight="1"/>
    <row r="70" spans="2:4" ht="15" customHeight="1"/>
    <row r="71" spans="2:4" ht="15" customHeight="1"/>
    <row r="72" spans="2:4" ht="15" customHeight="1"/>
    <row r="73" spans="2:4" ht="15" customHeight="1"/>
    <row r="74" spans="2:4" ht="15" customHeight="1"/>
    <row r="75" spans="2:4" ht="15" customHeight="1"/>
    <row r="76" spans="2:4" ht="15" customHeight="1"/>
    <row r="77" spans="2:4" ht="15" customHeight="1"/>
    <row r="78" spans="2:4" ht="15" customHeight="1"/>
    <row r="79" spans="2:4" ht="15" customHeight="1"/>
    <row r="80" spans="2:4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</sheetData>
  <mergeCells count="52">
    <mergeCell ref="B10:B11"/>
    <mergeCell ref="B5:C5"/>
    <mergeCell ref="B6:C6"/>
    <mergeCell ref="B7:C7"/>
    <mergeCell ref="B8:C8"/>
    <mergeCell ref="B9:C9"/>
    <mergeCell ref="B30:D30"/>
    <mergeCell ref="B12:C12"/>
    <mergeCell ref="B13:C13"/>
    <mergeCell ref="B14:C14"/>
    <mergeCell ref="B15:C15"/>
    <mergeCell ref="B16:C16"/>
    <mergeCell ref="B17:C17"/>
    <mergeCell ref="B18:B19"/>
    <mergeCell ref="B20:B21"/>
    <mergeCell ref="B22:B23"/>
    <mergeCell ref="B24:B27"/>
    <mergeCell ref="B28:C2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58:C58"/>
    <mergeCell ref="B43:C43"/>
    <mergeCell ref="B44:C44"/>
    <mergeCell ref="B45:C45"/>
    <mergeCell ref="B46:C46"/>
    <mergeCell ref="B47:B50"/>
    <mergeCell ref="B51:C51"/>
    <mergeCell ref="B53:D53"/>
    <mergeCell ref="B54:C54"/>
    <mergeCell ref="B55:C55"/>
    <mergeCell ref="B56:C56"/>
    <mergeCell ref="B57:C57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64:C64"/>
  </mergeCells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5"/>
  <sheetViews>
    <sheetView workbookViewId="0">
      <selection activeCell="D28" sqref="D28"/>
    </sheetView>
  </sheetViews>
  <sheetFormatPr defaultRowHeight="14"/>
  <cols>
    <col min="1" max="1" width="11.6640625" bestFit="1" customWidth="1"/>
    <col min="2" max="2" width="11.4140625" bestFit="1" customWidth="1"/>
  </cols>
  <sheetData>
    <row r="1" spans="1:2">
      <c r="A1" t="s">
        <v>87</v>
      </c>
      <c r="B1" s="86">
        <v>45626</v>
      </c>
    </row>
    <row r="2" spans="1:2">
      <c r="A2" t="s">
        <v>172</v>
      </c>
      <c r="B2" s="89" t="str">
        <f>TEXT(MONTH(B1)/3,"0Q")</f>
        <v>4Q</v>
      </c>
    </row>
    <row r="4" spans="1:2">
      <c r="A4" t="s">
        <v>174</v>
      </c>
      <c r="B4" s="89">
        <f>IF(B2="1Q",YEAR(평가기준일)-1,YEAR(평가기준일))</f>
        <v>2024</v>
      </c>
    </row>
    <row r="5" spans="1:2">
      <c r="A5" t="s">
        <v>173</v>
      </c>
      <c r="B5" t="str">
        <f>IF(B2="1Q","4Q",TEXT(MONTH(B1)/3-1,"0Q"))</f>
        <v>3Q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</sheetPr>
  <dimension ref="A1:M100"/>
  <sheetViews>
    <sheetView showGridLines="0" topLeftCell="A44" workbookViewId="0">
      <selection activeCell="C59" sqref="C59"/>
    </sheetView>
  </sheetViews>
  <sheetFormatPr defaultColWidth="0" defaultRowHeight="13" zeroHeight="1"/>
  <cols>
    <col min="1" max="1" width="2.75" style="25" customWidth="1"/>
    <col min="2" max="4" width="30.25" style="25" customWidth="1"/>
    <col min="5" max="5" width="14.6640625" style="25" customWidth="1"/>
    <col min="6" max="12" width="8.9140625" style="25" customWidth="1"/>
    <col min="13" max="13" width="0" style="25" hidden="1"/>
    <col min="14" max="16384" width="8.9140625" style="25" hidden="1"/>
  </cols>
  <sheetData>
    <row r="1" spans="2:12" ht="10" customHeight="1"/>
    <row r="2" spans="2:12" s="55" customFormat="1" ht="20.149999999999999" customHeight="1">
      <c r="B2" s="95" t="s">
        <v>194</v>
      </c>
      <c r="C2" s="96"/>
      <c r="D2" s="96"/>
      <c r="E2" s="96"/>
      <c r="F2" s="96"/>
      <c r="G2" s="97"/>
      <c r="H2" s="53"/>
      <c r="I2" s="53"/>
      <c r="J2" s="53"/>
      <c r="K2" s="53"/>
      <c r="L2" s="53"/>
    </row>
    <row r="3" spans="2:12" s="55" customFormat="1" ht="20.149999999999999" customHeight="1">
      <c r="B3" s="95" t="s">
        <v>128</v>
      </c>
      <c r="C3" s="96"/>
      <c r="D3" s="96"/>
      <c r="E3" s="96"/>
      <c r="F3" s="96"/>
      <c r="G3" s="97"/>
      <c r="H3" s="53"/>
      <c r="I3" s="53"/>
      <c r="J3" s="53"/>
      <c r="K3" s="53"/>
      <c r="L3" s="53"/>
    </row>
    <row r="4" spans="2:12" s="55" customFormat="1" ht="20.149999999999999" customHeight="1">
      <c r="B4" s="95" t="s">
        <v>129</v>
      </c>
      <c r="C4" s="96"/>
      <c r="D4" s="96"/>
      <c r="E4" s="96"/>
      <c r="F4" s="96"/>
      <c r="G4" s="97"/>
      <c r="H4" s="53"/>
      <c r="I4" s="53"/>
      <c r="J4" s="53"/>
      <c r="K4" s="53"/>
      <c r="L4" s="53"/>
    </row>
    <row r="5" spans="2:12" ht="15" customHeight="1">
      <c r="B5" s="26"/>
    </row>
    <row r="6" spans="2:12" ht="15" customHeight="1">
      <c r="B6" s="27" t="s">
        <v>157</v>
      </c>
      <c r="C6" s="77">
        <f>+'펀드 요청자료'!C4</f>
        <v>45626</v>
      </c>
      <c r="D6" s="26" t="str">
        <f>LEFT(Setting!B2,1)&amp;"분기 평가 확정"</f>
        <v>4분기 평가 확정</v>
      </c>
    </row>
    <row r="7" spans="2:12" ht="15" customHeight="1">
      <c r="B7" s="27" t="s">
        <v>97</v>
      </c>
      <c r="C7" s="39">
        <f>EOMONTH(C6,-1)</f>
        <v>45596</v>
      </c>
      <c r="D7" s="26" t="s">
        <v>179</v>
      </c>
    </row>
    <row r="8" spans="2:12" ht="15" customHeight="1">
      <c r="B8" s="26"/>
    </row>
    <row r="9" spans="2:12" ht="15" customHeight="1" thickBot="1">
      <c r="B9" s="27" t="s">
        <v>178</v>
      </c>
    </row>
    <row r="10" spans="2:12" ht="15" customHeight="1" thickBot="1">
      <c r="B10" s="32"/>
      <c r="C10" s="33" t="s">
        <v>272</v>
      </c>
      <c r="D10" s="33" t="s">
        <v>273</v>
      </c>
    </row>
    <row r="11" spans="2:12" ht="15" customHeight="1" thickBot="1">
      <c r="B11" s="34" t="s">
        <v>111</v>
      </c>
      <c r="C11" s="35"/>
      <c r="D11" s="35"/>
      <c r="E11" s="75"/>
      <c r="F11" s="75"/>
      <c r="G11" s="75"/>
      <c r="H11" s="75"/>
      <c r="I11" s="75"/>
      <c r="J11" s="75"/>
      <c r="K11" s="75"/>
      <c r="L11" s="75"/>
    </row>
    <row r="12" spans="2:12" ht="15" customHeight="1" thickBot="1">
      <c r="B12" s="34" t="s">
        <v>101</v>
      </c>
      <c r="C12" s="35">
        <f>SUM(C13:C14)</f>
        <v>30274921436</v>
      </c>
      <c r="D12" s="35">
        <f>SUM(D13:D14)</f>
        <v>30295484382</v>
      </c>
      <c r="E12" s="75"/>
      <c r="F12" s="75"/>
      <c r="G12" s="75"/>
      <c r="H12" s="75"/>
      <c r="I12" s="75"/>
      <c r="J12" s="75"/>
      <c r="K12" s="75"/>
      <c r="L12" s="75"/>
    </row>
    <row r="13" spans="2:12" ht="15" customHeight="1" thickBot="1">
      <c r="B13" s="37" t="s">
        <v>99</v>
      </c>
      <c r="C13" s="41">
        <f>PEF_BS!C14+PEF_BS!C15</f>
        <v>10974921436</v>
      </c>
      <c r="D13" s="41">
        <f>PEF_BS!E14+PEF_BS!E15</f>
        <v>10995484382</v>
      </c>
      <c r="E13" s="75"/>
      <c r="F13" s="75"/>
      <c r="G13" s="75"/>
      <c r="H13" s="75"/>
      <c r="I13" s="75"/>
      <c r="J13" s="75"/>
      <c r="K13" s="75"/>
      <c r="L13" s="75"/>
    </row>
    <row r="14" spans="2:12" ht="15" customHeight="1" thickBot="1">
      <c r="B14" s="37" t="s">
        <v>100</v>
      </c>
      <c r="C14" s="178">
        <f>SUM(C15:C16)</f>
        <v>19300000000</v>
      </c>
      <c r="D14" s="178">
        <f>SUM(D15:D16)</f>
        <v>19300000000</v>
      </c>
      <c r="E14" s="76" t="s">
        <v>118</v>
      </c>
      <c r="F14" s="75"/>
      <c r="G14" s="75"/>
      <c r="H14" s="75"/>
      <c r="I14" s="75"/>
      <c r="J14" s="75"/>
      <c r="K14" s="75"/>
      <c r="L14" s="75"/>
    </row>
    <row r="15" spans="2:12" ht="15" customHeight="1" thickBot="1">
      <c r="B15" s="37" t="s">
        <v>120</v>
      </c>
      <c r="C15" s="41">
        <f>PEF_BS!C19</f>
        <v>19300000000</v>
      </c>
      <c r="D15" s="41">
        <f>PEF_BS!E19</f>
        <v>19300000000</v>
      </c>
      <c r="E15" s="76" t="s">
        <v>122</v>
      </c>
      <c r="F15" s="75"/>
      <c r="G15" s="75"/>
      <c r="H15" s="75"/>
      <c r="I15" s="75"/>
      <c r="J15" s="75"/>
      <c r="K15" s="75"/>
      <c r="L15" s="75"/>
    </row>
    <row r="16" spans="2:12" ht="15" customHeight="1" thickBot="1">
      <c r="B16" s="37" t="s">
        <v>121</v>
      </c>
      <c r="C16" s="41"/>
      <c r="D16" s="41"/>
      <c r="E16" s="76" t="s">
        <v>205</v>
      </c>
      <c r="F16" s="75"/>
      <c r="G16" s="75"/>
      <c r="H16" s="75"/>
      <c r="I16" s="75"/>
      <c r="J16" s="75"/>
      <c r="K16" s="75"/>
      <c r="L16" s="75"/>
    </row>
    <row r="17" spans="2:12" ht="15" customHeight="1" thickBot="1">
      <c r="B17" s="37"/>
      <c r="C17" s="41"/>
      <c r="D17" s="41"/>
      <c r="E17" s="76"/>
      <c r="F17" s="75"/>
      <c r="G17" s="75"/>
      <c r="H17" s="75"/>
      <c r="I17" s="75"/>
      <c r="J17" s="75"/>
      <c r="K17" s="75"/>
      <c r="L17" s="75"/>
    </row>
    <row r="18" spans="2:12" ht="15" customHeight="1" thickBot="1">
      <c r="B18" s="34" t="s">
        <v>102</v>
      </c>
      <c r="C18" s="35">
        <f>SUM(C19:C23)</f>
        <v>1248720</v>
      </c>
      <c r="D18" s="35">
        <f>SUM(D19:D23)</f>
        <v>1238190</v>
      </c>
      <c r="E18" s="75"/>
      <c r="F18" s="75"/>
      <c r="G18" s="75"/>
      <c r="H18" s="75"/>
      <c r="I18" s="75"/>
      <c r="J18" s="75"/>
      <c r="K18" s="75"/>
      <c r="L18" s="75"/>
    </row>
    <row r="19" spans="2:12" ht="15" customHeight="1" thickBot="1">
      <c r="B19" s="36" t="s">
        <v>103</v>
      </c>
      <c r="C19" s="41">
        <f>PEF_BS!C16</f>
        <v>67670</v>
      </c>
      <c r="D19" s="41">
        <f>PEF_BS!E16</f>
        <v>67670</v>
      </c>
      <c r="E19" s="75"/>
      <c r="F19" s="75"/>
      <c r="G19" s="75"/>
      <c r="H19" s="75"/>
      <c r="I19" s="75"/>
      <c r="J19" s="75"/>
      <c r="K19" s="75"/>
      <c r="L19" s="75"/>
    </row>
    <row r="20" spans="2:12" ht="15" customHeight="1" thickBot="1">
      <c r="B20" s="37" t="s">
        <v>104</v>
      </c>
      <c r="C20" s="41"/>
      <c r="D20" s="41"/>
      <c r="E20" s="75"/>
      <c r="F20" s="75"/>
      <c r="G20" s="75"/>
      <c r="H20" s="75"/>
      <c r="I20" s="75"/>
      <c r="J20" s="75"/>
      <c r="K20" s="75"/>
      <c r="L20" s="75"/>
    </row>
    <row r="21" spans="2:12" ht="15" customHeight="1" thickBot="1">
      <c r="B21" s="37" t="s">
        <v>105</v>
      </c>
      <c r="C21" s="41">
        <f>PEF_BS!C17</f>
        <v>1181050</v>
      </c>
      <c r="D21" s="41">
        <f>PEF_BS!E17</f>
        <v>1170520</v>
      </c>
      <c r="E21" s="75"/>
      <c r="F21" s="75"/>
      <c r="G21" s="75"/>
      <c r="H21" s="75"/>
      <c r="I21" s="75"/>
      <c r="J21" s="75"/>
      <c r="K21" s="75"/>
      <c r="L21" s="75"/>
    </row>
    <row r="22" spans="2:12" ht="15" customHeight="1" thickBot="1">
      <c r="B22" s="37" t="s">
        <v>123</v>
      </c>
      <c r="C22" s="41"/>
      <c r="D22" s="41"/>
      <c r="E22" s="75"/>
      <c r="F22" s="75"/>
      <c r="G22" s="75"/>
      <c r="H22" s="75"/>
      <c r="I22" s="75"/>
      <c r="J22" s="75"/>
      <c r="K22" s="75"/>
      <c r="L22" s="75"/>
    </row>
    <row r="23" spans="2:12" ht="15" customHeight="1" thickBot="1">
      <c r="B23" s="37"/>
      <c r="C23" s="41"/>
      <c r="D23" s="41"/>
      <c r="E23" s="75"/>
      <c r="F23" s="75"/>
      <c r="G23" s="75"/>
      <c r="H23" s="75"/>
      <c r="I23" s="75"/>
      <c r="J23" s="75"/>
      <c r="K23" s="75"/>
      <c r="L23" s="75"/>
    </row>
    <row r="24" spans="2:12" ht="15" customHeight="1" thickBot="1">
      <c r="B24" s="34" t="s">
        <v>98</v>
      </c>
      <c r="C24" s="35">
        <f>C12+C18</f>
        <v>30276170156</v>
      </c>
      <c r="D24" s="35">
        <f>D12+D18</f>
        <v>30296722572</v>
      </c>
      <c r="E24" s="75"/>
      <c r="F24" s="75"/>
      <c r="G24" s="75"/>
      <c r="H24" s="75"/>
      <c r="I24" s="75"/>
      <c r="J24" s="75"/>
      <c r="K24" s="75"/>
      <c r="L24" s="75"/>
    </row>
    <row r="25" spans="2:12" ht="15" customHeight="1" thickBot="1">
      <c r="B25" s="34" t="s">
        <v>110</v>
      </c>
      <c r="C25" s="35"/>
      <c r="D25" s="35"/>
      <c r="E25" s="75"/>
      <c r="F25" s="75"/>
      <c r="G25" s="75"/>
      <c r="H25" s="75"/>
      <c r="I25" s="75"/>
      <c r="J25" s="75"/>
      <c r="K25" s="75"/>
      <c r="L25" s="75"/>
    </row>
    <row r="26" spans="2:12" ht="15" customHeight="1" thickBot="1">
      <c r="B26" s="34" t="s">
        <v>107</v>
      </c>
      <c r="C26" s="35">
        <f>SUM(C27:C31)</f>
        <v>435145249</v>
      </c>
      <c r="D26" s="35">
        <f>SUM(D27:D31)</f>
        <v>105812602</v>
      </c>
      <c r="E26" s="75"/>
      <c r="F26" s="75"/>
      <c r="G26" s="75"/>
      <c r="H26" s="75"/>
      <c r="I26" s="75"/>
      <c r="J26" s="75"/>
      <c r="K26" s="75"/>
      <c r="L26" s="75"/>
    </row>
    <row r="27" spans="2:12" ht="15" customHeight="1" thickBot="1">
      <c r="B27" s="37" t="s">
        <v>125</v>
      </c>
      <c r="C27" s="41">
        <f>PEF_BS!C27</f>
        <v>435145249</v>
      </c>
      <c r="D27" s="41">
        <f>PEF_BS!E27</f>
        <v>105812602</v>
      </c>
      <c r="E27" s="75"/>
      <c r="F27" s="75"/>
      <c r="G27" s="75"/>
      <c r="H27" s="75"/>
      <c r="I27" s="75"/>
      <c r="J27" s="75"/>
      <c r="K27" s="75"/>
      <c r="L27" s="75"/>
    </row>
    <row r="28" spans="2:12" ht="15" customHeight="1" thickBot="1">
      <c r="B28" s="37" t="s">
        <v>108</v>
      </c>
      <c r="C28" s="41"/>
      <c r="D28" s="41"/>
      <c r="E28" s="75"/>
      <c r="F28" s="75"/>
      <c r="G28" s="75"/>
      <c r="H28" s="75"/>
      <c r="I28" s="75"/>
      <c r="J28" s="75"/>
      <c r="K28" s="75"/>
      <c r="L28" s="75"/>
    </row>
    <row r="29" spans="2:12" ht="15" customHeight="1" thickBot="1">
      <c r="B29" s="37" t="s">
        <v>109</v>
      </c>
      <c r="C29" s="41"/>
      <c r="D29" s="41"/>
      <c r="E29" s="75"/>
      <c r="F29" s="75"/>
      <c r="G29" s="75"/>
      <c r="H29" s="75"/>
      <c r="I29" s="75"/>
      <c r="J29" s="75"/>
      <c r="K29" s="75"/>
      <c r="L29" s="75"/>
    </row>
    <row r="30" spans="2:12" ht="15" customHeight="1" thickBot="1">
      <c r="B30" s="37" t="s">
        <v>124</v>
      </c>
      <c r="C30" s="41"/>
      <c r="D30" s="41"/>
      <c r="E30" s="75"/>
      <c r="F30" s="75"/>
      <c r="G30" s="75"/>
      <c r="H30" s="75"/>
      <c r="I30" s="75"/>
      <c r="J30" s="75"/>
      <c r="K30" s="75"/>
      <c r="L30" s="75"/>
    </row>
    <row r="31" spans="2:12" ht="15" customHeight="1" thickBot="1">
      <c r="B31" s="34"/>
      <c r="C31" s="40"/>
      <c r="D31" s="40"/>
      <c r="E31" s="75"/>
      <c r="F31" s="75"/>
      <c r="G31" s="75"/>
      <c r="H31" s="75"/>
      <c r="I31" s="75"/>
      <c r="J31" s="75"/>
      <c r="K31" s="75"/>
      <c r="L31" s="75"/>
    </row>
    <row r="32" spans="2:12" ht="15" customHeight="1" thickBot="1">
      <c r="B32" s="34" t="s">
        <v>106</v>
      </c>
      <c r="C32" s="38">
        <f>C26</f>
        <v>435145249</v>
      </c>
      <c r="D32" s="38">
        <f>D26</f>
        <v>105812602</v>
      </c>
      <c r="E32" s="75"/>
      <c r="F32" s="75"/>
      <c r="G32" s="75"/>
      <c r="H32" s="75"/>
      <c r="I32" s="75"/>
      <c r="J32" s="75"/>
      <c r="K32" s="75"/>
      <c r="L32" s="75"/>
    </row>
    <row r="33" spans="2:12" ht="15" customHeight="1" thickBot="1">
      <c r="B33" s="34" t="s">
        <v>112</v>
      </c>
      <c r="C33" s="38"/>
      <c r="D33" s="38"/>
      <c r="E33" s="75"/>
      <c r="F33" s="75"/>
      <c r="G33" s="75"/>
      <c r="H33" s="75"/>
      <c r="I33" s="75"/>
      <c r="J33" s="75"/>
      <c r="K33" s="75"/>
      <c r="L33" s="75"/>
    </row>
    <row r="34" spans="2:12" ht="15" customHeight="1" thickBot="1">
      <c r="B34" s="34" t="s">
        <v>113</v>
      </c>
      <c r="C34" s="42">
        <f>PEF_BS!C32</f>
        <v>20000000000</v>
      </c>
      <c r="D34" s="42">
        <f>PEF_BS!E32</f>
        <v>20000000000</v>
      </c>
      <c r="E34" s="76" t="s">
        <v>119</v>
      </c>
      <c r="F34" s="75"/>
      <c r="G34" s="75"/>
      <c r="H34" s="75"/>
      <c r="I34" s="75"/>
      <c r="J34" s="75"/>
      <c r="K34" s="75"/>
      <c r="L34" s="75"/>
    </row>
    <row r="35" spans="2:12" ht="15" customHeight="1" thickBot="1">
      <c r="B35" s="34" t="s">
        <v>114</v>
      </c>
      <c r="C35" s="42">
        <f>PEF_BS!C37</f>
        <v>9841024907</v>
      </c>
      <c r="D35" s="42">
        <f>PEF_BS!E37</f>
        <v>10190909970</v>
      </c>
      <c r="E35" s="75"/>
      <c r="F35" s="75"/>
      <c r="G35" s="75"/>
      <c r="H35" s="75"/>
      <c r="I35" s="75"/>
      <c r="J35" s="75"/>
      <c r="K35" s="75"/>
      <c r="L35" s="75"/>
    </row>
    <row r="36" spans="2:12" ht="15" customHeight="1" thickBot="1">
      <c r="B36" s="34" t="s">
        <v>115</v>
      </c>
      <c r="C36" s="38">
        <f>SUM(C34:C35)</f>
        <v>29841024907</v>
      </c>
      <c r="D36" s="38">
        <f>SUM(D34:D35)</f>
        <v>30190909970</v>
      </c>
      <c r="E36" s="75"/>
      <c r="F36" s="75"/>
      <c r="G36" s="75"/>
      <c r="H36" s="75"/>
      <c r="I36" s="75"/>
      <c r="J36" s="75"/>
      <c r="K36" s="75"/>
      <c r="L36" s="75"/>
    </row>
    <row r="37" spans="2:12" ht="15" customHeight="1" thickBot="1">
      <c r="B37" s="34" t="s">
        <v>116</v>
      </c>
      <c r="C37" s="38">
        <f>C32+C36</f>
        <v>30276170156</v>
      </c>
      <c r="D37" s="38">
        <f>D32+D36</f>
        <v>30296722572</v>
      </c>
    </row>
    <row r="38" spans="2:12" ht="15" customHeight="1">
      <c r="B38" s="26"/>
      <c r="C38" s="26" t="b">
        <f>C24=C37</f>
        <v>1</v>
      </c>
      <c r="D38" s="26" t="b">
        <f>D24=D37</f>
        <v>1</v>
      </c>
    </row>
    <row r="39" spans="2:12" ht="15" customHeight="1">
      <c r="B39" s="26"/>
      <c r="C39" s="26"/>
      <c r="D39" s="26"/>
    </row>
    <row r="40" spans="2:12" ht="15" customHeight="1">
      <c r="B40" s="26"/>
      <c r="C40" s="26"/>
      <c r="D40" s="26"/>
    </row>
    <row r="41" spans="2:12" ht="15" customHeight="1">
      <c r="B41" s="27"/>
      <c r="C41" s="26"/>
      <c r="D41" s="26"/>
    </row>
    <row r="42" spans="2:12" ht="15" customHeight="1">
      <c r="B42" s="26"/>
      <c r="C42" s="26"/>
      <c r="D42" s="26"/>
    </row>
    <row r="43" spans="2:12" ht="15" customHeight="1">
      <c r="B43" s="27" t="s">
        <v>117</v>
      </c>
      <c r="C43" s="26"/>
      <c r="D43" s="26"/>
    </row>
    <row r="44" spans="2:12" ht="15" customHeight="1">
      <c r="B44" s="26"/>
      <c r="C44" s="26"/>
      <c r="D44" s="26"/>
    </row>
    <row r="45" spans="2:12" ht="15" customHeight="1">
      <c r="B45" s="26" t="s">
        <v>148</v>
      </c>
      <c r="C45" s="26"/>
      <c r="D45" s="26"/>
    </row>
    <row r="46" spans="2:12" ht="15" customHeight="1" thickBot="1">
      <c r="B46" s="26"/>
      <c r="C46" s="26"/>
      <c r="D46" s="26"/>
    </row>
    <row r="47" spans="2:12" ht="15" customHeight="1" thickBot="1">
      <c r="B47" s="32"/>
    </row>
    <row r="48" spans="2:12" ht="15" customHeight="1" thickBot="1">
      <c r="B48" s="32" t="s">
        <v>274</v>
      </c>
      <c r="C48" s="33" t="s">
        <v>275</v>
      </c>
      <c r="D48" s="33" t="s">
        <v>276</v>
      </c>
    </row>
    <row r="49" spans="2:4" ht="15" customHeight="1" thickBot="1">
      <c r="B49" s="34" t="s">
        <v>277</v>
      </c>
      <c r="C49" s="35">
        <f>SUM(C50:C52)</f>
        <v>68618</v>
      </c>
      <c r="D49" s="35">
        <f>SUM(D50:D52)</f>
        <v>7608171</v>
      </c>
    </row>
    <row r="50" spans="2:4" ht="15" customHeight="1" thickBot="1">
      <c r="B50" s="37" t="s">
        <v>278</v>
      </c>
      <c r="C50" s="41">
        <f>PEF_PL!B20</f>
        <v>0</v>
      </c>
      <c r="D50" s="41">
        <f>PEF_PL!D20</f>
        <v>0</v>
      </c>
    </row>
    <row r="51" spans="2:4" ht="15" customHeight="1" thickBot="1">
      <c r="B51" s="37" t="s">
        <v>279</v>
      </c>
      <c r="C51" s="41">
        <f>PEF_PL!B18</f>
        <v>68617</v>
      </c>
      <c r="D51" s="41">
        <f>PEF_PL!D18</f>
        <v>7608171</v>
      </c>
    </row>
    <row r="52" spans="2:4" ht="15" customHeight="1" thickBot="1">
      <c r="B52" s="37" t="s">
        <v>280</v>
      </c>
      <c r="C52" s="41">
        <f>PEF_PL!B19</f>
        <v>1</v>
      </c>
      <c r="D52" s="41">
        <f>PEF_PL!D19</f>
        <v>0</v>
      </c>
    </row>
    <row r="53" spans="2:4" ht="15" customHeight="1" thickBot="1">
      <c r="B53" s="34" t="s">
        <v>281</v>
      </c>
      <c r="C53" s="178">
        <f>C54+C55+C56</f>
        <v>349953681</v>
      </c>
      <c r="D53" s="178">
        <f>D54+D55+D56</f>
        <v>421611348</v>
      </c>
    </row>
    <row r="54" spans="2:4" ht="15" customHeight="1" thickBot="1">
      <c r="B54" s="37" t="s">
        <v>282</v>
      </c>
      <c r="C54" s="41">
        <f>PEF_PL!B14</f>
        <v>333333332</v>
      </c>
      <c r="D54" s="41">
        <f>PEF_PL!D14</f>
        <v>400000000</v>
      </c>
    </row>
    <row r="55" spans="2:4" ht="15" customHeight="1" thickBot="1">
      <c r="B55" s="37" t="s">
        <v>283</v>
      </c>
      <c r="C55" s="41">
        <f>PEF_PL!B15</f>
        <v>16620349</v>
      </c>
      <c r="D55" s="41">
        <f>PEF_PL!D15</f>
        <v>21611348</v>
      </c>
    </row>
    <row r="56" spans="2:4" ht="15" customHeight="1" thickBot="1">
      <c r="B56" s="37" t="s">
        <v>284</v>
      </c>
      <c r="C56" s="41"/>
      <c r="D56" s="41"/>
    </row>
    <row r="57" spans="2:4" ht="15" customHeight="1" thickBot="1">
      <c r="B57" s="34" t="s">
        <v>285</v>
      </c>
      <c r="C57" s="35">
        <f>C49-C53</f>
        <v>-349885063</v>
      </c>
      <c r="D57" s="35">
        <f>D49-D53</f>
        <v>-414003177</v>
      </c>
    </row>
    <row r="58" spans="2:4" ht="15" customHeight="1" thickBot="1">
      <c r="B58" s="34" t="s">
        <v>286</v>
      </c>
      <c r="C58" s="35">
        <f>PEF_PL!C22</f>
        <v>0</v>
      </c>
      <c r="D58" s="35">
        <f>PEF_PL!E22</f>
        <v>0</v>
      </c>
    </row>
    <row r="59" spans="2:4" ht="15" customHeight="1" thickBot="1">
      <c r="B59" s="34" t="s">
        <v>287</v>
      </c>
      <c r="C59" s="35">
        <f>C57-C58</f>
        <v>-349885063</v>
      </c>
      <c r="D59" s="35">
        <f>D57-D58</f>
        <v>-414003177</v>
      </c>
    </row>
    <row r="60" spans="2:4" ht="15" customHeight="1">
      <c r="C60" s="25" t="b">
        <f>-PEF_PL!C23=C59</f>
        <v>1</v>
      </c>
      <c r="D60" s="25" t="b">
        <f>-PEF_PL!E23=D59</f>
        <v>1</v>
      </c>
    </row>
    <row r="61" spans="2:4" ht="15" customHeight="1"/>
    <row r="62" spans="2:4" ht="15" customHeight="1"/>
    <row r="63" spans="2:4" ht="15" customHeight="1"/>
    <row r="64" spans="2: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F5F6-93A8-4FA6-A3CB-16A8C59FC315}">
  <sheetPr>
    <tabColor rgb="FFC00000"/>
    <outlinePr summaryBelow="0" summaryRight="0"/>
    <pageSetUpPr autoPageBreaks="0"/>
  </sheetPr>
  <dimension ref="A1:G43"/>
  <sheetViews>
    <sheetView topLeftCell="A28" workbookViewId="0">
      <selection activeCell="C14" sqref="C14:C15"/>
    </sheetView>
  </sheetViews>
  <sheetFormatPr defaultRowHeight="12.5"/>
  <cols>
    <col min="1" max="1" width="30.25" style="139" customWidth="1"/>
    <col min="2" max="2" width="12.83203125" style="139" customWidth="1"/>
    <col min="3" max="3" width="14.6640625" style="139" customWidth="1"/>
    <col min="4" max="4" width="12.83203125" style="139" customWidth="1"/>
    <col min="5" max="5" width="14.6640625" style="139" customWidth="1"/>
    <col min="6" max="16384" width="8.6640625" style="139"/>
  </cols>
  <sheetData>
    <row r="1" spans="1:7" ht="28.5" customHeight="1">
      <c r="C1" s="161" t="s">
        <v>249</v>
      </c>
    </row>
    <row r="2" spans="1:7" ht="9.4" customHeight="1"/>
    <row r="3" spans="1:7" ht="13.5" customHeight="1">
      <c r="C3" s="160" t="s">
        <v>248</v>
      </c>
    </row>
    <row r="4" spans="1:7" ht="1.1499999999999999" customHeight="1"/>
    <row r="5" spans="1:7" ht="12" customHeight="1">
      <c r="C5" s="160" t="s">
        <v>247</v>
      </c>
    </row>
    <row r="6" spans="1:7" ht="3.75" customHeight="1"/>
    <row r="7" spans="1:7" ht="14.25" customHeight="1">
      <c r="A7" s="159" t="s">
        <v>246</v>
      </c>
      <c r="E7" s="158" t="s">
        <v>245</v>
      </c>
    </row>
    <row r="8" spans="1:7" ht="2.9" customHeight="1" thickBot="1"/>
    <row r="9" spans="1:7" ht="13" thickBot="1">
      <c r="A9" s="155" t="s">
        <v>244</v>
      </c>
      <c r="B9" s="157" t="s">
        <v>243</v>
      </c>
      <c r="C9" s="157"/>
      <c r="D9" s="156" t="s">
        <v>242</v>
      </c>
      <c r="E9" s="156"/>
    </row>
    <row r="10" spans="1:7" ht="13" thickBot="1">
      <c r="A10" s="155"/>
      <c r="B10" s="154" t="s">
        <v>241</v>
      </c>
      <c r="C10" s="154"/>
      <c r="D10" s="153" t="s">
        <v>241</v>
      </c>
      <c r="E10" s="153"/>
    </row>
    <row r="11" spans="1:7" ht="15.75" customHeight="1">
      <c r="A11" s="147" t="s">
        <v>240</v>
      </c>
      <c r="B11" s="146"/>
      <c r="C11" s="146"/>
      <c r="D11" s="145"/>
      <c r="E11" s="144"/>
    </row>
    <row r="12" spans="1:7" ht="15.75" customHeight="1">
      <c r="A12" s="147" t="s">
        <v>239</v>
      </c>
      <c r="B12" s="146"/>
      <c r="C12" s="146">
        <v>10976170156</v>
      </c>
      <c r="D12" s="145"/>
      <c r="E12" s="144">
        <v>10996722572</v>
      </c>
    </row>
    <row r="13" spans="1:7" ht="15.75" customHeight="1">
      <c r="A13" s="147" t="s">
        <v>238</v>
      </c>
      <c r="B13" s="146"/>
      <c r="C13" s="146">
        <v>10976170156</v>
      </c>
      <c r="D13" s="145"/>
      <c r="E13" s="144">
        <v>10996722572</v>
      </c>
    </row>
    <row r="14" spans="1:7" ht="15.75" customHeight="1">
      <c r="A14" s="152" t="s">
        <v>237</v>
      </c>
      <c r="B14" s="150"/>
      <c r="C14" s="150">
        <v>80721436</v>
      </c>
      <c r="D14" s="149"/>
      <c r="E14" s="148">
        <v>101284382</v>
      </c>
    </row>
    <row r="15" spans="1:7" ht="15.75" customHeight="1">
      <c r="A15" s="152" t="s">
        <v>236</v>
      </c>
      <c r="B15" s="150"/>
      <c r="C15" s="150">
        <v>10894200000</v>
      </c>
      <c r="D15" s="149"/>
      <c r="E15" s="148">
        <v>10894200000</v>
      </c>
      <c r="G15" s="179">
        <f>PEF_BS!C13+PEF_BS!C14</f>
        <v>11056891592</v>
      </c>
    </row>
    <row r="16" spans="1:7" ht="15.75" customHeight="1">
      <c r="A16" s="152" t="s">
        <v>235</v>
      </c>
      <c r="B16" s="150"/>
      <c r="C16" s="150">
        <v>67670</v>
      </c>
      <c r="D16" s="149"/>
      <c r="E16" s="148">
        <v>67670</v>
      </c>
    </row>
    <row r="17" spans="1:5" ht="15.75" customHeight="1">
      <c r="A17" s="152" t="s">
        <v>234</v>
      </c>
      <c r="B17" s="150"/>
      <c r="C17" s="150">
        <v>1181050</v>
      </c>
      <c r="D17" s="149"/>
      <c r="E17" s="148">
        <v>1170520</v>
      </c>
    </row>
    <row r="18" spans="1:5" ht="15.75" customHeight="1">
      <c r="A18" s="147" t="s">
        <v>233</v>
      </c>
      <c r="B18" s="146"/>
      <c r="C18" s="146">
        <v>0</v>
      </c>
      <c r="D18" s="145"/>
      <c r="E18" s="144">
        <v>0</v>
      </c>
    </row>
    <row r="19" spans="1:5" ht="15.75" customHeight="1">
      <c r="A19" s="147" t="s">
        <v>232</v>
      </c>
      <c r="B19" s="146"/>
      <c r="C19" s="146">
        <v>19300000000</v>
      </c>
      <c r="D19" s="145"/>
      <c r="E19" s="144">
        <v>19300000000</v>
      </c>
    </row>
    <row r="20" spans="1:5" ht="15.75" customHeight="1">
      <c r="A20" s="147" t="s">
        <v>231</v>
      </c>
      <c r="B20" s="146"/>
      <c r="C20" s="146">
        <v>19300000000</v>
      </c>
      <c r="D20" s="145"/>
      <c r="E20" s="144">
        <v>19300000000</v>
      </c>
    </row>
    <row r="21" spans="1:5" ht="15.75" customHeight="1">
      <c r="A21" s="152" t="s">
        <v>230</v>
      </c>
      <c r="B21" s="150"/>
      <c r="C21" s="150">
        <v>19300000000</v>
      </c>
      <c r="D21" s="149"/>
      <c r="E21" s="148">
        <v>19300000000</v>
      </c>
    </row>
    <row r="22" spans="1:5" ht="15.75" customHeight="1">
      <c r="A22" s="147" t="s">
        <v>229</v>
      </c>
      <c r="B22" s="146"/>
      <c r="C22" s="146">
        <v>0</v>
      </c>
      <c r="D22" s="145"/>
      <c r="E22" s="144">
        <v>0</v>
      </c>
    </row>
    <row r="23" spans="1:5" ht="15.75" customHeight="1">
      <c r="A23" s="147" t="s">
        <v>228</v>
      </c>
      <c r="B23" s="146"/>
      <c r="C23" s="146">
        <v>0</v>
      </c>
      <c r="D23" s="145"/>
      <c r="E23" s="144">
        <v>0</v>
      </c>
    </row>
    <row r="24" spans="1:5" ht="15.75" customHeight="1">
      <c r="A24" s="147" t="s">
        <v>227</v>
      </c>
      <c r="B24" s="146"/>
      <c r="C24" s="146">
        <v>0</v>
      </c>
      <c r="D24" s="145"/>
      <c r="E24" s="144">
        <v>0</v>
      </c>
    </row>
    <row r="25" spans="1:5" ht="15.75" customHeight="1">
      <c r="A25" s="147" t="s">
        <v>226</v>
      </c>
      <c r="B25" s="146"/>
      <c r="C25" s="146">
        <v>30276170156</v>
      </c>
      <c r="D25" s="145"/>
      <c r="E25" s="144">
        <v>30296722572</v>
      </c>
    </row>
    <row r="26" spans="1:5" ht="15.75" customHeight="1">
      <c r="A26" s="147" t="s">
        <v>225</v>
      </c>
      <c r="B26" s="146"/>
      <c r="C26" s="146"/>
      <c r="D26" s="145"/>
      <c r="E26" s="144"/>
    </row>
    <row r="27" spans="1:5" ht="15.75" customHeight="1">
      <c r="A27" s="147" t="s">
        <v>224</v>
      </c>
      <c r="B27" s="146"/>
      <c r="C27" s="146">
        <v>435145249</v>
      </c>
      <c r="D27" s="145"/>
      <c r="E27" s="144">
        <v>105812602</v>
      </c>
    </row>
    <row r="28" spans="1:5" ht="15.75" customHeight="1">
      <c r="A28" s="152" t="s">
        <v>223</v>
      </c>
      <c r="B28" s="150"/>
      <c r="C28" s="150">
        <v>435145249</v>
      </c>
      <c r="D28" s="149"/>
      <c r="E28" s="148">
        <v>105812602</v>
      </c>
    </row>
    <row r="29" spans="1:5" ht="15.75" customHeight="1">
      <c r="A29" s="147" t="s">
        <v>222</v>
      </c>
      <c r="B29" s="146"/>
      <c r="C29" s="146">
        <v>0</v>
      </c>
      <c r="D29" s="145"/>
      <c r="E29" s="144">
        <v>0</v>
      </c>
    </row>
    <row r="30" spans="1:5" ht="15.75" customHeight="1">
      <c r="A30" s="147" t="s">
        <v>221</v>
      </c>
      <c r="B30" s="146"/>
      <c r="C30" s="146">
        <v>435145249</v>
      </c>
      <c r="D30" s="145"/>
      <c r="E30" s="144">
        <v>105812602</v>
      </c>
    </row>
    <row r="31" spans="1:5" ht="15.75" customHeight="1">
      <c r="A31" s="147" t="s">
        <v>220</v>
      </c>
      <c r="B31" s="146"/>
      <c r="C31" s="146"/>
      <c r="D31" s="145"/>
      <c r="E31" s="144"/>
    </row>
    <row r="32" spans="1:5" ht="15.75" customHeight="1">
      <c r="A32" s="147" t="s">
        <v>219</v>
      </c>
      <c r="B32" s="146"/>
      <c r="C32" s="146">
        <v>20000000000</v>
      </c>
      <c r="D32" s="145"/>
      <c r="E32" s="144">
        <v>20000000000</v>
      </c>
    </row>
    <row r="33" spans="1:5" ht="15.75" customHeight="1">
      <c r="A33" s="152" t="s">
        <v>218</v>
      </c>
      <c r="B33" s="150"/>
      <c r="C33" s="150">
        <v>20000000000</v>
      </c>
      <c r="D33" s="149"/>
      <c r="E33" s="148">
        <v>20000000000</v>
      </c>
    </row>
    <row r="34" spans="1:5" ht="15.75" customHeight="1">
      <c r="A34" s="147" t="s">
        <v>217</v>
      </c>
      <c r="B34" s="146"/>
      <c r="C34" s="146">
        <v>0</v>
      </c>
      <c r="D34" s="145"/>
      <c r="E34" s="144">
        <v>0</v>
      </c>
    </row>
    <row r="35" spans="1:5" ht="15.75" customHeight="1">
      <c r="A35" s="147" t="s">
        <v>216</v>
      </c>
      <c r="B35" s="146"/>
      <c r="C35" s="146">
        <v>0</v>
      </c>
      <c r="D35" s="145"/>
      <c r="E35" s="144">
        <v>0</v>
      </c>
    </row>
    <row r="36" spans="1:5" ht="15.75" customHeight="1">
      <c r="A36" s="147" t="s">
        <v>215</v>
      </c>
      <c r="B36" s="146"/>
      <c r="C36" s="146">
        <v>0</v>
      </c>
      <c r="D36" s="145"/>
      <c r="E36" s="144">
        <v>0</v>
      </c>
    </row>
    <row r="37" spans="1:5" ht="15.75" customHeight="1">
      <c r="A37" s="147" t="s">
        <v>214</v>
      </c>
      <c r="B37" s="146"/>
      <c r="C37" s="146">
        <v>9841024907</v>
      </c>
      <c r="D37" s="145"/>
      <c r="E37" s="144">
        <v>10190909970</v>
      </c>
    </row>
    <row r="38" spans="1:5" ht="15.75" customHeight="1">
      <c r="A38" s="147" t="s">
        <v>213</v>
      </c>
      <c r="B38" s="146"/>
      <c r="C38" s="146">
        <v>9841024907</v>
      </c>
      <c r="D38" s="145"/>
      <c r="E38" s="144">
        <v>10190909970</v>
      </c>
    </row>
    <row r="39" spans="1:5" ht="15.75" customHeight="1">
      <c r="A39" s="147" t="s">
        <v>212</v>
      </c>
      <c r="B39" s="146"/>
      <c r="C39" s="146"/>
      <c r="D39" s="145"/>
      <c r="E39" s="144"/>
    </row>
    <row r="40" spans="1:5" ht="15.75" customHeight="1">
      <c r="A40" s="151" t="s">
        <v>211</v>
      </c>
      <c r="B40" s="150"/>
      <c r="C40" s="150"/>
      <c r="D40" s="149"/>
      <c r="E40" s="148"/>
    </row>
    <row r="41" spans="1:5" ht="15.75" customHeight="1">
      <c r="A41" s="151" t="s">
        <v>210</v>
      </c>
      <c r="B41" s="150"/>
      <c r="C41" s="150"/>
      <c r="D41" s="149"/>
      <c r="E41" s="148"/>
    </row>
    <row r="42" spans="1:5" ht="15.75" customHeight="1">
      <c r="A42" s="147" t="s">
        <v>209</v>
      </c>
      <c r="B42" s="146"/>
      <c r="C42" s="146">
        <v>29841024907</v>
      </c>
      <c r="D42" s="145"/>
      <c r="E42" s="144">
        <v>30190909970</v>
      </c>
    </row>
    <row r="43" spans="1:5" ht="15.75" customHeight="1" thickBot="1">
      <c r="A43" s="143" t="s">
        <v>208</v>
      </c>
      <c r="B43" s="142"/>
      <c r="C43" s="142">
        <v>30276170156</v>
      </c>
      <c r="D43" s="141"/>
      <c r="E43" s="140">
        <v>30296722572</v>
      </c>
    </row>
  </sheetData>
  <mergeCells count="5">
    <mergeCell ref="A9:A10"/>
    <mergeCell ref="B9:C9"/>
    <mergeCell ref="D9:E9"/>
    <mergeCell ref="B10:C10"/>
    <mergeCell ref="D10:E10"/>
  </mergeCells>
  <phoneticPr fontId="4" type="noConversion"/>
  <pageMargins left="0.47499999403953552" right="0" top="0.51458334922790527" bottom="0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AF8A-4DA9-4BC4-8CB6-DB7249DC46EC}">
  <sheetPr>
    <tabColor rgb="FFC00000"/>
    <outlinePr summaryBelow="0" summaryRight="0"/>
    <pageSetUpPr autoPageBreaks="0"/>
  </sheetPr>
  <dimension ref="A1:E23"/>
  <sheetViews>
    <sheetView topLeftCell="A16" workbookViewId="0">
      <selection activeCell="C14" sqref="C14:C15"/>
    </sheetView>
  </sheetViews>
  <sheetFormatPr defaultRowHeight="12.5"/>
  <cols>
    <col min="1" max="1" width="33" style="139" customWidth="1"/>
    <col min="2" max="4" width="13.75" style="139" customWidth="1"/>
    <col min="5" max="5" width="12.83203125" style="139" customWidth="1"/>
    <col min="6" max="16384" width="8.6640625" style="139"/>
  </cols>
  <sheetData>
    <row r="1" spans="1:5" ht="28.5" customHeight="1">
      <c r="B1" s="177" t="s">
        <v>271</v>
      </c>
    </row>
    <row r="2" spans="1:5" ht="5.65" customHeight="1"/>
    <row r="3" spans="1:5" ht="11.5" customHeight="1">
      <c r="B3" s="176" t="s">
        <v>270</v>
      </c>
    </row>
    <row r="4" spans="1:5" ht="15" customHeight="1">
      <c r="B4" s="176" t="s">
        <v>269</v>
      </c>
    </row>
    <row r="5" spans="1:5" ht="2.15" customHeight="1"/>
    <row r="6" spans="1:5" ht="18.75" customHeight="1">
      <c r="A6" s="175" t="s">
        <v>246</v>
      </c>
      <c r="E6" s="174" t="s">
        <v>268</v>
      </c>
    </row>
    <row r="7" spans="1:5" ht="2.5" customHeight="1" thickBot="1"/>
    <row r="8" spans="1:5" ht="15.75" customHeight="1" thickBot="1">
      <c r="A8" s="171" t="s">
        <v>267</v>
      </c>
      <c r="B8" s="173" t="s">
        <v>266</v>
      </c>
      <c r="C8" s="173"/>
      <c r="D8" s="172" t="s">
        <v>265</v>
      </c>
      <c r="E8" s="172"/>
    </row>
    <row r="9" spans="1:5" ht="15.75" customHeight="1" thickBot="1">
      <c r="A9" s="171"/>
      <c r="B9" s="170" t="s">
        <v>264</v>
      </c>
      <c r="C9" s="170"/>
      <c r="D9" s="169" t="s">
        <v>264</v>
      </c>
      <c r="E9" s="169"/>
    </row>
    <row r="10" spans="1:5" ht="17.899999999999999" customHeight="1">
      <c r="A10" s="165" t="s">
        <v>263</v>
      </c>
      <c r="B10" s="146"/>
      <c r="C10" s="146">
        <v>0</v>
      </c>
      <c r="D10" s="146"/>
      <c r="E10" s="144">
        <v>0</v>
      </c>
    </row>
    <row r="11" spans="1:5" ht="17.899999999999999" customHeight="1">
      <c r="A11" s="165" t="s">
        <v>262</v>
      </c>
      <c r="B11" s="168"/>
      <c r="C11" s="146">
        <v>0</v>
      </c>
      <c r="D11" s="168"/>
      <c r="E11" s="144">
        <v>0</v>
      </c>
    </row>
    <row r="12" spans="1:5" ht="17.899999999999999" customHeight="1">
      <c r="A12" s="165" t="s">
        <v>261</v>
      </c>
      <c r="B12" s="168"/>
      <c r="C12" s="168">
        <v>0</v>
      </c>
      <c r="D12" s="168"/>
      <c r="E12" s="167">
        <v>0</v>
      </c>
    </row>
    <row r="13" spans="1:5" ht="17.899999999999999" customHeight="1">
      <c r="A13" s="165" t="s">
        <v>260</v>
      </c>
      <c r="B13" s="146"/>
      <c r="C13" s="146">
        <v>349953681</v>
      </c>
      <c r="D13" s="146"/>
      <c r="E13" s="144">
        <v>421611348</v>
      </c>
    </row>
    <row r="14" spans="1:5" ht="17.899999999999999" customHeight="1">
      <c r="A14" s="166" t="s">
        <v>259</v>
      </c>
      <c r="B14" s="150">
        <v>333333332</v>
      </c>
      <c r="C14" s="146"/>
      <c r="D14" s="150">
        <v>400000000</v>
      </c>
      <c r="E14" s="144"/>
    </row>
    <row r="15" spans="1:5" ht="17.899999999999999" customHeight="1">
      <c r="A15" s="166" t="s">
        <v>258</v>
      </c>
      <c r="B15" s="150">
        <v>16620349</v>
      </c>
      <c r="C15" s="146"/>
      <c r="D15" s="150">
        <v>21611348</v>
      </c>
      <c r="E15" s="144"/>
    </row>
    <row r="16" spans="1:5" ht="17.899999999999999" customHeight="1">
      <c r="A16" s="165" t="s">
        <v>257</v>
      </c>
      <c r="B16" s="168"/>
      <c r="C16" s="168">
        <v>349953681</v>
      </c>
      <c r="D16" s="168"/>
      <c r="E16" s="167">
        <v>421611348</v>
      </c>
    </row>
    <row r="17" spans="1:5" ht="17.899999999999999" customHeight="1">
      <c r="A17" s="165" t="s">
        <v>256</v>
      </c>
      <c r="B17" s="146"/>
      <c r="C17" s="146">
        <v>68618</v>
      </c>
      <c r="D17" s="146"/>
      <c r="E17" s="144">
        <v>7608171</v>
      </c>
    </row>
    <row r="18" spans="1:5" ht="17.899999999999999" customHeight="1">
      <c r="A18" s="166" t="s">
        <v>255</v>
      </c>
      <c r="B18" s="150">
        <v>68617</v>
      </c>
      <c r="C18" s="146"/>
      <c r="D18" s="150">
        <v>7608171</v>
      </c>
      <c r="E18" s="144"/>
    </row>
    <row r="19" spans="1:5" ht="17.899999999999999" customHeight="1">
      <c r="A19" s="166" t="s">
        <v>254</v>
      </c>
      <c r="B19" s="150">
        <v>1</v>
      </c>
      <c r="C19" s="146"/>
      <c r="D19" s="150">
        <v>0</v>
      </c>
      <c r="E19" s="144"/>
    </row>
    <row r="20" spans="1:5" ht="17.899999999999999" customHeight="1">
      <c r="A20" s="165" t="s">
        <v>253</v>
      </c>
      <c r="B20" s="146"/>
      <c r="C20" s="146">
        <v>0</v>
      </c>
      <c r="D20" s="146"/>
      <c r="E20" s="144">
        <v>0</v>
      </c>
    </row>
    <row r="21" spans="1:5" ht="17.899999999999999" customHeight="1">
      <c r="A21" s="165" t="s">
        <v>252</v>
      </c>
      <c r="B21" s="146"/>
      <c r="C21" s="146">
        <v>349885063</v>
      </c>
      <c r="D21" s="146"/>
      <c r="E21" s="144">
        <v>414003177</v>
      </c>
    </row>
    <row r="22" spans="1:5" ht="17.899999999999999" customHeight="1">
      <c r="A22" s="165" t="s">
        <v>251</v>
      </c>
      <c r="B22" s="146"/>
      <c r="C22" s="146">
        <v>0</v>
      </c>
      <c r="D22" s="146"/>
      <c r="E22" s="144">
        <v>0</v>
      </c>
    </row>
    <row r="23" spans="1:5" ht="17.899999999999999" customHeight="1" thickBot="1">
      <c r="A23" s="164" t="s">
        <v>250</v>
      </c>
      <c r="B23" s="163"/>
      <c r="C23" s="163">
        <v>349885063</v>
      </c>
      <c r="D23" s="163"/>
      <c r="E23" s="162">
        <v>414003177</v>
      </c>
    </row>
  </sheetData>
  <mergeCells count="5">
    <mergeCell ref="A8:A9"/>
    <mergeCell ref="B8:C8"/>
    <mergeCell ref="D8:E8"/>
    <mergeCell ref="B9:C9"/>
    <mergeCell ref="D9:E9"/>
  </mergeCells>
  <phoneticPr fontId="4" type="noConversion"/>
  <pageMargins left="0.3958333432674408" right="0" top="0.51458334922790527" bottom="0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C00000"/>
  </sheetPr>
  <dimension ref="B1:AD9"/>
  <sheetViews>
    <sheetView showGridLines="0" topLeftCell="A3" workbookViewId="0">
      <selection activeCell="A14" sqref="A14:XFD16"/>
    </sheetView>
  </sheetViews>
  <sheetFormatPr defaultRowHeight="14"/>
  <cols>
    <col min="1" max="1" width="2.75" customWidth="1"/>
    <col min="2" max="2" width="12.75" customWidth="1"/>
    <col min="3" max="3" width="30.75" customWidth="1"/>
    <col min="4" max="4" width="15.75" customWidth="1"/>
    <col min="5" max="5" width="12.75" customWidth="1"/>
    <col min="6" max="6" width="15.75" customWidth="1"/>
    <col min="7" max="7" width="20.75" customWidth="1"/>
    <col min="8" max="8" width="15.75" customWidth="1"/>
    <col min="9" max="11" width="12.75" customWidth="1"/>
    <col min="12" max="12" width="35.75" customWidth="1"/>
    <col min="14" max="14" width="11.75" customWidth="1"/>
    <col min="15" max="15" width="15.58203125" customWidth="1"/>
    <col min="16" max="16" width="15.9140625" customWidth="1"/>
  </cols>
  <sheetData>
    <row r="1" spans="2:30" ht="10" customHeight="1"/>
    <row r="2" spans="2:30" ht="20.149999999999999" customHeight="1">
      <c r="B2" s="95" t="s">
        <v>23</v>
      </c>
      <c r="C2" s="94"/>
      <c r="D2" s="94"/>
      <c r="E2" s="94"/>
      <c r="F2" s="94"/>
      <c r="G2" s="94"/>
      <c r="H2" s="98"/>
      <c r="I2" s="98"/>
      <c r="J2" s="98"/>
      <c r="K2" s="98"/>
      <c r="L2" s="98"/>
    </row>
    <row r="3" spans="2:30" ht="15" customHeigh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AD3" s="82" t="s">
        <v>163</v>
      </c>
    </row>
    <row r="4" spans="2:30" ht="15" customHeight="1">
      <c r="B4" s="78" t="s">
        <v>154</v>
      </c>
      <c r="C4" s="92">
        <f>+'펀드 요청자료'!C4</f>
        <v>45626</v>
      </c>
      <c r="D4" s="1"/>
      <c r="E4" s="1"/>
      <c r="F4" s="1"/>
      <c r="G4" s="1"/>
      <c r="H4" s="1"/>
      <c r="I4" s="1"/>
      <c r="J4" s="1"/>
      <c r="K4" s="1"/>
      <c r="L4" s="1"/>
      <c r="AD4" s="82" t="s">
        <v>164</v>
      </c>
    </row>
    <row r="5" spans="2:30" ht="15" customHeight="1">
      <c r="B5" s="23" t="s">
        <v>155</v>
      </c>
      <c r="C5" s="180">
        <v>386000</v>
      </c>
      <c r="D5" s="1"/>
      <c r="E5" s="1"/>
      <c r="F5" s="1"/>
      <c r="G5" s="1"/>
      <c r="H5" s="1"/>
      <c r="I5" s="1"/>
      <c r="J5" s="1"/>
      <c r="K5" s="1"/>
      <c r="L5" s="1"/>
      <c r="M5" s="15"/>
      <c r="N5" s="85" t="s">
        <v>165</v>
      </c>
      <c r="P5" s="15"/>
      <c r="Q5" s="15"/>
    </row>
    <row r="6" spans="2:30" ht="15" customHeight="1">
      <c r="B6" s="4"/>
      <c r="C6" s="5"/>
      <c r="D6" s="5"/>
      <c r="E6" s="6"/>
      <c r="F6" s="6"/>
      <c r="H6" s="1"/>
      <c r="I6" s="1"/>
      <c r="J6" s="1"/>
      <c r="K6" s="11" t="s">
        <v>136</v>
      </c>
      <c r="L6" s="1"/>
    </row>
    <row r="7" spans="2:30" ht="34">
      <c r="B7" s="13" t="s">
        <v>137</v>
      </c>
      <c r="C7" s="13" t="s">
        <v>130</v>
      </c>
      <c r="D7" s="13" t="s">
        <v>82</v>
      </c>
      <c r="E7" s="13" t="s">
        <v>83</v>
      </c>
      <c r="F7" s="13" t="s">
        <v>131</v>
      </c>
      <c r="G7" s="52" t="s">
        <v>180</v>
      </c>
      <c r="H7" s="13" t="s">
        <v>132</v>
      </c>
      <c r="I7" s="13" t="s">
        <v>133</v>
      </c>
      <c r="J7" s="13" t="s">
        <v>134</v>
      </c>
      <c r="K7" s="13" t="s">
        <v>86</v>
      </c>
      <c r="L7" s="13" t="s">
        <v>135</v>
      </c>
      <c r="N7" s="81" t="s">
        <v>161</v>
      </c>
      <c r="O7" s="81" t="s">
        <v>159</v>
      </c>
      <c r="P7" s="81" t="s">
        <v>160</v>
      </c>
    </row>
    <row r="8" spans="2:30" ht="15" customHeight="1">
      <c r="B8" s="181">
        <f>'[1]1.2 투자자산현황'!$C$6</f>
        <v>44690</v>
      </c>
      <c r="C8" s="182" t="str">
        <f>'[1]1.2 투자자산현황'!$B$6</f>
        <v>글로벌라이프스타일그룹㈜</v>
      </c>
      <c r="D8" s="182" t="str">
        <f>'[1]1.2 투자자산현황'!$D$6</f>
        <v>110111-8278817</v>
      </c>
      <c r="E8" s="183" t="s">
        <v>146</v>
      </c>
      <c r="F8" s="184">
        <f>'[1]1.2 투자자산현황'!$I$6</f>
        <v>19300000000</v>
      </c>
      <c r="G8" s="185">
        <v>0</v>
      </c>
      <c r="H8" s="186">
        <f>F8+G8</f>
        <v>19300000000</v>
      </c>
      <c r="I8" s="185">
        <f>'[1]1.2 투자자산현황'!$G$6</f>
        <v>50000</v>
      </c>
      <c r="J8" s="185">
        <v>0</v>
      </c>
      <c r="K8" s="187">
        <f>I8+J8</f>
        <v>50000</v>
      </c>
      <c r="L8" s="188" t="s">
        <v>288</v>
      </c>
      <c r="M8" s="188" t="s">
        <v>288</v>
      </c>
      <c r="N8" s="80" t="s">
        <v>162</v>
      </c>
      <c r="O8" s="83"/>
      <c r="P8" s="80">
        <f t="shared" ref="P8:P9" si="0">IF(N8="지분",O8*K8,H8*O8/10000)</f>
        <v>0</v>
      </c>
    </row>
    <row r="9" spans="2:30" ht="15" customHeight="1">
      <c r="B9" s="121" t="s">
        <v>24</v>
      </c>
      <c r="C9" s="122"/>
      <c r="D9" s="122"/>
      <c r="E9" s="123"/>
      <c r="F9" s="16">
        <f>SUM(F8:F8)</f>
        <v>19300000000</v>
      </c>
      <c r="G9" s="16">
        <f>SUM(G8:G8)</f>
        <v>0</v>
      </c>
      <c r="H9" s="16">
        <f>SUM(H8:H8)</f>
        <v>19300000000</v>
      </c>
      <c r="I9" s="16">
        <f>SUM(I8:I8)</f>
        <v>50000</v>
      </c>
      <c r="J9" s="16">
        <f>SUM(J8:J8)</f>
        <v>0</v>
      </c>
      <c r="K9" s="16">
        <f>SUM(K8:K8)</f>
        <v>50000</v>
      </c>
      <c r="L9" s="16">
        <f>SUM(L8:L8)</f>
        <v>0</v>
      </c>
      <c r="N9" s="80"/>
      <c r="O9" s="84"/>
      <c r="P9" s="80">
        <f t="shared" si="0"/>
        <v>0</v>
      </c>
    </row>
  </sheetData>
  <mergeCells count="1">
    <mergeCell ref="B9:E9"/>
  </mergeCells>
  <phoneticPr fontId="5" type="noConversion"/>
  <dataValidations count="1">
    <dataValidation type="list" allowBlank="1" showInputMessage="1" showErrorMessage="1" sqref="N8:N9" xr:uid="{00000000-0002-0000-0200-000000000000}">
      <formula1>$AD$3:$AD$4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AAE9-320E-4E11-908A-3BAD3AD8F373}">
  <sheetPr>
    <tabColor rgb="FFC00000"/>
    <outlinePr summaryBelow="0" summaryRight="0"/>
    <pageSetUpPr autoPageBreaks="0"/>
  </sheetPr>
  <dimension ref="A1:E45"/>
  <sheetViews>
    <sheetView workbookViewId="0">
      <selection activeCell="D17" sqref="D17"/>
    </sheetView>
  </sheetViews>
  <sheetFormatPr defaultRowHeight="12.5"/>
  <cols>
    <col min="1" max="1" width="30.25" style="139" customWidth="1"/>
    <col min="2" max="2" width="12.83203125" style="139" customWidth="1"/>
    <col min="3" max="3" width="14.6640625" style="139" customWidth="1"/>
    <col min="4" max="4" width="12.83203125" style="139" customWidth="1"/>
    <col min="5" max="5" width="14.6640625" style="139" customWidth="1"/>
    <col min="6" max="256" width="8.6640625" style="139"/>
    <col min="257" max="257" width="30.25" style="139" customWidth="1"/>
    <col min="258" max="258" width="12.83203125" style="139" customWidth="1"/>
    <col min="259" max="259" width="14.6640625" style="139" customWidth="1"/>
    <col min="260" max="260" width="12.83203125" style="139" customWidth="1"/>
    <col min="261" max="261" width="14.6640625" style="139" customWidth="1"/>
    <col min="262" max="512" width="8.6640625" style="139"/>
    <col min="513" max="513" width="30.25" style="139" customWidth="1"/>
    <col min="514" max="514" width="12.83203125" style="139" customWidth="1"/>
    <col min="515" max="515" width="14.6640625" style="139" customWidth="1"/>
    <col min="516" max="516" width="12.83203125" style="139" customWidth="1"/>
    <col min="517" max="517" width="14.6640625" style="139" customWidth="1"/>
    <col min="518" max="768" width="8.6640625" style="139"/>
    <col min="769" max="769" width="30.25" style="139" customWidth="1"/>
    <col min="770" max="770" width="12.83203125" style="139" customWidth="1"/>
    <col min="771" max="771" width="14.6640625" style="139" customWidth="1"/>
    <col min="772" max="772" width="12.83203125" style="139" customWidth="1"/>
    <col min="773" max="773" width="14.6640625" style="139" customWidth="1"/>
    <col min="774" max="1024" width="8.6640625" style="139"/>
    <col min="1025" max="1025" width="30.25" style="139" customWidth="1"/>
    <col min="1026" max="1026" width="12.83203125" style="139" customWidth="1"/>
    <col min="1027" max="1027" width="14.6640625" style="139" customWidth="1"/>
    <col min="1028" max="1028" width="12.83203125" style="139" customWidth="1"/>
    <col min="1029" max="1029" width="14.6640625" style="139" customWidth="1"/>
    <col min="1030" max="1280" width="8.6640625" style="139"/>
    <col min="1281" max="1281" width="30.25" style="139" customWidth="1"/>
    <col min="1282" max="1282" width="12.83203125" style="139" customWidth="1"/>
    <col min="1283" max="1283" width="14.6640625" style="139" customWidth="1"/>
    <col min="1284" max="1284" width="12.83203125" style="139" customWidth="1"/>
    <col min="1285" max="1285" width="14.6640625" style="139" customWidth="1"/>
    <col min="1286" max="1536" width="8.6640625" style="139"/>
    <col min="1537" max="1537" width="30.25" style="139" customWidth="1"/>
    <col min="1538" max="1538" width="12.83203125" style="139" customWidth="1"/>
    <col min="1539" max="1539" width="14.6640625" style="139" customWidth="1"/>
    <col min="1540" max="1540" width="12.83203125" style="139" customWidth="1"/>
    <col min="1541" max="1541" width="14.6640625" style="139" customWidth="1"/>
    <col min="1542" max="1792" width="8.6640625" style="139"/>
    <col min="1793" max="1793" width="30.25" style="139" customWidth="1"/>
    <col min="1794" max="1794" width="12.83203125" style="139" customWidth="1"/>
    <col min="1795" max="1795" width="14.6640625" style="139" customWidth="1"/>
    <col min="1796" max="1796" width="12.83203125" style="139" customWidth="1"/>
    <col min="1797" max="1797" width="14.6640625" style="139" customWidth="1"/>
    <col min="1798" max="2048" width="8.6640625" style="139"/>
    <col min="2049" max="2049" width="30.25" style="139" customWidth="1"/>
    <col min="2050" max="2050" width="12.83203125" style="139" customWidth="1"/>
    <col min="2051" max="2051" width="14.6640625" style="139" customWidth="1"/>
    <col min="2052" max="2052" width="12.83203125" style="139" customWidth="1"/>
    <col min="2053" max="2053" width="14.6640625" style="139" customWidth="1"/>
    <col min="2054" max="2304" width="8.6640625" style="139"/>
    <col min="2305" max="2305" width="30.25" style="139" customWidth="1"/>
    <col min="2306" max="2306" width="12.83203125" style="139" customWidth="1"/>
    <col min="2307" max="2307" width="14.6640625" style="139" customWidth="1"/>
    <col min="2308" max="2308" width="12.83203125" style="139" customWidth="1"/>
    <col min="2309" max="2309" width="14.6640625" style="139" customWidth="1"/>
    <col min="2310" max="2560" width="8.6640625" style="139"/>
    <col min="2561" max="2561" width="30.25" style="139" customWidth="1"/>
    <col min="2562" max="2562" width="12.83203125" style="139" customWidth="1"/>
    <col min="2563" max="2563" width="14.6640625" style="139" customWidth="1"/>
    <col min="2564" max="2564" width="12.83203125" style="139" customWidth="1"/>
    <col min="2565" max="2565" width="14.6640625" style="139" customWidth="1"/>
    <col min="2566" max="2816" width="8.6640625" style="139"/>
    <col min="2817" max="2817" width="30.25" style="139" customWidth="1"/>
    <col min="2818" max="2818" width="12.83203125" style="139" customWidth="1"/>
    <col min="2819" max="2819" width="14.6640625" style="139" customWidth="1"/>
    <col min="2820" max="2820" width="12.83203125" style="139" customWidth="1"/>
    <col min="2821" max="2821" width="14.6640625" style="139" customWidth="1"/>
    <col min="2822" max="3072" width="8.6640625" style="139"/>
    <col min="3073" max="3073" width="30.25" style="139" customWidth="1"/>
    <col min="3074" max="3074" width="12.83203125" style="139" customWidth="1"/>
    <col min="3075" max="3075" width="14.6640625" style="139" customWidth="1"/>
    <col min="3076" max="3076" width="12.83203125" style="139" customWidth="1"/>
    <col min="3077" max="3077" width="14.6640625" style="139" customWidth="1"/>
    <col min="3078" max="3328" width="8.6640625" style="139"/>
    <col min="3329" max="3329" width="30.25" style="139" customWidth="1"/>
    <col min="3330" max="3330" width="12.83203125" style="139" customWidth="1"/>
    <col min="3331" max="3331" width="14.6640625" style="139" customWidth="1"/>
    <col min="3332" max="3332" width="12.83203125" style="139" customWidth="1"/>
    <col min="3333" max="3333" width="14.6640625" style="139" customWidth="1"/>
    <col min="3334" max="3584" width="8.6640625" style="139"/>
    <col min="3585" max="3585" width="30.25" style="139" customWidth="1"/>
    <col min="3586" max="3586" width="12.83203125" style="139" customWidth="1"/>
    <col min="3587" max="3587" width="14.6640625" style="139" customWidth="1"/>
    <col min="3588" max="3588" width="12.83203125" style="139" customWidth="1"/>
    <col min="3589" max="3589" width="14.6640625" style="139" customWidth="1"/>
    <col min="3590" max="3840" width="8.6640625" style="139"/>
    <col min="3841" max="3841" width="30.25" style="139" customWidth="1"/>
    <col min="3842" max="3842" width="12.83203125" style="139" customWidth="1"/>
    <col min="3843" max="3843" width="14.6640625" style="139" customWidth="1"/>
    <col min="3844" max="3844" width="12.83203125" style="139" customWidth="1"/>
    <col min="3845" max="3845" width="14.6640625" style="139" customWidth="1"/>
    <col min="3846" max="4096" width="8.6640625" style="139"/>
    <col min="4097" max="4097" width="30.25" style="139" customWidth="1"/>
    <col min="4098" max="4098" width="12.83203125" style="139" customWidth="1"/>
    <col min="4099" max="4099" width="14.6640625" style="139" customWidth="1"/>
    <col min="4100" max="4100" width="12.83203125" style="139" customWidth="1"/>
    <col min="4101" max="4101" width="14.6640625" style="139" customWidth="1"/>
    <col min="4102" max="4352" width="8.6640625" style="139"/>
    <col min="4353" max="4353" width="30.25" style="139" customWidth="1"/>
    <col min="4354" max="4354" width="12.83203125" style="139" customWidth="1"/>
    <col min="4355" max="4355" width="14.6640625" style="139" customWidth="1"/>
    <col min="4356" max="4356" width="12.83203125" style="139" customWidth="1"/>
    <col min="4357" max="4357" width="14.6640625" style="139" customWidth="1"/>
    <col min="4358" max="4608" width="8.6640625" style="139"/>
    <col min="4609" max="4609" width="30.25" style="139" customWidth="1"/>
    <col min="4610" max="4610" width="12.83203125" style="139" customWidth="1"/>
    <col min="4611" max="4611" width="14.6640625" style="139" customWidth="1"/>
    <col min="4612" max="4612" width="12.83203125" style="139" customWidth="1"/>
    <col min="4613" max="4613" width="14.6640625" style="139" customWidth="1"/>
    <col min="4614" max="4864" width="8.6640625" style="139"/>
    <col min="4865" max="4865" width="30.25" style="139" customWidth="1"/>
    <col min="4866" max="4866" width="12.83203125" style="139" customWidth="1"/>
    <col min="4867" max="4867" width="14.6640625" style="139" customWidth="1"/>
    <col min="4868" max="4868" width="12.83203125" style="139" customWidth="1"/>
    <col min="4869" max="4869" width="14.6640625" style="139" customWidth="1"/>
    <col min="4870" max="5120" width="8.6640625" style="139"/>
    <col min="5121" max="5121" width="30.25" style="139" customWidth="1"/>
    <col min="5122" max="5122" width="12.83203125" style="139" customWidth="1"/>
    <col min="5123" max="5123" width="14.6640625" style="139" customWidth="1"/>
    <col min="5124" max="5124" width="12.83203125" style="139" customWidth="1"/>
    <col min="5125" max="5125" width="14.6640625" style="139" customWidth="1"/>
    <col min="5126" max="5376" width="8.6640625" style="139"/>
    <col min="5377" max="5377" width="30.25" style="139" customWidth="1"/>
    <col min="5378" max="5378" width="12.83203125" style="139" customWidth="1"/>
    <col min="5379" max="5379" width="14.6640625" style="139" customWidth="1"/>
    <col min="5380" max="5380" width="12.83203125" style="139" customWidth="1"/>
    <col min="5381" max="5381" width="14.6640625" style="139" customWidth="1"/>
    <col min="5382" max="5632" width="8.6640625" style="139"/>
    <col min="5633" max="5633" width="30.25" style="139" customWidth="1"/>
    <col min="5634" max="5634" width="12.83203125" style="139" customWidth="1"/>
    <col min="5635" max="5635" width="14.6640625" style="139" customWidth="1"/>
    <col min="5636" max="5636" width="12.83203125" style="139" customWidth="1"/>
    <col min="5637" max="5637" width="14.6640625" style="139" customWidth="1"/>
    <col min="5638" max="5888" width="8.6640625" style="139"/>
    <col min="5889" max="5889" width="30.25" style="139" customWidth="1"/>
    <col min="5890" max="5890" width="12.83203125" style="139" customWidth="1"/>
    <col min="5891" max="5891" width="14.6640625" style="139" customWidth="1"/>
    <col min="5892" max="5892" width="12.83203125" style="139" customWidth="1"/>
    <col min="5893" max="5893" width="14.6640625" style="139" customWidth="1"/>
    <col min="5894" max="6144" width="8.6640625" style="139"/>
    <col min="6145" max="6145" width="30.25" style="139" customWidth="1"/>
    <col min="6146" max="6146" width="12.83203125" style="139" customWidth="1"/>
    <col min="6147" max="6147" width="14.6640625" style="139" customWidth="1"/>
    <col min="6148" max="6148" width="12.83203125" style="139" customWidth="1"/>
    <col min="6149" max="6149" width="14.6640625" style="139" customWidth="1"/>
    <col min="6150" max="6400" width="8.6640625" style="139"/>
    <col min="6401" max="6401" width="30.25" style="139" customWidth="1"/>
    <col min="6402" max="6402" width="12.83203125" style="139" customWidth="1"/>
    <col min="6403" max="6403" width="14.6640625" style="139" customWidth="1"/>
    <col min="6404" max="6404" width="12.83203125" style="139" customWidth="1"/>
    <col min="6405" max="6405" width="14.6640625" style="139" customWidth="1"/>
    <col min="6406" max="6656" width="8.6640625" style="139"/>
    <col min="6657" max="6657" width="30.25" style="139" customWidth="1"/>
    <col min="6658" max="6658" width="12.83203125" style="139" customWidth="1"/>
    <col min="6659" max="6659" width="14.6640625" style="139" customWidth="1"/>
    <col min="6660" max="6660" width="12.83203125" style="139" customWidth="1"/>
    <col min="6661" max="6661" width="14.6640625" style="139" customWidth="1"/>
    <col min="6662" max="6912" width="8.6640625" style="139"/>
    <col min="6913" max="6913" width="30.25" style="139" customWidth="1"/>
    <col min="6914" max="6914" width="12.83203125" style="139" customWidth="1"/>
    <col min="6915" max="6915" width="14.6640625" style="139" customWidth="1"/>
    <col min="6916" max="6916" width="12.83203125" style="139" customWidth="1"/>
    <col min="6917" max="6917" width="14.6640625" style="139" customWidth="1"/>
    <col min="6918" max="7168" width="8.6640625" style="139"/>
    <col min="7169" max="7169" width="30.25" style="139" customWidth="1"/>
    <col min="7170" max="7170" width="12.83203125" style="139" customWidth="1"/>
    <col min="7171" max="7171" width="14.6640625" style="139" customWidth="1"/>
    <col min="7172" max="7172" width="12.83203125" style="139" customWidth="1"/>
    <col min="7173" max="7173" width="14.6640625" style="139" customWidth="1"/>
    <col min="7174" max="7424" width="8.6640625" style="139"/>
    <col min="7425" max="7425" width="30.25" style="139" customWidth="1"/>
    <col min="7426" max="7426" width="12.83203125" style="139" customWidth="1"/>
    <col min="7427" max="7427" width="14.6640625" style="139" customWidth="1"/>
    <col min="7428" max="7428" width="12.83203125" style="139" customWidth="1"/>
    <col min="7429" max="7429" width="14.6640625" style="139" customWidth="1"/>
    <col min="7430" max="7680" width="8.6640625" style="139"/>
    <col min="7681" max="7681" width="30.25" style="139" customWidth="1"/>
    <col min="7682" max="7682" width="12.83203125" style="139" customWidth="1"/>
    <col min="7683" max="7683" width="14.6640625" style="139" customWidth="1"/>
    <col min="7684" max="7684" width="12.83203125" style="139" customWidth="1"/>
    <col min="7685" max="7685" width="14.6640625" style="139" customWidth="1"/>
    <col min="7686" max="7936" width="8.6640625" style="139"/>
    <col min="7937" max="7937" width="30.25" style="139" customWidth="1"/>
    <col min="7938" max="7938" width="12.83203125" style="139" customWidth="1"/>
    <col min="7939" max="7939" width="14.6640625" style="139" customWidth="1"/>
    <col min="7940" max="7940" width="12.83203125" style="139" customWidth="1"/>
    <col min="7941" max="7941" width="14.6640625" style="139" customWidth="1"/>
    <col min="7942" max="8192" width="8.6640625" style="139"/>
    <col min="8193" max="8193" width="30.25" style="139" customWidth="1"/>
    <col min="8194" max="8194" width="12.83203125" style="139" customWidth="1"/>
    <col min="8195" max="8195" width="14.6640625" style="139" customWidth="1"/>
    <col min="8196" max="8196" width="12.83203125" style="139" customWidth="1"/>
    <col min="8197" max="8197" width="14.6640625" style="139" customWidth="1"/>
    <col min="8198" max="8448" width="8.6640625" style="139"/>
    <col min="8449" max="8449" width="30.25" style="139" customWidth="1"/>
    <col min="8450" max="8450" width="12.83203125" style="139" customWidth="1"/>
    <col min="8451" max="8451" width="14.6640625" style="139" customWidth="1"/>
    <col min="8452" max="8452" width="12.83203125" style="139" customWidth="1"/>
    <col min="8453" max="8453" width="14.6640625" style="139" customWidth="1"/>
    <col min="8454" max="8704" width="8.6640625" style="139"/>
    <col min="8705" max="8705" width="30.25" style="139" customWidth="1"/>
    <col min="8706" max="8706" width="12.83203125" style="139" customWidth="1"/>
    <col min="8707" max="8707" width="14.6640625" style="139" customWidth="1"/>
    <col min="8708" max="8708" width="12.83203125" style="139" customWidth="1"/>
    <col min="8709" max="8709" width="14.6640625" style="139" customWidth="1"/>
    <col min="8710" max="8960" width="8.6640625" style="139"/>
    <col min="8961" max="8961" width="30.25" style="139" customWidth="1"/>
    <col min="8962" max="8962" width="12.83203125" style="139" customWidth="1"/>
    <col min="8963" max="8963" width="14.6640625" style="139" customWidth="1"/>
    <col min="8964" max="8964" width="12.83203125" style="139" customWidth="1"/>
    <col min="8965" max="8965" width="14.6640625" style="139" customWidth="1"/>
    <col min="8966" max="9216" width="8.6640625" style="139"/>
    <col min="9217" max="9217" width="30.25" style="139" customWidth="1"/>
    <col min="9218" max="9218" width="12.83203125" style="139" customWidth="1"/>
    <col min="9219" max="9219" width="14.6640625" style="139" customWidth="1"/>
    <col min="9220" max="9220" width="12.83203125" style="139" customWidth="1"/>
    <col min="9221" max="9221" width="14.6640625" style="139" customWidth="1"/>
    <col min="9222" max="9472" width="8.6640625" style="139"/>
    <col min="9473" max="9473" width="30.25" style="139" customWidth="1"/>
    <col min="9474" max="9474" width="12.83203125" style="139" customWidth="1"/>
    <col min="9475" max="9475" width="14.6640625" style="139" customWidth="1"/>
    <col min="9476" max="9476" width="12.83203125" style="139" customWidth="1"/>
    <col min="9477" max="9477" width="14.6640625" style="139" customWidth="1"/>
    <col min="9478" max="9728" width="8.6640625" style="139"/>
    <col min="9729" max="9729" width="30.25" style="139" customWidth="1"/>
    <col min="9730" max="9730" width="12.83203125" style="139" customWidth="1"/>
    <col min="9731" max="9731" width="14.6640625" style="139" customWidth="1"/>
    <col min="9732" max="9732" width="12.83203125" style="139" customWidth="1"/>
    <col min="9733" max="9733" width="14.6640625" style="139" customWidth="1"/>
    <col min="9734" max="9984" width="8.6640625" style="139"/>
    <col min="9985" max="9985" width="30.25" style="139" customWidth="1"/>
    <col min="9986" max="9986" width="12.83203125" style="139" customWidth="1"/>
    <col min="9987" max="9987" width="14.6640625" style="139" customWidth="1"/>
    <col min="9988" max="9988" width="12.83203125" style="139" customWidth="1"/>
    <col min="9989" max="9989" width="14.6640625" style="139" customWidth="1"/>
    <col min="9990" max="10240" width="8.6640625" style="139"/>
    <col min="10241" max="10241" width="30.25" style="139" customWidth="1"/>
    <col min="10242" max="10242" width="12.83203125" style="139" customWidth="1"/>
    <col min="10243" max="10243" width="14.6640625" style="139" customWidth="1"/>
    <col min="10244" max="10244" width="12.83203125" style="139" customWidth="1"/>
    <col min="10245" max="10245" width="14.6640625" style="139" customWidth="1"/>
    <col min="10246" max="10496" width="8.6640625" style="139"/>
    <col min="10497" max="10497" width="30.25" style="139" customWidth="1"/>
    <col min="10498" max="10498" width="12.83203125" style="139" customWidth="1"/>
    <col min="10499" max="10499" width="14.6640625" style="139" customWidth="1"/>
    <col min="10500" max="10500" width="12.83203125" style="139" customWidth="1"/>
    <col min="10501" max="10501" width="14.6640625" style="139" customWidth="1"/>
    <col min="10502" max="10752" width="8.6640625" style="139"/>
    <col min="10753" max="10753" width="30.25" style="139" customWidth="1"/>
    <col min="10754" max="10754" width="12.83203125" style="139" customWidth="1"/>
    <col min="10755" max="10755" width="14.6640625" style="139" customWidth="1"/>
    <col min="10756" max="10756" width="12.83203125" style="139" customWidth="1"/>
    <col min="10757" max="10757" width="14.6640625" style="139" customWidth="1"/>
    <col min="10758" max="11008" width="8.6640625" style="139"/>
    <col min="11009" max="11009" width="30.25" style="139" customWidth="1"/>
    <col min="11010" max="11010" width="12.83203125" style="139" customWidth="1"/>
    <col min="11011" max="11011" width="14.6640625" style="139" customWidth="1"/>
    <col min="11012" max="11012" width="12.83203125" style="139" customWidth="1"/>
    <col min="11013" max="11013" width="14.6640625" style="139" customWidth="1"/>
    <col min="11014" max="11264" width="8.6640625" style="139"/>
    <col min="11265" max="11265" width="30.25" style="139" customWidth="1"/>
    <col min="11266" max="11266" width="12.83203125" style="139" customWidth="1"/>
    <col min="11267" max="11267" width="14.6640625" style="139" customWidth="1"/>
    <col min="11268" max="11268" width="12.83203125" style="139" customWidth="1"/>
    <col min="11269" max="11269" width="14.6640625" style="139" customWidth="1"/>
    <col min="11270" max="11520" width="8.6640625" style="139"/>
    <col min="11521" max="11521" width="30.25" style="139" customWidth="1"/>
    <col min="11522" max="11522" width="12.83203125" style="139" customWidth="1"/>
    <col min="11523" max="11523" width="14.6640625" style="139" customWidth="1"/>
    <col min="11524" max="11524" width="12.83203125" style="139" customWidth="1"/>
    <col min="11525" max="11525" width="14.6640625" style="139" customWidth="1"/>
    <col min="11526" max="11776" width="8.6640625" style="139"/>
    <col min="11777" max="11777" width="30.25" style="139" customWidth="1"/>
    <col min="11778" max="11778" width="12.83203125" style="139" customWidth="1"/>
    <col min="11779" max="11779" width="14.6640625" style="139" customWidth="1"/>
    <col min="11780" max="11780" width="12.83203125" style="139" customWidth="1"/>
    <col min="11781" max="11781" width="14.6640625" style="139" customWidth="1"/>
    <col min="11782" max="12032" width="8.6640625" style="139"/>
    <col min="12033" max="12033" width="30.25" style="139" customWidth="1"/>
    <col min="12034" max="12034" width="12.83203125" style="139" customWidth="1"/>
    <col min="12035" max="12035" width="14.6640625" style="139" customWidth="1"/>
    <col min="12036" max="12036" width="12.83203125" style="139" customWidth="1"/>
    <col min="12037" max="12037" width="14.6640625" style="139" customWidth="1"/>
    <col min="12038" max="12288" width="8.6640625" style="139"/>
    <col min="12289" max="12289" width="30.25" style="139" customWidth="1"/>
    <col min="12290" max="12290" width="12.83203125" style="139" customWidth="1"/>
    <col min="12291" max="12291" width="14.6640625" style="139" customWidth="1"/>
    <col min="12292" max="12292" width="12.83203125" style="139" customWidth="1"/>
    <col min="12293" max="12293" width="14.6640625" style="139" customWidth="1"/>
    <col min="12294" max="12544" width="8.6640625" style="139"/>
    <col min="12545" max="12545" width="30.25" style="139" customWidth="1"/>
    <col min="12546" max="12546" width="12.83203125" style="139" customWidth="1"/>
    <col min="12547" max="12547" width="14.6640625" style="139" customWidth="1"/>
    <col min="12548" max="12548" width="12.83203125" style="139" customWidth="1"/>
    <col min="12549" max="12549" width="14.6640625" style="139" customWidth="1"/>
    <col min="12550" max="12800" width="8.6640625" style="139"/>
    <col min="12801" max="12801" width="30.25" style="139" customWidth="1"/>
    <col min="12802" max="12802" width="12.83203125" style="139" customWidth="1"/>
    <col min="12803" max="12803" width="14.6640625" style="139" customWidth="1"/>
    <col min="12804" max="12804" width="12.83203125" style="139" customWidth="1"/>
    <col min="12805" max="12805" width="14.6640625" style="139" customWidth="1"/>
    <col min="12806" max="13056" width="8.6640625" style="139"/>
    <col min="13057" max="13057" width="30.25" style="139" customWidth="1"/>
    <col min="13058" max="13058" width="12.83203125" style="139" customWidth="1"/>
    <col min="13059" max="13059" width="14.6640625" style="139" customWidth="1"/>
    <col min="13060" max="13060" width="12.83203125" style="139" customWidth="1"/>
    <col min="13061" max="13061" width="14.6640625" style="139" customWidth="1"/>
    <col min="13062" max="13312" width="8.6640625" style="139"/>
    <col min="13313" max="13313" width="30.25" style="139" customWidth="1"/>
    <col min="13314" max="13314" width="12.83203125" style="139" customWidth="1"/>
    <col min="13315" max="13315" width="14.6640625" style="139" customWidth="1"/>
    <col min="13316" max="13316" width="12.83203125" style="139" customWidth="1"/>
    <col min="13317" max="13317" width="14.6640625" style="139" customWidth="1"/>
    <col min="13318" max="13568" width="8.6640625" style="139"/>
    <col min="13569" max="13569" width="30.25" style="139" customWidth="1"/>
    <col min="13570" max="13570" width="12.83203125" style="139" customWidth="1"/>
    <col min="13571" max="13571" width="14.6640625" style="139" customWidth="1"/>
    <col min="13572" max="13572" width="12.83203125" style="139" customWidth="1"/>
    <col min="13573" max="13573" width="14.6640625" style="139" customWidth="1"/>
    <col min="13574" max="13824" width="8.6640625" style="139"/>
    <col min="13825" max="13825" width="30.25" style="139" customWidth="1"/>
    <col min="13826" max="13826" width="12.83203125" style="139" customWidth="1"/>
    <col min="13827" max="13827" width="14.6640625" style="139" customWidth="1"/>
    <col min="13828" max="13828" width="12.83203125" style="139" customWidth="1"/>
    <col min="13829" max="13829" width="14.6640625" style="139" customWidth="1"/>
    <col min="13830" max="14080" width="8.6640625" style="139"/>
    <col min="14081" max="14081" width="30.25" style="139" customWidth="1"/>
    <col min="14082" max="14082" width="12.83203125" style="139" customWidth="1"/>
    <col min="14083" max="14083" width="14.6640625" style="139" customWidth="1"/>
    <col min="14084" max="14084" width="12.83203125" style="139" customWidth="1"/>
    <col min="14085" max="14085" width="14.6640625" style="139" customWidth="1"/>
    <col min="14086" max="14336" width="8.6640625" style="139"/>
    <col min="14337" max="14337" width="30.25" style="139" customWidth="1"/>
    <col min="14338" max="14338" width="12.83203125" style="139" customWidth="1"/>
    <col min="14339" max="14339" width="14.6640625" style="139" customWidth="1"/>
    <col min="14340" max="14340" width="12.83203125" style="139" customWidth="1"/>
    <col min="14341" max="14341" width="14.6640625" style="139" customWidth="1"/>
    <col min="14342" max="14592" width="8.6640625" style="139"/>
    <col min="14593" max="14593" width="30.25" style="139" customWidth="1"/>
    <col min="14594" max="14594" width="12.83203125" style="139" customWidth="1"/>
    <col min="14595" max="14595" width="14.6640625" style="139" customWidth="1"/>
    <col min="14596" max="14596" width="12.83203125" style="139" customWidth="1"/>
    <col min="14597" max="14597" width="14.6640625" style="139" customWidth="1"/>
    <col min="14598" max="14848" width="8.6640625" style="139"/>
    <col min="14849" max="14849" width="30.25" style="139" customWidth="1"/>
    <col min="14850" max="14850" width="12.83203125" style="139" customWidth="1"/>
    <col min="14851" max="14851" width="14.6640625" style="139" customWidth="1"/>
    <col min="14852" max="14852" width="12.83203125" style="139" customWidth="1"/>
    <col min="14853" max="14853" width="14.6640625" style="139" customWidth="1"/>
    <col min="14854" max="15104" width="8.6640625" style="139"/>
    <col min="15105" max="15105" width="30.25" style="139" customWidth="1"/>
    <col min="15106" max="15106" width="12.83203125" style="139" customWidth="1"/>
    <col min="15107" max="15107" width="14.6640625" style="139" customWidth="1"/>
    <col min="15108" max="15108" width="12.83203125" style="139" customWidth="1"/>
    <col min="15109" max="15109" width="14.6640625" style="139" customWidth="1"/>
    <col min="15110" max="15360" width="8.6640625" style="139"/>
    <col min="15361" max="15361" width="30.25" style="139" customWidth="1"/>
    <col min="15362" max="15362" width="12.83203125" style="139" customWidth="1"/>
    <col min="15363" max="15363" width="14.6640625" style="139" customWidth="1"/>
    <col min="15364" max="15364" width="12.83203125" style="139" customWidth="1"/>
    <col min="15365" max="15365" width="14.6640625" style="139" customWidth="1"/>
    <col min="15366" max="15616" width="8.6640625" style="139"/>
    <col min="15617" max="15617" width="30.25" style="139" customWidth="1"/>
    <col min="15618" max="15618" width="12.83203125" style="139" customWidth="1"/>
    <col min="15619" max="15619" width="14.6640625" style="139" customWidth="1"/>
    <col min="15620" max="15620" width="12.83203125" style="139" customWidth="1"/>
    <col min="15621" max="15621" width="14.6640625" style="139" customWidth="1"/>
    <col min="15622" max="15872" width="8.6640625" style="139"/>
    <col min="15873" max="15873" width="30.25" style="139" customWidth="1"/>
    <col min="15874" max="15874" width="12.83203125" style="139" customWidth="1"/>
    <col min="15875" max="15875" width="14.6640625" style="139" customWidth="1"/>
    <col min="15876" max="15876" width="12.83203125" style="139" customWidth="1"/>
    <col min="15877" max="15877" width="14.6640625" style="139" customWidth="1"/>
    <col min="15878" max="16128" width="8.6640625" style="139"/>
    <col min="16129" max="16129" width="30.25" style="139" customWidth="1"/>
    <col min="16130" max="16130" width="12.83203125" style="139" customWidth="1"/>
    <col min="16131" max="16131" width="14.6640625" style="139" customWidth="1"/>
    <col min="16132" max="16132" width="12.83203125" style="139" customWidth="1"/>
    <col min="16133" max="16133" width="14.6640625" style="139" customWidth="1"/>
    <col min="16134" max="16384" width="8.6640625" style="139"/>
  </cols>
  <sheetData>
    <row r="1" spans="1:5" ht="28.5" customHeight="1">
      <c r="C1" s="161" t="s">
        <v>249</v>
      </c>
    </row>
    <row r="2" spans="1:5" ht="9.4" customHeight="1"/>
    <row r="3" spans="1:5" ht="13.5" customHeight="1">
      <c r="C3" s="160" t="s">
        <v>248</v>
      </c>
    </row>
    <row r="4" spans="1:5" ht="1.1499999999999999" customHeight="1"/>
    <row r="5" spans="1:5" ht="12" customHeight="1">
      <c r="C5" s="160" t="s">
        <v>247</v>
      </c>
    </row>
    <row r="6" spans="1:5" ht="3.75" customHeight="1"/>
    <row r="7" spans="1:5" ht="14.25" customHeight="1">
      <c r="A7" s="159" t="s">
        <v>289</v>
      </c>
      <c r="E7" s="158" t="s">
        <v>245</v>
      </c>
    </row>
    <row r="8" spans="1:5" ht="2.9" customHeight="1" thickBot="1"/>
    <row r="9" spans="1:5" ht="15" customHeight="1" thickBot="1">
      <c r="A9" s="155" t="s">
        <v>244</v>
      </c>
      <c r="B9" s="157" t="s">
        <v>243</v>
      </c>
      <c r="C9" s="157"/>
      <c r="D9" s="156" t="s">
        <v>242</v>
      </c>
      <c r="E9" s="156"/>
    </row>
    <row r="10" spans="1:5" ht="15" customHeight="1" thickBot="1">
      <c r="A10" s="155"/>
      <c r="B10" s="154" t="s">
        <v>241</v>
      </c>
      <c r="C10" s="154"/>
      <c r="D10" s="153" t="s">
        <v>241</v>
      </c>
      <c r="E10" s="153"/>
    </row>
    <row r="11" spans="1:5" ht="15.75" customHeight="1">
      <c r="A11" s="147" t="s">
        <v>240</v>
      </c>
      <c r="B11" s="146"/>
      <c r="C11" s="146"/>
      <c r="D11" s="145"/>
      <c r="E11" s="144"/>
    </row>
    <row r="12" spans="1:5" ht="15.75" customHeight="1">
      <c r="A12" s="147" t="s">
        <v>239</v>
      </c>
      <c r="B12" s="146"/>
      <c r="C12" s="146">
        <v>3390444018</v>
      </c>
      <c r="D12" s="145"/>
      <c r="E12" s="144">
        <v>162165785</v>
      </c>
    </row>
    <row r="13" spans="1:5" ht="15.75" customHeight="1">
      <c r="A13" s="147" t="s">
        <v>238</v>
      </c>
      <c r="B13" s="146"/>
      <c r="C13" s="146">
        <v>3390444018</v>
      </c>
      <c r="D13" s="145"/>
      <c r="E13" s="144">
        <v>162165785</v>
      </c>
    </row>
    <row r="14" spans="1:5" ht="15.75" customHeight="1">
      <c r="A14" s="152" t="s">
        <v>237</v>
      </c>
      <c r="B14" s="150"/>
      <c r="C14" s="150">
        <v>3390370278</v>
      </c>
      <c r="D14" s="149"/>
      <c r="E14" s="148">
        <v>162025965</v>
      </c>
    </row>
    <row r="15" spans="1:5" ht="15.75" customHeight="1">
      <c r="A15" s="152" t="s">
        <v>234</v>
      </c>
      <c r="B15" s="150"/>
      <c r="C15" s="150">
        <v>73740</v>
      </c>
      <c r="D15" s="149"/>
      <c r="E15" s="148">
        <v>139820</v>
      </c>
    </row>
    <row r="16" spans="1:5" ht="15.75" customHeight="1">
      <c r="A16" s="147" t="s">
        <v>233</v>
      </c>
      <c r="B16" s="146"/>
      <c r="C16" s="146">
        <v>0</v>
      </c>
      <c r="D16" s="145"/>
      <c r="E16" s="144">
        <v>0</v>
      </c>
    </row>
    <row r="17" spans="1:5" ht="15.75" customHeight="1">
      <c r="A17" s="147" t="s">
        <v>232</v>
      </c>
      <c r="B17" s="146"/>
      <c r="C17" s="146">
        <v>61287208920</v>
      </c>
      <c r="D17" s="145"/>
      <c r="E17" s="144">
        <v>61287208920</v>
      </c>
    </row>
    <row r="18" spans="1:5" ht="15.75" customHeight="1">
      <c r="A18" s="147" t="s">
        <v>231</v>
      </c>
      <c r="B18" s="146"/>
      <c r="C18" s="146">
        <v>61287208920</v>
      </c>
      <c r="D18" s="145"/>
      <c r="E18" s="144">
        <v>61287208920</v>
      </c>
    </row>
    <row r="19" spans="1:5" ht="15.75" customHeight="1">
      <c r="A19" s="152" t="s">
        <v>230</v>
      </c>
      <c r="B19" s="150"/>
      <c r="C19" s="150">
        <v>61287208920</v>
      </c>
      <c r="D19" s="149"/>
      <c r="E19" s="148">
        <v>61287208920</v>
      </c>
    </row>
    <row r="20" spans="1:5" ht="15.75" customHeight="1">
      <c r="A20" s="147" t="s">
        <v>229</v>
      </c>
      <c r="B20" s="146"/>
      <c r="C20" s="146">
        <v>0</v>
      </c>
      <c r="D20" s="145"/>
      <c r="E20" s="144">
        <v>0</v>
      </c>
    </row>
    <row r="21" spans="1:5" ht="15.75" customHeight="1">
      <c r="A21" s="147" t="s">
        <v>228</v>
      </c>
      <c r="B21" s="146"/>
      <c r="C21" s="146">
        <v>0</v>
      </c>
      <c r="D21" s="145"/>
      <c r="E21" s="144">
        <v>0</v>
      </c>
    </row>
    <row r="22" spans="1:5" ht="15.75" customHeight="1">
      <c r="A22" s="147" t="s">
        <v>227</v>
      </c>
      <c r="B22" s="146"/>
      <c r="C22" s="146">
        <v>0</v>
      </c>
      <c r="D22" s="145"/>
      <c r="E22" s="144">
        <v>0</v>
      </c>
    </row>
    <row r="23" spans="1:5" ht="15.75" customHeight="1">
      <c r="A23" s="147" t="s">
        <v>226</v>
      </c>
      <c r="B23" s="146"/>
      <c r="C23" s="146">
        <v>64677652938</v>
      </c>
      <c r="D23" s="145"/>
      <c r="E23" s="144">
        <v>61449374705</v>
      </c>
    </row>
    <row r="24" spans="1:5" ht="15.75" customHeight="1">
      <c r="A24" s="147" t="s">
        <v>225</v>
      </c>
      <c r="B24" s="146"/>
      <c r="C24" s="146"/>
      <c r="D24" s="145"/>
      <c r="E24" s="144"/>
    </row>
    <row r="25" spans="1:5" ht="15.75" customHeight="1">
      <c r="A25" s="147" t="s">
        <v>224</v>
      </c>
      <c r="B25" s="146"/>
      <c r="C25" s="146">
        <v>11095045175</v>
      </c>
      <c r="D25" s="145"/>
      <c r="E25" s="144">
        <v>10905912329</v>
      </c>
    </row>
    <row r="26" spans="1:5" ht="15.75" customHeight="1">
      <c r="A26" s="152" t="s">
        <v>223</v>
      </c>
      <c r="B26" s="150"/>
      <c r="C26" s="150">
        <v>990000</v>
      </c>
      <c r="D26" s="149"/>
      <c r="E26" s="148">
        <v>0</v>
      </c>
    </row>
    <row r="27" spans="1:5" ht="15.75" customHeight="1">
      <c r="A27" s="152" t="s">
        <v>290</v>
      </c>
      <c r="B27" s="150"/>
      <c r="C27" s="150">
        <v>199855175</v>
      </c>
      <c r="D27" s="149"/>
      <c r="E27" s="148">
        <v>11712329</v>
      </c>
    </row>
    <row r="28" spans="1:5" ht="15.75" customHeight="1">
      <c r="A28" s="152" t="s">
        <v>291</v>
      </c>
      <c r="B28" s="150"/>
      <c r="C28" s="150">
        <v>10894200000</v>
      </c>
      <c r="D28" s="149"/>
      <c r="E28" s="148">
        <v>10894200000</v>
      </c>
    </row>
    <row r="29" spans="1:5" ht="15.75" customHeight="1">
      <c r="A29" s="147" t="s">
        <v>222</v>
      </c>
      <c r="B29" s="146"/>
      <c r="C29" s="146">
        <v>28500000000</v>
      </c>
      <c r="D29" s="145"/>
      <c r="E29" s="144">
        <v>28500000000</v>
      </c>
    </row>
    <row r="30" spans="1:5" ht="15.75" customHeight="1">
      <c r="A30" s="152" t="s">
        <v>292</v>
      </c>
      <c r="B30" s="150"/>
      <c r="C30" s="150">
        <v>28500000000</v>
      </c>
      <c r="D30" s="149"/>
      <c r="E30" s="148">
        <v>28500000000</v>
      </c>
    </row>
    <row r="31" spans="1:5" ht="15.75" customHeight="1">
      <c r="A31" s="147" t="s">
        <v>221</v>
      </c>
      <c r="B31" s="146"/>
      <c r="C31" s="146">
        <v>39595045175</v>
      </c>
      <c r="D31" s="145"/>
      <c r="E31" s="144">
        <v>39405912329</v>
      </c>
    </row>
    <row r="32" spans="1:5" ht="15.75" customHeight="1">
      <c r="A32" s="147" t="s">
        <v>220</v>
      </c>
      <c r="B32" s="146"/>
      <c r="C32" s="146"/>
      <c r="D32" s="145"/>
      <c r="E32" s="144"/>
    </row>
    <row r="33" spans="1:5" ht="15.75" customHeight="1">
      <c r="A33" s="147" t="s">
        <v>219</v>
      </c>
      <c r="B33" s="146"/>
      <c r="C33" s="146">
        <v>500000000</v>
      </c>
      <c r="D33" s="145"/>
      <c r="E33" s="144">
        <v>500000000</v>
      </c>
    </row>
    <row r="34" spans="1:5" ht="15.75" customHeight="1">
      <c r="A34" s="152" t="s">
        <v>293</v>
      </c>
      <c r="B34" s="150"/>
      <c r="C34" s="150">
        <v>500000000</v>
      </c>
      <c r="D34" s="149"/>
      <c r="E34" s="148">
        <v>500000000</v>
      </c>
    </row>
    <row r="35" spans="1:5" ht="15.75" customHeight="1">
      <c r="A35" s="147" t="s">
        <v>217</v>
      </c>
      <c r="B35" s="146"/>
      <c r="C35" s="146">
        <v>18800000000</v>
      </c>
      <c r="D35" s="145"/>
      <c r="E35" s="144">
        <v>18800000000</v>
      </c>
    </row>
    <row r="36" spans="1:5" ht="15.75" customHeight="1">
      <c r="A36" s="152" t="s">
        <v>294</v>
      </c>
      <c r="B36" s="150"/>
      <c r="C36" s="150">
        <v>18800000000</v>
      </c>
      <c r="D36" s="149"/>
      <c r="E36" s="148">
        <v>18800000000</v>
      </c>
    </row>
    <row r="37" spans="1:5" ht="15.75" customHeight="1">
      <c r="A37" s="147" t="s">
        <v>216</v>
      </c>
      <c r="B37" s="146"/>
      <c r="C37" s="146">
        <v>0</v>
      </c>
      <c r="D37" s="145"/>
      <c r="E37" s="144">
        <v>0</v>
      </c>
    </row>
    <row r="38" spans="1:5" ht="15.75" customHeight="1">
      <c r="A38" s="147" t="s">
        <v>215</v>
      </c>
      <c r="B38" s="146"/>
      <c r="C38" s="146">
        <v>0</v>
      </c>
      <c r="D38" s="145"/>
      <c r="E38" s="144">
        <v>0</v>
      </c>
    </row>
    <row r="39" spans="1:5" ht="15.75" customHeight="1">
      <c r="A39" s="147" t="s">
        <v>214</v>
      </c>
      <c r="B39" s="146"/>
      <c r="C39" s="146">
        <v>5782607763</v>
      </c>
      <c r="D39" s="145"/>
      <c r="E39" s="144">
        <v>2743462376</v>
      </c>
    </row>
    <row r="40" spans="1:5" ht="15.75" customHeight="1">
      <c r="A40" s="147" t="s">
        <v>213</v>
      </c>
      <c r="B40" s="146"/>
      <c r="C40" s="146">
        <v>5782607763</v>
      </c>
      <c r="D40" s="145"/>
      <c r="E40" s="144">
        <v>2743462376</v>
      </c>
    </row>
    <row r="41" spans="1:5" ht="15.75" customHeight="1">
      <c r="A41" s="147" t="s">
        <v>295</v>
      </c>
      <c r="B41" s="146"/>
      <c r="C41" s="146"/>
      <c r="D41" s="145"/>
      <c r="E41" s="144"/>
    </row>
    <row r="42" spans="1:5" ht="15.75" customHeight="1">
      <c r="A42" s="151" t="s">
        <v>296</v>
      </c>
      <c r="B42" s="150"/>
      <c r="C42" s="150"/>
      <c r="D42" s="149"/>
      <c r="E42" s="148"/>
    </row>
    <row r="43" spans="1:5" ht="15.75" customHeight="1">
      <c r="A43" s="151" t="s">
        <v>297</v>
      </c>
      <c r="B43" s="150"/>
      <c r="C43" s="150"/>
      <c r="D43" s="149"/>
      <c r="E43" s="148"/>
    </row>
    <row r="44" spans="1:5" ht="15.75" customHeight="1">
      <c r="A44" s="147" t="s">
        <v>209</v>
      </c>
      <c r="B44" s="146"/>
      <c r="C44" s="146">
        <v>25082607763</v>
      </c>
      <c r="D44" s="145"/>
      <c r="E44" s="144">
        <v>22043462376</v>
      </c>
    </row>
    <row r="45" spans="1:5" ht="15.75" customHeight="1" thickBot="1">
      <c r="A45" s="143" t="s">
        <v>208</v>
      </c>
      <c r="B45" s="142"/>
      <c r="C45" s="142">
        <v>64677652938</v>
      </c>
      <c r="D45" s="141"/>
      <c r="E45" s="140">
        <v>61449374705</v>
      </c>
    </row>
  </sheetData>
  <mergeCells count="5">
    <mergeCell ref="A9:A10"/>
    <mergeCell ref="B9:C9"/>
    <mergeCell ref="D9:E9"/>
    <mergeCell ref="B10:C10"/>
    <mergeCell ref="D10:E10"/>
  </mergeCells>
  <phoneticPr fontId="4" type="noConversion"/>
  <pageMargins left="0.47499999403953552" right="0" top="0.51458334922790527" bottom="0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D81-B102-41C9-948D-96CBEEDFFD9D}">
  <sheetPr>
    <tabColor rgb="FFC00000"/>
    <outlinePr summaryBelow="0" summaryRight="0"/>
    <pageSetUpPr autoPageBreaks="0"/>
  </sheetPr>
  <dimension ref="A1:E25"/>
  <sheetViews>
    <sheetView workbookViewId="0">
      <selection activeCell="D17" sqref="D17"/>
    </sheetView>
  </sheetViews>
  <sheetFormatPr defaultRowHeight="12.5"/>
  <cols>
    <col min="1" max="1" width="33" style="139" customWidth="1"/>
    <col min="2" max="4" width="13.75" style="139" customWidth="1"/>
    <col min="5" max="5" width="12.83203125" style="139" customWidth="1"/>
    <col min="6" max="256" width="8.6640625" style="139"/>
    <col min="257" max="257" width="33" style="139" customWidth="1"/>
    <col min="258" max="260" width="13.75" style="139" customWidth="1"/>
    <col min="261" max="261" width="12.83203125" style="139" customWidth="1"/>
    <col min="262" max="512" width="8.6640625" style="139"/>
    <col min="513" max="513" width="33" style="139" customWidth="1"/>
    <col min="514" max="516" width="13.75" style="139" customWidth="1"/>
    <col min="517" max="517" width="12.83203125" style="139" customWidth="1"/>
    <col min="518" max="768" width="8.6640625" style="139"/>
    <col min="769" max="769" width="33" style="139" customWidth="1"/>
    <col min="770" max="772" width="13.75" style="139" customWidth="1"/>
    <col min="773" max="773" width="12.83203125" style="139" customWidth="1"/>
    <col min="774" max="1024" width="8.6640625" style="139"/>
    <col min="1025" max="1025" width="33" style="139" customWidth="1"/>
    <col min="1026" max="1028" width="13.75" style="139" customWidth="1"/>
    <col min="1029" max="1029" width="12.83203125" style="139" customWidth="1"/>
    <col min="1030" max="1280" width="8.6640625" style="139"/>
    <col min="1281" max="1281" width="33" style="139" customWidth="1"/>
    <col min="1282" max="1284" width="13.75" style="139" customWidth="1"/>
    <col min="1285" max="1285" width="12.83203125" style="139" customWidth="1"/>
    <col min="1286" max="1536" width="8.6640625" style="139"/>
    <col min="1537" max="1537" width="33" style="139" customWidth="1"/>
    <col min="1538" max="1540" width="13.75" style="139" customWidth="1"/>
    <col min="1541" max="1541" width="12.83203125" style="139" customWidth="1"/>
    <col min="1542" max="1792" width="8.6640625" style="139"/>
    <col min="1793" max="1793" width="33" style="139" customWidth="1"/>
    <col min="1794" max="1796" width="13.75" style="139" customWidth="1"/>
    <col min="1797" max="1797" width="12.83203125" style="139" customWidth="1"/>
    <col min="1798" max="2048" width="8.6640625" style="139"/>
    <col min="2049" max="2049" width="33" style="139" customWidth="1"/>
    <col min="2050" max="2052" width="13.75" style="139" customWidth="1"/>
    <col min="2053" max="2053" width="12.83203125" style="139" customWidth="1"/>
    <col min="2054" max="2304" width="8.6640625" style="139"/>
    <col min="2305" max="2305" width="33" style="139" customWidth="1"/>
    <col min="2306" max="2308" width="13.75" style="139" customWidth="1"/>
    <col min="2309" max="2309" width="12.83203125" style="139" customWidth="1"/>
    <col min="2310" max="2560" width="8.6640625" style="139"/>
    <col min="2561" max="2561" width="33" style="139" customWidth="1"/>
    <col min="2562" max="2564" width="13.75" style="139" customWidth="1"/>
    <col min="2565" max="2565" width="12.83203125" style="139" customWidth="1"/>
    <col min="2566" max="2816" width="8.6640625" style="139"/>
    <col min="2817" max="2817" width="33" style="139" customWidth="1"/>
    <col min="2818" max="2820" width="13.75" style="139" customWidth="1"/>
    <col min="2821" max="2821" width="12.83203125" style="139" customWidth="1"/>
    <col min="2822" max="3072" width="8.6640625" style="139"/>
    <col min="3073" max="3073" width="33" style="139" customWidth="1"/>
    <col min="3074" max="3076" width="13.75" style="139" customWidth="1"/>
    <col min="3077" max="3077" width="12.83203125" style="139" customWidth="1"/>
    <col min="3078" max="3328" width="8.6640625" style="139"/>
    <col min="3329" max="3329" width="33" style="139" customWidth="1"/>
    <col min="3330" max="3332" width="13.75" style="139" customWidth="1"/>
    <col min="3333" max="3333" width="12.83203125" style="139" customWidth="1"/>
    <col min="3334" max="3584" width="8.6640625" style="139"/>
    <col min="3585" max="3585" width="33" style="139" customWidth="1"/>
    <col min="3586" max="3588" width="13.75" style="139" customWidth="1"/>
    <col min="3589" max="3589" width="12.83203125" style="139" customWidth="1"/>
    <col min="3590" max="3840" width="8.6640625" style="139"/>
    <col min="3841" max="3841" width="33" style="139" customWidth="1"/>
    <col min="3842" max="3844" width="13.75" style="139" customWidth="1"/>
    <col min="3845" max="3845" width="12.83203125" style="139" customWidth="1"/>
    <col min="3846" max="4096" width="8.6640625" style="139"/>
    <col min="4097" max="4097" width="33" style="139" customWidth="1"/>
    <col min="4098" max="4100" width="13.75" style="139" customWidth="1"/>
    <col min="4101" max="4101" width="12.83203125" style="139" customWidth="1"/>
    <col min="4102" max="4352" width="8.6640625" style="139"/>
    <col min="4353" max="4353" width="33" style="139" customWidth="1"/>
    <col min="4354" max="4356" width="13.75" style="139" customWidth="1"/>
    <col min="4357" max="4357" width="12.83203125" style="139" customWidth="1"/>
    <col min="4358" max="4608" width="8.6640625" style="139"/>
    <col min="4609" max="4609" width="33" style="139" customWidth="1"/>
    <col min="4610" max="4612" width="13.75" style="139" customWidth="1"/>
    <col min="4613" max="4613" width="12.83203125" style="139" customWidth="1"/>
    <col min="4614" max="4864" width="8.6640625" style="139"/>
    <col min="4865" max="4865" width="33" style="139" customWidth="1"/>
    <col min="4866" max="4868" width="13.75" style="139" customWidth="1"/>
    <col min="4869" max="4869" width="12.83203125" style="139" customWidth="1"/>
    <col min="4870" max="5120" width="8.6640625" style="139"/>
    <col min="5121" max="5121" width="33" style="139" customWidth="1"/>
    <col min="5122" max="5124" width="13.75" style="139" customWidth="1"/>
    <col min="5125" max="5125" width="12.83203125" style="139" customWidth="1"/>
    <col min="5126" max="5376" width="8.6640625" style="139"/>
    <col min="5377" max="5377" width="33" style="139" customWidth="1"/>
    <col min="5378" max="5380" width="13.75" style="139" customWidth="1"/>
    <col min="5381" max="5381" width="12.83203125" style="139" customWidth="1"/>
    <col min="5382" max="5632" width="8.6640625" style="139"/>
    <col min="5633" max="5633" width="33" style="139" customWidth="1"/>
    <col min="5634" max="5636" width="13.75" style="139" customWidth="1"/>
    <col min="5637" max="5637" width="12.83203125" style="139" customWidth="1"/>
    <col min="5638" max="5888" width="8.6640625" style="139"/>
    <col min="5889" max="5889" width="33" style="139" customWidth="1"/>
    <col min="5890" max="5892" width="13.75" style="139" customWidth="1"/>
    <col min="5893" max="5893" width="12.83203125" style="139" customWidth="1"/>
    <col min="5894" max="6144" width="8.6640625" style="139"/>
    <col min="6145" max="6145" width="33" style="139" customWidth="1"/>
    <col min="6146" max="6148" width="13.75" style="139" customWidth="1"/>
    <col min="6149" max="6149" width="12.83203125" style="139" customWidth="1"/>
    <col min="6150" max="6400" width="8.6640625" style="139"/>
    <col min="6401" max="6401" width="33" style="139" customWidth="1"/>
    <col min="6402" max="6404" width="13.75" style="139" customWidth="1"/>
    <col min="6405" max="6405" width="12.83203125" style="139" customWidth="1"/>
    <col min="6406" max="6656" width="8.6640625" style="139"/>
    <col min="6657" max="6657" width="33" style="139" customWidth="1"/>
    <col min="6658" max="6660" width="13.75" style="139" customWidth="1"/>
    <col min="6661" max="6661" width="12.83203125" style="139" customWidth="1"/>
    <col min="6662" max="6912" width="8.6640625" style="139"/>
    <col min="6913" max="6913" width="33" style="139" customWidth="1"/>
    <col min="6914" max="6916" width="13.75" style="139" customWidth="1"/>
    <col min="6917" max="6917" width="12.83203125" style="139" customWidth="1"/>
    <col min="6918" max="7168" width="8.6640625" style="139"/>
    <col min="7169" max="7169" width="33" style="139" customWidth="1"/>
    <col min="7170" max="7172" width="13.75" style="139" customWidth="1"/>
    <col min="7173" max="7173" width="12.83203125" style="139" customWidth="1"/>
    <col min="7174" max="7424" width="8.6640625" style="139"/>
    <col min="7425" max="7425" width="33" style="139" customWidth="1"/>
    <col min="7426" max="7428" width="13.75" style="139" customWidth="1"/>
    <col min="7429" max="7429" width="12.83203125" style="139" customWidth="1"/>
    <col min="7430" max="7680" width="8.6640625" style="139"/>
    <col min="7681" max="7681" width="33" style="139" customWidth="1"/>
    <col min="7682" max="7684" width="13.75" style="139" customWidth="1"/>
    <col min="7685" max="7685" width="12.83203125" style="139" customWidth="1"/>
    <col min="7686" max="7936" width="8.6640625" style="139"/>
    <col min="7937" max="7937" width="33" style="139" customWidth="1"/>
    <col min="7938" max="7940" width="13.75" style="139" customWidth="1"/>
    <col min="7941" max="7941" width="12.83203125" style="139" customWidth="1"/>
    <col min="7942" max="8192" width="8.6640625" style="139"/>
    <col min="8193" max="8193" width="33" style="139" customWidth="1"/>
    <col min="8194" max="8196" width="13.75" style="139" customWidth="1"/>
    <col min="8197" max="8197" width="12.83203125" style="139" customWidth="1"/>
    <col min="8198" max="8448" width="8.6640625" style="139"/>
    <col min="8449" max="8449" width="33" style="139" customWidth="1"/>
    <col min="8450" max="8452" width="13.75" style="139" customWidth="1"/>
    <col min="8453" max="8453" width="12.83203125" style="139" customWidth="1"/>
    <col min="8454" max="8704" width="8.6640625" style="139"/>
    <col min="8705" max="8705" width="33" style="139" customWidth="1"/>
    <col min="8706" max="8708" width="13.75" style="139" customWidth="1"/>
    <col min="8709" max="8709" width="12.83203125" style="139" customWidth="1"/>
    <col min="8710" max="8960" width="8.6640625" style="139"/>
    <col min="8961" max="8961" width="33" style="139" customWidth="1"/>
    <col min="8962" max="8964" width="13.75" style="139" customWidth="1"/>
    <col min="8965" max="8965" width="12.83203125" style="139" customWidth="1"/>
    <col min="8966" max="9216" width="8.6640625" style="139"/>
    <col min="9217" max="9217" width="33" style="139" customWidth="1"/>
    <col min="9218" max="9220" width="13.75" style="139" customWidth="1"/>
    <col min="9221" max="9221" width="12.83203125" style="139" customWidth="1"/>
    <col min="9222" max="9472" width="8.6640625" style="139"/>
    <col min="9473" max="9473" width="33" style="139" customWidth="1"/>
    <col min="9474" max="9476" width="13.75" style="139" customWidth="1"/>
    <col min="9477" max="9477" width="12.83203125" style="139" customWidth="1"/>
    <col min="9478" max="9728" width="8.6640625" style="139"/>
    <col min="9729" max="9729" width="33" style="139" customWidth="1"/>
    <col min="9730" max="9732" width="13.75" style="139" customWidth="1"/>
    <col min="9733" max="9733" width="12.83203125" style="139" customWidth="1"/>
    <col min="9734" max="9984" width="8.6640625" style="139"/>
    <col min="9985" max="9985" width="33" style="139" customWidth="1"/>
    <col min="9986" max="9988" width="13.75" style="139" customWidth="1"/>
    <col min="9989" max="9989" width="12.83203125" style="139" customWidth="1"/>
    <col min="9990" max="10240" width="8.6640625" style="139"/>
    <col min="10241" max="10241" width="33" style="139" customWidth="1"/>
    <col min="10242" max="10244" width="13.75" style="139" customWidth="1"/>
    <col min="10245" max="10245" width="12.83203125" style="139" customWidth="1"/>
    <col min="10246" max="10496" width="8.6640625" style="139"/>
    <col min="10497" max="10497" width="33" style="139" customWidth="1"/>
    <col min="10498" max="10500" width="13.75" style="139" customWidth="1"/>
    <col min="10501" max="10501" width="12.83203125" style="139" customWidth="1"/>
    <col min="10502" max="10752" width="8.6640625" style="139"/>
    <col min="10753" max="10753" width="33" style="139" customWidth="1"/>
    <col min="10754" max="10756" width="13.75" style="139" customWidth="1"/>
    <col min="10757" max="10757" width="12.83203125" style="139" customWidth="1"/>
    <col min="10758" max="11008" width="8.6640625" style="139"/>
    <col min="11009" max="11009" width="33" style="139" customWidth="1"/>
    <col min="11010" max="11012" width="13.75" style="139" customWidth="1"/>
    <col min="11013" max="11013" width="12.83203125" style="139" customWidth="1"/>
    <col min="11014" max="11264" width="8.6640625" style="139"/>
    <col min="11265" max="11265" width="33" style="139" customWidth="1"/>
    <col min="11266" max="11268" width="13.75" style="139" customWidth="1"/>
    <col min="11269" max="11269" width="12.83203125" style="139" customWidth="1"/>
    <col min="11270" max="11520" width="8.6640625" style="139"/>
    <col min="11521" max="11521" width="33" style="139" customWidth="1"/>
    <col min="11522" max="11524" width="13.75" style="139" customWidth="1"/>
    <col min="11525" max="11525" width="12.83203125" style="139" customWidth="1"/>
    <col min="11526" max="11776" width="8.6640625" style="139"/>
    <col min="11777" max="11777" width="33" style="139" customWidth="1"/>
    <col min="11778" max="11780" width="13.75" style="139" customWidth="1"/>
    <col min="11781" max="11781" width="12.83203125" style="139" customWidth="1"/>
    <col min="11782" max="12032" width="8.6640625" style="139"/>
    <col min="12033" max="12033" width="33" style="139" customWidth="1"/>
    <col min="12034" max="12036" width="13.75" style="139" customWidth="1"/>
    <col min="12037" max="12037" width="12.83203125" style="139" customWidth="1"/>
    <col min="12038" max="12288" width="8.6640625" style="139"/>
    <col min="12289" max="12289" width="33" style="139" customWidth="1"/>
    <col min="12290" max="12292" width="13.75" style="139" customWidth="1"/>
    <col min="12293" max="12293" width="12.83203125" style="139" customWidth="1"/>
    <col min="12294" max="12544" width="8.6640625" style="139"/>
    <col min="12545" max="12545" width="33" style="139" customWidth="1"/>
    <col min="12546" max="12548" width="13.75" style="139" customWidth="1"/>
    <col min="12549" max="12549" width="12.83203125" style="139" customWidth="1"/>
    <col min="12550" max="12800" width="8.6640625" style="139"/>
    <col min="12801" max="12801" width="33" style="139" customWidth="1"/>
    <col min="12802" max="12804" width="13.75" style="139" customWidth="1"/>
    <col min="12805" max="12805" width="12.83203125" style="139" customWidth="1"/>
    <col min="12806" max="13056" width="8.6640625" style="139"/>
    <col min="13057" max="13057" width="33" style="139" customWidth="1"/>
    <col min="13058" max="13060" width="13.75" style="139" customWidth="1"/>
    <col min="13061" max="13061" width="12.83203125" style="139" customWidth="1"/>
    <col min="13062" max="13312" width="8.6640625" style="139"/>
    <col min="13313" max="13313" width="33" style="139" customWidth="1"/>
    <col min="13314" max="13316" width="13.75" style="139" customWidth="1"/>
    <col min="13317" max="13317" width="12.83203125" style="139" customWidth="1"/>
    <col min="13318" max="13568" width="8.6640625" style="139"/>
    <col min="13569" max="13569" width="33" style="139" customWidth="1"/>
    <col min="13570" max="13572" width="13.75" style="139" customWidth="1"/>
    <col min="13573" max="13573" width="12.83203125" style="139" customWidth="1"/>
    <col min="13574" max="13824" width="8.6640625" style="139"/>
    <col min="13825" max="13825" width="33" style="139" customWidth="1"/>
    <col min="13826" max="13828" width="13.75" style="139" customWidth="1"/>
    <col min="13829" max="13829" width="12.83203125" style="139" customWidth="1"/>
    <col min="13830" max="14080" width="8.6640625" style="139"/>
    <col min="14081" max="14081" width="33" style="139" customWidth="1"/>
    <col min="14082" max="14084" width="13.75" style="139" customWidth="1"/>
    <col min="14085" max="14085" width="12.83203125" style="139" customWidth="1"/>
    <col min="14086" max="14336" width="8.6640625" style="139"/>
    <col min="14337" max="14337" width="33" style="139" customWidth="1"/>
    <col min="14338" max="14340" width="13.75" style="139" customWidth="1"/>
    <col min="14341" max="14341" width="12.83203125" style="139" customWidth="1"/>
    <col min="14342" max="14592" width="8.6640625" style="139"/>
    <col min="14593" max="14593" width="33" style="139" customWidth="1"/>
    <col min="14594" max="14596" width="13.75" style="139" customWidth="1"/>
    <col min="14597" max="14597" width="12.83203125" style="139" customWidth="1"/>
    <col min="14598" max="14848" width="8.6640625" style="139"/>
    <col min="14849" max="14849" width="33" style="139" customWidth="1"/>
    <col min="14850" max="14852" width="13.75" style="139" customWidth="1"/>
    <col min="14853" max="14853" width="12.83203125" style="139" customWidth="1"/>
    <col min="14854" max="15104" width="8.6640625" style="139"/>
    <col min="15105" max="15105" width="33" style="139" customWidth="1"/>
    <col min="15106" max="15108" width="13.75" style="139" customWidth="1"/>
    <col min="15109" max="15109" width="12.83203125" style="139" customWidth="1"/>
    <col min="15110" max="15360" width="8.6640625" style="139"/>
    <col min="15361" max="15361" width="33" style="139" customWidth="1"/>
    <col min="15362" max="15364" width="13.75" style="139" customWidth="1"/>
    <col min="15365" max="15365" width="12.83203125" style="139" customWidth="1"/>
    <col min="15366" max="15616" width="8.6640625" style="139"/>
    <col min="15617" max="15617" width="33" style="139" customWidth="1"/>
    <col min="15618" max="15620" width="13.75" style="139" customWidth="1"/>
    <col min="15621" max="15621" width="12.83203125" style="139" customWidth="1"/>
    <col min="15622" max="15872" width="8.6640625" style="139"/>
    <col min="15873" max="15873" width="33" style="139" customWidth="1"/>
    <col min="15874" max="15876" width="13.75" style="139" customWidth="1"/>
    <col min="15877" max="15877" width="12.83203125" style="139" customWidth="1"/>
    <col min="15878" max="16128" width="8.6640625" style="139"/>
    <col min="16129" max="16129" width="33" style="139" customWidth="1"/>
    <col min="16130" max="16132" width="13.75" style="139" customWidth="1"/>
    <col min="16133" max="16133" width="12.83203125" style="139" customWidth="1"/>
    <col min="16134" max="16384" width="8.6640625" style="139"/>
  </cols>
  <sheetData>
    <row r="1" spans="1:5" ht="28.5" customHeight="1">
      <c r="B1" s="177" t="s">
        <v>271</v>
      </c>
    </row>
    <row r="2" spans="1:5" ht="5.65" customHeight="1"/>
    <row r="3" spans="1:5" ht="11.5" customHeight="1">
      <c r="B3" s="176" t="s">
        <v>270</v>
      </c>
    </row>
    <row r="4" spans="1:5" ht="15" customHeight="1">
      <c r="B4" s="176" t="s">
        <v>269</v>
      </c>
    </row>
    <row r="5" spans="1:5" ht="2.15" customHeight="1"/>
    <row r="6" spans="1:5" ht="18.75" customHeight="1">
      <c r="A6" s="175" t="s">
        <v>289</v>
      </c>
      <c r="E6" s="174" t="s">
        <v>268</v>
      </c>
    </row>
    <row r="7" spans="1:5" ht="2.5" customHeight="1" thickBot="1"/>
    <row r="8" spans="1:5" ht="15.75" customHeight="1" thickBot="1">
      <c r="A8" s="171" t="s">
        <v>267</v>
      </c>
      <c r="B8" s="173" t="s">
        <v>266</v>
      </c>
      <c r="C8" s="173"/>
      <c r="D8" s="172" t="s">
        <v>265</v>
      </c>
      <c r="E8" s="172"/>
    </row>
    <row r="9" spans="1:5" ht="15.75" customHeight="1" thickBot="1">
      <c r="A9" s="171"/>
      <c r="B9" s="170" t="s">
        <v>264</v>
      </c>
      <c r="C9" s="170"/>
      <c r="D9" s="169" t="s">
        <v>264</v>
      </c>
      <c r="E9" s="169"/>
    </row>
    <row r="10" spans="1:5" ht="17.899999999999999" customHeight="1">
      <c r="A10" s="165" t="s">
        <v>263</v>
      </c>
      <c r="B10" s="146"/>
      <c r="C10" s="146">
        <v>0</v>
      </c>
      <c r="D10" s="146"/>
      <c r="E10" s="144">
        <v>0</v>
      </c>
    </row>
    <row r="11" spans="1:5" ht="17.899999999999999" customHeight="1">
      <c r="A11" s="165" t="s">
        <v>262</v>
      </c>
      <c r="B11" s="168"/>
      <c r="C11" s="146">
        <v>0</v>
      </c>
      <c r="D11" s="168"/>
      <c r="E11" s="144">
        <v>0</v>
      </c>
    </row>
    <row r="12" spans="1:5" ht="17.899999999999999" customHeight="1">
      <c r="A12" s="165" t="s">
        <v>261</v>
      </c>
      <c r="B12" s="168"/>
      <c r="C12" s="168">
        <v>0</v>
      </c>
      <c r="D12" s="168"/>
      <c r="E12" s="167">
        <v>0</v>
      </c>
    </row>
    <row r="13" spans="1:5" ht="17.899999999999999" customHeight="1">
      <c r="A13" s="165" t="s">
        <v>260</v>
      </c>
      <c r="B13" s="146"/>
      <c r="C13" s="146">
        <v>364172790</v>
      </c>
      <c r="D13" s="146"/>
      <c r="E13" s="144">
        <v>517788860</v>
      </c>
    </row>
    <row r="14" spans="1:5" ht="17.899999999999999" customHeight="1">
      <c r="A14" s="166" t="s">
        <v>298</v>
      </c>
      <c r="B14" s="150">
        <v>62500</v>
      </c>
      <c r="C14" s="146"/>
      <c r="D14" s="150">
        <v>62500</v>
      </c>
      <c r="E14" s="144"/>
    </row>
    <row r="15" spans="1:5" ht="17.899999999999999" customHeight="1">
      <c r="A15" s="166" t="s">
        <v>258</v>
      </c>
      <c r="B15" s="150">
        <v>364110290</v>
      </c>
      <c r="C15" s="146"/>
      <c r="D15" s="150">
        <v>517726360</v>
      </c>
      <c r="E15" s="144"/>
    </row>
    <row r="16" spans="1:5" ht="17.899999999999999" customHeight="1">
      <c r="A16" s="165" t="s">
        <v>257</v>
      </c>
      <c r="B16" s="168"/>
      <c r="C16" s="168">
        <v>364172790</v>
      </c>
      <c r="D16" s="168"/>
      <c r="E16" s="167">
        <v>517788860</v>
      </c>
    </row>
    <row r="17" spans="1:5" ht="17.899999999999999" customHeight="1">
      <c r="A17" s="165" t="s">
        <v>256</v>
      </c>
      <c r="B17" s="146"/>
      <c r="C17" s="146">
        <v>5173129845</v>
      </c>
      <c r="D17" s="146"/>
      <c r="E17" s="144">
        <v>5117829457</v>
      </c>
    </row>
    <row r="18" spans="1:5" ht="17.899999999999999" customHeight="1">
      <c r="A18" s="166" t="s">
        <v>255</v>
      </c>
      <c r="B18" s="150">
        <v>479245</v>
      </c>
      <c r="C18" s="146"/>
      <c r="D18" s="150">
        <v>908597</v>
      </c>
      <c r="E18" s="144"/>
    </row>
    <row r="19" spans="1:5" ht="17.899999999999999" customHeight="1">
      <c r="A19" s="166" t="s">
        <v>299</v>
      </c>
      <c r="B19" s="150">
        <v>5172650600</v>
      </c>
      <c r="C19" s="146"/>
      <c r="D19" s="150">
        <v>5116920860</v>
      </c>
      <c r="E19" s="144"/>
    </row>
    <row r="20" spans="1:5" ht="17.899999999999999" customHeight="1">
      <c r="A20" s="165" t="s">
        <v>253</v>
      </c>
      <c r="B20" s="146"/>
      <c r="C20" s="146">
        <v>1769811668</v>
      </c>
      <c r="D20" s="146"/>
      <c r="E20" s="144">
        <v>1856545476</v>
      </c>
    </row>
    <row r="21" spans="1:5" ht="17.899999999999999" customHeight="1">
      <c r="A21" s="166" t="s">
        <v>300</v>
      </c>
      <c r="B21" s="150">
        <v>1769811668</v>
      </c>
      <c r="C21" s="146"/>
      <c r="D21" s="150">
        <v>1856424655</v>
      </c>
      <c r="E21" s="144"/>
    </row>
    <row r="22" spans="1:5" ht="17.899999999999999" customHeight="1">
      <c r="A22" s="166" t="s">
        <v>301</v>
      </c>
      <c r="B22" s="150">
        <v>0</v>
      </c>
      <c r="C22" s="146"/>
      <c r="D22" s="150">
        <v>120821</v>
      </c>
      <c r="E22" s="144"/>
    </row>
    <row r="23" spans="1:5" ht="17.899999999999999" customHeight="1">
      <c r="A23" s="165" t="s">
        <v>302</v>
      </c>
      <c r="B23" s="146"/>
      <c r="C23" s="146">
        <v>3039145387</v>
      </c>
      <c r="D23" s="146"/>
      <c r="E23" s="144">
        <v>2743495121</v>
      </c>
    </row>
    <row r="24" spans="1:5" ht="17.899999999999999" customHeight="1">
      <c r="A24" s="165" t="s">
        <v>251</v>
      </c>
      <c r="B24" s="146"/>
      <c r="C24" s="146">
        <v>0</v>
      </c>
      <c r="D24" s="146"/>
      <c r="E24" s="144">
        <v>0</v>
      </c>
    </row>
    <row r="25" spans="1:5" ht="17.899999999999999" customHeight="1" thickBot="1">
      <c r="A25" s="164" t="s">
        <v>303</v>
      </c>
      <c r="B25" s="163"/>
      <c r="C25" s="163">
        <v>3039145387</v>
      </c>
      <c r="D25" s="163"/>
      <c r="E25" s="162">
        <v>2743495121</v>
      </c>
    </row>
  </sheetData>
  <mergeCells count="5">
    <mergeCell ref="A8:A9"/>
    <mergeCell ref="B8:C8"/>
    <mergeCell ref="D8:E8"/>
    <mergeCell ref="B9:C9"/>
    <mergeCell ref="D9:E9"/>
  </mergeCells>
  <phoneticPr fontId="4" type="noConversion"/>
  <pageMargins left="0.3958333432674408" right="0" top="0.51458334922790527" bottom="0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C00000"/>
  </sheetPr>
  <dimension ref="A1:P18"/>
  <sheetViews>
    <sheetView showGridLines="0" topLeftCell="A9" workbookViewId="0">
      <selection activeCell="H23" sqref="H23"/>
    </sheetView>
  </sheetViews>
  <sheetFormatPr defaultRowHeight="14"/>
  <cols>
    <col min="1" max="1" width="2.75" customWidth="1"/>
    <col min="2" max="2" width="14.75" customWidth="1"/>
    <col min="3" max="3" width="12.75" customWidth="1"/>
    <col min="4" max="4" width="20.75" customWidth="1"/>
    <col min="5" max="13" width="13.75" customWidth="1"/>
    <col min="14" max="14" width="8.75" style="19" customWidth="1"/>
    <col min="15" max="16" width="10.75" customWidth="1"/>
    <col min="17" max="26" width="8.9140625" customWidth="1"/>
  </cols>
  <sheetData>
    <row r="1" spans="1:16" s="2" customFormat="1" ht="10" customHeight="1">
      <c r="N1" s="17"/>
    </row>
    <row r="2" spans="1:16" s="2" customFormat="1" ht="20.149999999999999" customHeight="1">
      <c r="A2" s="8"/>
      <c r="B2" s="95" t="s">
        <v>145</v>
      </c>
      <c r="C2" s="95"/>
      <c r="D2" s="95"/>
      <c r="E2" s="95"/>
      <c r="F2" s="95"/>
      <c r="G2" s="95"/>
      <c r="H2" s="95"/>
      <c r="I2" s="95"/>
      <c r="J2" s="95"/>
      <c r="K2" s="98"/>
      <c r="L2" s="98"/>
      <c r="M2" s="98"/>
      <c r="N2" s="99"/>
      <c r="O2" s="98"/>
      <c r="P2" s="108" t="s">
        <v>139</v>
      </c>
    </row>
    <row r="3" spans="1:16" s="8" customFormat="1" ht="20.149999999999999" customHeight="1">
      <c r="B3" s="95" t="s">
        <v>144</v>
      </c>
      <c r="C3" s="95"/>
      <c r="D3" s="95"/>
      <c r="E3" s="95"/>
      <c r="F3" s="95"/>
      <c r="G3" s="95"/>
      <c r="H3" s="95"/>
      <c r="I3" s="95"/>
      <c r="J3" s="95"/>
      <c r="K3" s="98"/>
      <c r="L3" s="98"/>
      <c r="M3" s="98"/>
      <c r="N3" s="99"/>
      <c r="O3" s="98"/>
      <c r="P3" s="108" t="s">
        <v>141</v>
      </c>
    </row>
    <row r="4" spans="1:16" s="8" customFormat="1" ht="15" customHeight="1">
      <c r="N4" s="18"/>
      <c r="P4" s="109" t="s">
        <v>143</v>
      </c>
    </row>
    <row r="5" spans="1:16" s="56" customFormat="1" ht="15" customHeight="1">
      <c r="B5" s="44" t="s">
        <v>204</v>
      </c>
      <c r="C5" s="44"/>
      <c r="N5" s="57"/>
    </row>
    <row r="6" spans="1:16" s="56" customFormat="1" ht="15" customHeight="1">
      <c r="B6" s="44"/>
      <c r="C6" s="44"/>
      <c r="N6" s="57"/>
    </row>
    <row r="7" spans="1:16" s="56" customFormat="1" ht="15" customHeight="1">
      <c r="B7" s="9" t="s">
        <v>156</v>
      </c>
      <c r="C7" s="9"/>
      <c r="D7" s="79">
        <f>+'펀드 요청자료'!C4</f>
        <v>45626</v>
      </c>
      <c r="K7" s="112" t="str">
        <f ca="1">MID($K$8,2,1)</f>
        <v>K</v>
      </c>
      <c r="N7" s="57"/>
      <c r="O7" s="57" t="s">
        <v>200</v>
      </c>
      <c r="P7" s="106">
        <v>0.08</v>
      </c>
    </row>
    <row r="8" spans="1:16" s="56" customFormat="1" ht="15" customHeight="1">
      <c r="K8" s="112" t="str">
        <f ca="1">CELL("address",K8)</f>
        <v>$K$8</v>
      </c>
      <c r="M8" s="111" t="s">
        <v>203</v>
      </c>
      <c r="N8" s="57"/>
    </row>
    <row r="9" spans="1:16" s="56" customFormat="1" ht="15" customHeight="1">
      <c r="E9" s="105" t="s">
        <v>199</v>
      </c>
      <c r="F9" s="105">
        <f>$L$11-F11</f>
        <v>936</v>
      </c>
      <c r="G9" s="105">
        <f t="shared" ref="G9:K9" si="0">$L$11-G11</f>
        <v>45626</v>
      </c>
      <c r="H9" s="105">
        <f t="shared" si="0"/>
        <v>45626</v>
      </c>
      <c r="I9" s="105">
        <f t="shared" si="0"/>
        <v>45626</v>
      </c>
      <c r="J9" s="105">
        <f t="shared" si="0"/>
        <v>45626</v>
      </c>
      <c r="K9" s="105">
        <f t="shared" si="0"/>
        <v>45626</v>
      </c>
      <c r="M9" s="105" t="str">
        <f ca="1">"$G$10:"&amp;CELL("address",OFFSET(잔여출자금,0,-1))</f>
        <v>$G$10:$K$10</v>
      </c>
      <c r="N9" s="57"/>
      <c r="O9" s="58"/>
      <c r="P9" s="57" t="s">
        <v>28</v>
      </c>
    </row>
    <row r="10" spans="1:16" s="56" customFormat="1" ht="15" customHeight="1">
      <c r="B10" s="128" t="s">
        <v>29</v>
      </c>
      <c r="C10" s="129"/>
      <c r="D10" s="127" t="s">
        <v>149</v>
      </c>
      <c r="E10" s="127" t="s">
        <v>30</v>
      </c>
      <c r="F10" s="13" t="s">
        <v>31</v>
      </c>
      <c r="G10" s="13" t="s">
        <v>140</v>
      </c>
      <c r="H10" s="13" t="s">
        <v>138</v>
      </c>
      <c r="I10" s="13" t="s">
        <v>142</v>
      </c>
      <c r="J10" s="13" t="s">
        <v>140</v>
      </c>
      <c r="K10" s="13" t="s">
        <v>142</v>
      </c>
      <c r="L10" s="13" t="s">
        <v>32</v>
      </c>
      <c r="M10" s="13" t="s">
        <v>84</v>
      </c>
      <c r="N10" s="13" t="s">
        <v>85</v>
      </c>
      <c r="O10" s="126" t="s">
        <v>201</v>
      </c>
      <c r="P10" s="126" t="s">
        <v>202</v>
      </c>
    </row>
    <row r="11" spans="1:16" s="56" customFormat="1" ht="15" customHeight="1">
      <c r="B11" s="130"/>
      <c r="C11" s="131"/>
      <c r="D11" s="127"/>
      <c r="E11" s="127"/>
      <c r="F11" s="192">
        <v>44690</v>
      </c>
      <c r="G11" s="65"/>
      <c r="H11" s="65"/>
      <c r="I11" s="65"/>
      <c r="J11" s="65"/>
      <c r="K11" s="65"/>
      <c r="L11" s="65">
        <f>D7</f>
        <v>45626</v>
      </c>
      <c r="M11" s="65">
        <f>+D7</f>
        <v>45626</v>
      </c>
      <c r="N11" s="65"/>
      <c r="O11" s="127"/>
      <c r="P11" s="127"/>
    </row>
    <row r="12" spans="1:16" s="56" customFormat="1" ht="15" customHeight="1">
      <c r="B12" s="66" t="s">
        <v>151</v>
      </c>
      <c r="C12" s="71" t="s">
        <v>152</v>
      </c>
      <c r="D12" s="66" t="s">
        <v>195</v>
      </c>
      <c r="E12" s="189">
        <v>1500000000</v>
      </c>
      <c r="F12" s="189">
        <v>1500000000</v>
      </c>
      <c r="G12" s="60"/>
      <c r="H12" s="60"/>
      <c r="I12" s="60"/>
      <c r="J12" s="60"/>
      <c r="K12" s="60"/>
      <c r="L12" s="190">
        <f>SUM(F12:J12)</f>
        <v>1500000000</v>
      </c>
      <c r="M12" s="110">
        <f t="shared" ref="M12:M15" ca="1" si="1">-F12+SUMIF(INDIRECT($M$9),"원본분배",INDIRECT("G"&amp;ROW()&amp;":"&amp;$K$7&amp;ROW()))</f>
        <v>-1500000000</v>
      </c>
      <c r="N12" s="61">
        <f>L12/$L$16</f>
        <v>7.4999999999999997E-2</v>
      </c>
      <c r="O12" s="62" t="e">
        <f>XIRR(F12:L12,$F$11:$L$11)</f>
        <v>#NUM!</v>
      </c>
      <c r="P12" s="62"/>
    </row>
    <row r="13" spans="1:16" s="56" customFormat="1" ht="15" customHeight="1">
      <c r="B13" s="66" t="s">
        <v>151</v>
      </c>
      <c r="C13" s="71" t="s">
        <v>152</v>
      </c>
      <c r="D13" s="66" t="s">
        <v>196</v>
      </c>
      <c r="E13" s="189">
        <v>15000000000</v>
      </c>
      <c r="F13" s="189">
        <v>15000000000</v>
      </c>
      <c r="G13" s="60"/>
      <c r="H13" s="60"/>
      <c r="I13" s="60"/>
      <c r="J13" s="60"/>
      <c r="K13" s="60"/>
      <c r="L13" s="190">
        <f t="shared" ref="L13:L15" si="2">SUM(F13:J13)</f>
        <v>15000000000</v>
      </c>
      <c r="M13" s="110">
        <f t="shared" ca="1" si="1"/>
        <v>-15000000000</v>
      </c>
      <c r="N13" s="61">
        <f>L13/$L$16</f>
        <v>0.75</v>
      </c>
      <c r="O13" s="62" t="e">
        <f t="shared" ref="O13:O15" si="3">XIRR(F13:L13,$F$11:$L$11)</f>
        <v>#NUM!</v>
      </c>
      <c r="P13" s="62"/>
    </row>
    <row r="14" spans="1:16" s="56" customFormat="1" ht="15" customHeight="1">
      <c r="B14" s="66" t="s">
        <v>150</v>
      </c>
      <c r="C14" s="71" t="s">
        <v>153</v>
      </c>
      <c r="D14" s="66" t="s">
        <v>197</v>
      </c>
      <c r="E14" s="189">
        <v>3000000000</v>
      </c>
      <c r="F14" s="189">
        <v>3000000000</v>
      </c>
      <c r="G14" s="60"/>
      <c r="H14" s="60"/>
      <c r="I14" s="60"/>
      <c r="J14" s="60"/>
      <c r="K14" s="60"/>
      <c r="L14" s="190">
        <f t="shared" si="2"/>
        <v>3000000000</v>
      </c>
      <c r="M14" s="110">
        <f t="shared" ca="1" si="1"/>
        <v>-3000000000</v>
      </c>
      <c r="N14" s="61">
        <f>L14/$L$16</f>
        <v>0.15</v>
      </c>
      <c r="O14" s="62" t="e">
        <f t="shared" si="3"/>
        <v>#NUM!</v>
      </c>
      <c r="P14" s="62"/>
    </row>
    <row r="15" spans="1:16" s="56" customFormat="1" ht="15" customHeight="1">
      <c r="B15" s="66" t="s">
        <v>150</v>
      </c>
      <c r="C15" s="71" t="s">
        <v>153</v>
      </c>
      <c r="D15" s="66" t="s">
        <v>198</v>
      </c>
      <c r="E15" s="189">
        <v>500000000</v>
      </c>
      <c r="F15" s="189">
        <v>500000000</v>
      </c>
      <c r="G15" s="60"/>
      <c r="H15" s="60"/>
      <c r="I15" s="60"/>
      <c r="J15" s="60"/>
      <c r="K15" s="60"/>
      <c r="L15" s="190">
        <f t="shared" si="2"/>
        <v>500000000</v>
      </c>
      <c r="M15" s="110">
        <f t="shared" ca="1" si="1"/>
        <v>-500000000</v>
      </c>
      <c r="N15" s="61">
        <f>L15/$L$16</f>
        <v>2.5000000000000001E-2</v>
      </c>
      <c r="O15" s="62" t="e">
        <f t="shared" si="3"/>
        <v>#NUM!</v>
      </c>
      <c r="P15" s="62"/>
    </row>
    <row r="16" spans="1:16" s="56" customFormat="1" ht="15" customHeight="1">
      <c r="B16" s="124" t="s">
        <v>33</v>
      </c>
      <c r="C16" s="125"/>
      <c r="D16" s="124"/>
      <c r="E16" s="191">
        <f t="shared" ref="E16:F16" si="4">SUM(E12:E15)</f>
        <v>20000000000</v>
      </c>
      <c r="F16" s="191">
        <f t="shared" si="4"/>
        <v>20000000000</v>
      </c>
      <c r="G16" s="63">
        <f>SUM(G12:G15)</f>
        <v>0</v>
      </c>
      <c r="H16" s="63">
        <f>SUM(H12:H15)</f>
        <v>0</v>
      </c>
      <c r="I16" s="63">
        <f>SUM(I12:I15)</f>
        <v>0</v>
      </c>
      <c r="J16" s="63">
        <f>SUM(J12:J15)</f>
        <v>0</v>
      </c>
      <c r="K16" s="63">
        <f>SUM(K12:K15)</f>
        <v>0</v>
      </c>
      <c r="L16" s="191">
        <f>SUM(L12:L15)</f>
        <v>20000000000</v>
      </c>
      <c r="M16" s="63">
        <f ca="1">SUM(M12:M15)</f>
        <v>-20000000000</v>
      </c>
      <c r="N16" s="61">
        <f>L16/$L$16</f>
        <v>1</v>
      </c>
      <c r="O16" s="59"/>
      <c r="P16" s="59"/>
    </row>
    <row r="17" spans="2:14" s="56" customFormat="1" ht="15" customHeight="1">
      <c r="B17" s="107" t="str">
        <f>"*) 재무제표일부터 평가기준일(" &amp; TEXT(평가기준일,"yyyy-mm-dd") &amp;") 사이 예정된 추가출자 및 분배도 표기부탁드립니다."</f>
        <v>*) 재무제표일부터 평가기준일(2024-11-30) 사이 예정된 추가출자 및 분배도 표기부탁드립니다.</v>
      </c>
      <c r="L17" s="57"/>
      <c r="N17" s="57"/>
    </row>
    <row r="18" spans="2:14" s="56" customFormat="1" ht="15" customHeight="1">
      <c r="B18" s="107"/>
      <c r="L18" s="57"/>
      <c r="N18" s="57"/>
    </row>
  </sheetData>
  <mergeCells count="6">
    <mergeCell ref="B16:D16"/>
    <mergeCell ref="P10:P11"/>
    <mergeCell ref="D10:D11"/>
    <mergeCell ref="E10:E11"/>
    <mergeCell ref="O10:O11"/>
    <mergeCell ref="B10:C11"/>
  </mergeCells>
  <phoneticPr fontId="4" type="noConversion"/>
  <dataValidations disablePrompts="1" count="1">
    <dataValidation type="list" allowBlank="1" showInputMessage="1" showErrorMessage="1" sqref="G10:K10" xr:uid="{00000000-0002-0000-0300-000000000000}">
      <formula1>$P$2:$P$4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</sheetPr>
  <dimension ref="A1:L100"/>
  <sheetViews>
    <sheetView showGridLines="0" workbookViewId="0">
      <selection activeCell="B4" sqref="B4"/>
    </sheetView>
  </sheetViews>
  <sheetFormatPr defaultColWidth="0" defaultRowHeight="17" zeroHeight="1"/>
  <cols>
    <col min="1" max="1" width="2.75" style="7" customWidth="1"/>
    <col min="2" max="4" width="20.75" style="7" customWidth="1"/>
    <col min="5" max="12" width="8.9140625" style="7" customWidth="1"/>
    <col min="13" max="16384" width="8.9140625" style="7" hidden="1"/>
  </cols>
  <sheetData>
    <row r="1" spans="2:11" s="43" customFormat="1" ht="10" customHeight="1"/>
    <row r="2" spans="2:11" s="53" customFormat="1" ht="20.149999999999999" customHeight="1">
      <c r="B2" s="95" t="s">
        <v>36</v>
      </c>
      <c r="C2" s="95"/>
      <c r="D2" s="95"/>
      <c r="E2" s="97"/>
      <c r="F2" s="97"/>
      <c r="G2" s="97"/>
      <c r="H2" s="97"/>
      <c r="I2" s="97"/>
      <c r="J2" s="97"/>
      <c r="K2" s="97"/>
    </row>
    <row r="3" spans="2:11" s="45" customFormat="1" ht="15" customHeight="1">
      <c r="B3" s="44"/>
    </row>
    <row r="4" spans="2:11" s="43" customFormat="1" ht="15" customHeight="1">
      <c r="B4" s="78" t="s">
        <v>158</v>
      </c>
      <c r="C4" s="100">
        <f>'1-1(펀드 BS)'!C6</f>
        <v>45626</v>
      </c>
      <c r="D4" s="49"/>
    </row>
    <row r="5" spans="2:11" s="43" customFormat="1" ht="15" customHeight="1"/>
    <row r="6" spans="2:11" s="43" customFormat="1" ht="15" customHeight="1">
      <c r="C6" s="50"/>
      <c r="D6" s="10" t="s">
        <v>25</v>
      </c>
    </row>
    <row r="7" spans="2:11" s="51" customFormat="1" ht="15" customHeight="1">
      <c r="B7" s="13" t="s">
        <v>79</v>
      </c>
      <c r="C7" s="13" t="s">
        <v>80</v>
      </c>
      <c r="D7" s="13" t="s">
        <v>81</v>
      </c>
    </row>
    <row r="8" spans="2:11" s="43" customFormat="1" ht="15" customHeight="1">
      <c r="B8" s="30"/>
      <c r="C8" s="31"/>
      <c r="D8" s="30"/>
    </row>
    <row r="9" spans="2:11" s="43" customFormat="1" ht="15" customHeight="1">
      <c r="B9" s="43" t="s">
        <v>26</v>
      </c>
    </row>
    <row r="10" spans="2:11" s="43" customFormat="1" ht="15" customHeight="1">
      <c r="B10" s="43" t="s">
        <v>126</v>
      </c>
    </row>
    <row r="11" spans="2:11" ht="15" customHeight="1"/>
    <row r="12" spans="2:11" ht="15" customHeight="1">
      <c r="B12" s="15" t="s">
        <v>27</v>
      </c>
    </row>
    <row r="13" spans="2:11" ht="15" customHeight="1">
      <c r="B13" s="132"/>
      <c r="C13" s="132"/>
      <c r="D13" s="132"/>
    </row>
    <row r="14" spans="2:11" ht="15" customHeight="1">
      <c r="B14" s="132"/>
      <c r="C14" s="132"/>
      <c r="D14" s="132"/>
    </row>
    <row r="15" spans="2:11" ht="15" customHeight="1">
      <c r="B15" s="132"/>
      <c r="C15" s="132"/>
      <c r="D15" s="132"/>
    </row>
    <row r="16" spans="2:11" ht="15" customHeight="1">
      <c r="B16" s="132"/>
      <c r="C16" s="132"/>
      <c r="D16" s="132"/>
    </row>
    <row r="17" spans="2:4" ht="15" customHeight="1">
      <c r="B17" s="132"/>
      <c r="C17" s="132"/>
      <c r="D17" s="132"/>
    </row>
    <row r="18" spans="2:4" ht="15" customHeight="1">
      <c r="B18" s="132"/>
      <c r="C18" s="132"/>
      <c r="D18" s="132"/>
    </row>
    <row r="19" spans="2:4" ht="15" customHeight="1">
      <c r="B19" s="132"/>
      <c r="C19" s="132"/>
      <c r="D19" s="132"/>
    </row>
    <row r="20" spans="2:4" ht="15" customHeight="1">
      <c r="B20" s="132"/>
      <c r="C20" s="132"/>
      <c r="D20" s="132"/>
    </row>
    <row r="21" spans="2:4" ht="15" customHeight="1">
      <c r="B21" s="132"/>
      <c r="C21" s="132"/>
      <c r="D21" s="132"/>
    </row>
    <row r="22" spans="2:4" ht="15" customHeight="1">
      <c r="B22" s="132"/>
      <c r="C22" s="132"/>
      <c r="D22" s="132"/>
    </row>
    <row r="23" spans="2:4" ht="15" customHeight="1"/>
    <row r="24" spans="2:4" ht="15" customHeight="1"/>
    <row r="25" spans="2:4" ht="15" customHeight="1"/>
    <row r="26" spans="2:4" ht="15" customHeight="1"/>
    <row r="27" spans="2:4" ht="15" customHeight="1"/>
    <row r="28" spans="2:4" ht="15" customHeight="1"/>
    <row r="29" spans="2:4" ht="15" customHeight="1"/>
    <row r="30" spans="2:4" ht="15" customHeight="1"/>
    <row r="31" spans="2:4" ht="15" customHeight="1"/>
    <row r="32" spans="2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</sheetData>
  <mergeCells count="1">
    <mergeCell ref="B13:D22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4</vt:i4>
      </vt:variant>
    </vt:vector>
  </HeadingPairs>
  <TitlesOfParts>
    <vt:vector size="16" baseType="lpstr">
      <vt:lpstr>펀드 요청자료</vt:lpstr>
      <vt:lpstr>1-1(펀드 BS)</vt:lpstr>
      <vt:lpstr>PEF_BS</vt:lpstr>
      <vt:lpstr>PEF_PL</vt:lpstr>
      <vt:lpstr>1-2(투자자산현황)</vt:lpstr>
      <vt:lpstr>SPC_BS</vt:lpstr>
      <vt:lpstr>SPC_PL</vt:lpstr>
      <vt:lpstr>1-3(출자금현황)</vt:lpstr>
      <vt:lpstr>1-4(정관정보)</vt:lpstr>
      <vt:lpstr>1-5(예상출자금변동정보)</vt:lpstr>
      <vt:lpstr>2-1(파생발행정보)</vt:lpstr>
      <vt:lpstr>Setting</vt:lpstr>
      <vt:lpstr>'펀드 요청자료'!Print_Area</vt:lpstr>
      <vt:lpstr>범위</vt:lpstr>
      <vt:lpstr>잔여출자금</vt:lpstr>
      <vt:lpstr>평가기준일</vt:lpstr>
    </vt:vector>
  </TitlesOfParts>
  <Company>G&amp;A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G&amp;A</dc:creator>
  <cp:lastModifiedBy>Minhee Jung</cp:lastModifiedBy>
  <cp:lastPrinted>2018-04-25T04:25:16Z</cp:lastPrinted>
  <dcterms:created xsi:type="dcterms:W3CDTF">2006-05-16T01:33:55Z</dcterms:created>
  <dcterms:modified xsi:type="dcterms:W3CDTF">2024-11-08T02:34:16Z</dcterms:modified>
</cp:coreProperties>
</file>