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activeX/activeX2.xml" ContentType="application/vnd.ms-office.activeX+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현재_통합_문서" defaultThemeVersion="124226"/>
  <mc:AlternateContent xmlns:mc="http://schemas.openxmlformats.org/markup-compatibility/2006">
    <mc:Choice Requires="x15">
      <x15ac:absPath xmlns:x15ac="http://schemas.microsoft.com/office/spreadsheetml/2010/11/ac" url="C:\Users\hwcho\Desktop\리츠백업\BETA\"/>
    </mc:Choice>
  </mc:AlternateContent>
  <xr:revisionPtr revIDLastSave="0" documentId="13_ncr:1_{75FBA3DC-21AD-473F-87CF-19FE76A95BD3}" xr6:coauthVersionLast="47" xr6:coauthVersionMax="47" xr10:uidLastSave="{00000000-0000-0000-0000-000000000000}"/>
  <bookViews>
    <workbookView xWindow="-120" yWindow="-120" windowWidth="29040" windowHeight="15720" tabRatio="964" xr2:uid="{00000000-000D-0000-FFFF-FFFF00000000}"/>
  </bookViews>
  <sheets>
    <sheet name="24.3Q" sheetId="73" r:id="rId1"/>
    <sheet name="BETA(24.3Q)" sheetId="74" r:id="rId2"/>
    <sheet name="24.2Q" sheetId="77" r:id="rId3"/>
    <sheet name="23.4Q" sheetId="69" state="hidden" r:id="rId4"/>
    <sheet name="BETA(23.4Q)" sheetId="70" state="hidden" r:id="rId5"/>
    <sheet name="23.3Q (2309)" sheetId="67" state="hidden" r:id="rId6"/>
    <sheet name="BETA(23.3Q) (2309)" sheetId="68" state="hidden" r:id="rId7"/>
    <sheet name="23.3Q" sheetId="64" state="hidden" r:id="rId8"/>
    <sheet name="BETA(23.3Q)" sheetId="65" state="hidden" r:id="rId9"/>
    <sheet name="차입금시총(23.3Q)" sheetId="66" state="hidden" r:id="rId10"/>
    <sheet name="23.2Q" sheetId="61" state="hidden" r:id="rId11"/>
    <sheet name="BETA(23.2Q)" sheetId="62" state="hidden" r:id="rId12"/>
    <sheet name="차입금시총(23.2Q)" sheetId="63" state="hidden" r:id="rId13"/>
    <sheet name="23.1Q" sheetId="57" state="hidden" r:id="rId14"/>
    <sheet name="BETA(23.1Q)" sheetId="58" state="hidden" r:id="rId15"/>
    <sheet name="차입금시총(23.1Q)" sheetId="59" state="hidden" r:id="rId16"/>
    <sheet name="Rf.Mrp(23.1Q)" sheetId="60" state="hidden" r:id="rId17"/>
    <sheet name="21.3Q(국민연금)" sheetId="26" state="hidden" r:id="rId18"/>
    <sheet name="BETA(210930)" sheetId="27" state="hidden" r:id="rId19"/>
    <sheet name="차입금시총(210930)" sheetId="28" state="hidden" r:id="rId20"/>
    <sheet name="Rf.Mrp(210930)" sheetId="29" state="hidden" r:id="rId21"/>
    <sheet name="21.3Q" sheetId="21" state="hidden" r:id="rId22"/>
    <sheet name="BETA" sheetId="22" state="hidden" r:id="rId23"/>
    <sheet name="차입금시총" sheetId="23" state="hidden" r:id="rId24"/>
    <sheet name="Rf.Mrp" sheetId="25" state="hidden" r:id="rId25"/>
    <sheet name="21.2Q" sheetId="19" state="hidden" r:id="rId26"/>
    <sheet name="BETA(21.04.30)" sheetId="17" state="hidden" r:id="rId27"/>
    <sheet name="차입금시총(21.04.30)" sheetId="18" state="hidden" r:id="rId28"/>
    <sheet name="Sheet1" sheetId="4" state="hidden" r:id="rId29"/>
    <sheet name="Rf.Mrp(21.04.30)" sheetId="20" state="hidden" r:id="rId30"/>
  </sheets>
  <definedNames>
    <definedName name="_2년미만종목" localSheetId="13">#REF!</definedName>
    <definedName name="_2년미만종목" localSheetId="10">#REF!</definedName>
    <definedName name="_2년미만종목" localSheetId="7">#REF!</definedName>
    <definedName name="_2년미만종목" localSheetId="5">#REF!</definedName>
    <definedName name="_2년미만종목" localSheetId="3">#REF!</definedName>
    <definedName name="_2년미만종목" localSheetId="2">#REF!</definedName>
    <definedName name="_2년미만종목" localSheetId="0">#REF!</definedName>
    <definedName name="_2년미만종목" localSheetId="15">#REF!</definedName>
    <definedName name="_2년미만종목">#REF!</definedName>
    <definedName name="_xlnm._FilterDatabase" localSheetId="25" hidden="1">'21.2Q'!$B$12:$L$12</definedName>
    <definedName name="_xlnm._FilterDatabase" localSheetId="21" hidden="1">'21.3Q'!$B$12:$L$12</definedName>
    <definedName name="_xlnm._FilterDatabase" localSheetId="17" hidden="1">'21.3Q(국민연금)'!$B$12:$L$12</definedName>
    <definedName name="_xlnm._FilterDatabase" localSheetId="13" hidden="1">'23.1Q'!$B$9:$P$9</definedName>
    <definedName name="_xlnm._FilterDatabase" localSheetId="10" hidden="1">'23.2Q'!$C$9:$Q$9</definedName>
    <definedName name="_xlnm._FilterDatabase" localSheetId="7" hidden="1">'23.3Q'!$C$9:$Q$9</definedName>
    <definedName name="_xlnm._FilterDatabase" localSheetId="5" hidden="1">'23.3Q (2309)'!$C$9:$Q$9</definedName>
    <definedName name="_xlnm._FilterDatabase" localSheetId="3" hidden="1">'23.4Q'!$C$9:$Q$9</definedName>
    <definedName name="_xlnm._FilterDatabase" localSheetId="2" hidden="1">'24.2Q'!$C$9:$Q$9</definedName>
    <definedName name="_xlnm._FilterDatabase" localSheetId="0" hidden="1">'24.3Q'!$C$9:$Q$9</definedName>
    <definedName name="_제외산업종목수" localSheetId="13">#REF!</definedName>
    <definedName name="_제외산업종목수" localSheetId="10">#REF!</definedName>
    <definedName name="_제외산업종목수" localSheetId="7">#REF!</definedName>
    <definedName name="_제외산업종목수" localSheetId="5">#REF!</definedName>
    <definedName name="_제외산업종목수" localSheetId="3">#REF!</definedName>
    <definedName name="_제외산업종목수" localSheetId="2">#REF!</definedName>
    <definedName name="_제외산업종목수" localSheetId="0">#REF!</definedName>
    <definedName name="_제외산업종목수" localSheetId="15">#REF!</definedName>
    <definedName name="_제외산업종목수">#REF!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73" l="1"/>
  <c r="G8" i="74"/>
  <c r="I8" i="74"/>
  <c r="E66" i="77"/>
  <c r="E65" i="77"/>
  <c r="E60" i="77"/>
  <c r="C42" i="77" l="1"/>
  <c r="E63" i="77"/>
  <c r="C52" i="77" l="1"/>
  <c r="C45" i="77"/>
  <c r="C55" i="77"/>
  <c r="D55" i="77" s="1"/>
  <c r="C48" i="77"/>
  <c r="C44" i="77"/>
  <c r="E61" i="77"/>
  <c r="C47" i="77"/>
  <c r="C51" i="77"/>
  <c r="C43" i="77"/>
  <c r="C50" i="77"/>
  <c r="C53" i="77"/>
  <c r="C54" i="77"/>
  <c r="D54" i="77" s="1"/>
  <c r="C46" i="77"/>
  <c r="H42" i="77"/>
  <c r="G42" i="77"/>
  <c r="F42" i="77"/>
  <c r="E42" i="77"/>
  <c r="D42" i="77"/>
  <c r="E62" i="77"/>
  <c r="E64" i="77" s="1"/>
  <c r="E67" i="77" s="1"/>
  <c r="H67" i="77" s="1"/>
  <c r="C49" i="77"/>
  <c r="E47" i="77" l="1"/>
  <c r="G47" i="77"/>
  <c r="D47" i="77"/>
  <c r="F47" i="77"/>
  <c r="H47" i="77"/>
  <c r="G46" i="77"/>
  <c r="F46" i="77"/>
  <c r="E46" i="77"/>
  <c r="H46" i="77"/>
  <c r="D46" i="77"/>
  <c r="D43" i="77"/>
  <c r="H43" i="77"/>
  <c r="G43" i="77"/>
  <c r="E43" i="77"/>
  <c r="F43" i="77"/>
  <c r="D48" i="77"/>
  <c r="E48" i="77"/>
  <c r="F48" i="77"/>
  <c r="H48" i="77"/>
  <c r="G48" i="77"/>
  <c r="H49" i="77"/>
  <c r="G49" i="77"/>
  <c r="F49" i="77"/>
  <c r="E49" i="77"/>
  <c r="D49" i="77"/>
  <c r="D51" i="77"/>
  <c r="G51" i="77"/>
  <c r="F51" i="77"/>
  <c r="E51" i="77"/>
  <c r="H51" i="77"/>
  <c r="D53" i="77"/>
  <c r="H53" i="77"/>
  <c r="E53" i="77"/>
  <c r="G53" i="77"/>
  <c r="F53" i="77"/>
  <c r="H44" i="77"/>
  <c r="D44" i="77"/>
  <c r="G44" i="77"/>
  <c r="G56" i="77" s="1"/>
  <c r="G57" i="77" s="1"/>
  <c r="F44" i="77"/>
  <c r="E44" i="77"/>
  <c r="D45" i="77"/>
  <c r="H45" i="77"/>
  <c r="G45" i="77"/>
  <c r="F45" i="77"/>
  <c r="E45" i="77"/>
  <c r="G50" i="77"/>
  <c r="F50" i="77"/>
  <c r="E50" i="77"/>
  <c r="H50" i="77"/>
  <c r="D50" i="77"/>
  <c r="H52" i="77"/>
  <c r="G52" i="77"/>
  <c r="D52" i="77"/>
  <c r="F52" i="77"/>
  <c r="E52" i="77"/>
  <c r="F56" i="77" l="1"/>
  <c r="F57" i="77" s="1"/>
  <c r="E56" i="77"/>
  <c r="E57" i="77" s="1"/>
  <c r="H56" i="77"/>
  <c r="H57" i="77" s="1"/>
  <c r="E66" i="73" l="1"/>
  <c r="E65" i="73"/>
  <c r="H11" i="73" l="1"/>
  <c r="H12" i="73"/>
  <c r="H13" i="73"/>
  <c r="H14" i="73"/>
  <c r="H15" i="73"/>
  <c r="H16" i="73"/>
  <c r="H17" i="73"/>
  <c r="H18" i="73"/>
  <c r="H19" i="73"/>
  <c r="H20" i="73"/>
  <c r="H21" i="73"/>
  <c r="H22" i="73"/>
  <c r="H23" i="73"/>
  <c r="H24" i="73"/>
  <c r="H25" i="73"/>
  <c r="H26" i="73"/>
  <c r="H27" i="73"/>
  <c r="H28" i="73"/>
  <c r="H29" i="73"/>
  <c r="H30" i="73"/>
  <c r="H31" i="73"/>
  <c r="H32" i="73"/>
  <c r="H10" i="73"/>
  <c r="G11" i="73"/>
  <c r="G12" i="73"/>
  <c r="G13" i="73"/>
  <c r="G14" i="73"/>
  <c r="G15" i="73"/>
  <c r="G16" i="73"/>
  <c r="G17" i="73"/>
  <c r="J17" i="73" s="1"/>
  <c r="G18" i="73"/>
  <c r="G19" i="73"/>
  <c r="G20" i="73"/>
  <c r="G21" i="73"/>
  <c r="G22" i="73"/>
  <c r="G23" i="73"/>
  <c r="G24" i="73"/>
  <c r="G25" i="73"/>
  <c r="G26" i="73"/>
  <c r="G27" i="73"/>
  <c r="G28" i="73"/>
  <c r="G29" i="73"/>
  <c r="G30" i="73"/>
  <c r="G31" i="73"/>
  <c r="G32" i="73"/>
  <c r="G10" i="73"/>
  <c r="E60" i="73"/>
  <c r="P32" i="73"/>
  <c r="P31" i="73"/>
  <c r="P30" i="73"/>
  <c r="R29" i="73"/>
  <c r="P29" i="73"/>
  <c r="R28" i="73"/>
  <c r="P28" i="73"/>
  <c r="R27" i="73"/>
  <c r="P27" i="73"/>
  <c r="R26" i="73"/>
  <c r="P26" i="73"/>
  <c r="R25" i="73"/>
  <c r="P25" i="73"/>
  <c r="R24" i="73"/>
  <c r="P24" i="73"/>
  <c r="R23" i="73"/>
  <c r="P23" i="73"/>
  <c r="R22" i="73"/>
  <c r="P22" i="73"/>
  <c r="R21" i="73"/>
  <c r="P21" i="73"/>
  <c r="R20" i="73"/>
  <c r="P20" i="73"/>
  <c r="R19" i="73"/>
  <c r="P19" i="73"/>
  <c r="R18" i="73"/>
  <c r="P18" i="73"/>
  <c r="R17" i="73"/>
  <c r="P17" i="73"/>
  <c r="R16" i="73"/>
  <c r="P16" i="73"/>
  <c r="R15" i="73"/>
  <c r="P15" i="73"/>
  <c r="R14" i="73"/>
  <c r="P14" i="73"/>
  <c r="R13" i="73"/>
  <c r="P13" i="73"/>
  <c r="R12" i="73"/>
  <c r="P12" i="73"/>
  <c r="R11" i="73"/>
  <c r="P11" i="73"/>
  <c r="R10" i="73"/>
  <c r="S10" i="73" s="1"/>
  <c r="P10" i="73"/>
  <c r="J19" i="73" l="1"/>
  <c r="J14" i="73"/>
  <c r="J10" i="73"/>
  <c r="J25" i="73"/>
  <c r="J32" i="73"/>
  <c r="J12" i="73"/>
  <c r="J27" i="73"/>
  <c r="J24" i="73"/>
  <c r="J30" i="73"/>
  <c r="J28" i="73"/>
  <c r="J21" i="73"/>
  <c r="J26" i="73"/>
  <c r="J31" i="73"/>
  <c r="J20" i="73"/>
  <c r="J16" i="73"/>
  <c r="J18" i="73"/>
  <c r="J23" i="73"/>
  <c r="J15" i="73"/>
  <c r="J22" i="73"/>
  <c r="J11" i="73"/>
  <c r="J29" i="73"/>
  <c r="J13" i="73"/>
  <c r="S11" i="73"/>
  <c r="S12" i="73" s="1"/>
  <c r="S13" i="73" s="1"/>
  <c r="S14" i="73" s="1"/>
  <c r="S15" i="73" s="1"/>
  <c r="C42" i="73" l="1"/>
  <c r="G42" i="73" s="1"/>
  <c r="C44" i="73"/>
  <c r="C43" i="73"/>
  <c r="S16" i="73"/>
  <c r="S17" i="73" s="1"/>
  <c r="S18" i="73" s="1"/>
  <c r="S19" i="73" s="1"/>
  <c r="S20" i="73" s="1"/>
  <c r="S21" i="73" s="1"/>
  <c r="S22" i="73" s="1"/>
  <c r="S23" i="73" s="1"/>
  <c r="S24" i="73" s="1"/>
  <c r="S25" i="73" s="1"/>
  <c r="S26" i="73" s="1"/>
  <c r="S27" i="73" s="1"/>
  <c r="S28" i="73" s="1"/>
  <c r="F42" i="73" l="1"/>
  <c r="D42" i="73"/>
  <c r="E42" i="73"/>
  <c r="C46" i="73"/>
  <c r="C47" i="73"/>
  <c r="F47" i="73" s="1"/>
  <c r="C48" i="73"/>
  <c r="G48" i="73" s="1"/>
  <c r="C49" i="73"/>
  <c r="G49" i="73" s="1"/>
  <c r="C45" i="73"/>
  <c r="S29" i="73"/>
  <c r="C51" i="73" s="1"/>
  <c r="G33" i="73"/>
  <c r="E61" i="73" s="1"/>
  <c r="H33" i="73"/>
  <c r="G44" i="73"/>
  <c r="E44" i="73"/>
  <c r="D44" i="73"/>
  <c r="F44" i="73"/>
  <c r="G46" i="73"/>
  <c r="F46" i="73"/>
  <c r="E46" i="73"/>
  <c r="D46" i="73"/>
  <c r="F48" i="73"/>
  <c r="E43" i="73"/>
  <c r="D43" i="73"/>
  <c r="G43" i="73"/>
  <c r="F43" i="73"/>
  <c r="E48" i="73" l="1"/>
  <c r="D49" i="73"/>
  <c r="E49" i="73"/>
  <c r="F49" i="73"/>
  <c r="D47" i="73"/>
  <c r="E47" i="73"/>
  <c r="G47" i="73"/>
  <c r="D48" i="73"/>
  <c r="C50" i="73"/>
  <c r="D45" i="73"/>
  <c r="G45" i="73"/>
  <c r="F45" i="73"/>
  <c r="E45" i="73"/>
  <c r="F51" i="73"/>
  <c r="D51" i="73"/>
  <c r="G51" i="73"/>
  <c r="E51" i="73"/>
  <c r="E62" i="73"/>
  <c r="J33" i="73"/>
  <c r="C55" i="73"/>
  <c r="D55" i="73" s="1"/>
  <c r="C52" i="73"/>
  <c r="C54" i="73"/>
  <c r="D54" i="73" s="1"/>
  <c r="C53" i="73"/>
  <c r="E63" i="73" l="1"/>
  <c r="F50" i="73"/>
  <c r="D50" i="73"/>
  <c r="E50" i="73"/>
  <c r="G50" i="73"/>
  <c r="D53" i="73"/>
  <c r="E53" i="73"/>
  <c r="F53" i="73"/>
  <c r="H53" i="73"/>
  <c r="G53" i="73"/>
  <c r="G52" i="73"/>
  <c r="F52" i="73"/>
  <c r="E52" i="73"/>
  <c r="D52" i="73"/>
  <c r="F56" i="73" l="1"/>
  <c r="F57" i="73" s="1"/>
  <c r="E56" i="73"/>
  <c r="E57" i="73" s="1"/>
  <c r="G56" i="73"/>
  <c r="G57" i="73" s="1"/>
  <c r="H42" i="69"/>
  <c r="H43" i="69"/>
  <c r="H44" i="69"/>
  <c r="H45" i="69"/>
  <c r="H46" i="69"/>
  <c r="H47" i="69"/>
  <c r="H48" i="69"/>
  <c r="H49" i="69"/>
  <c r="H50" i="69"/>
  <c r="H51" i="69"/>
  <c r="H52" i="69"/>
  <c r="H41" i="69"/>
  <c r="G42" i="69"/>
  <c r="G43" i="69"/>
  <c r="G44" i="69"/>
  <c r="G45" i="69"/>
  <c r="G46" i="69"/>
  <c r="G47" i="69"/>
  <c r="G48" i="69"/>
  <c r="G49" i="69"/>
  <c r="G50" i="69"/>
  <c r="G51" i="69"/>
  <c r="G52" i="69"/>
  <c r="G41" i="69"/>
  <c r="F42" i="69"/>
  <c r="F43" i="69"/>
  <c r="F44" i="69"/>
  <c r="F45" i="69"/>
  <c r="F46" i="69"/>
  <c r="F47" i="69"/>
  <c r="F48" i="69"/>
  <c r="F49" i="69"/>
  <c r="F50" i="69"/>
  <c r="F51" i="69"/>
  <c r="F52" i="69"/>
  <c r="F41" i="69"/>
  <c r="E42" i="69"/>
  <c r="E43" i="69"/>
  <c r="E44" i="69"/>
  <c r="E45" i="69"/>
  <c r="E46" i="69"/>
  <c r="E47" i="69"/>
  <c r="E48" i="69"/>
  <c r="E49" i="69"/>
  <c r="E50" i="69"/>
  <c r="E51" i="69"/>
  <c r="E52" i="69"/>
  <c r="E41" i="69"/>
  <c r="D42" i="69"/>
  <c r="D43" i="69"/>
  <c r="D44" i="69"/>
  <c r="D45" i="69"/>
  <c r="D46" i="69"/>
  <c r="D47" i="69"/>
  <c r="D48" i="69"/>
  <c r="D49" i="69"/>
  <c r="D50" i="69"/>
  <c r="D51" i="69"/>
  <c r="D52" i="69"/>
  <c r="D41" i="69"/>
  <c r="C41" i="69"/>
  <c r="C42" i="69"/>
  <c r="C43" i="69"/>
  <c r="C44" i="69"/>
  <c r="C45" i="69"/>
  <c r="C46" i="69"/>
  <c r="C47" i="69"/>
  <c r="C48" i="69"/>
  <c r="K33" i="69"/>
  <c r="J33" i="69"/>
  <c r="H33" i="69"/>
  <c r="G33" i="69"/>
  <c r="E62" i="69"/>
  <c r="E63" i="69"/>
  <c r="E57" i="69"/>
  <c r="P30" i="69"/>
  <c r="H30" i="69"/>
  <c r="G30" i="69"/>
  <c r="R29" i="69"/>
  <c r="P29" i="69"/>
  <c r="H29" i="69"/>
  <c r="G29" i="69"/>
  <c r="R28" i="69"/>
  <c r="P28" i="69"/>
  <c r="H28" i="69"/>
  <c r="G28" i="69"/>
  <c r="J28" i="69" s="1"/>
  <c r="R27" i="69"/>
  <c r="P27" i="69"/>
  <c r="H27" i="69"/>
  <c r="G27" i="69"/>
  <c r="R26" i="69"/>
  <c r="P26" i="69"/>
  <c r="H26" i="69"/>
  <c r="G26" i="69"/>
  <c r="R25" i="69"/>
  <c r="P25" i="69"/>
  <c r="H25" i="69"/>
  <c r="G25" i="69"/>
  <c r="R24" i="69"/>
  <c r="P24" i="69"/>
  <c r="H24" i="69"/>
  <c r="G24" i="69"/>
  <c r="J24" i="69" s="1"/>
  <c r="R23" i="69"/>
  <c r="P23" i="69"/>
  <c r="H23" i="69"/>
  <c r="G23" i="69"/>
  <c r="J23" i="69" s="1"/>
  <c r="R22" i="69"/>
  <c r="P22" i="69"/>
  <c r="H22" i="69"/>
  <c r="G22" i="69"/>
  <c r="R21" i="69"/>
  <c r="P21" i="69"/>
  <c r="H21" i="69"/>
  <c r="G21" i="69"/>
  <c r="R20" i="69"/>
  <c r="P20" i="69"/>
  <c r="H20" i="69"/>
  <c r="G20" i="69"/>
  <c r="R19" i="69"/>
  <c r="P19" i="69"/>
  <c r="H19" i="69"/>
  <c r="G19" i="69"/>
  <c r="J19" i="69" s="1"/>
  <c r="R18" i="69"/>
  <c r="P18" i="69"/>
  <c r="H18" i="69"/>
  <c r="G18" i="69"/>
  <c r="R17" i="69"/>
  <c r="P17" i="69"/>
  <c r="H17" i="69"/>
  <c r="G17" i="69"/>
  <c r="R16" i="69"/>
  <c r="P16" i="69"/>
  <c r="H16" i="69"/>
  <c r="G16" i="69"/>
  <c r="J16" i="69" s="1"/>
  <c r="R15" i="69"/>
  <c r="P15" i="69"/>
  <c r="H15" i="69"/>
  <c r="G15" i="69"/>
  <c r="R14" i="69"/>
  <c r="P14" i="69"/>
  <c r="H14" i="69"/>
  <c r="G14" i="69"/>
  <c r="R13" i="69"/>
  <c r="P13" i="69"/>
  <c r="H13" i="69"/>
  <c r="G13" i="69"/>
  <c r="J13" i="69" s="1"/>
  <c r="R12" i="69"/>
  <c r="P12" i="69"/>
  <c r="H12" i="69"/>
  <c r="G12" i="69"/>
  <c r="J12" i="69" s="1"/>
  <c r="R11" i="69"/>
  <c r="P11" i="69"/>
  <c r="H11" i="69"/>
  <c r="G11" i="69"/>
  <c r="J11" i="69" s="1"/>
  <c r="R10" i="69"/>
  <c r="S10" i="69" s="1"/>
  <c r="P10" i="69"/>
  <c r="H10" i="69"/>
  <c r="G10" i="69"/>
  <c r="K7" i="69"/>
  <c r="J27" i="69" l="1"/>
  <c r="J14" i="69"/>
  <c r="J29" i="69"/>
  <c r="J10" i="69"/>
  <c r="J20" i="69"/>
  <c r="J18" i="69"/>
  <c r="J22" i="69"/>
  <c r="E59" i="69"/>
  <c r="J21" i="69"/>
  <c r="E58" i="69"/>
  <c r="J30" i="69"/>
  <c r="J26" i="69"/>
  <c r="J17" i="69"/>
  <c r="J15" i="69"/>
  <c r="J25" i="69"/>
  <c r="S11" i="69"/>
  <c r="S12" i="69" s="1"/>
  <c r="S13" i="69" s="1"/>
  <c r="S14" i="69" s="1"/>
  <c r="S15" i="69" s="1"/>
  <c r="S16" i="69" s="1"/>
  <c r="S17" i="69" s="1"/>
  <c r="S18" i="69" s="1"/>
  <c r="S19" i="69" s="1"/>
  <c r="S20" i="69" s="1"/>
  <c r="S21" i="69" s="1"/>
  <c r="S22" i="69" s="1"/>
  <c r="S23" i="69" s="1"/>
  <c r="S24" i="69" s="1"/>
  <c r="S25" i="69" s="1"/>
  <c r="S26" i="69" s="1"/>
  <c r="S27" i="69" s="1"/>
  <c r="S28" i="69" s="1"/>
  <c r="S29" i="69" s="1"/>
  <c r="K28" i="69" l="1"/>
  <c r="K22" i="69"/>
  <c r="K17" i="69"/>
  <c r="K26" i="69"/>
  <c r="K13" i="69"/>
  <c r="K11" i="69"/>
  <c r="K19" i="69"/>
  <c r="K15" i="69"/>
  <c r="K30" i="69"/>
  <c r="K24" i="69"/>
  <c r="K14" i="69"/>
  <c r="K18" i="69"/>
  <c r="K21" i="69"/>
  <c r="K20" i="69"/>
  <c r="K27" i="69"/>
  <c r="K16" i="69"/>
  <c r="K10" i="69"/>
  <c r="K23" i="69"/>
  <c r="K25" i="69"/>
  <c r="K12" i="69"/>
  <c r="K29" i="69"/>
  <c r="E60" i="69"/>
  <c r="E61" i="69" s="1"/>
  <c r="E64" i="69" s="1"/>
  <c r="H64" i="69" s="1"/>
  <c r="C52" i="69"/>
  <c r="C49" i="69"/>
  <c r="C50" i="69"/>
  <c r="C51" i="69"/>
  <c r="G53" i="69" l="1"/>
  <c r="E53" i="69"/>
  <c r="F53" i="69"/>
  <c r="H53" i="69"/>
  <c r="K31" i="67" l="1"/>
  <c r="J31" i="67"/>
  <c r="G31" i="67"/>
  <c r="H31" i="67"/>
  <c r="H11" i="67"/>
  <c r="H12" i="67"/>
  <c r="E57" i="67" s="1"/>
  <c r="H13" i="67"/>
  <c r="H14" i="67"/>
  <c r="H15" i="67"/>
  <c r="H16" i="67"/>
  <c r="H17" i="67"/>
  <c r="H18" i="67"/>
  <c r="H19" i="67"/>
  <c r="H20" i="67"/>
  <c r="H21" i="67"/>
  <c r="H22" i="67"/>
  <c r="H23" i="67"/>
  <c r="H24" i="67"/>
  <c r="H25" i="67"/>
  <c r="H26" i="67"/>
  <c r="H27" i="67"/>
  <c r="H28" i="67"/>
  <c r="H29" i="67"/>
  <c r="H30" i="67"/>
  <c r="H10" i="67"/>
  <c r="E61" i="67"/>
  <c r="E60" i="67"/>
  <c r="E55" i="67"/>
  <c r="P30" i="67"/>
  <c r="G30" i="67"/>
  <c r="R29" i="67"/>
  <c r="P29" i="67"/>
  <c r="G29" i="67"/>
  <c r="R28" i="67"/>
  <c r="P28" i="67"/>
  <c r="G28" i="67"/>
  <c r="R27" i="67"/>
  <c r="P27" i="67"/>
  <c r="G27" i="67"/>
  <c r="J27" i="67" s="1"/>
  <c r="R26" i="67"/>
  <c r="P26" i="67"/>
  <c r="G26" i="67"/>
  <c r="R25" i="67"/>
  <c r="P25" i="67"/>
  <c r="G25" i="67"/>
  <c r="R24" i="67"/>
  <c r="P24" i="67"/>
  <c r="G24" i="67"/>
  <c r="R23" i="67"/>
  <c r="P23" i="67"/>
  <c r="G23" i="67"/>
  <c r="R22" i="67"/>
  <c r="P22" i="67"/>
  <c r="G22" i="67"/>
  <c r="R21" i="67"/>
  <c r="P21" i="67"/>
  <c r="G21" i="67"/>
  <c r="J21" i="67" s="1"/>
  <c r="R20" i="67"/>
  <c r="P20" i="67"/>
  <c r="G20" i="67"/>
  <c r="R19" i="67"/>
  <c r="P19" i="67"/>
  <c r="G19" i="67"/>
  <c r="R18" i="67"/>
  <c r="P18" i="67"/>
  <c r="G18" i="67"/>
  <c r="R17" i="67"/>
  <c r="P17" i="67"/>
  <c r="G17" i="67"/>
  <c r="R16" i="67"/>
  <c r="P16" i="67"/>
  <c r="G16" i="67"/>
  <c r="R15" i="67"/>
  <c r="P15" i="67"/>
  <c r="G15" i="67"/>
  <c r="J15" i="67" s="1"/>
  <c r="R14" i="67"/>
  <c r="P14" i="67"/>
  <c r="G14" i="67"/>
  <c r="R13" i="67"/>
  <c r="P13" i="67"/>
  <c r="G13" i="67"/>
  <c r="R12" i="67"/>
  <c r="P12" i="67"/>
  <c r="G12" i="67"/>
  <c r="R11" i="67"/>
  <c r="P11" i="67"/>
  <c r="G11" i="67"/>
  <c r="R10" i="67"/>
  <c r="S10" i="67" s="1"/>
  <c r="P10" i="67"/>
  <c r="G10" i="67"/>
  <c r="J10" i="67" s="1"/>
  <c r="K7" i="67"/>
  <c r="E61" i="64"/>
  <c r="E60" i="64"/>
  <c r="K42" i="64"/>
  <c r="H11" i="64"/>
  <c r="H12" i="64"/>
  <c r="H13" i="64"/>
  <c r="H14" i="64"/>
  <c r="H15" i="64"/>
  <c r="H16" i="64"/>
  <c r="H17" i="64"/>
  <c r="H18" i="64"/>
  <c r="H19" i="64"/>
  <c r="H20" i="64"/>
  <c r="H21" i="64"/>
  <c r="H22" i="64"/>
  <c r="H23" i="64"/>
  <c r="H24" i="64"/>
  <c r="H25" i="64"/>
  <c r="H26" i="64"/>
  <c r="H27" i="64"/>
  <c r="H28" i="64"/>
  <c r="H29" i="64"/>
  <c r="H30" i="64"/>
  <c r="H31" i="64"/>
  <c r="H10" i="64"/>
  <c r="L11" i="66"/>
  <c r="L12" i="66"/>
  <c r="L13" i="66"/>
  <c r="L14" i="66"/>
  <c r="L15" i="66"/>
  <c r="L16" i="66"/>
  <c r="L17" i="66"/>
  <c r="L18" i="66"/>
  <c r="L19" i="66"/>
  <c r="L20" i="66"/>
  <c r="L21" i="66"/>
  <c r="L22" i="66"/>
  <c r="L23" i="66"/>
  <c r="L24" i="66"/>
  <c r="L25" i="66"/>
  <c r="L26" i="66"/>
  <c r="L27" i="66"/>
  <c r="L10" i="66"/>
  <c r="K27" i="66"/>
  <c r="K26" i="66"/>
  <c r="K25" i="66"/>
  <c r="K24" i="66"/>
  <c r="K23" i="66"/>
  <c r="K22" i="66"/>
  <c r="K21" i="66"/>
  <c r="K20" i="66"/>
  <c r="K19" i="66"/>
  <c r="K18" i="66"/>
  <c r="K17" i="66"/>
  <c r="K16" i="66"/>
  <c r="K15" i="66"/>
  <c r="K14" i="66"/>
  <c r="K13" i="66"/>
  <c r="K12" i="66"/>
  <c r="K11" i="66"/>
  <c r="K10" i="66"/>
  <c r="K9" i="66"/>
  <c r="L9" i="66" s="1"/>
  <c r="K8" i="66"/>
  <c r="L8" i="66" s="1"/>
  <c r="K7" i="66"/>
  <c r="L7" i="66" s="1"/>
  <c r="E4" i="66"/>
  <c r="K5" i="66" s="1"/>
  <c r="D4" i="66"/>
  <c r="C4" i="66"/>
  <c r="L5" i="66" s="1"/>
  <c r="E55" i="64"/>
  <c r="P30" i="64"/>
  <c r="G30" i="64"/>
  <c r="R29" i="64"/>
  <c r="P29" i="64"/>
  <c r="G29" i="64"/>
  <c r="R28" i="64"/>
  <c r="P28" i="64"/>
  <c r="G28" i="64"/>
  <c r="R27" i="64"/>
  <c r="P27" i="64"/>
  <c r="G27" i="64"/>
  <c r="R26" i="64"/>
  <c r="P26" i="64"/>
  <c r="G26" i="64"/>
  <c r="R25" i="64"/>
  <c r="P25" i="64"/>
  <c r="G25" i="64"/>
  <c r="R24" i="64"/>
  <c r="P24" i="64"/>
  <c r="G24" i="64"/>
  <c r="R23" i="64"/>
  <c r="P23" i="64"/>
  <c r="G23" i="64"/>
  <c r="R22" i="64"/>
  <c r="P22" i="64"/>
  <c r="G22" i="64"/>
  <c r="R21" i="64"/>
  <c r="P21" i="64"/>
  <c r="G21" i="64"/>
  <c r="R20" i="64"/>
  <c r="P20" i="64"/>
  <c r="G20" i="64"/>
  <c r="R19" i="64"/>
  <c r="P19" i="64"/>
  <c r="G19" i="64"/>
  <c r="R18" i="64"/>
  <c r="P18" i="64"/>
  <c r="G18" i="64"/>
  <c r="R17" i="64"/>
  <c r="P17" i="64"/>
  <c r="G17" i="64"/>
  <c r="R16" i="64"/>
  <c r="P16" i="64"/>
  <c r="G16" i="64"/>
  <c r="R15" i="64"/>
  <c r="P15" i="64"/>
  <c r="G15" i="64"/>
  <c r="R14" i="64"/>
  <c r="P14" i="64"/>
  <c r="G14" i="64"/>
  <c r="R13" i="64"/>
  <c r="P13" i="64"/>
  <c r="G13" i="64"/>
  <c r="G31" i="64" s="1"/>
  <c r="E56" i="64" s="1"/>
  <c r="R12" i="64"/>
  <c r="P12" i="64"/>
  <c r="G12" i="64"/>
  <c r="R11" i="64"/>
  <c r="P11" i="64"/>
  <c r="G11" i="64"/>
  <c r="R10" i="64"/>
  <c r="S10" i="64" s="1"/>
  <c r="P10" i="64"/>
  <c r="G10" i="64"/>
  <c r="K7" i="64"/>
  <c r="K27" i="63"/>
  <c r="L27" i="63" s="1"/>
  <c r="K26" i="63"/>
  <c r="L26" i="63" s="1"/>
  <c r="K25" i="63"/>
  <c r="L25" i="63" s="1"/>
  <c r="K24" i="63"/>
  <c r="L24" i="63" s="1"/>
  <c r="K23" i="63"/>
  <c r="L23" i="63" s="1"/>
  <c r="K22" i="63"/>
  <c r="L22" i="63" s="1"/>
  <c r="K21" i="63"/>
  <c r="L21" i="63" s="1"/>
  <c r="K20" i="63"/>
  <c r="L20" i="63" s="1"/>
  <c r="K19" i="63"/>
  <c r="L19" i="63" s="1"/>
  <c r="J22" i="67" l="1"/>
  <c r="J17" i="67"/>
  <c r="J12" i="67"/>
  <c r="J11" i="67"/>
  <c r="J23" i="67"/>
  <c r="K23" i="67" s="1"/>
  <c r="J29" i="67"/>
  <c r="J19" i="67"/>
  <c r="J24" i="67"/>
  <c r="K24" i="67" s="1"/>
  <c r="J28" i="67"/>
  <c r="K28" i="67" s="1"/>
  <c r="J30" i="67"/>
  <c r="K30" i="67" s="1"/>
  <c r="J18" i="67"/>
  <c r="K18" i="67" s="1"/>
  <c r="J25" i="67"/>
  <c r="K25" i="67" s="1"/>
  <c r="J26" i="67"/>
  <c r="J20" i="67"/>
  <c r="J16" i="67"/>
  <c r="K16" i="67" s="1"/>
  <c r="J14" i="67"/>
  <c r="E56" i="67"/>
  <c r="S11" i="67"/>
  <c r="S12" i="67" s="1"/>
  <c r="S13" i="67" s="1"/>
  <c r="S14" i="67" s="1"/>
  <c r="S15" i="67" s="1"/>
  <c r="S16" i="67" s="1"/>
  <c r="S17" i="67" s="1"/>
  <c r="S18" i="67" s="1"/>
  <c r="S19" i="67" s="1"/>
  <c r="S20" i="67" s="1"/>
  <c r="S21" i="67" s="1"/>
  <c r="S22" i="67" s="1"/>
  <c r="S23" i="67" s="1"/>
  <c r="S24" i="67" s="1"/>
  <c r="S25" i="67" s="1"/>
  <c r="S26" i="67" s="1"/>
  <c r="S27" i="67" s="1"/>
  <c r="S28" i="67" s="1"/>
  <c r="S29" i="67" s="1"/>
  <c r="C42" i="67"/>
  <c r="C45" i="67"/>
  <c r="C48" i="67"/>
  <c r="C47" i="67"/>
  <c r="C50" i="67"/>
  <c r="C40" i="67"/>
  <c r="C43" i="67"/>
  <c r="C39" i="67"/>
  <c r="K12" i="67"/>
  <c r="K17" i="67"/>
  <c r="K27" i="67"/>
  <c r="K19" i="67"/>
  <c r="K15" i="67"/>
  <c r="K11" i="67"/>
  <c r="K26" i="67"/>
  <c r="K14" i="67"/>
  <c r="K29" i="67"/>
  <c r="K20" i="67"/>
  <c r="K21" i="67"/>
  <c r="K22" i="67"/>
  <c r="K10" i="67"/>
  <c r="J13" i="67"/>
  <c r="K13" i="67" s="1"/>
  <c r="J22" i="64"/>
  <c r="J23" i="64"/>
  <c r="J25" i="64"/>
  <c r="J12" i="64"/>
  <c r="J20" i="64"/>
  <c r="J24" i="64"/>
  <c r="J19" i="64"/>
  <c r="J26" i="64"/>
  <c r="J14" i="64"/>
  <c r="J21" i="64"/>
  <c r="J27" i="64"/>
  <c r="J30" i="64"/>
  <c r="S11" i="64"/>
  <c r="S12" i="64" s="1"/>
  <c r="S13" i="64" s="1"/>
  <c r="S14" i="64" s="1"/>
  <c r="S15" i="64" s="1"/>
  <c r="S16" i="64" s="1"/>
  <c r="S17" i="64" s="1"/>
  <c r="S18" i="64" s="1"/>
  <c r="S19" i="64" s="1"/>
  <c r="S20" i="64" s="1"/>
  <c r="S21" i="64" s="1"/>
  <c r="S22" i="64" s="1"/>
  <c r="S23" i="64" s="1"/>
  <c r="S24" i="64" s="1"/>
  <c r="S25" i="64" s="1"/>
  <c r="S26" i="64" s="1"/>
  <c r="S27" i="64" s="1"/>
  <c r="S28" i="64" s="1"/>
  <c r="S29" i="64" s="1"/>
  <c r="C48" i="64"/>
  <c r="C50" i="64"/>
  <c r="C41" i="64"/>
  <c r="C47" i="64"/>
  <c r="C40" i="64"/>
  <c r="C46" i="64"/>
  <c r="C39" i="64"/>
  <c r="C42" i="64"/>
  <c r="C45" i="64"/>
  <c r="C49" i="64"/>
  <c r="J28" i="64"/>
  <c r="J15" i="64"/>
  <c r="J11" i="64"/>
  <c r="J18" i="64"/>
  <c r="J10" i="64"/>
  <c r="E57" i="64"/>
  <c r="J29" i="64"/>
  <c r="J16" i="64"/>
  <c r="J17" i="64"/>
  <c r="J13" i="64"/>
  <c r="H19" i="61"/>
  <c r="H21" i="61"/>
  <c r="H22" i="61"/>
  <c r="H23" i="61"/>
  <c r="H24" i="61"/>
  <c r="H25" i="61"/>
  <c r="H26" i="61"/>
  <c r="H27" i="61"/>
  <c r="H28" i="61"/>
  <c r="H29" i="61"/>
  <c r="H30" i="61"/>
  <c r="G11" i="61"/>
  <c r="G12" i="61"/>
  <c r="G13" i="61"/>
  <c r="G14" i="61"/>
  <c r="G15" i="61"/>
  <c r="G16" i="61"/>
  <c r="G17" i="61"/>
  <c r="G18" i="61"/>
  <c r="G19" i="61"/>
  <c r="G20" i="61"/>
  <c r="G21" i="61"/>
  <c r="G22" i="61"/>
  <c r="G23" i="61"/>
  <c r="G24" i="61"/>
  <c r="G25" i="61"/>
  <c r="G26" i="61"/>
  <c r="G27" i="61"/>
  <c r="G28" i="61"/>
  <c r="G29" i="61"/>
  <c r="G30" i="61"/>
  <c r="G10" i="61"/>
  <c r="K16" i="63"/>
  <c r="K18" i="63"/>
  <c r="L18" i="63" s="1"/>
  <c r="K17" i="63"/>
  <c r="L17" i="63" s="1"/>
  <c r="H20" i="61" s="1"/>
  <c r="L16" i="63"/>
  <c r="K15" i="63"/>
  <c r="L15" i="63" s="1"/>
  <c r="H18" i="61" s="1"/>
  <c r="K14" i="63"/>
  <c r="L14" i="63" s="1"/>
  <c r="H17" i="61" s="1"/>
  <c r="K13" i="63"/>
  <c r="L13" i="63" s="1"/>
  <c r="H16" i="61" s="1"/>
  <c r="K12" i="63"/>
  <c r="L12" i="63" s="1"/>
  <c r="H15" i="61" s="1"/>
  <c r="K11" i="63"/>
  <c r="L11" i="63" s="1"/>
  <c r="H14" i="61" s="1"/>
  <c r="K10" i="63"/>
  <c r="L10" i="63" s="1"/>
  <c r="H13" i="61" s="1"/>
  <c r="K9" i="63"/>
  <c r="L9" i="63" s="1"/>
  <c r="H12" i="61" s="1"/>
  <c r="K8" i="63"/>
  <c r="L8" i="63" s="1"/>
  <c r="H11" i="61" s="1"/>
  <c r="K7" i="63"/>
  <c r="L7" i="63" s="1"/>
  <c r="H10" i="61" s="1"/>
  <c r="E4" i="63"/>
  <c r="K5" i="63" s="1"/>
  <c r="D4" i="63"/>
  <c r="C4" i="63"/>
  <c r="L5" i="63" s="1"/>
  <c r="F47" i="67" l="1"/>
  <c r="G47" i="67"/>
  <c r="E47" i="67"/>
  <c r="D47" i="67"/>
  <c r="H47" i="67"/>
  <c r="C46" i="67"/>
  <c r="C49" i="67"/>
  <c r="D43" i="67"/>
  <c r="F43" i="67"/>
  <c r="E43" i="67"/>
  <c r="H43" i="67"/>
  <c r="G43" i="67"/>
  <c r="E40" i="67"/>
  <c r="H40" i="67"/>
  <c r="D40" i="67"/>
  <c r="G40" i="67"/>
  <c r="F40" i="67"/>
  <c r="F45" i="67"/>
  <c r="H45" i="67"/>
  <c r="G45" i="67"/>
  <c r="E45" i="67"/>
  <c r="D45" i="67"/>
  <c r="K42" i="67"/>
  <c r="H50" i="67"/>
  <c r="G50" i="67"/>
  <c r="D50" i="67"/>
  <c r="F50" i="67"/>
  <c r="E50" i="67"/>
  <c r="D42" i="67"/>
  <c r="F42" i="67"/>
  <c r="E42" i="67"/>
  <c r="H42" i="67"/>
  <c r="G42" i="67"/>
  <c r="C44" i="67"/>
  <c r="C41" i="67"/>
  <c r="H39" i="67"/>
  <c r="E39" i="67"/>
  <c r="G39" i="67"/>
  <c r="F39" i="67"/>
  <c r="D39" i="67"/>
  <c r="H48" i="67"/>
  <c r="G48" i="67"/>
  <c r="F48" i="67"/>
  <c r="E48" i="67"/>
  <c r="D48" i="67"/>
  <c r="E58" i="67"/>
  <c r="E59" i="67" s="1"/>
  <c r="E62" i="67" s="1"/>
  <c r="H62" i="67" s="1"/>
  <c r="K20" i="64"/>
  <c r="K15" i="64"/>
  <c r="K13" i="64"/>
  <c r="H42" i="64" s="1"/>
  <c r="K30" i="64"/>
  <c r="K27" i="64"/>
  <c r="K21" i="64"/>
  <c r="K24" i="64"/>
  <c r="K28" i="64"/>
  <c r="D46" i="64"/>
  <c r="F46" i="64"/>
  <c r="E46" i="64"/>
  <c r="H46" i="64"/>
  <c r="G46" i="64"/>
  <c r="K14" i="64"/>
  <c r="H49" i="64"/>
  <c r="G49" i="64"/>
  <c r="E49" i="64"/>
  <c r="F49" i="64"/>
  <c r="D49" i="64"/>
  <c r="K29" i="64"/>
  <c r="G42" i="64"/>
  <c r="D42" i="64"/>
  <c r="E42" i="64"/>
  <c r="F42" i="64"/>
  <c r="F48" i="64"/>
  <c r="E48" i="64"/>
  <c r="G48" i="64"/>
  <c r="D48" i="64"/>
  <c r="H48" i="64"/>
  <c r="K25" i="64"/>
  <c r="K17" i="64"/>
  <c r="K23" i="64"/>
  <c r="G40" i="64"/>
  <c r="F40" i="64"/>
  <c r="E40" i="64"/>
  <c r="D40" i="64"/>
  <c r="D41" i="64"/>
  <c r="E41" i="64"/>
  <c r="F41" i="64"/>
  <c r="G41" i="64"/>
  <c r="J31" i="64"/>
  <c r="E58" i="64" s="1"/>
  <c r="E59" i="64" s="1"/>
  <c r="E62" i="64" s="1"/>
  <c r="H62" i="64" s="1"/>
  <c r="K10" i="64"/>
  <c r="K26" i="64"/>
  <c r="K12" i="64"/>
  <c r="H41" i="64" s="1"/>
  <c r="C43" i="64"/>
  <c r="E45" i="64"/>
  <c r="G45" i="64"/>
  <c r="D45" i="64"/>
  <c r="F45" i="64"/>
  <c r="F39" i="64"/>
  <c r="G39" i="64"/>
  <c r="E39" i="64"/>
  <c r="D39" i="64"/>
  <c r="K16" i="64"/>
  <c r="F47" i="64"/>
  <c r="E47" i="64"/>
  <c r="D47" i="64"/>
  <c r="H47" i="64"/>
  <c r="G47" i="64"/>
  <c r="H50" i="64"/>
  <c r="G50" i="64"/>
  <c r="F50" i="64"/>
  <c r="E50" i="64"/>
  <c r="D50" i="64"/>
  <c r="K19" i="64"/>
  <c r="K18" i="64"/>
  <c r="H45" i="64" s="1"/>
  <c r="C44" i="64"/>
  <c r="K11" i="64"/>
  <c r="H40" i="64" s="1"/>
  <c r="K22" i="64"/>
  <c r="E61" i="61"/>
  <c r="E60" i="61"/>
  <c r="E55" i="61"/>
  <c r="P30" i="61"/>
  <c r="J30" i="61"/>
  <c r="R29" i="61"/>
  <c r="P29" i="61"/>
  <c r="J29" i="61"/>
  <c r="R28" i="61"/>
  <c r="P28" i="61"/>
  <c r="J28" i="61"/>
  <c r="R27" i="61"/>
  <c r="P27" i="61"/>
  <c r="J27" i="61"/>
  <c r="R26" i="61"/>
  <c r="P26" i="61"/>
  <c r="J26" i="61"/>
  <c r="R25" i="61"/>
  <c r="P25" i="61"/>
  <c r="J25" i="61"/>
  <c r="R24" i="61"/>
  <c r="P24" i="61"/>
  <c r="J24" i="61"/>
  <c r="R23" i="61"/>
  <c r="P23" i="61"/>
  <c r="J23" i="61"/>
  <c r="R22" i="61"/>
  <c r="P22" i="61"/>
  <c r="J22" i="61"/>
  <c r="R21" i="61"/>
  <c r="P21" i="61"/>
  <c r="J21" i="61"/>
  <c r="R20" i="61"/>
  <c r="P20" i="61"/>
  <c r="J20" i="61"/>
  <c r="R19" i="61"/>
  <c r="P19" i="61"/>
  <c r="J19" i="61"/>
  <c r="R18" i="61"/>
  <c r="P18" i="61"/>
  <c r="J18" i="61"/>
  <c r="R17" i="61"/>
  <c r="P17" i="61"/>
  <c r="J17" i="61"/>
  <c r="R16" i="61"/>
  <c r="P16" i="61"/>
  <c r="J16" i="61"/>
  <c r="R15" i="61"/>
  <c r="P15" i="61"/>
  <c r="J15" i="61"/>
  <c r="R14" i="61"/>
  <c r="P14" i="61"/>
  <c r="J14" i="61"/>
  <c r="R13" i="61"/>
  <c r="P13" i="61"/>
  <c r="J13" i="61"/>
  <c r="R12" i="61"/>
  <c r="P12" i="61"/>
  <c r="J12" i="61"/>
  <c r="R11" i="61"/>
  <c r="P11" i="61"/>
  <c r="J11" i="61"/>
  <c r="R10" i="61"/>
  <c r="S10" i="61" s="1"/>
  <c r="P10" i="61"/>
  <c r="H31" i="61"/>
  <c r="E57" i="61" s="1"/>
  <c r="J10" i="61"/>
  <c r="K7" i="61"/>
  <c r="F30" i="57"/>
  <c r="G30" i="57"/>
  <c r="H30" i="57"/>
  <c r="O30" i="57"/>
  <c r="G41" i="67" l="1"/>
  <c r="H41" i="67"/>
  <c r="F41" i="67"/>
  <c r="E41" i="67"/>
  <c r="D41" i="67"/>
  <c r="D44" i="67"/>
  <c r="E44" i="67"/>
  <c r="F44" i="67"/>
  <c r="H44" i="67"/>
  <c r="G44" i="67"/>
  <c r="E49" i="67"/>
  <c r="F49" i="67"/>
  <c r="D49" i="67"/>
  <c r="G49" i="67"/>
  <c r="H49" i="67"/>
  <c r="G46" i="67"/>
  <c r="G51" i="67" s="1"/>
  <c r="F46" i="67"/>
  <c r="E46" i="67"/>
  <c r="D46" i="67"/>
  <c r="H46" i="67"/>
  <c r="K31" i="64"/>
  <c r="D44" i="64"/>
  <c r="E44" i="64"/>
  <c r="G44" i="64"/>
  <c r="F44" i="64"/>
  <c r="H44" i="64"/>
  <c r="H39" i="64"/>
  <c r="H43" i="64"/>
  <c r="G43" i="64"/>
  <c r="G51" i="64" s="1"/>
  <c r="E43" i="64"/>
  <c r="E51" i="64" s="1"/>
  <c r="F43" i="64"/>
  <c r="D43" i="64"/>
  <c r="I30" i="57"/>
  <c r="K20" i="61"/>
  <c r="K12" i="61"/>
  <c r="K13" i="61"/>
  <c r="K25" i="61"/>
  <c r="K14" i="61"/>
  <c r="K28" i="61"/>
  <c r="K29" i="61"/>
  <c r="K10" i="61"/>
  <c r="J31" i="61"/>
  <c r="E58" i="61" s="1"/>
  <c r="E59" i="61" s="1"/>
  <c r="E62" i="61" s="1"/>
  <c r="H62" i="61" s="1"/>
  <c r="K26" i="61"/>
  <c r="K16" i="61"/>
  <c r="K24" i="61"/>
  <c r="K21" i="61"/>
  <c r="K17" i="61"/>
  <c r="K18" i="61"/>
  <c r="K30" i="61"/>
  <c r="K19" i="61"/>
  <c r="K11" i="61"/>
  <c r="K15" i="61"/>
  <c r="K27" i="61"/>
  <c r="K22" i="61"/>
  <c r="S11" i="61"/>
  <c r="S12" i="61" s="1"/>
  <c r="S13" i="61" s="1"/>
  <c r="S14" i="61" s="1"/>
  <c r="S15" i="61" s="1"/>
  <c r="S16" i="61" s="1"/>
  <c r="S17" i="61" s="1"/>
  <c r="S18" i="61" s="1"/>
  <c r="S19" i="61" s="1"/>
  <c r="S20" i="61" s="1"/>
  <c r="S21" i="61" s="1"/>
  <c r="S22" i="61" s="1"/>
  <c r="S23" i="61" s="1"/>
  <c r="S24" i="61" s="1"/>
  <c r="S25" i="61" s="1"/>
  <c r="S26" i="61" s="1"/>
  <c r="S27" i="61" s="1"/>
  <c r="S28" i="61" s="1"/>
  <c r="S29" i="61" s="1"/>
  <c r="C42" i="61"/>
  <c r="C43" i="61"/>
  <c r="C49" i="61"/>
  <c r="C39" i="61"/>
  <c r="C48" i="61"/>
  <c r="C45" i="61"/>
  <c r="C44" i="61"/>
  <c r="C46" i="61"/>
  <c r="C47" i="61"/>
  <c r="C41" i="61"/>
  <c r="K23" i="61"/>
  <c r="G31" i="61"/>
  <c r="E56" i="61" s="1"/>
  <c r="J7" i="57"/>
  <c r="D55" i="57"/>
  <c r="H51" i="67" l="1"/>
  <c r="F51" i="67"/>
  <c r="E51" i="67"/>
  <c r="F51" i="64"/>
  <c r="H51" i="64"/>
  <c r="K31" i="61"/>
  <c r="F47" i="61"/>
  <c r="H47" i="61"/>
  <c r="G47" i="61"/>
  <c r="D47" i="61"/>
  <c r="E47" i="61"/>
  <c r="G46" i="61"/>
  <c r="F46" i="61"/>
  <c r="D46" i="61"/>
  <c r="E46" i="61"/>
  <c r="H46" i="61"/>
  <c r="G44" i="61"/>
  <c r="E44" i="61"/>
  <c r="D44" i="61"/>
  <c r="H44" i="61"/>
  <c r="F44" i="61"/>
  <c r="D48" i="61"/>
  <c r="G48" i="61"/>
  <c r="E48" i="61"/>
  <c r="H48" i="61"/>
  <c r="F48" i="61"/>
  <c r="E43" i="61"/>
  <c r="D43" i="61"/>
  <c r="G43" i="61"/>
  <c r="F43" i="61"/>
  <c r="H43" i="61"/>
  <c r="D41" i="61"/>
  <c r="G41" i="61"/>
  <c r="E41" i="61"/>
  <c r="H41" i="61"/>
  <c r="F41" i="61"/>
  <c r="H45" i="61"/>
  <c r="G45" i="61"/>
  <c r="E45" i="61"/>
  <c r="F45" i="61"/>
  <c r="D45" i="61"/>
  <c r="H49" i="61"/>
  <c r="F49" i="61"/>
  <c r="G49" i="61"/>
  <c r="D49" i="61"/>
  <c r="E49" i="61"/>
  <c r="C50" i="61"/>
  <c r="H39" i="61"/>
  <c r="G39" i="61"/>
  <c r="F39" i="61"/>
  <c r="D39" i="61"/>
  <c r="E39" i="61"/>
  <c r="H42" i="61"/>
  <c r="F42" i="61"/>
  <c r="E42" i="61"/>
  <c r="G42" i="61"/>
  <c r="D42" i="61"/>
  <c r="C40" i="61"/>
  <c r="G10" i="57"/>
  <c r="G14" i="57"/>
  <c r="G15" i="57"/>
  <c r="L11" i="59"/>
  <c r="L12" i="59"/>
  <c r="L13" i="59"/>
  <c r="G16" i="57" s="1"/>
  <c r="L14" i="59"/>
  <c r="G17" i="57" s="1"/>
  <c r="L15" i="59"/>
  <c r="G18" i="57" s="1"/>
  <c r="L16" i="59"/>
  <c r="G19" i="57" s="1"/>
  <c r="L17" i="59"/>
  <c r="G20" i="57" s="1"/>
  <c r="K8" i="59"/>
  <c r="L8" i="59" s="1"/>
  <c r="G11" i="57" s="1"/>
  <c r="K9" i="59"/>
  <c r="L9" i="59" s="1"/>
  <c r="G12" i="57" s="1"/>
  <c r="K10" i="59"/>
  <c r="L10" i="59" s="1"/>
  <c r="G13" i="57" s="1"/>
  <c r="K11" i="59"/>
  <c r="K12" i="59"/>
  <c r="K13" i="59"/>
  <c r="K14" i="59"/>
  <c r="K15" i="59"/>
  <c r="K16" i="59"/>
  <c r="K17" i="59"/>
  <c r="K18" i="59"/>
  <c r="L18" i="59" s="1"/>
  <c r="G21" i="57" s="1"/>
  <c r="K7" i="59"/>
  <c r="L7" i="59" s="1"/>
  <c r="G40" i="61" l="1"/>
  <c r="F40" i="61"/>
  <c r="D40" i="61"/>
  <c r="E40" i="61"/>
  <c r="H40" i="61"/>
  <c r="F50" i="61"/>
  <c r="F51" i="61" s="1"/>
  <c r="G50" i="61"/>
  <c r="G51" i="61" s="1"/>
  <c r="D50" i="61"/>
  <c r="E50" i="61"/>
  <c r="E51" i="61" s="1"/>
  <c r="H50" i="61"/>
  <c r="H11" i="57"/>
  <c r="H12" i="57"/>
  <c r="H13" i="57"/>
  <c r="H14" i="57"/>
  <c r="H15" i="57"/>
  <c r="H16" i="57"/>
  <c r="H17" i="57"/>
  <c r="H18" i="57"/>
  <c r="H19" i="57"/>
  <c r="H20" i="57"/>
  <c r="H21" i="57"/>
  <c r="H22" i="57"/>
  <c r="H23" i="57"/>
  <c r="H24" i="57"/>
  <c r="H25" i="57"/>
  <c r="H26" i="57"/>
  <c r="H27" i="57"/>
  <c r="H28" i="57"/>
  <c r="H29" i="57"/>
  <c r="H10" i="57"/>
  <c r="G2" i="60"/>
  <c r="F2" i="60"/>
  <c r="H51" i="61" l="1"/>
  <c r="D66" i="57"/>
  <c r="D61" i="57" s="1"/>
  <c r="D65" i="57"/>
  <c r="D60" i="57" s="1"/>
  <c r="Q29" i="57"/>
  <c r="O29" i="57"/>
  <c r="G29" i="57"/>
  <c r="F29" i="57"/>
  <c r="Q28" i="57"/>
  <c r="O28" i="57"/>
  <c r="G28" i="57"/>
  <c r="F28" i="57"/>
  <c r="Q27" i="57"/>
  <c r="O27" i="57"/>
  <c r="G27" i="57"/>
  <c r="F27" i="57"/>
  <c r="I27" i="57" s="1"/>
  <c r="Q26" i="57"/>
  <c r="O26" i="57"/>
  <c r="G26" i="57"/>
  <c r="F26" i="57"/>
  <c r="Q25" i="57"/>
  <c r="O25" i="57"/>
  <c r="G25" i="57"/>
  <c r="F25" i="57"/>
  <c r="I25" i="57" s="1"/>
  <c r="Q24" i="57"/>
  <c r="O24" i="57"/>
  <c r="G24" i="57"/>
  <c r="F24" i="57"/>
  <c r="Q23" i="57"/>
  <c r="O23" i="57"/>
  <c r="G23" i="57"/>
  <c r="F23" i="57"/>
  <c r="Q22" i="57"/>
  <c r="O22" i="57"/>
  <c r="G22" i="57"/>
  <c r="F22" i="57"/>
  <c r="I22" i="57" s="1"/>
  <c r="Q21" i="57"/>
  <c r="O21" i="57"/>
  <c r="F21" i="57"/>
  <c r="Q20" i="57"/>
  <c r="O20" i="57"/>
  <c r="F20" i="57"/>
  <c r="Q19" i="57"/>
  <c r="O19" i="57"/>
  <c r="F19" i="57"/>
  <c r="Q18" i="57"/>
  <c r="O18" i="57"/>
  <c r="F18" i="57"/>
  <c r="Q17" i="57"/>
  <c r="O17" i="57"/>
  <c r="F17" i="57"/>
  <c r="Q16" i="57"/>
  <c r="O16" i="57"/>
  <c r="F16" i="57"/>
  <c r="Q15" i="57"/>
  <c r="O15" i="57"/>
  <c r="F15" i="57"/>
  <c r="Q14" i="57"/>
  <c r="O14" i="57"/>
  <c r="F14" i="57"/>
  <c r="Q13" i="57"/>
  <c r="O13" i="57"/>
  <c r="F13" i="57"/>
  <c r="Q12" i="57"/>
  <c r="O12" i="57"/>
  <c r="F12" i="57"/>
  <c r="Q11" i="57"/>
  <c r="O11" i="57"/>
  <c r="F11" i="57"/>
  <c r="Q10" i="57"/>
  <c r="R10" i="57" s="1"/>
  <c r="O10" i="57"/>
  <c r="F10" i="57"/>
  <c r="F31" i="57" l="1"/>
  <c r="D56" i="57" s="1"/>
  <c r="I18" i="57"/>
  <c r="I28" i="57"/>
  <c r="I17" i="57"/>
  <c r="I23" i="57"/>
  <c r="I24" i="57"/>
  <c r="I16" i="57"/>
  <c r="I29" i="57"/>
  <c r="I14" i="57"/>
  <c r="I15" i="57"/>
  <c r="I26" i="57"/>
  <c r="I20" i="57"/>
  <c r="I19" i="57"/>
  <c r="R11" i="57"/>
  <c r="R12" i="57" s="1"/>
  <c r="R13" i="57" s="1"/>
  <c r="R14" i="57" s="1"/>
  <c r="R15" i="57" s="1"/>
  <c r="R16" i="57" s="1"/>
  <c r="R17" i="57" s="1"/>
  <c r="R18" i="57" s="1"/>
  <c r="R19" i="57" s="1"/>
  <c r="R20" i="57" s="1"/>
  <c r="R21" i="57" s="1"/>
  <c r="R22" i="57" s="1"/>
  <c r="R23" i="57" s="1"/>
  <c r="R24" i="57" s="1"/>
  <c r="R25" i="57" s="1"/>
  <c r="R26" i="57" s="1"/>
  <c r="R27" i="57" s="1"/>
  <c r="R28" i="57" s="1"/>
  <c r="R29" i="57" s="1"/>
  <c r="B44" i="57"/>
  <c r="B40" i="57"/>
  <c r="B43" i="57"/>
  <c r="B46" i="57"/>
  <c r="B39" i="57"/>
  <c r="G31" i="57"/>
  <c r="I10" i="57"/>
  <c r="I11" i="57"/>
  <c r="I21" i="57"/>
  <c r="I12" i="57"/>
  <c r="I13" i="57"/>
  <c r="B47" i="57" l="1"/>
  <c r="D57" i="57"/>
  <c r="J30" i="57"/>
  <c r="B50" i="57"/>
  <c r="B49" i="57"/>
  <c r="D49" i="57" s="1"/>
  <c r="J14" i="57"/>
  <c r="G43" i="57" s="1"/>
  <c r="J20" i="57"/>
  <c r="J27" i="57"/>
  <c r="F39" i="57"/>
  <c r="E39" i="57"/>
  <c r="D39" i="57"/>
  <c r="C39" i="57"/>
  <c r="F40" i="57"/>
  <c r="E40" i="57"/>
  <c r="D40" i="57"/>
  <c r="C40" i="57"/>
  <c r="J15" i="57"/>
  <c r="J12" i="57"/>
  <c r="J11" i="57"/>
  <c r="G40" i="57" s="1"/>
  <c r="I31" i="57"/>
  <c r="D58" i="57" s="1"/>
  <c r="D59" i="57" s="1"/>
  <c r="D62" i="57" s="1"/>
  <c r="G62" i="57" s="1"/>
  <c r="J10" i="57"/>
  <c r="J19" i="57"/>
  <c r="G46" i="57" s="1"/>
  <c r="J23" i="57"/>
  <c r="J18" i="57"/>
  <c r="F46" i="57"/>
  <c r="E46" i="57"/>
  <c r="D46" i="57"/>
  <c r="C46" i="57"/>
  <c r="J13" i="57"/>
  <c r="E50" i="57"/>
  <c r="G50" i="57"/>
  <c r="F50" i="57"/>
  <c r="D50" i="57"/>
  <c r="C50" i="57"/>
  <c r="F44" i="57"/>
  <c r="E44" i="57"/>
  <c r="D44" i="57"/>
  <c r="C44" i="57"/>
  <c r="J21" i="57"/>
  <c r="G47" i="57" s="1"/>
  <c r="B41" i="57"/>
  <c r="B42" i="57"/>
  <c r="J22" i="57"/>
  <c r="F43" i="57"/>
  <c r="E43" i="57"/>
  <c r="D43" i="57"/>
  <c r="C43" i="57"/>
  <c r="F47" i="57"/>
  <c r="D47" i="57"/>
  <c r="E47" i="57"/>
  <c r="C47" i="57"/>
  <c r="J29" i="57"/>
  <c r="J16" i="57"/>
  <c r="J24" i="57"/>
  <c r="B48" i="57"/>
  <c r="J26" i="57"/>
  <c r="B45" i="57"/>
  <c r="J25" i="57"/>
  <c r="J17" i="57"/>
  <c r="J28" i="57"/>
  <c r="G44" i="57" l="1"/>
  <c r="J31" i="57"/>
  <c r="F49" i="57"/>
  <c r="E49" i="57"/>
  <c r="C49" i="57"/>
  <c r="G49" i="57"/>
  <c r="F48" i="57"/>
  <c r="E48" i="57"/>
  <c r="D48" i="57"/>
  <c r="C48" i="57"/>
  <c r="G48" i="57"/>
  <c r="E42" i="57"/>
  <c r="G42" i="57"/>
  <c r="F42" i="57"/>
  <c r="D42" i="57"/>
  <c r="C42" i="57"/>
  <c r="G41" i="57"/>
  <c r="F41" i="57"/>
  <c r="E41" i="57"/>
  <c r="D41" i="57"/>
  <c r="C41" i="57"/>
  <c r="D45" i="57"/>
  <c r="C45" i="57"/>
  <c r="G45" i="57"/>
  <c r="F45" i="57"/>
  <c r="E45" i="57"/>
  <c r="G39" i="57"/>
  <c r="E51" i="57" l="1"/>
  <c r="F51" i="57"/>
  <c r="D51" i="57"/>
  <c r="G51" i="57"/>
  <c r="N14" i="26" l="1"/>
  <c r="N15" i="26"/>
  <c r="N16" i="26"/>
  <c r="N17" i="26"/>
  <c r="N13" i="26"/>
  <c r="H16" i="26" l="1"/>
  <c r="Q16" i="26" s="1"/>
  <c r="H15" i="26"/>
  <c r="Q15" i="26" s="1"/>
  <c r="H14" i="26"/>
  <c r="Q14" i="26" s="1"/>
  <c r="H13" i="26"/>
  <c r="Q13" i="26" s="1"/>
  <c r="Q18" i="26" s="1"/>
  <c r="H17" i="26"/>
  <c r="Q17" i="26" s="1"/>
  <c r="F8" i="27"/>
  <c r="G17" i="26" s="1"/>
  <c r="P17" i="26" s="1"/>
  <c r="F9" i="27"/>
  <c r="G16" i="26" s="1"/>
  <c r="P16" i="26" s="1"/>
  <c r="F10" i="27"/>
  <c r="G15" i="26" s="1"/>
  <c r="P15" i="26" s="1"/>
  <c r="F11" i="27"/>
  <c r="G14" i="26" s="1"/>
  <c r="P14" i="26" s="1"/>
  <c r="F12" i="27"/>
  <c r="G13" i="26" s="1"/>
  <c r="P13" i="26" s="1"/>
  <c r="P18" i="26" l="1"/>
  <c r="H18" i="26"/>
  <c r="G18" i="26" l="1"/>
  <c r="I18" i="26" l="1"/>
  <c r="U8" i="29"/>
  <c r="T8" i="29"/>
  <c r="R7" i="29"/>
  <c r="Q7" i="29"/>
  <c r="O6" i="29"/>
  <c r="N6" i="29"/>
  <c r="U7" i="29"/>
  <c r="T7" i="29"/>
  <c r="R6" i="29"/>
  <c r="Q6" i="29"/>
  <c r="L67" i="29"/>
  <c r="K67" i="29"/>
  <c r="U6" i="29"/>
  <c r="T6" i="29"/>
  <c r="O67" i="29"/>
  <c r="N67" i="29"/>
  <c r="L66" i="29"/>
  <c r="K66" i="29"/>
  <c r="R67" i="29"/>
  <c r="Q67" i="29"/>
  <c r="O66" i="29"/>
  <c r="N66" i="29"/>
  <c r="L65" i="29"/>
  <c r="K65" i="29"/>
  <c r="R66" i="29"/>
  <c r="Q66" i="29"/>
  <c r="O65" i="29"/>
  <c r="N65" i="29"/>
  <c r="L64" i="29"/>
  <c r="K64" i="29"/>
  <c r="R65" i="29"/>
  <c r="Q65" i="29"/>
  <c r="O64" i="29"/>
  <c r="N64" i="29"/>
  <c r="L63" i="29"/>
  <c r="K63" i="29"/>
  <c r="U65" i="29"/>
  <c r="T65" i="29"/>
  <c r="R64" i="29"/>
  <c r="Q64" i="29"/>
  <c r="O63" i="29"/>
  <c r="N63" i="29"/>
  <c r="L62" i="29"/>
  <c r="K62" i="29"/>
  <c r="U64" i="29"/>
  <c r="T64" i="29"/>
  <c r="R63" i="29"/>
  <c r="Q63" i="29"/>
  <c r="O62" i="29"/>
  <c r="N62" i="29"/>
  <c r="L61" i="29"/>
  <c r="K61" i="29"/>
  <c r="U63" i="29"/>
  <c r="T63" i="29"/>
  <c r="R62" i="29"/>
  <c r="Q62" i="29"/>
  <c r="O61" i="29"/>
  <c r="N61" i="29"/>
  <c r="L60" i="29"/>
  <c r="K60" i="29"/>
  <c r="U62" i="29"/>
  <c r="T62" i="29"/>
  <c r="R61" i="29"/>
  <c r="Q61" i="29"/>
  <c r="O60" i="29"/>
  <c r="N60" i="29"/>
  <c r="L59" i="29"/>
  <c r="K59" i="29"/>
  <c r="U61" i="29"/>
  <c r="T61" i="29"/>
  <c r="R60" i="29"/>
  <c r="Q60" i="29"/>
  <c r="O59" i="29"/>
  <c r="N59" i="29"/>
  <c r="L58" i="29"/>
  <c r="K58" i="29"/>
  <c r="U60" i="29"/>
  <c r="T60" i="29"/>
  <c r="R59" i="29"/>
  <c r="Q59" i="29"/>
  <c r="O58" i="29"/>
  <c r="N58" i="29"/>
  <c r="L57" i="29"/>
  <c r="K57" i="29"/>
  <c r="U59" i="29"/>
  <c r="T59" i="29"/>
  <c r="R58" i="29"/>
  <c r="Q58" i="29"/>
  <c r="O57" i="29"/>
  <c r="N57" i="29"/>
  <c r="L56" i="29"/>
  <c r="K56" i="29"/>
  <c r="U58" i="29"/>
  <c r="T58" i="29"/>
  <c r="R57" i="29"/>
  <c r="Q57" i="29"/>
  <c r="O56" i="29"/>
  <c r="N56" i="29"/>
  <c r="L55" i="29"/>
  <c r="K55" i="29"/>
  <c r="U57" i="29"/>
  <c r="T57" i="29"/>
  <c r="R56" i="29"/>
  <c r="Q56" i="29"/>
  <c r="O55" i="29"/>
  <c r="N55" i="29"/>
  <c r="L54" i="29"/>
  <c r="K54" i="29"/>
  <c r="U56" i="29"/>
  <c r="T56" i="29"/>
  <c r="R55" i="29"/>
  <c r="Q55" i="29"/>
  <c r="O54" i="29"/>
  <c r="N54" i="29"/>
  <c r="L53" i="29"/>
  <c r="K53" i="29"/>
  <c r="U55" i="29"/>
  <c r="T55" i="29"/>
  <c r="R54" i="29"/>
  <c r="Q54" i="29"/>
  <c r="O53" i="29"/>
  <c r="N53" i="29"/>
  <c r="L52" i="29"/>
  <c r="K52" i="29"/>
  <c r="U54" i="29"/>
  <c r="T54" i="29"/>
  <c r="R53" i="29"/>
  <c r="Q53" i="29"/>
  <c r="O52" i="29"/>
  <c r="N52" i="29"/>
  <c r="L51" i="29"/>
  <c r="K51" i="29"/>
  <c r="U53" i="29"/>
  <c r="T53" i="29"/>
  <c r="R52" i="29"/>
  <c r="Q52" i="29"/>
  <c r="O51" i="29"/>
  <c r="N51" i="29"/>
  <c r="L50" i="29"/>
  <c r="K50" i="29"/>
  <c r="U52" i="29"/>
  <c r="T52" i="29"/>
  <c r="R51" i="29"/>
  <c r="Q51" i="29"/>
  <c r="O50" i="29"/>
  <c r="N50" i="29"/>
  <c r="L49" i="29"/>
  <c r="K49" i="29"/>
  <c r="U51" i="29"/>
  <c r="T51" i="29"/>
  <c r="R50" i="29"/>
  <c r="Q50" i="29"/>
  <c r="O49" i="29"/>
  <c r="N49" i="29"/>
  <c r="L48" i="29"/>
  <c r="K48" i="29"/>
  <c r="U50" i="29"/>
  <c r="T50" i="29"/>
  <c r="R49" i="29"/>
  <c r="Q49" i="29"/>
  <c r="O48" i="29"/>
  <c r="N48" i="29"/>
  <c r="L47" i="29"/>
  <c r="K47" i="29"/>
  <c r="U49" i="29"/>
  <c r="T49" i="29"/>
  <c r="R48" i="29"/>
  <c r="Q48" i="29"/>
  <c r="O47" i="29"/>
  <c r="N47" i="29"/>
  <c r="L46" i="29"/>
  <c r="K46" i="29"/>
  <c r="U48" i="29"/>
  <c r="T48" i="29"/>
  <c r="R47" i="29"/>
  <c r="Q47" i="29"/>
  <c r="O46" i="29"/>
  <c r="N46" i="29"/>
  <c r="L45" i="29"/>
  <c r="K45" i="29"/>
  <c r="U47" i="29"/>
  <c r="T47" i="29"/>
  <c r="R46" i="29"/>
  <c r="Q46" i="29"/>
  <c r="O45" i="29"/>
  <c r="N45" i="29"/>
  <c r="L44" i="29"/>
  <c r="K44" i="29"/>
  <c r="U46" i="29"/>
  <c r="T46" i="29"/>
  <c r="R45" i="29"/>
  <c r="Q45" i="29"/>
  <c r="O44" i="29"/>
  <c r="N44" i="29"/>
  <c r="L43" i="29"/>
  <c r="K43" i="29"/>
  <c r="U45" i="29"/>
  <c r="T45" i="29"/>
  <c r="R44" i="29"/>
  <c r="Q44" i="29"/>
  <c r="O43" i="29"/>
  <c r="N43" i="29"/>
  <c r="L42" i="29"/>
  <c r="K42" i="29"/>
  <c r="U44" i="29"/>
  <c r="T44" i="29"/>
  <c r="R43" i="29"/>
  <c r="Q43" i="29"/>
  <c r="O42" i="29"/>
  <c r="N42" i="29"/>
  <c r="L41" i="29"/>
  <c r="K41" i="29"/>
  <c r="U43" i="29"/>
  <c r="T43" i="29"/>
  <c r="R42" i="29"/>
  <c r="Q42" i="29"/>
  <c r="O41" i="29"/>
  <c r="N41" i="29"/>
  <c r="L40" i="29"/>
  <c r="K40" i="29"/>
  <c r="U42" i="29"/>
  <c r="T42" i="29"/>
  <c r="R41" i="29"/>
  <c r="Q41" i="29"/>
  <c r="O40" i="29"/>
  <c r="N40" i="29"/>
  <c r="L39" i="29"/>
  <c r="K39" i="29"/>
  <c r="U41" i="29"/>
  <c r="T41" i="29"/>
  <c r="R40" i="29"/>
  <c r="Q40" i="29"/>
  <c r="O39" i="29"/>
  <c r="N39" i="29"/>
  <c r="L38" i="29"/>
  <c r="K38" i="29"/>
  <c r="U40" i="29"/>
  <c r="T40" i="29"/>
  <c r="R39" i="29"/>
  <c r="Q39" i="29"/>
  <c r="O38" i="29"/>
  <c r="N38" i="29"/>
  <c r="L37" i="29"/>
  <c r="K37" i="29"/>
  <c r="U39" i="29"/>
  <c r="T39" i="29"/>
  <c r="R38" i="29"/>
  <c r="Q38" i="29"/>
  <c r="O37" i="29"/>
  <c r="N37" i="29"/>
  <c r="L36" i="29"/>
  <c r="K36" i="29"/>
  <c r="U38" i="29"/>
  <c r="T38" i="29"/>
  <c r="R37" i="29"/>
  <c r="Q37" i="29"/>
  <c r="O36" i="29"/>
  <c r="N36" i="29"/>
  <c r="L35" i="29"/>
  <c r="K35" i="29"/>
  <c r="U37" i="29"/>
  <c r="T37" i="29"/>
  <c r="R36" i="29"/>
  <c r="Q36" i="29"/>
  <c r="O35" i="29"/>
  <c r="N35" i="29"/>
  <c r="L34" i="29"/>
  <c r="K34" i="29"/>
  <c r="U36" i="29"/>
  <c r="T36" i="29"/>
  <c r="R35" i="29"/>
  <c r="Q35" i="29"/>
  <c r="O34" i="29"/>
  <c r="N34" i="29"/>
  <c r="L33" i="29"/>
  <c r="K33" i="29"/>
  <c r="U35" i="29"/>
  <c r="T35" i="29"/>
  <c r="R34" i="29"/>
  <c r="Q34" i="29"/>
  <c r="O33" i="29"/>
  <c r="N33" i="29"/>
  <c r="L32" i="29"/>
  <c r="K32" i="29"/>
  <c r="U34" i="29"/>
  <c r="T34" i="29"/>
  <c r="R33" i="29"/>
  <c r="Q33" i="29"/>
  <c r="O32" i="29"/>
  <c r="N32" i="29"/>
  <c r="L31" i="29"/>
  <c r="K31" i="29"/>
  <c r="U33" i="29"/>
  <c r="T33" i="29"/>
  <c r="R32" i="29"/>
  <c r="Q32" i="29"/>
  <c r="O31" i="29"/>
  <c r="N31" i="29"/>
  <c r="L30" i="29"/>
  <c r="K30" i="29"/>
  <c r="U32" i="29"/>
  <c r="T32" i="29"/>
  <c r="R31" i="29"/>
  <c r="Q31" i="29"/>
  <c r="O30" i="29"/>
  <c r="N30" i="29"/>
  <c r="L29" i="29"/>
  <c r="K29" i="29"/>
  <c r="U31" i="29"/>
  <c r="T31" i="29"/>
  <c r="R30" i="29"/>
  <c r="Q30" i="29"/>
  <c r="O29" i="29"/>
  <c r="N29" i="29"/>
  <c r="L28" i="29"/>
  <c r="K28" i="29"/>
  <c r="U30" i="29"/>
  <c r="T30" i="29"/>
  <c r="R29" i="29"/>
  <c r="Q29" i="29"/>
  <c r="O28" i="29"/>
  <c r="N28" i="29"/>
  <c r="L27" i="29"/>
  <c r="K27" i="29"/>
  <c r="U29" i="29"/>
  <c r="T29" i="29"/>
  <c r="R28" i="29"/>
  <c r="Q28" i="29"/>
  <c r="O27" i="29"/>
  <c r="N27" i="29"/>
  <c r="L26" i="29"/>
  <c r="K26" i="29"/>
  <c r="U28" i="29"/>
  <c r="T28" i="29"/>
  <c r="R27" i="29"/>
  <c r="Q27" i="29"/>
  <c r="O26" i="29"/>
  <c r="N26" i="29"/>
  <c r="L25" i="29"/>
  <c r="K25" i="29"/>
  <c r="U27" i="29"/>
  <c r="T27" i="29"/>
  <c r="R26" i="29"/>
  <c r="Q26" i="29"/>
  <c r="O25" i="29"/>
  <c r="N25" i="29"/>
  <c r="L24" i="29"/>
  <c r="K24" i="29"/>
  <c r="U26" i="29"/>
  <c r="T26" i="29"/>
  <c r="R25" i="29"/>
  <c r="Q25" i="29"/>
  <c r="O24" i="29"/>
  <c r="N24" i="29"/>
  <c r="L23" i="29"/>
  <c r="K23" i="29"/>
  <c r="U25" i="29"/>
  <c r="T25" i="29"/>
  <c r="R24" i="29"/>
  <c r="Q24" i="29"/>
  <c r="O23" i="29"/>
  <c r="N23" i="29"/>
  <c r="L22" i="29"/>
  <c r="K22" i="29"/>
  <c r="U24" i="29"/>
  <c r="T24" i="29"/>
  <c r="R23" i="29"/>
  <c r="Q23" i="29"/>
  <c r="O22" i="29"/>
  <c r="N22" i="29"/>
  <c r="L21" i="29"/>
  <c r="K21" i="29"/>
  <c r="U23" i="29"/>
  <c r="T23" i="29"/>
  <c r="R22" i="29"/>
  <c r="Q22" i="29"/>
  <c r="O21" i="29"/>
  <c r="N21" i="29"/>
  <c r="L20" i="29"/>
  <c r="K20" i="29"/>
  <c r="U22" i="29"/>
  <c r="T22" i="29"/>
  <c r="R21" i="29"/>
  <c r="Q21" i="29"/>
  <c r="O20" i="29"/>
  <c r="N20" i="29"/>
  <c r="L19" i="29"/>
  <c r="K19" i="29"/>
  <c r="U21" i="29"/>
  <c r="T21" i="29"/>
  <c r="R20" i="29"/>
  <c r="Q20" i="29"/>
  <c r="O19" i="29"/>
  <c r="N19" i="29"/>
  <c r="L18" i="29"/>
  <c r="K18" i="29"/>
  <c r="U20" i="29"/>
  <c r="T20" i="29"/>
  <c r="R19" i="29"/>
  <c r="Q19" i="29"/>
  <c r="O18" i="29"/>
  <c r="N18" i="29"/>
  <c r="L17" i="29"/>
  <c r="K17" i="29"/>
  <c r="U19" i="29"/>
  <c r="T19" i="29"/>
  <c r="R18" i="29"/>
  <c r="Q18" i="29"/>
  <c r="O17" i="29"/>
  <c r="N17" i="29"/>
  <c r="L16" i="29"/>
  <c r="K16" i="29"/>
  <c r="U18" i="29"/>
  <c r="T18" i="29"/>
  <c r="R17" i="29"/>
  <c r="Q17" i="29"/>
  <c r="O16" i="29"/>
  <c r="N16" i="29"/>
  <c r="L15" i="29"/>
  <c r="K15" i="29"/>
  <c r="U17" i="29"/>
  <c r="T17" i="29"/>
  <c r="R16" i="29"/>
  <c r="Q16" i="29"/>
  <c r="O15" i="29"/>
  <c r="N15" i="29"/>
  <c r="L14" i="29"/>
  <c r="K14" i="29"/>
  <c r="U16" i="29"/>
  <c r="T16" i="29"/>
  <c r="R15" i="29"/>
  <c r="Q15" i="29"/>
  <c r="O14" i="29"/>
  <c r="N14" i="29"/>
  <c r="L13" i="29"/>
  <c r="K13" i="29"/>
  <c r="U15" i="29"/>
  <c r="T15" i="29"/>
  <c r="R14" i="29"/>
  <c r="Q14" i="29"/>
  <c r="O13" i="29"/>
  <c r="N13" i="29"/>
  <c r="L12" i="29"/>
  <c r="K12" i="29"/>
  <c r="U14" i="29"/>
  <c r="T14" i="29"/>
  <c r="R13" i="29"/>
  <c r="Q13" i="29"/>
  <c r="O12" i="29"/>
  <c r="N12" i="29"/>
  <c r="L11" i="29"/>
  <c r="K11" i="29"/>
  <c r="U13" i="29"/>
  <c r="T13" i="29"/>
  <c r="R12" i="29"/>
  <c r="Q12" i="29"/>
  <c r="O11" i="29"/>
  <c r="N11" i="29"/>
  <c r="L10" i="29"/>
  <c r="K10" i="29"/>
  <c r="U12" i="29"/>
  <c r="T12" i="29"/>
  <c r="R11" i="29"/>
  <c r="Q11" i="29"/>
  <c r="O10" i="29"/>
  <c r="N10" i="29"/>
  <c r="L9" i="29"/>
  <c r="K9" i="29"/>
  <c r="U11" i="29"/>
  <c r="T11" i="29"/>
  <c r="R10" i="29"/>
  <c r="Q10" i="29"/>
  <c r="O9" i="29"/>
  <c r="N9" i="29"/>
  <c r="L8" i="29"/>
  <c r="K8" i="29"/>
  <c r="U10" i="29"/>
  <c r="T10" i="29"/>
  <c r="R9" i="29"/>
  <c r="Q9" i="29"/>
  <c r="O8" i="29"/>
  <c r="N8" i="29"/>
  <c r="L7" i="29"/>
  <c r="K7" i="29"/>
  <c r="U9" i="29"/>
  <c r="T9" i="29"/>
  <c r="R8" i="29"/>
  <c r="Q8" i="29"/>
  <c r="O7" i="29"/>
  <c r="N7" i="29"/>
  <c r="L6" i="29"/>
  <c r="K6" i="29"/>
  <c r="G2" i="29"/>
  <c r="F2" i="29"/>
  <c r="Y16" i="26"/>
  <c r="Y17" i="26"/>
  <c r="Y18" i="26"/>
  <c r="M43" i="26"/>
  <c r="M27" i="26"/>
  <c r="K13" i="26"/>
  <c r="L13" i="26" s="1"/>
  <c r="M26" i="26"/>
  <c r="K14" i="26"/>
  <c r="L14" i="26" s="1"/>
  <c r="M25" i="26"/>
  <c r="K15" i="26"/>
  <c r="L15" i="26" s="1"/>
  <c r="M24" i="26"/>
  <c r="K16" i="26"/>
  <c r="L16" i="26" s="1"/>
  <c r="M23" i="26"/>
  <c r="K17" i="26"/>
  <c r="L17" i="26" s="1"/>
  <c r="K18" i="26"/>
  <c r="L18" i="26" s="1"/>
  <c r="K19" i="26"/>
  <c r="L19" i="26" s="1"/>
  <c r="K20" i="26"/>
  <c r="L20" i="26" s="1"/>
  <c r="K21" i="26"/>
  <c r="L21" i="26" s="1"/>
  <c r="K22" i="26"/>
  <c r="L22" i="26" s="1"/>
  <c r="K23" i="26"/>
  <c r="L23" i="26" s="1"/>
  <c r="K24" i="26"/>
  <c r="L24" i="26" s="1"/>
  <c r="K25" i="26"/>
  <c r="L25" i="26" s="1"/>
  <c r="B6" i="26"/>
  <c r="B5" i="26"/>
  <c r="T67" i="29" l="1"/>
  <c r="U67" i="29"/>
  <c r="D5" i="26"/>
  <c r="D34" i="26" s="1"/>
  <c r="D6" i="26"/>
  <c r="D35" i="26" s="1"/>
  <c r="G42" i="26" s="1"/>
  <c r="F37" i="26"/>
  <c r="D38" i="26" s="1"/>
  <c r="F39" i="26"/>
  <c r="D39" i="26" s="1"/>
  <c r="H28" i="26"/>
  <c r="J18" i="26" s="1"/>
  <c r="Y19" i="26"/>
  <c r="I17" i="26"/>
  <c r="R17" i="26" s="1"/>
  <c r="Y15" i="26"/>
  <c r="I14" i="26"/>
  <c r="R14" i="26" s="1"/>
  <c r="I13" i="26"/>
  <c r="R13" i="26" s="1"/>
  <c r="I15" i="26"/>
  <c r="R15" i="26" s="1"/>
  <c r="I16" i="26"/>
  <c r="R16" i="26" s="1"/>
  <c r="K8" i="18"/>
  <c r="R18" i="26" l="1"/>
  <c r="J13" i="26"/>
  <c r="J14" i="26"/>
  <c r="S14" i="26" s="1"/>
  <c r="J16" i="26"/>
  <c r="S16" i="26" s="1"/>
  <c r="J17" i="26"/>
  <c r="S17" i="26" s="1"/>
  <c r="J15" i="26"/>
  <c r="S15" i="26" s="1"/>
  <c r="M42" i="21"/>
  <c r="S13" i="26" l="1"/>
  <c r="S18" i="26" s="1"/>
  <c r="J28" i="26"/>
  <c r="D36" i="26"/>
  <c r="U6" i="25"/>
  <c r="U7" i="25"/>
  <c r="U8" i="25"/>
  <c r="U9" i="25"/>
  <c r="U10" i="25"/>
  <c r="U11" i="25"/>
  <c r="U12" i="25"/>
  <c r="U13" i="25"/>
  <c r="U14" i="25"/>
  <c r="U15" i="25"/>
  <c r="U16" i="25"/>
  <c r="U17" i="25"/>
  <c r="U18" i="25"/>
  <c r="U19" i="25"/>
  <c r="U20" i="25"/>
  <c r="U21" i="25"/>
  <c r="U22" i="25"/>
  <c r="U23" i="25"/>
  <c r="U24" i="25"/>
  <c r="U25" i="25"/>
  <c r="U26" i="25"/>
  <c r="U27" i="25"/>
  <c r="U28" i="25"/>
  <c r="U29" i="25"/>
  <c r="U30" i="25"/>
  <c r="U31" i="25"/>
  <c r="U32" i="25"/>
  <c r="U33" i="25"/>
  <c r="U34" i="25"/>
  <c r="U35" i="25"/>
  <c r="U36" i="25"/>
  <c r="U37" i="25"/>
  <c r="U38" i="25"/>
  <c r="U39" i="25"/>
  <c r="U40" i="25"/>
  <c r="U41" i="25"/>
  <c r="U42" i="25"/>
  <c r="U43" i="25"/>
  <c r="U44" i="25"/>
  <c r="U45" i="25"/>
  <c r="U46" i="25"/>
  <c r="U47" i="25"/>
  <c r="U48" i="25"/>
  <c r="U49" i="25"/>
  <c r="U50" i="25"/>
  <c r="U51" i="25"/>
  <c r="U52" i="25"/>
  <c r="U53" i="25"/>
  <c r="U54" i="25"/>
  <c r="U55" i="25"/>
  <c r="U56" i="25"/>
  <c r="U57" i="25"/>
  <c r="U58" i="25"/>
  <c r="U59" i="25"/>
  <c r="U60" i="25"/>
  <c r="U61" i="25"/>
  <c r="U62" i="25"/>
  <c r="U63" i="25"/>
  <c r="U64" i="25"/>
  <c r="T7" i="25"/>
  <c r="T8" i="25"/>
  <c r="T9" i="25"/>
  <c r="T10" i="25"/>
  <c r="T11" i="25"/>
  <c r="T12" i="25"/>
  <c r="T13" i="25"/>
  <c r="T14" i="25"/>
  <c r="T15" i="25"/>
  <c r="T16" i="25"/>
  <c r="T17" i="25"/>
  <c r="T18" i="25"/>
  <c r="T19" i="25"/>
  <c r="T20" i="25"/>
  <c r="T21" i="25"/>
  <c r="T22" i="25"/>
  <c r="T23" i="25"/>
  <c r="T24" i="25"/>
  <c r="T25" i="25"/>
  <c r="T26" i="25"/>
  <c r="T27" i="25"/>
  <c r="T28" i="25"/>
  <c r="T29" i="25"/>
  <c r="T30" i="25"/>
  <c r="T31" i="25"/>
  <c r="T32" i="25"/>
  <c r="T33" i="25"/>
  <c r="T34" i="25"/>
  <c r="T35" i="25"/>
  <c r="T36" i="25"/>
  <c r="T37" i="25"/>
  <c r="T38" i="25"/>
  <c r="T39" i="25"/>
  <c r="T40" i="25"/>
  <c r="T41" i="25"/>
  <c r="T42" i="25"/>
  <c r="T43" i="25"/>
  <c r="T44" i="25"/>
  <c r="T45" i="25"/>
  <c r="T46" i="25"/>
  <c r="T47" i="25"/>
  <c r="T48" i="25"/>
  <c r="T49" i="25"/>
  <c r="T50" i="25"/>
  <c r="T51" i="25"/>
  <c r="T52" i="25"/>
  <c r="T53" i="25"/>
  <c r="T54" i="25"/>
  <c r="T55" i="25"/>
  <c r="T56" i="25"/>
  <c r="T57" i="25"/>
  <c r="T58" i="25"/>
  <c r="T59" i="25"/>
  <c r="T60" i="25"/>
  <c r="T61" i="25"/>
  <c r="T62" i="25"/>
  <c r="T63" i="25"/>
  <c r="T64" i="25"/>
  <c r="T6" i="25"/>
  <c r="R6" i="25"/>
  <c r="R7" i="25"/>
  <c r="R8" i="25"/>
  <c r="R9" i="25"/>
  <c r="R10" i="25"/>
  <c r="R11" i="25"/>
  <c r="R12" i="25"/>
  <c r="R13" i="25"/>
  <c r="R14" i="25"/>
  <c r="R15" i="25"/>
  <c r="R16" i="25"/>
  <c r="R17" i="25"/>
  <c r="R18" i="25"/>
  <c r="R19" i="25"/>
  <c r="R20" i="25"/>
  <c r="R21" i="25"/>
  <c r="R22" i="25"/>
  <c r="R23" i="25"/>
  <c r="R24" i="25"/>
  <c r="R25" i="25"/>
  <c r="R26" i="25"/>
  <c r="R27" i="25"/>
  <c r="R28" i="25"/>
  <c r="R29" i="25"/>
  <c r="R30" i="25"/>
  <c r="R31" i="25"/>
  <c r="R32" i="25"/>
  <c r="R33" i="25"/>
  <c r="R34" i="25"/>
  <c r="R35" i="25"/>
  <c r="R36" i="25"/>
  <c r="R37" i="25"/>
  <c r="R38" i="25"/>
  <c r="R39" i="25"/>
  <c r="R40" i="25"/>
  <c r="R41" i="25"/>
  <c r="R42" i="25"/>
  <c r="R43" i="25"/>
  <c r="R44" i="25"/>
  <c r="R45" i="25"/>
  <c r="R46" i="25"/>
  <c r="R47" i="25"/>
  <c r="R48" i="25"/>
  <c r="R49" i="25"/>
  <c r="R50" i="25"/>
  <c r="R51" i="25"/>
  <c r="R52" i="25"/>
  <c r="R53" i="25"/>
  <c r="R54" i="25"/>
  <c r="R55" i="25"/>
  <c r="R56" i="25"/>
  <c r="R57" i="25"/>
  <c r="R58" i="25"/>
  <c r="R59" i="25"/>
  <c r="R60" i="25"/>
  <c r="R61" i="25"/>
  <c r="R62" i="25"/>
  <c r="R63" i="25"/>
  <c r="R64" i="25"/>
  <c r="R65" i="25"/>
  <c r="R66" i="25"/>
  <c r="R67" i="25"/>
  <c r="R68"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 i="25"/>
  <c r="O6" i="25"/>
  <c r="O7" i="25"/>
  <c r="O8" i="25"/>
  <c r="O9" i="25"/>
  <c r="O10" i="25"/>
  <c r="O11" i="25"/>
  <c r="O12" i="25"/>
  <c r="O13" i="25"/>
  <c r="O14" i="25"/>
  <c r="O15" i="25"/>
  <c r="O16" i="25"/>
  <c r="O17" i="25"/>
  <c r="O18" i="25"/>
  <c r="O19" i="25"/>
  <c r="O20" i="25"/>
  <c r="O21" i="25"/>
  <c r="O22" i="25"/>
  <c r="O23" i="25"/>
  <c r="O24" i="25"/>
  <c r="O25" i="25"/>
  <c r="O26" i="25"/>
  <c r="O27" i="25"/>
  <c r="O28" i="25"/>
  <c r="O29" i="25"/>
  <c r="O30" i="25"/>
  <c r="O31" i="25"/>
  <c r="O32" i="25"/>
  <c r="O33" i="25"/>
  <c r="O34" i="25"/>
  <c r="O35" i="25"/>
  <c r="O36" i="25"/>
  <c r="O37" i="25"/>
  <c r="O38" i="25"/>
  <c r="O39" i="25"/>
  <c r="O40" i="25"/>
  <c r="O41" i="25"/>
  <c r="O42" i="25"/>
  <c r="O43" i="25"/>
  <c r="O44" i="25"/>
  <c r="O45" i="25"/>
  <c r="O46" i="25"/>
  <c r="O47" i="25"/>
  <c r="O48" i="25"/>
  <c r="O49" i="25"/>
  <c r="O50" i="25"/>
  <c r="O51" i="25"/>
  <c r="O52" i="25"/>
  <c r="O53" i="25"/>
  <c r="O54" i="25"/>
  <c r="O55" i="25"/>
  <c r="O56" i="25"/>
  <c r="O57" i="25"/>
  <c r="O58" i="25"/>
  <c r="O59" i="25"/>
  <c r="O60" i="25"/>
  <c r="O61" i="25"/>
  <c r="O62" i="25"/>
  <c r="O63" i="25"/>
  <c r="O64" i="25"/>
  <c r="O65" i="25"/>
  <c r="O66" i="25"/>
  <c r="O67" i="25"/>
  <c r="O68"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N32" i="25"/>
  <c r="N33" i="25"/>
  <c r="N34" i="25"/>
  <c r="N35" i="25"/>
  <c r="N36" i="25"/>
  <c r="N37" i="25"/>
  <c r="N38" i="25"/>
  <c r="N39" i="25"/>
  <c r="N40" i="25"/>
  <c r="N41" i="25"/>
  <c r="N42" i="25"/>
  <c r="N43" i="25"/>
  <c r="N44" i="25"/>
  <c r="N45" i="25"/>
  <c r="N46" i="25"/>
  <c r="N47" i="25"/>
  <c r="N48" i="25"/>
  <c r="N49" i="25"/>
  <c r="N50" i="25"/>
  <c r="N51" i="25"/>
  <c r="N52" i="25"/>
  <c r="N53" i="25"/>
  <c r="N54" i="25"/>
  <c r="N55" i="25"/>
  <c r="N56" i="25"/>
  <c r="N57" i="25"/>
  <c r="N58" i="25"/>
  <c r="N59" i="25"/>
  <c r="N60" i="25"/>
  <c r="N61" i="25"/>
  <c r="N62" i="25"/>
  <c r="N63" i="25"/>
  <c r="N64" i="25"/>
  <c r="N65" i="25"/>
  <c r="N66" i="25"/>
  <c r="N67" i="25"/>
  <c r="N68" i="25"/>
  <c r="N6"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L32" i="25"/>
  <c r="L33" i="25"/>
  <c r="L34" i="25"/>
  <c r="L35" i="25"/>
  <c r="L36" i="25"/>
  <c r="L37" i="25"/>
  <c r="L38" i="25"/>
  <c r="L39" i="25"/>
  <c r="L40" i="25"/>
  <c r="L41" i="25"/>
  <c r="L42" i="25"/>
  <c r="L43" i="25"/>
  <c r="L44" i="25"/>
  <c r="L45" i="25"/>
  <c r="L46" i="25"/>
  <c r="L47" i="25"/>
  <c r="L48" i="25"/>
  <c r="L49" i="25"/>
  <c r="L50" i="25"/>
  <c r="L51" i="25"/>
  <c r="L52" i="25"/>
  <c r="L53" i="25"/>
  <c r="L54" i="25"/>
  <c r="L55" i="25"/>
  <c r="L56" i="25"/>
  <c r="L57" i="25"/>
  <c r="L58" i="25"/>
  <c r="L59" i="25"/>
  <c r="L60" i="25"/>
  <c r="L61" i="25"/>
  <c r="L62" i="25"/>
  <c r="L63" i="25"/>
  <c r="L64" i="25"/>
  <c r="L65" i="25"/>
  <c r="L66" i="25"/>
  <c r="L67" i="25"/>
  <c r="L68"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 i="25"/>
  <c r="G24" i="21"/>
  <c r="G25" i="21"/>
  <c r="G26" i="21"/>
  <c r="G27" i="21"/>
  <c r="G23" i="21"/>
  <c r="G2" i="25"/>
  <c r="F38" i="21" s="1"/>
  <c r="F2" i="25"/>
  <c r="F36" i="21" s="1"/>
  <c r="K7" i="23"/>
  <c r="L7" i="23" s="1"/>
  <c r="K8" i="23"/>
  <c r="L8" i="23" s="1"/>
  <c r="K9" i="23"/>
  <c r="L9" i="23" s="1"/>
  <c r="K10" i="23"/>
  <c r="L10" i="23" s="1"/>
  <c r="K6" i="23"/>
  <c r="L6" i="23" s="1"/>
  <c r="S20" i="26" l="1"/>
  <c r="S21" i="26" s="1"/>
  <c r="D37" i="26"/>
  <c r="U68" i="25"/>
  <c r="T68" i="25"/>
  <c r="D40" i="26" l="1"/>
  <c r="D38" i="21"/>
  <c r="K38" i="21" s="1"/>
  <c r="H27" i="21"/>
  <c r="H26" i="21"/>
  <c r="H25" i="21"/>
  <c r="Q17" i="21" s="1"/>
  <c r="Y17" i="21" s="1"/>
  <c r="H24" i="21"/>
  <c r="Q18" i="21" s="1"/>
  <c r="Y18" i="21" s="1"/>
  <c r="H23" i="21"/>
  <c r="Q19" i="21" s="1"/>
  <c r="Y19" i="21" s="1"/>
  <c r="D37" i="21"/>
  <c r="K37" i="21" s="1"/>
  <c r="M27" i="21"/>
  <c r="K27" i="21"/>
  <c r="L27" i="21" s="1"/>
  <c r="P15" i="21"/>
  <c r="M26" i="21"/>
  <c r="K26" i="21"/>
  <c r="L26" i="21" s="1"/>
  <c r="M25" i="21"/>
  <c r="K25" i="21"/>
  <c r="L25" i="21" s="1"/>
  <c r="M24" i="21"/>
  <c r="K24" i="21"/>
  <c r="L24" i="21" s="1"/>
  <c r="M23" i="21"/>
  <c r="K23" i="21"/>
  <c r="L23" i="21" s="1"/>
  <c r="K22" i="21"/>
  <c r="L22" i="21" s="1"/>
  <c r="K21" i="21"/>
  <c r="L21" i="21" s="1"/>
  <c r="K20" i="21"/>
  <c r="L20" i="21" s="1"/>
  <c r="K19" i="21"/>
  <c r="L19" i="21" s="1"/>
  <c r="K18" i="21"/>
  <c r="L18" i="21" s="1"/>
  <c r="K17" i="21"/>
  <c r="L17" i="21" s="1"/>
  <c r="P16" i="21"/>
  <c r="K16" i="21"/>
  <c r="L16" i="21" s="1"/>
  <c r="K15" i="21"/>
  <c r="L15" i="21" s="1"/>
  <c r="B6" i="21"/>
  <c r="B5" i="21"/>
  <c r="L43" i="26" l="1"/>
  <c r="N43" i="26" s="1"/>
  <c r="F42" i="26"/>
  <c r="I25" i="21"/>
  <c r="R17" i="21" s="1"/>
  <c r="I23" i="21"/>
  <c r="R19" i="21" s="1"/>
  <c r="I26" i="21"/>
  <c r="R16" i="21" s="1"/>
  <c r="Q16" i="21"/>
  <c r="Y16" i="21" s="1"/>
  <c r="H28" i="21"/>
  <c r="I27" i="21"/>
  <c r="R15" i="21" s="1"/>
  <c r="Q15" i="21"/>
  <c r="D5" i="21"/>
  <c r="D33" i="21" s="1"/>
  <c r="K33" i="21" s="1"/>
  <c r="D6" i="21"/>
  <c r="D34" i="21" s="1"/>
  <c r="I24" i="21"/>
  <c r="R18" i="21" s="1"/>
  <c r="P19" i="21"/>
  <c r="P17" i="21"/>
  <c r="P18" i="21"/>
  <c r="R20" i="21" l="1"/>
  <c r="D35" i="21" s="1"/>
  <c r="G41" i="21"/>
  <c r="K34" i="21"/>
  <c r="P20" i="21"/>
  <c r="J25" i="21"/>
  <c r="S17" i="21" s="1"/>
  <c r="Y15" i="21"/>
  <c r="Q20" i="21"/>
  <c r="J27" i="21"/>
  <c r="S15" i="21" s="1"/>
  <c r="J23" i="21"/>
  <c r="J26" i="21"/>
  <c r="S16" i="21" s="1"/>
  <c r="J24" i="21"/>
  <c r="S18" i="21" s="1"/>
  <c r="S21" i="21" l="1"/>
  <c r="J28" i="21"/>
  <c r="S19" i="21"/>
  <c r="S20" i="21"/>
  <c r="D36" i="21"/>
  <c r="K35" i="21"/>
  <c r="T10" i="20"/>
  <c r="U10" i="20"/>
  <c r="T11" i="20"/>
  <c r="U11" i="20"/>
  <c r="T12" i="20"/>
  <c r="U12" i="20"/>
  <c r="T13" i="20"/>
  <c r="U13" i="20"/>
  <c r="T14" i="20"/>
  <c r="U14" i="20"/>
  <c r="T15" i="20"/>
  <c r="U15" i="20"/>
  <c r="T16" i="20"/>
  <c r="U16" i="20"/>
  <c r="T17" i="20"/>
  <c r="U17" i="20"/>
  <c r="T18" i="20"/>
  <c r="U18" i="20"/>
  <c r="T19" i="20"/>
  <c r="U19" i="20"/>
  <c r="T20" i="20"/>
  <c r="U20" i="20"/>
  <c r="T21" i="20"/>
  <c r="U21" i="20"/>
  <c r="T22" i="20"/>
  <c r="U22" i="20"/>
  <c r="T23" i="20"/>
  <c r="U23" i="20"/>
  <c r="T24" i="20"/>
  <c r="U24" i="20"/>
  <c r="T25" i="20"/>
  <c r="U25" i="20"/>
  <c r="T26" i="20"/>
  <c r="U26" i="20"/>
  <c r="T27" i="20"/>
  <c r="U27" i="20"/>
  <c r="T28" i="20"/>
  <c r="U28" i="20"/>
  <c r="T29" i="20"/>
  <c r="U29" i="20"/>
  <c r="T30" i="20"/>
  <c r="U30" i="20"/>
  <c r="T31" i="20"/>
  <c r="U31" i="20"/>
  <c r="T32" i="20"/>
  <c r="U32" i="20"/>
  <c r="T33" i="20"/>
  <c r="U33" i="20"/>
  <c r="T34" i="20"/>
  <c r="U34" i="20"/>
  <c r="T35" i="20"/>
  <c r="U35" i="20"/>
  <c r="T36" i="20"/>
  <c r="U36" i="20"/>
  <c r="T37" i="20"/>
  <c r="U37" i="20"/>
  <c r="T38" i="20"/>
  <c r="U38" i="20"/>
  <c r="T39" i="20"/>
  <c r="U39" i="20"/>
  <c r="T40" i="20"/>
  <c r="U40" i="20"/>
  <c r="T41" i="20"/>
  <c r="U41" i="20"/>
  <c r="T42" i="20"/>
  <c r="U42" i="20"/>
  <c r="T43" i="20"/>
  <c r="U43" i="20"/>
  <c r="T44" i="20"/>
  <c r="U44" i="20"/>
  <c r="T45" i="20"/>
  <c r="U45" i="20"/>
  <c r="T46" i="20"/>
  <c r="U46" i="20"/>
  <c r="T47" i="20"/>
  <c r="U47" i="20"/>
  <c r="T48" i="20"/>
  <c r="U48" i="20"/>
  <c r="T49" i="20"/>
  <c r="U49" i="20"/>
  <c r="T50" i="20"/>
  <c r="U50" i="20"/>
  <c r="T51" i="20"/>
  <c r="U51" i="20"/>
  <c r="T52" i="20"/>
  <c r="U52" i="20"/>
  <c r="T53" i="20"/>
  <c r="U53" i="20"/>
  <c r="T54" i="20"/>
  <c r="U54" i="20"/>
  <c r="T55" i="20"/>
  <c r="U55" i="20"/>
  <c r="T56" i="20"/>
  <c r="U56" i="20"/>
  <c r="T57" i="20"/>
  <c r="U57" i="20"/>
  <c r="T58" i="20"/>
  <c r="U58" i="20"/>
  <c r="T59" i="20"/>
  <c r="U59" i="20"/>
  <c r="T60" i="20"/>
  <c r="U60" i="20"/>
  <c r="T61" i="20"/>
  <c r="U61" i="20"/>
  <c r="T62" i="20"/>
  <c r="U62" i="20"/>
  <c r="T63" i="20"/>
  <c r="U63" i="20"/>
  <c r="T64" i="20"/>
  <c r="U64" i="20"/>
  <c r="T65" i="20"/>
  <c r="U65" i="20"/>
  <c r="T66" i="20"/>
  <c r="U66" i="20"/>
  <c r="T67" i="20"/>
  <c r="U67" i="20"/>
  <c r="U9" i="20"/>
  <c r="T9" i="20"/>
  <c r="Q10"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Q42" i="20"/>
  <c r="R42" i="20"/>
  <c r="Q43" i="20"/>
  <c r="R43" i="20"/>
  <c r="Q44" i="20"/>
  <c r="R44" i="20"/>
  <c r="Q45" i="20"/>
  <c r="R45" i="20"/>
  <c r="Q46"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R9" i="20"/>
  <c r="Q9" i="20"/>
  <c r="N10" i="20"/>
  <c r="O10" i="20"/>
  <c r="N11" i="20"/>
  <c r="O11" i="20"/>
  <c r="N12" i="20"/>
  <c r="O12" i="20"/>
  <c r="N13" i="20"/>
  <c r="O13" i="20"/>
  <c r="N14" i="20"/>
  <c r="O14" i="20"/>
  <c r="N15" i="20"/>
  <c r="O15" i="20"/>
  <c r="N16" i="20"/>
  <c r="O16" i="20"/>
  <c r="N17" i="20"/>
  <c r="O17" i="20"/>
  <c r="N18" i="20"/>
  <c r="O18" i="20"/>
  <c r="N19" i="20"/>
  <c r="O19" i="20"/>
  <c r="N20" i="20"/>
  <c r="O20" i="20"/>
  <c r="N21" i="20"/>
  <c r="O21" i="20"/>
  <c r="N22" i="20"/>
  <c r="O22" i="20"/>
  <c r="N23" i="20"/>
  <c r="O23" i="20"/>
  <c r="N24" i="20"/>
  <c r="O24" i="20"/>
  <c r="N25" i="20"/>
  <c r="O25" i="20"/>
  <c r="N26" i="20"/>
  <c r="O26" i="20"/>
  <c r="N27" i="20"/>
  <c r="O27" i="20"/>
  <c r="N28" i="20"/>
  <c r="O28" i="20"/>
  <c r="N29" i="20"/>
  <c r="O29" i="20"/>
  <c r="N30" i="20"/>
  <c r="O30" i="20"/>
  <c r="N31" i="20"/>
  <c r="O31" i="20"/>
  <c r="N32" i="20"/>
  <c r="O32" i="20"/>
  <c r="N33" i="20"/>
  <c r="O33" i="20"/>
  <c r="N34" i="20"/>
  <c r="O34" i="20"/>
  <c r="N35" i="20"/>
  <c r="O35" i="20"/>
  <c r="N36" i="20"/>
  <c r="O36" i="20"/>
  <c r="N37" i="20"/>
  <c r="O37" i="20"/>
  <c r="N38" i="20"/>
  <c r="O38" i="20"/>
  <c r="N39" i="20"/>
  <c r="O39" i="20"/>
  <c r="N40" i="20"/>
  <c r="O40" i="20"/>
  <c r="N41" i="20"/>
  <c r="O41" i="20"/>
  <c r="N42" i="20"/>
  <c r="O42" i="20"/>
  <c r="N43" i="20"/>
  <c r="O43" i="20"/>
  <c r="N44" i="20"/>
  <c r="O44" i="20"/>
  <c r="N45" i="20"/>
  <c r="O45" i="20"/>
  <c r="N46" i="20"/>
  <c r="O46" i="20"/>
  <c r="N47" i="20"/>
  <c r="O47" i="20"/>
  <c r="N48" i="20"/>
  <c r="O48" i="20"/>
  <c r="N49" i="20"/>
  <c r="O49" i="20"/>
  <c r="N50" i="20"/>
  <c r="O50" i="20"/>
  <c r="N51" i="20"/>
  <c r="O51" i="20"/>
  <c r="N52" i="20"/>
  <c r="O52" i="20"/>
  <c r="N53" i="20"/>
  <c r="O53" i="20"/>
  <c r="N54" i="20"/>
  <c r="O54" i="20"/>
  <c r="N55" i="20"/>
  <c r="O55" i="20"/>
  <c r="N56" i="20"/>
  <c r="O56" i="20"/>
  <c r="N57" i="20"/>
  <c r="O57" i="20"/>
  <c r="N58" i="20"/>
  <c r="O58" i="20"/>
  <c r="N59" i="20"/>
  <c r="O59" i="20"/>
  <c r="N60" i="20"/>
  <c r="O60" i="20"/>
  <c r="N61" i="20"/>
  <c r="O61" i="20"/>
  <c r="N62" i="20"/>
  <c r="O62" i="20"/>
  <c r="N63" i="20"/>
  <c r="O63" i="20"/>
  <c r="N64" i="20"/>
  <c r="O64" i="20"/>
  <c r="N65" i="20"/>
  <c r="O65" i="20"/>
  <c r="N66" i="20"/>
  <c r="O66" i="20"/>
  <c r="N67" i="20"/>
  <c r="O67" i="20"/>
  <c r="N68" i="20"/>
  <c r="O68" i="20"/>
  <c r="N69" i="20"/>
  <c r="O69" i="20"/>
  <c r="N70" i="20"/>
  <c r="O70" i="20"/>
  <c r="N71" i="20"/>
  <c r="O71" i="20"/>
  <c r="O9" i="20"/>
  <c r="N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9" i="20"/>
  <c r="L1" i="20"/>
  <c r="F36" i="19" s="1"/>
  <c r="K1" i="20"/>
  <c r="F34" i="19" s="1"/>
  <c r="T71" i="20" l="1"/>
  <c r="U71" i="20"/>
  <c r="S22" i="21"/>
  <c r="D39" i="21"/>
  <c r="K36" i="21"/>
  <c r="M22" i="19"/>
  <c r="M23" i="19"/>
  <c r="M24" i="19"/>
  <c r="M25" i="19"/>
  <c r="M21" i="19"/>
  <c r="G22" i="19"/>
  <c r="G23" i="19"/>
  <c r="G24" i="19"/>
  <c r="G25" i="19"/>
  <c r="P13" i="19" s="1"/>
  <c r="G21" i="19"/>
  <c r="P17" i="19" s="1"/>
  <c r="K10" i="18"/>
  <c r="L10" i="18" s="1"/>
  <c r="H25" i="19" s="1"/>
  <c r="Q13" i="19" s="1"/>
  <c r="U13" i="19" s="1"/>
  <c r="K9" i="18"/>
  <c r="L9" i="18" s="1"/>
  <c r="H24" i="19" s="1"/>
  <c r="Q14" i="19" s="1"/>
  <c r="U14" i="19" s="1"/>
  <c r="L8" i="18"/>
  <c r="H23" i="19" s="1"/>
  <c r="Q15" i="19" s="1"/>
  <c r="U15" i="19" s="1"/>
  <c r="K7" i="18"/>
  <c r="L7" i="18" s="1"/>
  <c r="H22" i="19" s="1"/>
  <c r="Q16" i="19" s="1"/>
  <c r="U16" i="19" s="1"/>
  <c r="K6" i="18"/>
  <c r="L6" i="18" s="1"/>
  <c r="H21" i="19" s="1"/>
  <c r="Q17" i="19" s="1"/>
  <c r="U17" i="19" s="1"/>
  <c r="E3" i="18"/>
  <c r="K4" i="18" s="1"/>
  <c r="D3" i="18"/>
  <c r="C3" i="18"/>
  <c r="L4" i="18" s="1"/>
  <c r="D36" i="19"/>
  <c r="D35" i="19"/>
  <c r="K25" i="19"/>
  <c r="L25" i="19" s="1"/>
  <c r="K24" i="19"/>
  <c r="L24" i="19" s="1"/>
  <c r="K23" i="19"/>
  <c r="L23" i="19" s="1"/>
  <c r="K22" i="19"/>
  <c r="L22" i="19" s="1"/>
  <c r="K21" i="19"/>
  <c r="L21" i="19" s="1"/>
  <c r="K20" i="19"/>
  <c r="L20" i="19" s="1"/>
  <c r="K19" i="19"/>
  <c r="L19" i="19" s="1"/>
  <c r="K18" i="19"/>
  <c r="L18" i="19" s="1"/>
  <c r="K17" i="19"/>
  <c r="L17" i="19" s="1"/>
  <c r="K16" i="19"/>
  <c r="L16" i="19" s="1"/>
  <c r="K15" i="19"/>
  <c r="L15" i="19" s="1"/>
  <c r="K14" i="19"/>
  <c r="L14" i="19" s="1"/>
  <c r="K13" i="19"/>
  <c r="L13" i="19" s="1"/>
  <c r="B6" i="19"/>
  <c r="B5" i="19"/>
  <c r="I23" i="19" l="1"/>
  <c r="H26" i="19"/>
  <c r="J22" i="19" s="1"/>
  <c r="L42" i="21"/>
  <c r="N42" i="21" s="1"/>
  <c r="K39" i="21"/>
  <c r="F41" i="21"/>
  <c r="P16" i="19"/>
  <c r="I22" i="19"/>
  <c r="P15" i="19"/>
  <c r="I21" i="19"/>
  <c r="I25" i="19"/>
  <c r="P14" i="19"/>
  <c r="I24" i="19"/>
  <c r="P18" i="19"/>
  <c r="K36" i="19"/>
  <c r="Q18" i="19"/>
  <c r="K35" i="19"/>
  <c r="D5" i="19"/>
  <c r="D31" i="19" s="1"/>
  <c r="D6" i="19"/>
  <c r="J25" i="19" l="1"/>
  <c r="J21" i="19"/>
  <c r="J24" i="19"/>
  <c r="J23" i="19"/>
  <c r="D32" i="19"/>
  <c r="G39" i="19" s="1"/>
  <c r="K31" i="19"/>
  <c r="D33" i="19" l="1"/>
  <c r="D34" i="19" s="1"/>
  <c r="D37" i="19" s="1"/>
  <c r="J26" i="19"/>
  <c r="F39" i="19" l="1"/>
  <c r="K37" i="19"/>
  <c r="Q17" i="4" l="1"/>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16" i="4"/>
  <c r="K17" i="4"/>
  <c r="L17" i="4"/>
  <c r="M17" i="4"/>
  <c r="N17" i="4"/>
  <c r="O17" i="4"/>
  <c r="P17" i="4"/>
  <c r="K18" i="4"/>
  <c r="L18" i="4"/>
  <c r="M18" i="4"/>
  <c r="N18" i="4"/>
  <c r="O18" i="4"/>
  <c r="P18" i="4"/>
  <c r="K19" i="4"/>
  <c r="L19" i="4"/>
  <c r="M19" i="4"/>
  <c r="N19" i="4"/>
  <c r="O19" i="4"/>
  <c r="P19" i="4"/>
  <c r="K20" i="4"/>
  <c r="L20" i="4"/>
  <c r="M20" i="4"/>
  <c r="N20" i="4"/>
  <c r="O20" i="4"/>
  <c r="P20" i="4"/>
  <c r="K21" i="4"/>
  <c r="L21" i="4"/>
  <c r="M21" i="4"/>
  <c r="N21" i="4"/>
  <c r="O21" i="4"/>
  <c r="P21" i="4"/>
  <c r="K22" i="4"/>
  <c r="L22" i="4"/>
  <c r="M22" i="4"/>
  <c r="N22" i="4"/>
  <c r="O22" i="4"/>
  <c r="P22" i="4"/>
  <c r="K23" i="4"/>
  <c r="L23" i="4"/>
  <c r="M23" i="4"/>
  <c r="N23" i="4"/>
  <c r="O23" i="4"/>
  <c r="P23" i="4"/>
  <c r="K24" i="4"/>
  <c r="L24" i="4"/>
  <c r="M24" i="4"/>
  <c r="N24" i="4"/>
  <c r="O24" i="4"/>
  <c r="P24" i="4"/>
  <c r="K25" i="4"/>
  <c r="L25" i="4"/>
  <c r="M25" i="4"/>
  <c r="N25" i="4"/>
  <c r="O25" i="4"/>
  <c r="P25" i="4"/>
  <c r="K26" i="4"/>
  <c r="L26" i="4"/>
  <c r="M26" i="4"/>
  <c r="N26" i="4"/>
  <c r="O26" i="4"/>
  <c r="P26" i="4"/>
  <c r="K27" i="4"/>
  <c r="L27" i="4"/>
  <c r="M27" i="4"/>
  <c r="N27" i="4"/>
  <c r="O27" i="4"/>
  <c r="P27" i="4"/>
  <c r="K28" i="4"/>
  <c r="L28" i="4"/>
  <c r="M28" i="4"/>
  <c r="N28" i="4"/>
  <c r="O28" i="4"/>
  <c r="P28" i="4"/>
  <c r="K29" i="4"/>
  <c r="L29" i="4"/>
  <c r="M29" i="4"/>
  <c r="N29" i="4"/>
  <c r="O29" i="4"/>
  <c r="P29" i="4"/>
  <c r="K30" i="4"/>
  <c r="L30" i="4"/>
  <c r="M30" i="4"/>
  <c r="N30" i="4"/>
  <c r="O30" i="4"/>
  <c r="P30" i="4"/>
  <c r="K31" i="4"/>
  <c r="L31" i="4"/>
  <c r="M31" i="4"/>
  <c r="N31" i="4"/>
  <c r="O31" i="4"/>
  <c r="P31" i="4"/>
  <c r="K32" i="4"/>
  <c r="L32" i="4"/>
  <c r="M32" i="4"/>
  <c r="N32" i="4"/>
  <c r="O32" i="4"/>
  <c r="P32" i="4"/>
  <c r="K33" i="4"/>
  <c r="L33" i="4"/>
  <c r="M33" i="4"/>
  <c r="N33" i="4"/>
  <c r="O33" i="4"/>
  <c r="P33" i="4"/>
  <c r="K34" i="4"/>
  <c r="L34" i="4"/>
  <c r="M34" i="4"/>
  <c r="N34" i="4"/>
  <c r="O34" i="4"/>
  <c r="P34" i="4"/>
  <c r="K35" i="4"/>
  <c r="L35" i="4"/>
  <c r="M35" i="4"/>
  <c r="N35" i="4"/>
  <c r="O35" i="4"/>
  <c r="P35" i="4"/>
  <c r="K36" i="4"/>
  <c r="L36" i="4"/>
  <c r="M36" i="4"/>
  <c r="N36" i="4"/>
  <c r="O36" i="4"/>
  <c r="P36" i="4"/>
  <c r="K37" i="4"/>
  <c r="L37" i="4"/>
  <c r="M37" i="4"/>
  <c r="N37" i="4"/>
  <c r="O37" i="4"/>
  <c r="P37" i="4"/>
  <c r="K38" i="4"/>
  <c r="L38" i="4"/>
  <c r="M38" i="4"/>
  <c r="N38" i="4"/>
  <c r="O38" i="4"/>
  <c r="P38" i="4"/>
  <c r="K39" i="4"/>
  <c r="L39" i="4"/>
  <c r="M39" i="4"/>
  <c r="N39" i="4"/>
  <c r="O39" i="4"/>
  <c r="P39" i="4"/>
  <c r="K40" i="4"/>
  <c r="L40" i="4"/>
  <c r="M40" i="4"/>
  <c r="N40" i="4"/>
  <c r="O40" i="4"/>
  <c r="P40" i="4"/>
  <c r="K41" i="4"/>
  <c r="L41" i="4"/>
  <c r="M41" i="4"/>
  <c r="N41" i="4"/>
  <c r="O41" i="4"/>
  <c r="P41" i="4"/>
  <c r="K42" i="4"/>
  <c r="L42" i="4"/>
  <c r="M42" i="4"/>
  <c r="N42" i="4"/>
  <c r="O42" i="4"/>
  <c r="P42" i="4"/>
  <c r="K43" i="4"/>
  <c r="L43" i="4"/>
  <c r="M43" i="4"/>
  <c r="N43" i="4"/>
  <c r="O43" i="4"/>
  <c r="P43" i="4"/>
  <c r="K44" i="4"/>
  <c r="L44" i="4"/>
  <c r="M44" i="4"/>
  <c r="N44" i="4"/>
  <c r="O44" i="4"/>
  <c r="P44" i="4"/>
  <c r="K45" i="4"/>
  <c r="L45" i="4"/>
  <c r="M45" i="4"/>
  <c r="N45" i="4"/>
  <c r="O45" i="4"/>
  <c r="P45" i="4"/>
  <c r="K46" i="4"/>
  <c r="L46" i="4"/>
  <c r="M46" i="4"/>
  <c r="N46" i="4"/>
  <c r="O46" i="4"/>
  <c r="P46" i="4"/>
  <c r="K47" i="4"/>
  <c r="L47" i="4"/>
  <c r="M47" i="4"/>
  <c r="N47" i="4"/>
  <c r="O47" i="4"/>
  <c r="P47" i="4"/>
  <c r="K48" i="4"/>
  <c r="L48" i="4"/>
  <c r="M48" i="4"/>
  <c r="N48" i="4"/>
  <c r="O48" i="4"/>
  <c r="P48" i="4"/>
  <c r="K49" i="4"/>
  <c r="L49" i="4"/>
  <c r="M49" i="4"/>
  <c r="N49" i="4"/>
  <c r="O49" i="4"/>
  <c r="P49" i="4"/>
  <c r="K50" i="4"/>
  <c r="L50" i="4"/>
  <c r="M50" i="4"/>
  <c r="N50" i="4"/>
  <c r="O50" i="4"/>
  <c r="P50" i="4"/>
  <c r="K51" i="4"/>
  <c r="L51" i="4"/>
  <c r="M51" i="4"/>
  <c r="N51" i="4"/>
  <c r="O51" i="4"/>
  <c r="P51" i="4"/>
  <c r="K52" i="4"/>
  <c r="L52" i="4"/>
  <c r="M52" i="4"/>
  <c r="N52" i="4"/>
  <c r="O52" i="4"/>
  <c r="P52" i="4"/>
  <c r="K53" i="4"/>
  <c r="L53" i="4"/>
  <c r="M53" i="4"/>
  <c r="N53" i="4"/>
  <c r="O53" i="4"/>
  <c r="P53" i="4"/>
  <c r="K54" i="4"/>
  <c r="L54" i="4"/>
  <c r="M54" i="4"/>
  <c r="N54" i="4"/>
  <c r="O54" i="4"/>
  <c r="P54" i="4"/>
  <c r="K55" i="4"/>
  <c r="L55" i="4"/>
  <c r="M55" i="4"/>
  <c r="N55" i="4"/>
  <c r="O55" i="4"/>
  <c r="P55" i="4"/>
  <c r="K56" i="4"/>
  <c r="L56" i="4"/>
  <c r="M56" i="4"/>
  <c r="N56" i="4"/>
  <c r="O56" i="4"/>
  <c r="P56" i="4"/>
  <c r="K57" i="4"/>
  <c r="L57" i="4"/>
  <c r="M57" i="4"/>
  <c r="N57" i="4"/>
  <c r="O57" i="4"/>
  <c r="P57" i="4"/>
  <c r="K58" i="4"/>
  <c r="L58" i="4"/>
  <c r="M58" i="4"/>
  <c r="N58" i="4"/>
  <c r="O58" i="4"/>
  <c r="P58" i="4"/>
  <c r="K59" i="4"/>
  <c r="L59" i="4"/>
  <c r="M59" i="4"/>
  <c r="N59" i="4"/>
  <c r="O59" i="4"/>
  <c r="P59" i="4"/>
  <c r="K60" i="4"/>
  <c r="L60" i="4"/>
  <c r="M60" i="4"/>
  <c r="N60" i="4"/>
  <c r="O60" i="4"/>
  <c r="P60" i="4"/>
  <c r="K61" i="4"/>
  <c r="L61" i="4"/>
  <c r="M61" i="4"/>
  <c r="N61" i="4"/>
  <c r="O61" i="4"/>
  <c r="P61" i="4"/>
  <c r="K62" i="4"/>
  <c r="L62" i="4"/>
  <c r="M62" i="4"/>
  <c r="N62" i="4"/>
  <c r="O62" i="4"/>
  <c r="P62" i="4"/>
  <c r="K63" i="4"/>
  <c r="L63" i="4"/>
  <c r="M63" i="4"/>
  <c r="N63" i="4"/>
  <c r="O63" i="4"/>
  <c r="P63" i="4"/>
  <c r="K64" i="4"/>
  <c r="L64" i="4"/>
  <c r="M64" i="4"/>
  <c r="N64" i="4"/>
  <c r="O64" i="4"/>
  <c r="P64" i="4"/>
  <c r="K65" i="4"/>
  <c r="L65" i="4"/>
  <c r="M65" i="4"/>
  <c r="N65" i="4"/>
  <c r="O65" i="4"/>
  <c r="P65" i="4"/>
  <c r="K66" i="4"/>
  <c r="L66" i="4"/>
  <c r="M66" i="4"/>
  <c r="N66" i="4"/>
  <c r="O66" i="4"/>
  <c r="P66" i="4"/>
  <c r="K67" i="4"/>
  <c r="L67" i="4"/>
  <c r="M67" i="4"/>
  <c r="N67" i="4"/>
  <c r="O67" i="4"/>
  <c r="P67" i="4"/>
  <c r="K68" i="4"/>
  <c r="L68" i="4"/>
  <c r="M68" i="4"/>
  <c r="N68" i="4"/>
  <c r="O68" i="4"/>
  <c r="P68" i="4"/>
  <c r="K69" i="4"/>
  <c r="L69" i="4"/>
  <c r="M69" i="4"/>
  <c r="N69" i="4"/>
  <c r="O69" i="4"/>
  <c r="P69" i="4"/>
  <c r="K70" i="4"/>
  <c r="L70" i="4"/>
  <c r="M70" i="4"/>
  <c r="N70" i="4"/>
  <c r="O70" i="4"/>
  <c r="P70" i="4"/>
  <c r="K71" i="4"/>
  <c r="L71" i="4"/>
  <c r="M71" i="4"/>
  <c r="N71" i="4"/>
  <c r="O71" i="4"/>
  <c r="P71" i="4"/>
  <c r="K72" i="4"/>
  <c r="L72" i="4"/>
  <c r="M72" i="4"/>
  <c r="N72" i="4"/>
  <c r="O72" i="4"/>
  <c r="P72" i="4"/>
  <c r="K73" i="4"/>
  <c r="L73" i="4"/>
  <c r="M73" i="4"/>
  <c r="N73" i="4"/>
  <c r="O73" i="4"/>
  <c r="P73" i="4"/>
  <c r="K74" i="4"/>
  <c r="L74" i="4"/>
  <c r="M74" i="4"/>
  <c r="N74" i="4"/>
  <c r="O74" i="4"/>
  <c r="P74" i="4"/>
  <c r="K75" i="4"/>
  <c r="L75" i="4"/>
  <c r="M75" i="4"/>
  <c r="N75" i="4"/>
  <c r="O75" i="4"/>
  <c r="P75" i="4"/>
  <c r="K76" i="4"/>
  <c r="L76" i="4"/>
  <c r="M76" i="4"/>
  <c r="N76" i="4"/>
  <c r="O76" i="4"/>
  <c r="P76" i="4"/>
  <c r="K77" i="4"/>
  <c r="L77" i="4"/>
  <c r="M77" i="4"/>
  <c r="N77" i="4"/>
  <c r="O77" i="4"/>
  <c r="P77" i="4"/>
  <c r="K78" i="4"/>
  <c r="L78" i="4"/>
  <c r="M78" i="4"/>
  <c r="N78" i="4"/>
  <c r="O78" i="4"/>
  <c r="P78" i="4"/>
  <c r="K79" i="4"/>
  <c r="L79" i="4"/>
  <c r="M79" i="4"/>
  <c r="N79" i="4"/>
  <c r="O79" i="4"/>
  <c r="P79" i="4"/>
  <c r="K80" i="4"/>
  <c r="L80" i="4"/>
  <c r="M80" i="4"/>
  <c r="N80" i="4"/>
  <c r="O80" i="4"/>
  <c r="P80" i="4"/>
  <c r="K81" i="4"/>
  <c r="L81" i="4"/>
  <c r="M81" i="4"/>
  <c r="N81" i="4"/>
  <c r="O81" i="4"/>
  <c r="P81" i="4"/>
  <c r="K82" i="4"/>
  <c r="L82" i="4"/>
  <c r="M82" i="4"/>
  <c r="N82" i="4"/>
  <c r="O82" i="4"/>
  <c r="P82" i="4"/>
  <c r="K83" i="4"/>
  <c r="L83" i="4"/>
  <c r="M83" i="4"/>
  <c r="N83" i="4"/>
  <c r="O83" i="4"/>
  <c r="P83" i="4"/>
  <c r="K84" i="4"/>
  <c r="L84" i="4"/>
  <c r="M84" i="4"/>
  <c r="N84" i="4"/>
  <c r="O84" i="4"/>
  <c r="P84" i="4"/>
  <c r="K85" i="4"/>
  <c r="L85" i="4"/>
  <c r="M85" i="4"/>
  <c r="N85" i="4"/>
  <c r="O85" i="4"/>
  <c r="P85" i="4"/>
  <c r="K86" i="4"/>
  <c r="L86" i="4"/>
  <c r="M86" i="4"/>
  <c r="N86" i="4"/>
  <c r="O86" i="4"/>
  <c r="P86" i="4"/>
  <c r="K87" i="4"/>
  <c r="L87" i="4"/>
  <c r="M87" i="4"/>
  <c r="N87" i="4"/>
  <c r="O87" i="4"/>
  <c r="P87" i="4"/>
  <c r="K88" i="4"/>
  <c r="L88" i="4"/>
  <c r="M88" i="4"/>
  <c r="N88" i="4"/>
  <c r="O88" i="4"/>
  <c r="P88" i="4"/>
  <c r="K89" i="4"/>
  <c r="L89" i="4"/>
  <c r="M89" i="4"/>
  <c r="N89" i="4"/>
  <c r="O89" i="4"/>
  <c r="P89" i="4"/>
  <c r="K90" i="4"/>
  <c r="L90" i="4"/>
  <c r="M90" i="4"/>
  <c r="N90" i="4"/>
  <c r="O90" i="4"/>
  <c r="P90" i="4"/>
  <c r="K91" i="4"/>
  <c r="L91" i="4"/>
  <c r="M91" i="4"/>
  <c r="N91" i="4"/>
  <c r="O91" i="4"/>
  <c r="P91" i="4"/>
  <c r="K92" i="4"/>
  <c r="L92" i="4"/>
  <c r="M92" i="4"/>
  <c r="N92" i="4"/>
  <c r="O92" i="4"/>
  <c r="P92" i="4"/>
  <c r="K93" i="4"/>
  <c r="L93" i="4"/>
  <c r="M93" i="4"/>
  <c r="N93" i="4"/>
  <c r="O93" i="4"/>
  <c r="P93" i="4"/>
  <c r="K94" i="4"/>
  <c r="L94" i="4"/>
  <c r="M94" i="4"/>
  <c r="N94" i="4"/>
  <c r="O94" i="4"/>
  <c r="P94" i="4"/>
  <c r="K95" i="4"/>
  <c r="L95" i="4"/>
  <c r="M95" i="4"/>
  <c r="N95" i="4"/>
  <c r="O95" i="4"/>
  <c r="P95" i="4"/>
  <c r="K96" i="4"/>
  <c r="L96" i="4"/>
  <c r="M96" i="4"/>
  <c r="N96" i="4"/>
  <c r="O96" i="4"/>
  <c r="P96" i="4"/>
  <c r="K97" i="4"/>
  <c r="L97" i="4"/>
  <c r="M97" i="4"/>
  <c r="N97" i="4"/>
  <c r="O97" i="4"/>
  <c r="P97" i="4"/>
  <c r="K98" i="4"/>
  <c r="L98" i="4"/>
  <c r="M98" i="4"/>
  <c r="N98" i="4"/>
  <c r="O98" i="4"/>
  <c r="P98" i="4"/>
  <c r="K99" i="4"/>
  <c r="L99" i="4"/>
  <c r="M99" i="4"/>
  <c r="N99" i="4"/>
  <c r="O99" i="4"/>
  <c r="P99" i="4"/>
  <c r="K100" i="4"/>
  <c r="L100" i="4"/>
  <c r="M100" i="4"/>
  <c r="N100" i="4"/>
  <c r="O100" i="4"/>
  <c r="P100" i="4"/>
  <c r="K101" i="4"/>
  <c r="L101" i="4"/>
  <c r="M101" i="4"/>
  <c r="N101" i="4"/>
  <c r="O101" i="4"/>
  <c r="P101" i="4"/>
  <c r="K102" i="4"/>
  <c r="L102" i="4"/>
  <c r="M102" i="4"/>
  <c r="N102" i="4"/>
  <c r="O102" i="4"/>
  <c r="P102" i="4"/>
  <c r="K103" i="4"/>
  <c r="L103" i="4"/>
  <c r="M103" i="4"/>
  <c r="N103" i="4"/>
  <c r="O103" i="4"/>
  <c r="P103" i="4"/>
  <c r="K104" i="4"/>
  <c r="L104" i="4"/>
  <c r="M104" i="4"/>
  <c r="N104" i="4"/>
  <c r="O104" i="4"/>
  <c r="P104" i="4"/>
  <c r="K105" i="4"/>
  <c r="L105" i="4"/>
  <c r="M105" i="4"/>
  <c r="N105" i="4"/>
  <c r="O105" i="4"/>
  <c r="P105" i="4"/>
  <c r="K106" i="4"/>
  <c r="L106" i="4"/>
  <c r="M106" i="4"/>
  <c r="N106" i="4"/>
  <c r="O106" i="4"/>
  <c r="P106" i="4"/>
  <c r="K107" i="4"/>
  <c r="L107" i="4"/>
  <c r="M107" i="4"/>
  <c r="N107" i="4"/>
  <c r="O107" i="4"/>
  <c r="P107" i="4"/>
  <c r="K108" i="4"/>
  <c r="L108" i="4"/>
  <c r="M108" i="4"/>
  <c r="N108" i="4"/>
  <c r="O108" i="4"/>
  <c r="P108" i="4"/>
  <c r="K109" i="4"/>
  <c r="L109" i="4"/>
  <c r="M109" i="4"/>
  <c r="N109" i="4"/>
  <c r="O109" i="4"/>
  <c r="P109" i="4"/>
  <c r="K110" i="4"/>
  <c r="L110" i="4"/>
  <c r="M110" i="4"/>
  <c r="N110" i="4"/>
  <c r="O110" i="4"/>
  <c r="P110" i="4"/>
  <c r="K111" i="4"/>
  <c r="L111" i="4"/>
  <c r="M111" i="4"/>
  <c r="N111" i="4"/>
  <c r="O111" i="4"/>
  <c r="P111" i="4"/>
  <c r="K112" i="4"/>
  <c r="L112" i="4"/>
  <c r="M112" i="4"/>
  <c r="N112" i="4"/>
  <c r="O112" i="4"/>
  <c r="P112" i="4"/>
  <c r="K113" i="4"/>
  <c r="L113" i="4"/>
  <c r="M113" i="4"/>
  <c r="N113" i="4"/>
  <c r="O113" i="4"/>
  <c r="P113" i="4"/>
  <c r="K114" i="4"/>
  <c r="L114" i="4"/>
  <c r="M114" i="4"/>
  <c r="N114" i="4"/>
  <c r="O114" i="4"/>
  <c r="P114" i="4"/>
  <c r="K115" i="4"/>
  <c r="L115" i="4"/>
  <c r="M115" i="4"/>
  <c r="N115" i="4"/>
  <c r="O115" i="4"/>
  <c r="P115" i="4"/>
  <c r="K116" i="4"/>
  <c r="L116" i="4"/>
  <c r="M116" i="4"/>
  <c r="N116" i="4"/>
  <c r="O116" i="4"/>
  <c r="P116" i="4"/>
  <c r="K117" i="4"/>
  <c r="L117" i="4"/>
  <c r="M117" i="4"/>
  <c r="N117" i="4"/>
  <c r="O117" i="4"/>
  <c r="P117" i="4"/>
  <c r="K118" i="4"/>
  <c r="L118" i="4"/>
  <c r="M118" i="4"/>
  <c r="N118" i="4"/>
  <c r="O118" i="4"/>
  <c r="P118" i="4"/>
  <c r="K119" i="4"/>
  <c r="L119" i="4"/>
  <c r="M119" i="4"/>
  <c r="N119" i="4"/>
  <c r="O119" i="4"/>
  <c r="P119" i="4"/>
  <c r="K120" i="4"/>
  <c r="L120" i="4"/>
  <c r="M120" i="4"/>
  <c r="N120" i="4"/>
  <c r="O120" i="4"/>
  <c r="P120" i="4"/>
  <c r="K121" i="4"/>
  <c r="L121" i="4"/>
  <c r="M121" i="4"/>
  <c r="N121" i="4"/>
  <c r="O121" i="4"/>
  <c r="P121" i="4"/>
  <c r="K122" i="4"/>
  <c r="L122" i="4"/>
  <c r="M122" i="4"/>
  <c r="N122" i="4"/>
  <c r="O122" i="4"/>
  <c r="P122" i="4"/>
  <c r="K123" i="4"/>
  <c r="L123" i="4"/>
  <c r="M123" i="4"/>
  <c r="N123" i="4"/>
  <c r="O123" i="4"/>
  <c r="P123" i="4"/>
  <c r="K124" i="4"/>
  <c r="L124" i="4"/>
  <c r="M124" i="4"/>
  <c r="N124" i="4"/>
  <c r="O124" i="4"/>
  <c r="P124" i="4"/>
  <c r="K125" i="4"/>
  <c r="L125" i="4"/>
  <c r="M125" i="4"/>
  <c r="N125" i="4"/>
  <c r="O125" i="4"/>
  <c r="P125" i="4"/>
  <c r="K126" i="4"/>
  <c r="L126" i="4"/>
  <c r="M126" i="4"/>
  <c r="N126" i="4"/>
  <c r="O126" i="4"/>
  <c r="P126" i="4"/>
  <c r="K127" i="4"/>
  <c r="L127" i="4"/>
  <c r="M127" i="4"/>
  <c r="N127" i="4"/>
  <c r="O127" i="4"/>
  <c r="P127" i="4"/>
  <c r="K128" i="4"/>
  <c r="L128" i="4"/>
  <c r="M128" i="4"/>
  <c r="N128" i="4"/>
  <c r="O128" i="4"/>
  <c r="P128" i="4"/>
  <c r="K129" i="4"/>
  <c r="L129" i="4"/>
  <c r="M129" i="4"/>
  <c r="N129" i="4"/>
  <c r="O129" i="4"/>
  <c r="P129" i="4"/>
  <c r="K130" i="4"/>
  <c r="L130" i="4"/>
  <c r="M130" i="4"/>
  <c r="N130" i="4"/>
  <c r="O130" i="4"/>
  <c r="P130" i="4"/>
  <c r="K131" i="4"/>
  <c r="L131" i="4"/>
  <c r="M131" i="4"/>
  <c r="N131" i="4"/>
  <c r="O131" i="4"/>
  <c r="P131" i="4"/>
  <c r="K132" i="4"/>
  <c r="L132" i="4"/>
  <c r="M132" i="4"/>
  <c r="N132" i="4"/>
  <c r="O132" i="4"/>
  <c r="P132" i="4"/>
  <c r="K133" i="4"/>
  <c r="L133" i="4"/>
  <c r="M133" i="4"/>
  <c r="N133" i="4"/>
  <c r="O133" i="4"/>
  <c r="P133" i="4"/>
  <c r="K134" i="4"/>
  <c r="L134" i="4"/>
  <c r="M134" i="4"/>
  <c r="N134" i="4"/>
  <c r="O134" i="4"/>
  <c r="P134" i="4"/>
  <c r="K135" i="4"/>
  <c r="L135" i="4"/>
  <c r="M135" i="4"/>
  <c r="N135" i="4"/>
  <c r="O135" i="4"/>
  <c r="P135" i="4"/>
  <c r="K136" i="4"/>
  <c r="L136" i="4"/>
  <c r="M136" i="4"/>
  <c r="N136" i="4"/>
  <c r="O136" i="4"/>
  <c r="P136" i="4"/>
  <c r="K137" i="4"/>
  <c r="L137" i="4"/>
  <c r="M137" i="4"/>
  <c r="N137" i="4"/>
  <c r="O137" i="4"/>
  <c r="P137" i="4"/>
  <c r="K138" i="4"/>
  <c r="L138" i="4"/>
  <c r="M138" i="4"/>
  <c r="N138" i="4"/>
  <c r="O138" i="4"/>
  <c r="P138" i="4"/>
  <c r="K139" i="4"/>
  <c r="L139" i="4"/>
  <c r="M139" i="4"/>
  <c r="N139" i="4"/>
  <c r="O139" i="4"/>
  <c r="P139" i="4"/>
  <c r="K140" i="4"/>
  <c r="L140" i="4"/>
  <c r="M140" i="4"/>
  <c r="N140" i="4"/>
  <c r="O140" i="4"/>
  <c r="P140" i="4"/>
  <c r="K141" i="4"/>
  <c r="L141" i="4"/>
  <c r="M141" i="4"/>
  <c r="N141" i="4"/>
  <c r="O141" i="4"/>
  <c r="P141" i="4"/>
  <c r="K142" i="4"/>
  <c r="L142" i="4"/>
  <c r="M142" i="4"/>
  <c r="N142" i="4"/>
  <c r="O142" i="4"/>
  <c r="P142" i="4"/>
  <c r="K143" i="4"/>
  <c r="L143" i="4"/>
  <c r="M143" i="4"/>
  <c r="N143" i="4"/>
  <c r="O143" i="4"/>
  <c r="P143" i="4"/>
  <c r="K144" i="4"/>
  <c r="L144" i="4"/>
  <c r="M144" i="4"/>
  <c r="N144" i="4"/>
  <c r="O144" i="4"/>
  <c r="P144" i="4"/>
  <c r="K145" i="4"/>
  <c r="L145" i="4"/>
  <c r="M145" i="4"/>
  <c r="N145" i="4"/>
  <c r="O145" i="4"/>
  <c r="P145" i="4"/>
  <c r="K146" i="4"/>
  <c r="L146" i="4"/>
  <c r="M146" i="4"/>
  <c r="N146" i="4"/>
  <c r="O146" i="4"/>
  <c r="P146" i="4"/>
  <c r="K147" i="4"/>
  <c r="L147" i="4"/>
  <c r="M147" i="4"/>
  <c r="N147" i="4"/>
  <c r="O147" i="4"/>
  <c r="P147" i="4"/>
  <c r="K148" i="4"/>
  <c r="L148" i="4"/>
  <c r="M148" i="4"/>
  <c r="N148" i="4"/>
  <c r="O148" i="4"/>
  <c r="P148" i="4"/>
  <c r="K149" i="4"/>
  <c r="L149" i="4"/>
  <c r="M149" i="4"/>
  <c r="N149" i="4"/>
  <c r="O149" i="4"/>
  <c r="P149" i="4"/>
  <c r="K150" i="4"/>
  <c r="L150" i="4"/>
  <c r="M150" i="4"/>
  <c r="N150" i="4"/>
  <c r="O150" i="4"/>
  <c r="P150" i="4"/>
  <c r="K151" i="4"/>
  <c r="L151" i="4"/>
  <c r="M151" i="4"/>
  <c r="N151" i="4"/>
  <c r="O151" i="4"/>
  <c r="P151" i="4"/>
  <c r="K152" i="4"/>
  <c r="L152" i="4"/>
  <c r="M152" i="4"/>
  <c r="N152" i="4"/>
  <c r="O152" i="4"/>
  <c r="P152" i="4"/>
  <c r="K153" i="4"/>
  <c r="L153" i="4"/>
  <c r="M153" i="4"/>
  <c r="N153" i="4"/>
  <c r="O153" i="4"/>
  <c r="P153" i="4"/>
  <c r="K154" i="4"/>
  <c r="L154" i="4"/>
  <c r="M154" i="4"/>
  <c r="N154" i="4"/>
  <c r="O154" i="4"/>
  <c r="P154" i="4"/>
  <c r="K155" i="4"/>
  <c r="L155" i="4"/>
  <c r="M155" i="4"/>
  <c r="N155" i="4"/>
  <c r="O155" i="4"/>
  <c r="P155" i="4"/>
  <c r="K156" i="4"/>
  <c r="L156" i="4"/>
  <c r="M156" i="4"/>
  <c r="N156" i="4"/>
  <c r="O156" i="4"/>
  <c r="P156" i="4"/>
  <c r="K157" i="4"/>
  <c r="L157" i="4"/>
  <c r="M157" i="4"/>
  <c r="N157" i="4"/>
  <c r="O157" i="4"/>
  <c r="P157" i="4"/>
  <c r="K158" i="4"/>
  <c r="L158" i="4"/>
  <c r="M158" i="4"/>
  <c r="N158" i="4"/>
  <c r="O158" i="4"/>
  <c r="P158" i="4"/>
  <c r="K159" i="4"/>
  <c r="L159" i="4"/>
  <c r="M159" i="4"/>
  <c r="N159" i="4"/>
  <c r="O159" i="4"/>
  <c r="P159" i="4"/>
  <c r="K160" i="4"/>
  <c r="L160" i="4"/>
  <c r="M160" i="4"/>
  <c r="N160" i="4"/>
  <c r="O160" i="4"/>
  <c r="P160" i="4"/>
  <c r="K161" i="4"/>
  <c r="L161" i="4"/>
  <c r="M161" i="4"/>
  <c r="N161" i="4"/>
  <c r="O161" i="4"/>
  <c r="P161" i="4"/>
  <c r="K162" i="4"/>
  <c r="L162" i="4"/>
  <c r="M162" i="4"/>
  <c r="N162" i="4"/>
  <c r="O162" i="4"/>
  <c r="P162" i="4"/>
  <c r="K163" i="4"/>
  <c r="L163" i="4"/>
  <c r="M163" i="4"/>
  <c r="N163" i="4"/>
  <c r="O163" i="4"/>
  <c r="P163" i="4"/>
  <c r="K164" i="4"/>
  <c r="L164" i="4"/>
  <c r="M164" i="4"/>
  <c r="N164" i="4"/>
  <c r="O164" i="4"/>
  <c r="P164" i="4"/>
  <c r="K165" i="4"/>
  <c r="L165" i="4"/>
  <c r="M165" i="4"/>
  <c r="N165" i="4"/>
  <c r="O165" i="4"/>
  <c r="P165" i="4"/>
  <c r="K166" i="4"/>
  <c r="L166" i="4"/>
  <c r="M166" i="4"/>
  <c r="N166" i="4"/>
  <c r="O166" i="4"/>
  <c r="P166" i="4"/>
  <c r="K167" i="4"/>
  <c r="L167" i="4"/>
  <c r="M167" i="4"/>
  <c r="N167" i="4"/>
  <c r="O167" i="4"/>
  <c r="P167" i="4"/>
  <c r="K168" i="4"/>
  <c r="L168" i="4"/>
  <c r="M168" i="4"/>
  <c r="N168" i="4"/>
  <c r="O168" i="4"/>
  <c r="P168" i="4"/>
  <c r="K169" i="4"/>
  <c r="L169" i="4"/>
  <c r="M169" i="4"/>
  <c r="N169" i="4"/>
  <c r="O169" i="4"/>
  <c r="P169" i="4"/>
  <c r="K170" i="4"/>
  <c r="L170" i="4"/>
  <c r="M170" i="4"/>
  <c r="N170" i="4"/>
  <c r="O170" i="4"/>
  <c r="P170" i="4"/>
  <c r="K171" i="4"/>
  <c r="L171" i="4"/>
  <c r="M171" i="4"/>
  <c r="N171" i="4"/>
  <c r="O171" i="4"/>
  <c r="P171" i="4"/>
  <c r="K172" i="4"/>
  <c r="L172" i="4"/>
  <c r="M172" i="4"/>
  <c r="N172" i="4"/>
  <c r="O172" i="4"/>
  <c r="P172" i="4"/>
  <c r="K173" i="4"/>
  <c r="L173" i="4"/>
  <c r="M173" i="4"/>
  <c r="N173" i="4"/>
  <c r="O173" i="4"/>
  <c r="P173" i="4"/>
  <c r="K174" i="4"/>
  <c r="L174" i="4"/>
  <c r="M174" i="4"/>
  <c r="N174" i="4"/>
  <c r="O174" i="4"/>
  <c r="P174" i="4"/>
  <c r="K175" i="4"/>
  <c r="L175" i="4"/>
  <c r="M175" i="4"/>
  <c r="N175" i="4"/>
  <c r="O175" i="4"/>
  <c r="P175" i="4"/>
  <c r="K176" i="4"/>
  <c r="L176" i="4"/>
  <c r="M176" i="4"/>
  <c r="N176" i="4"/>
  <c r="O176" i="4"/>
  <c r="P176" i="4"/>
  <c r="K177" i="4"/>
  <c r="L177" i="4"/>
  <c r="M177" i="4"/>
  <c r="N177" i="4"/>
  <c r="O177" i="4"/>
  <c r="P177" i="4"/>
  <c r="K178" i="4"/>
  <c r="L178" i="4"/>
  <c r="M178" i="4"/>
  <c r="N178" i="4"/>
  <c r="O178" i="4"/>
  <c r="P178" i="4"/>
  <c r="K179" i="4"/>
  <c r="L179" i="4"/>
  <c r="M179" i="4"/>
  <c r="N179" i="4"/>
  <c r="O179" i="4"/>
  <c r="P179" i="4"/>
  <c r="K180" i="4"/>
  <c r="L180" i="4"/>
  <c r="M180" i="4"/>
  <c r="N180" i="4"/>
  <c r="O180" i="4"/>
  <c r="P180" i="4"/>
  <c r="K181" i="4"/>
  <c r="L181" i="4"/>
  <c r="M181" i="4"/>
  <c r="N181" i="4"/>
  <c r="O181" i="4"/>
  <c r="P181" i="4"/>
  <c r="K182" i="4"/>
  <c r="L182" i="4"/>
  <c r="M182" i="4"/>
  <c r="N182" i="4"/>
  <c r="O182" i="4"/>
  <c r="P182" i="4"/>
  <c r="K183" i="4"/>
  <c r="L183" i="4"/>
  <c r="M183" i="4"/>
  <c r="N183" i="4"/>
  <c r="O183" i="4"/>
  <c r="P183" i="4"/>
  <c r="K184" i="4"/>
  <c r="L184" i="4"/>
  <c r="M184" i="4"/>
  <c r="N184" i="4"/>
  <c r="O184" i="4"/>
  <c r="P184" i="4"/>
  <c r="K185" i="4"/>
  <c r="L185" i="4"/>
  <c r="M185" i="4"/>
  <c r="N185" i="4"/>
  <c r="O185" i="4"/>
  <c r="P185" i="4"/>
  <c r="K186" i="4"/>
  <c r="L186" i="4"/>
  <c r="M186" i="4"/>
  <c r="N186" i="4"/>
  <c r="O186" i="4"/>
  <c r="P186" i="4"/>
  <c r="K187" i="4"/>
  <c r="L187" i="4"/>
  <c r="M187" i="4"/>
  <c r="N187" i="4"/>
  <c r="O187" i="4"/>
  <c r="P187" i="4"/>
  <c r="K188" i="4"/>
  <c r="L188" i="4"/>
  <c r="M188" i="4"/>
  <c r="N188" i="4"/>
  <c r="O188" i="4"/>
  <c r="P188" i="4"/>
  <c r="K189" i="4"/>
  <c r="L189" i="4"/>
  <c r="M189" i="4"/>
  <c r="N189" i="4"/>
  <c r="O189" i="4"/>
  <c r="P189" i="4"/>
  <c r="K190" i="4"/>
  <c r="L190" i="4"/>
  <c r="M190" i="4"/>
  <c r="N190" i="4"/>
  <c r="O190" i="4"/>
  <c r="P190" i="4"/>
  <c r="K191" i="4"/>
  <c r="L191" i="4"/>
  <c r="M191" i="4"/>
  <c r="N191" i="4"/>
  <c r="O191" i="4"/>
  <c r="P191" i="4"/>
  <c r="K192" i="4"/>
  <c r="L192" i="4"/>
  <c r="M192" i="4"/>
  <c r="N192" i="4"/>
  <c r="O192" i="4"/>
  <c r="P192" i="4"/>
  <c r="K193" i="4"/>
  <c r="L193" i="4"/>
  <c r="M193" i="4"/>
  <c r="N193" i="4"/>
  <c r="O193" i="4"/>
  <c r="P193" i="4"/>
  <c r="K194" i="4"/>
  <c r="L194" i="4"/>
  <c r="M194" i="4"/>
  <c r="N194" i="4"/>
  <c r="O194" i="4"/>
  <c r="P194" i="4"/>
  <c r="K195" i="4"/>
  <c r="L195" i="4"/>
  <c r="M195" i="4"/>
  <c r="N195" i="4"/>
  <c r="O195" i="4"/>
  <c r="P195" i="4"/>
  <c r="K196" i="4"/>
  <c r="L196" i="4"/>
  <c r="M196" i="4"/>
  <c r="N196" i="4"/>
  <c r="O196" i="4"/>
  <c r="P196" i="4"/>
  <c r="K197" i="4"/>
  <c r="L197" i="4"/>
  <c r="M197" i="4"/>
  <c r="N197" i="4"/>
  <c r="O197" i="4"/>
  <c r="P197" i="4"/>
  <c r="K198" i="4"/>
  <c r="L198" i="4"/>
  <c r="M198" i="4"/>
  <c r="N198" i="4"/>
  <c r="O198" i="4"/>
  <c r="P198" i="4"/>
  <c r="K199" i="4"/>
  <c r="L199" i="4"/>
  <c r="M199" i="4"/>
  <c r="N199" i="4"/>
  <c r="O199" i="4"/>
  <c r="P199" i="4"/>
  <c r="K200" i="4"/>
  <c r="L200" i="4"/>
  <c r="M200" i="4"/>
  <c r="N200" i="4"/>
  <c r="O200" i="4"/>
  <c r="P200" i="4"/>
  <c r="K201" i="4"/>
  <c r="L201" i="4"/>
  <c r="M201" i="4"/>
  <c r="N201" i="4"/>
  <c r="O201" i="4"/>
  <c r="P201" i="4"/>
  <c r="K202" i="4"/>
  <c r="L202" i="4"/>
  <c r="M202" i="4"/>
  <c r="N202" i="4"/>
  <c r="O202" i="4"/>
  <c r="P202" i="4"/>
  <c r="K203" i="4"/>
  <c r="L203" i="4"/>
  <c r="M203" i="4"/>
  <c r="N203" i="4"/>
  <c r="O203" i="4"/>
  <c r="P203" i="4"/>
  <c r="K204" i="4"/>
  <c r="L204" i="4"/>
  <c r="M204" i="4"/>
  <c r="N204" i="4"/>
  <c r="O204" i="4"/>
  <c r="P204" i="4"/>
  <c r="K205" i="4"/>
  <c r="L205" i="4"/>
  <c r="M205" i="4"/>
  <c r="N205" i="4"/>
  <c r="O205" i="4"/>
  <c r="P205" i="4"/>
  <c r="K206" i="4"/>
  <c r="L206" i="4"/>
  <c r="M206" i="4"/>
  <c r="N206" i="4"/>
  <c r="O206" i="4"/>
  <c r="P206" i="4"/>
  <c r="K207" i="4"/>
  <c r="L207" i="4"/>
  <c r="M207" i="4"/>
  <c r="N207" i="4"/>
  <c r="O207" i="4"/>
  <c r="P207" i="4"/>
  <c r="K208" i="4"/>
  <c r="L208" i="4"/>
  <c r="M208" i="4"/>
  <c r="N208" i="4"/>
  <c r="O208" i="4"/>
  <c r="P208" i="4"/>
  <c r="K209" i="4"/>
  <c r="L209" i="4"/>
  <c r="M209" i="4"/>
  <c r="N209" i="4"/>
  <c r="O209" i="4"/>
  <c r="P209" i="4"/>
  <c r="K210" i="4"/>
  <c r="L210" i="4"/>
  <c r="M210" i="4"/>
  <c r="N210" i="4"/>
  <c r="O210" i="4"/>
  <c r="P210" i="4"/>
  <c r="K211" i="4"/>
  <c r="L211" i="4"/>
  <c r="M211" i="4"/>
  <c r="N211" i="4"/>
  <c r="O211" i="4"/>
  <c r="P211" i="4"/>
  <c r="K212" i="4"/>
  <c r="L212" i="4"/>
  <c r="M212" i="4"/>
  <c r="N212" i="4"/>
  <c r="O212" i="4"/>
  <c r="P212" i="4"/>
  <c r="K213" i="4"/>
  <c r="L213" i="4"/>
  <c r="M213" i="4"/>
  <c r="N213" i="4"/>
  <c r="O213" i="4"/>
  <c r="P213" i="4"/>
  <c r="K214" i="4"/>
  <c r="L214" i="4"/>
  <c r="M214" i="4"/>
  <c r="N214" i="4"/>
  <c r="O214" i="4"/>
  <c r="P214" i="4"/>
  <c r="K215" i="4"/>
  <c r="L215" i="4"/>
  <c r="M215" i="4"/>
  <c r="N215" i="4"/>
  <c r="O215" i="4"/>
  <c r="P215" i="4"/>
  <c r="K216" i="4"/>
  <c r="L216" i="4"/>
  <c r="M216" i="4"/>
  <c r="N216" i="4"/>
  <c r="O216" i="4"/>
  <c r="P216" i="4"/>
  <c r="K217" i="4"/>
  <c r="L217" i="4"/>
  <c r="M217" i="4"/>
  <c r="N217" i="4"/>
  <c r="O217" i="4"/>
  <c r="P217" i="4"/>
  <c r="K218" i="4"/>
  <c r="L218" i="4"/>
  <c r="M218" i="4"/>
  <c r="N218" i="4"/>
  <c r="O218" i="4"/>
  <c r="P218" i="4"/>
  <c r="K219" i="4"/>
  <c r="L219" i="4"/>
  <c r="M219" i="4"/>
  <c r="N219" i="4"/>
  <c r="O219" i="4"/>
  <c r="P219" i="4"/>
  <c r="K220" i="4"/>
  <c r="L220" i="4"/>
  <c r="M220" i="4"/>
  <c r="N220" i="4"/>
  <c r="O220" i="4"/>
  <c r="P220" i="4"/>
  <c r="K221" i="4"/>
  <c r="L221" i="4"/>
  <c r="M221" i="4"/>
  <c r="N221" i="4"/>
  <c r="O221" i="4"/>
  <c r="P221" i="4"/>
  <c r="K222" i="4"/>
  <c r="L222" i="4"/>
  <c r="M222" i="4"/>
  <c r="N222" i="4"/>
  <c r="O222" i="4"/>
  <c r="P222" i="4"/>
  <c r="K223" i="4"/>
  <c r="L223" i="4"/>
  <c r="M223" i="4"/>
  <c r="N223" i="4"/>
  <c r="O223" i="4"/>
  <c r="P223" i="4"/>
  <c r="K224" i="4"/>
  <c r="L224" i="4"/>
  <c r="M224" i="4"/>
  <c r="N224" i="4"/>
  <c r="O224" i="4"/>
  <c r="P224" i="4"/>
  <c r="K225" i="4"/>
  <c r="L225" i="4"/>
  <c r="M225" i="4"/>
  <c r="N225" i="4"/>
  <c r="O225" i="4"/>
  <c r="P225" i="4"/>
  <c r="K226" i="4"/>
  <c r="L226" i="4"/>
  <c r="M226" i="4"/>
  <c r="N226" i="4"/>
  <c r="O226" i="4"/>
  <c r="P226" i="4"/>
  <c r="K227" i="4"/>
  <c r="L227" i="4"/>
  <c r="M227" i="4"/>
  <c r="N227" i="4"/>
  <c r="O227" i="4"/>
  <c r="P227" i="4"/>
  <c r="K228" i="4"/>
  <c r="L228" i="4"/>
  <c r="M228" i="4"/>
  <c r="N228" i="4"/>
  <c r="O228" i="4"/>
  <c r="P228" i="4"/>
  <c r="K229" i="4"/>
  <c r="L229" i="4"/>
  <c r="M229" i="4"/>
  <c r="N229" i="4"/>
  <c r="O229" i="4"/>
  <c r="P229" i="4"/>
  <c r="K230" i="4"/>
  <c r="L230" i="4"/>
  <c r="M230" i="4"/>
  <c r="N230" i="4"/>
  <c r="O230" i="4"/>
  <c r="P230" i="4"/>
  <c r="K231" i="4"/>
  <c r="L231" i="4"/>
  <c r="M231" i="4"/>
  <c r="N231" i="4"/>
  <c r="O231" i="4"/>
  <c r="P231" i="4"/>
  <c r="K232" i="4"/>
  <c r="L232" i="4"/>
  <c r="M232" i="4"/>
  <c r="N232" i="4"/>
  <c r="O232" i="4"/>
  <c r="P232" i="4"/>
  <c r="K233" i="4"/>
  <c r="L233" i="4"/>
  <c r="M233" i="4"/>
  <c r="N233" i="4"/>
  <c r="O233" i="4"/>
  <c r="P233" i="4"/>
  <c r="K234" i="4"/>
  <c r="L234" i="4"/>
  <c r="M234" i="4"/>
  <c r="N234" i="4"/>
  <c r="O234" i="4"/>
  <c r="P234" i="4"/>
  <c r="K235" i="4"/>
  <c r="L235" i="4"/>
  <c r="M235" i="4"/>
  <c r="N235" i="4"/>
  <c r="O235" i="4"/>
  <c r="P235" i="4"/>
  <c r="K236" i="4"/>
  <c r="L236" i="4"/>
  <c r="M236" i="4"/>
  <c r="N236" i="4"/>
  <c r="O236" i="4"/>
  <c r="P236" i="4"/>
  <c r="K237" i="4"/>
  <c r="L237" i="4"/>
  <c r="M237" i="4"/>
  <c r="N237" i="4"/>
  <c r="O237" i="4"/>
  <c r="P237" i="4"/>
  <c r="K238" i="4"/>
  <c r="L238" i="4"/>
  <c r="M238" i="4"/>
  <c r="N238" i="4"/>
  <c r="O238" i="4"/>
  <c r="P238" i="4"/>
  <c r="K239" i="4"/>
  <c r="L239" i="4"/>
  <c r="M239" i="4"/>
  <c r="N239" i="4"/>
  <c r="O239" i="4"/>
  <c r="P239" i="4"/>
  <c r="K240" i="4"/>
  <c r="L240" i="4"/>
  <c r="M240" i="4"/>
  <c r="N240" i="4"/>
  <c r="O240" i="4"/>
  <c r="P240" i="4"/>
  <c r="K241" i="4"/>
  <c r="L241" i="4"/>
  <c r="M241" i="4"/>
  <c r="N241" i="4"/>
  <c r="O241" i="4"/>
  <c r="P241" i="4"/>
  <c r="K242" i="4"/>
  <c r="L242" i="4"/>
  <c r="M242" i="4"/>
  <c r="N242" i="4"/>
  <c r="O242" i="4"/>
  <c r="P242" i="4"/>
  <c r="K243" i="4"/>
  <c r="L243" i="4"/>
  <c r="M243" i="4"/>
  <c r="N243" i="4"/>
  <c r="O243" i="4"/>
  <c r="P243" i="4"/>
  <c r="K244" i="4"/>
  <c r="L244" i="4"/>
  <c r="M244" i="4"/>
  <c r="N244" i="4"/>
  <c r="O244" i="4"/>
  <c r="P244" i="4"/>
  <c r="K245" i="4"/>
  <c r="L245" i="4"/>
  <c r="M245" i="4"/>
  <c r="N245" i="4"/>
  <c r="O245" i="4"/>
  <c r="P245" i="4"/>
  <c r="K246" i="4"/>
  <c r="L246" i="4"/>
  <c r="M246" i="4"/>
  <c r="N246" i="4"/>
  <c r="O246" i="4"/>
  <c r="P246" i="4"/>
  <c r="K247" i="4"/>
  <c r="L247" i="4"/>
  <c r="M247" i="4"/>
  <c r="N247" i="4"/>
  <c r="O247" i="4"/>
  <c r="P247" i="4"/>
  <c r="K248" i="4"/>
  <c r="L248" i="4"/>
  <c r="M248" i="4"/>
  <c r="N248" i="4"/>
  <c r="O248" i="4"/>
  <c r="P248" i="4"/>
  <c r="K249" i="4"/>
  <c r="L249" i="4"/>
  <c r="M249" i="4"/>
  <c r="N249" i="4"/>
  <c r="O249" i="4"/>
  <c r="P249" i="4"/>
  <c r="K250" i="4"/>
  <c r="L250" i="4"/>
  <c r="M250" i="4"/>
  <c r="N250" i="4"/>
  <c r="O250" i="4"/>
  <c r="P250" i="4"/>
  <c r="K251" i="4"/>
  <c r="L251" i="4"/>
  <c r="M251" i="4"/>
  <c r="N251" i="4"/>
  <c r="O251" i="4"/>
  <c r="P251" i="4"/>
  <c r="K252" i="4"/>
  <c r="L252" i="4"/>
  <c r="M252" i="4"/>
  <c r="N252" i="4"/>
  <c r="O252" i="4"/>
  <c r="P252" i="4"/>
  <c r="K253" i="4"/>
  <c r="L253" i="4"/>
  <c r="M253" i="4"/>
  <c r="N253" i="4"/>
  <c r="O253" i="4"/>
  <c r="P253" i="4"/>
  <c r="K254" i="4"/>
  <c r="L254" i="4"/>
  <c r="M254" i="4"/>
  <c r="N254" i="4"/>
  <c r="O254" i="4"/>
  <c r="P254" i="4"/>
  <c r="K255" i="4"/>
  <c r="L255" i="4"/>
  <c r="M255" i="4"/>
  <c r="N255" i="4"/>
  <c r="O255" i="4"/>
  <c r="P255" i="4"/>
  <c r="K256" i="4"/>
  <c r="L256" i="4"/>
  <c r="M256" i="4"/>
  <c r="N256" i="4"/>
  <c r="O256" i="4"/>
  <c r="P256" i="4"/>
  <c r="K257" i="4"/>
  <c r="L257" i="4"/>
  <c r="M257" i="4"/>
  <c r="N257" i="4"/>
  <c r="O257" i="4"/>
  <c r="P257" i="4"/>
  <c r="K258" i="4"/>
  <c r="L258" i="4"/>
  <c r="M258" i="4"/>
  <c r="N258" i="4"/>
  <c r="O258" i="4"/>
  <c r="P258" i="4"/>
  <c r="K259" i="4"/>
  <c r="L259" i="4"/>
  <c r="M259" i="4"/>
  <c r="N259" i="4"/>
  <c r="O259" i="4"/>
  <c r="P259" i="4"/>
  <c r="K260" i="4"/>
  <c r="L260" i="4"/>
  <c r="M260" i="4"/>
  <c r="N260" i="4"/>
  <c r="O260" i="4"/>
  <c r="P260" i="4"/>
  <c r="K261" i="4"/>
  <c r="L261" i="4"/>
  <c r="M261" i="4"/>
  <c r="N261" i="4"/>
  <c r="O261" i="4"/>
  <c r="P261" i="4"/>
  <c r="K262" i="4"/>
  <c r="L262" i="4"/>
  <c r="M262" i="4"/>
  <c r="N262" i="4"/>
  <c r="O262" i="4"/>
  <c r="P262" i="4"/>
  <c r="K263" i="4"/>
  <c r="L263" i="4"/>
  <c r="M263" i="4"/>
  <c r="N263" i="4"/>
  <c r="O263" i="4"/>
  <c r="P263" i="4"/>
  <c r="K264" i="4"/>
  <c r="L264" i="4"/>
  <c r="M264" i="4"/>
  <c r="N264" i="4"/>
  <c r="O264" i="4"/>
  <c r="P264" i="4"/>
  <c r="K265" i="4"/>
  <c r="L265" i="4"/>
  <c r="M265" i="4"/>
  <c r="N265" i="4"/>
  <c r="O265" i="4"/>
  <c r="P265" i="4"/>
  <c r="K266" i="4"/>
  <c r="L266" i="4"/>
  <c r="M266" i="4"/>
  <c r="N266" i="4"/>
  <c r="O266" i="4"/>
  <c r="P266" i="4"/>
  <c r="K267" i="4"/>
  <c r="L267" i="4"/>
  <c r="M267" i="4"/>
  <c r="N267" i="4"/>
  <c r="O267" i="4"/>
  <c r="P267" i="4"/>
  <c r="K268" i="4"/>
  <c r="L268" i="4"/>
  <c r="M268" i="4"/>
  <c r="N268" i="4"/>
  <c r="O268" i="4"/>
  <c r="P268" i="4"/>
  <c r="K269" i="4"/>
  <c r="L269" i="4"/>
  <c r="M269" i="4"/>
  <c r="N269" i="4"/>
  <c r="O269" i="4"/>
  <c r="P269" i="4"/>
  <c r="K270" i="4"/>
  <c r="L270" i="4"/>
  <c r="M270" i="4"/>
  <c r="N270" i="4"/>
  <c r="O270" i="4"/>
  <c r="P270" i="4"/>
  <c r="K271" i="4"/>
  <c r="L271" i="4"/>
  <c r="M271" i="4"/>
  <c r="N271" i="4"/>
  <c r="O271" i="4"/>
  <c r="P271" i="4"/>
  <c r="K272" i="4"/>
  <c r="L272" i="4"/>
  <c r="M272" i="4"/>
  <c r="N272" i="4"/>
  <c r="O272" i="4"/>
  <c r="P272" i="4"/>
  <c r="K273" i="4"/>
  <c r="L273" i="4"/>
  <c r="M273" i="4"/>
  <c r="N273" i="4"/>
  <c r="O273" i="4"/>
  <c r="P273" i="4"/>
  <c r="K274" i="4"/>
  <c r="L274" i="4"/>
  <c r="M274" i="4"/>
  <c r="N274" i="4"/>
  <c r="O274" i="4"/>
  <c r="P274" i="4"/>
  <c r="K275" i="4"/>
  <c r="L275" i="4"/>
  <c r="M275" i="4"/>
  <c r="N275" i="4"/>
  <c r="O275" i="4"/>
  <c r="P275" i="4"/>
  <c r="K276" i="4"/>
  <c r="L276" i="4"/>
  <c r="M276" i="4"/>
  <c r="N276" i="4"/>
  <c r="O276" i="4"/>
  <c r="P276" i="4"/>
  <c r="K277" i="4"/>
  <c r="L277" i="4"/>
  <c r="M277" i="4"/>
  <c r="N277" i="4"/>
  <c r="O277" i="4"/>
  <c r="P277" i="4"/>
  <c r="K278" i="4"/>
  <c r="L278" i="4"/>
  <c r="M278" i="4"/>
  <c r="N278" i="4"/>
  <c r="O278" i="4"/>
  <c r="P278" i="4"/>
  <c r="K279" i="4"/>
  <c r="L279" i="4"/>
  <c r="M279" i="4"/>
  <c r="N279" i="4"/>
  <c r="O279" i="4"/>
  <c r="P279" i="4"/>
  <c r="K280" i="4"/>
  <c r="L280" i="4"/>
  <c r="M280" i="4"/>
  <c r="N280" i="4"/>
  <c r="O280" i="4"/>
  <c r="P280" i="4"/>
  <c r="K281" i="4"/>
  <c r="L281" i="4"/>
  <c r="M281" i="4"/>
  <c r="N281" i="4"/>
  <c r="O281" i="4"/>
  <c r="P281" i="4"/>
  <c r="K282" i="4"/>
  <c r="L282" i="4"/>
  <c r="M282" i="4"/>
  <c r="N282" i="4"/>
  <c r="O282" i="4"/>
  <c r="P282" i="4"/>
  <c r="K283" i="4"/>
  <c r="L283" i="4"/>
  <c r="M283" i="4"/>
  <c r="N283" i="4"/>
  <c r="O283" i="4"/>
  <c r="P283" i="4"/>
  <c r="K284" i="4"/>
  <c r="L284" i="4"/>
  <c r="M284" i="4"/>
  <c r="N284" i="4"/>
  <c r="O284" i="4"/>
  <c r="P284" i="4"/>
  <c r="K285" i="4"/>
  <c r="L285" i="4"/>
  <c r="M285" i="4"/>
  <c r="N285" i="4"/>
  <c r="O285" i="4"/>
  <c r="P285" i="4"/>
  <c r="K286" i="4"/>
  <c r="L286" i="4"/>
  <c r="M286" i="4"/>
  <c r="N286" i="4"/>
  <c r="O286" i="4"/>
  <c r="P286" i="4"/>
  <c r="K287" i="4"/>
  <c r="L287" i="4"/>
  <c r="M287" i="4"/>
  <c r="N287" i="4"/>
  <c r="O287" i="4"/>
  <c r="P287" i="4"/>
  <c r="K288" i="4"/>
  <c r="L288" i="4"/>
  <c r="M288" i="4"/>
  <c r="N288" i="4"/>
  <c r="O288" i="4"/>
  <c r="P288" i="4"/>
  <c r="K289" i="4"/>
  <c r="L289" i="4"/>
  <c r="M289" i="4"/>
  <c r="N289" i="4"/>
  <c r="O289" i="4"/>
  <c r="P289" i="4"/>
  <c r="K290" i="4"/>
  <c r="L290" i="4"/>
  <c r="M290" i="4"/>
  <c r="N290" i="4"/>
  <c r="O290" i="4"/>
  <c r="P290" i="4"/>
  <c r="K291" i="4"/>
  <c r="L291" i="4"/>
  <c r="M291" i="4"/>
  <c r="N291" i="4"/>
  <c r="O291" i="4"/>
  <c r="P291" i="4"/>
  <c r="K292" i="4"/>
  <c r="L292" i="4"/>
  <c r="M292" i="4"/>
  <c r="N292" i="4"/>
  <c r="O292" i="4"/>
  <c r="P292" i="4"/>
  <c r="K293" i="4"/>
  <c r="L293" i="4"/>
  <c r="M293" i="4"/>
  <c r="N293" i="4"/>
  <c r="O293" i="4"/>
  <c r="P293" i="4"/>
  <c r="K294" i="4"/>
  <c r="L294" i="4"/>
  <c r="M294" i="4"/>
  <c r="N294" i="4"/>
  <c r="O294" i="4"/>
  <c r="P294" i="4"/>
  <c r="K295" i="4"/>
  <c r="L295" i="4"/>
  <c r="M295" i="4"/>
  <c r="N295" i="4"/>
  <c r="O295" i="4"/>
  <c r="P295" i="4"/>
  <c r="K296" i="4"/>
  <c r="L296" i="4"/>
  <c r="M296" i="4"/>
  <c r="N296" i="4"/>
  <c r="O296" i="4"/>
  <c r="P296" i="4"/>
  <c r="K297" i="4"/>
  <c r="L297" i="4"/>
  <c r="M297" i="4"/>
  <c r="N297" i="4"/>
  <c r="O297" i="4"/>
  <c r="P297" i="4"/>
  <c r="K298" i="4"/>
  <c r="L298" i="4"/>
  <c r="M298" i="4"/>
  <c r="N298" i="4"/>
  <c r="O298" i="4"/>
  <c r="P298" i="4"/>
  <c r="K299" i="4"/>
  <c r="L299" i="4"/>
  <c r="M299" i="4"/>
  <c r="N299" i="4"/>
  <c r="O299" i="4"/>
  <c r="P299" i="4"/>
  <c r="K300" i="4"/>
  <c r="L300" i="4"/>
  <c r="M300" i="4"/>
  <c r="N300" i="4"/>
  <c r="O300" i="4"/>
  <c r="P300" i="4"/>
  <c r="K301" i="4"/>
  <c r="L301" i="4"/>
  <c r="M301" i="4"/>
  <c r="N301" i="4"/>
  <c r="O301" i="4"/>
  <c r="P301" i="4"/>
  <c r="K302" i="4"/>
  <c r="L302" i="4"/>
  <c r="M302" i="4"/>
  <c r="N302" i="4"/>
  <c r="O302" i="4"/>
  <c r="P302" i="4"/>
  <c r="K303" i="4"/>
  <c r="L303" i="4"/>
  <c r="M303" i="4"/>
  <c r="N303" i="4"/>
  <c r="O303" i="4"/>
  <c r="P303" i="4"/>
  <c r="K304" i="4"/>
  <c r="L304" i="4"/>
  <c r="M304" i="4"/>
  <c r="N304" i="4"/>
  <c r="O304" i="4"/>
  <c r="P304" i="4"/>
  <c r="K305" i="4"/>
  <c r="L305" i="4"/>
  <c r="M305" i="4"/>
  <c r="N305" i="4"/>
  <c r="O305" i="4"/>
  <c r="P305" i="4"/>
  <c r="K306" i="4"/>
  <c r="L306" i="4"/>
  <c r="M306" i="4"/>
  <c r="N306" i="4"/>
  <c r="O306" i="4"/>
  <c r="P306" i="4"/>
  <c r="K307" i="4"/>
  <c r="L307" i="4"/>
  <c r="M307" i="4"/>
  <c r="N307" i="4"/>
  <c r="O307" i="4"/>
  <c r="P307" i="4"/>
  <c r="K308" i="4"/>
  <c r="L308" i="4"/>
  <c r="M308" i="4"/>
  <c r="N308" i="4"/>
  <c r="O308" i="4"/>
  <c r="P308" i="4"/>
  <c r="K309" i="4"/>
  <c r="L309" i="4"/>
  <c r="M309" i="4"/>
  <c r="N309" i="4"/>
  <c r="O309" i="4"/>
  <c r="P309" i="4"/>
  <c r="K310" i="4"/>
  <c r="L310" i="4"/>
  <c r="M310" i="4"/>
  <c r="N310" i="4"/>
  <c r="O310" i="4"/>
  <c r="P310" i="4"/>
  <c r="K311" i="4"/>
  <c r="L311" i="4"/>
  <c r="M311" i="4"/>
  <c r="N311" i="4"/>
  <c r="O311" i="4"/>
  <c r="P311" i="4"/>
  <c r="K312" i="4"/>
  <c r="L312" i="4"/>
  <c r="M312" i="4"/>
  <c r="N312" i="4"/>
  <c r="O312" i="4"/>
  <c r="P312" i="4"/>
  <c r="K313" i="4"/>
  <c r="L313" i="4"/>
  <c r="M313" i="4"/>
  <c r="N313" i="4"/>
  <c r="O313" i="4"/>
  <c r="P313" i="4"/>
  <c r="K314" i="4"/>
  <c r="L314" i="4"/>
  <c r="M314" i="4"/>
  <c r="N314" i="4"/>
  <c r="O314" i="4"/>
  <c r="P314" i="4"/>
  <c r="K315" i="4"/>
  <c r="L315" i="4"/>
  <c r="M315" i="4"/>
  <c r="N315" i="4"/>
  <c r="O315" i="4"/>
  <c r="P315" i="4"/>
  <c r="K316" i="4"/>
  <c r="L316" i="4"/>
  <c r="M316" i="4"/>
  <c r="N316" i="4"/>
  <c r="O316" i="4"/>
  <c r="P316" i="4"/>
  <c r="K317" i="4"/>
  <c r="L317" i="4"/>
  <c r="M317" i="4"/>
  <c r="N317" i="4"/>
  <c r="O317" i="4"/>
  <c r="P317" i="4"/>
  <c r="K318" i="4"/>
  <c r="L318" i="4"/>
  <c r="M318" i="4"/>
  <c r="N318" i="4"/>
  <c r="O318" i="4"/>
  <c r="P318" i="4"/>
  <c r="K319" i="4"/>
  <c r="L319" i="4"/>
  <c r="M319" i="4"/>
  <c r="N319" i="4"/>
  <c r="O319" i="4"/>
  <c r="P319" i="4"/>
  <c r="K320" i="4"/>
  <c r="L320" i="4"/>
  <c r="M320" i="4"/>
  <c r="N320" i="4"/>
  <c r="O320" i="4"/>
  <c r="P320" i="4"/>
  <c r="K321" i="4"/>
  <c r="L321" i="4"/>
  <c r="M321" i="4"/>
  <c r="N321" i="4"/>
  <c r="O321" i="4"/>
  <c r="P321" i="4"/>
  <c r="K322" i="4"/>
  <c r="L322" i="4"/>
  <c r="M322" i="4"/>
  <c r="N322" i="4"/>
  <c r="O322" i="4"/>
  <c r="P322" i="4"/>
  <c r="K323" i="4"/>
  <c r="L323" i="4"/>
  <c r="M323" i="4"/>
  <c r="N323" i="4"/>
  <c r="O323" i="4"/>
  <c r="P323" i="4"/>
  <c r="K324" i="4"/>
  <c r="L324" i="4"/>
  <c r="M324" i="4"/>
  <c r="N324" i="4"/>
  <c r="O324" i="4"/>
  <c r="P324" i="4"/>
  <c r="K325" i="4"/>
  <c r="L325" i="4"/>
  <c r="M325" i="4"/>
  <c r="N325" i="4"/>
  <c r="O325" i="4"/>
  <c r="P325" i="4"/>
  <c r="K326" i="4"/>
  <c r="L326" i="4"/>
  <c r="M326" i="4"/>
  <c r="N326" i="4"/>
  <c r="O326" i="4"/>
  <c r="P326" i="4"/>
  <c r="K327" i="4"/>
  <c r="L327" i="4"/>
  <c r="M327" i="4"/>
  <c r="N327" i="4"/>
  <c r="O327" i="4"/>
  <c r="P327" i="4"/>
  <c r="K328" i="4"/>
  <c r="L328" i="4"/>
  <c r="M328" i="4"/>
  <c r="N328" i="4"/>
  <c r="O328" i="4"/>
  <c r="P328" i="4"/>
  <c r="K329" i="4"/>
  <c r="L329" i="4"/>
  <c r="M329" i="4"/>
  <c r="N329" i="4"/>
  <c r="O329" i="4"/>
  <c r="P329" i="4"/>
  <c r="K330" i="4"/>
  <c r="L330" i="4"/>
  <c r="M330" i="4"/>
  <c r="N330" i="4"/>
  <c r="O330" i="4"/>
  <c r="P330" i="4"/>
  <c r="K331" i="4"/>
  <c r="L331" i="4"/>
  <c r="M331" i="4"/>
  <c r="N331" i="4"/>
  <c r="O331" i="4"/>
  <c r="P331" i="4"/>
  <c r="K332" i="4"/>
  <c r="L332" i="4"/>
  <c r="M332" i="4"/>
  <c r="N332" i="4"/>
  <c r="O332" i="4"/>
  <c r="P332" i="4"/>
  <c r="K333" i="4"/>
  <c r="L333" i="4"/>
  <c r="M333" i="4"/>
  <c r="N333" i="4"/>
  <c r="O333" i="4"/>
  <c r="P333" i="4"/>
  <c r="K334" i="4"/>
  <c r="L334" i="4"/>
  <c r="M334" i="4"/>
  <c r="N334" i="4"/>
  <c r="O334" i="4"/>
  <c r="P334" i="4"/>
  <c r="K335" i="4"/>
  <c r="L335" i="4"/>
  <c r="M335" i="4"/>
  <c r="N335" i="4"/>
  <c r="O335" i="4"/>
  <c r="P335" i="4"/>
  <c r="K336" i="4"/>
  <c r="L336" i="4"/>
  <c r="M336" i="4"/>
  <c r="N336" i="4"/>
  <c r="O336" i="4"/>
  <c r="P336" i="4"/>
  <c r="K337" i="4"/>
  <c r="L337" i="4"/>
  <c r="M337" i="4"/>
  <c r="N337" i="4"/>
  <c r="O337" i="4"/>
  <c r="P337" i="4"/>
  <c r="K338" i="4"/>
  <c r="L338" i="4"/>
  <c r="M338" i="4"/>
  <c r="N338" i="4"/>
  <c r="O338" i="4"/>
  <c r="P338" i="4"/>
  <c r="K339" i="4"/>
  <c r="L339" i="4"/>
  <c r="M339" i="4"/>
  <c r="N339" i="4"/>
  <c r="O339" i="4"/>
  <c r="P339" i="4"/>
  <c r="K340" i="4"/>
  <c r="L340" i="4"/>
  <c r="M340" i="4"/>
  <c r="N340" i="4"/>
  <c r="O340" i="4"/>
  <c r="P340" i="4"/>
  <c r="K341" i="4"/>
  <c r="L341" i="4"/>
  <c r="M341" i="4"/>
  <c r="N341" i="4"/>
  <c r="O341" i="4"/>
  <c r="P341" i="4"/>
  <c r="K342" i="4"/>
  <c r="L342" i="4"/>
  <c r="M342" i="4"/>
  <c r="N342" i="4"/>
  <c r="O342" i="4"/>
  <c r="P342" i="4"/>
  <c r="K343" i="4"/>
  <c r="L343" i="4"/>
  <c r="M343" i="4"/>
  <c r="N343" i="4"/>
  <c r="O343" i="4"/>
  <c r="P343" i="4"/>
  <c r="K344" i="4"/>
  <c r="L344" i="4"/>
  <c r="M344" i="4"/>
  <c r="N344" i="4"/>
  <c r="O344" i="4"/>
  <c r="P344" i="4"/>
  <c r="K345" i="4"/>
  <c r="L345" i="4"/>
  <c r="M345" i="4"/>
  <c r="N345" i="4"/>
  <c r="O345" i="4"/>
  <c r="P345" i="4"/>
  <c r="K346" i="4"/>
  <c r="L346" i="4"/>
  <c r="M346" i="4"/>
  <c r="N346" i="4"/>
  <c r="O346" i="4"/>
  <c r="P346" i="4"/>
  <c r="K347" i="4"/>
  <c r="L347" i="4"/>
  <c r="M347" i="4"/>
  <c r="N347" i="4"/>
  <c r="O347" i="4"/>
  <c r="P347" i="4"/>
  <c r="K348" i="4"/>
  <c r="L348" i="4"/>
  <c r="M348" i="4"/>
  <c r="N348" i="4"/>
  <c r="O348" i="4"/>
  <c r="P348" i="4"/>
  <c r="K349" i="4"/>
  <c r="L349" i="4"/>
  <c r="M349" i="4"/>
  <c r="N349" i="4"/>
  <c r="O349" i="4"/>
  <c r="P349" i="4"/>
  <c r="K350" i="4"/>
  <c r="L350" i="4"/>
  <c r="M350" i="4"/>
  <c r="N350" i="4"/>
  <c r="O350" i="4"/>
  <c r="P350" i="4"/>
  <c r="K351" i="4"/>
  <c r="L351" i="4"/>
  <c r="M351" i="4"/>
  <c r="N351" i="4"/>
  <c r="O351" i="4"/>
  <c r="P351" i="4"/>
  <c r="K352" i="4"/>
  <c r="L352" i="4"/>
  <c r="M352" i="4"/>
  <c r="N352" i="4"/>
  <c r="O352" i="4"/>
  <c r="P352" i="4"/>
  <c r="K353" i="4"/>
  <c r="L353" i="4"/>
  <c r="M353" i="4"/>
  <c r="N353" i="4"/>
  <c r="O353" i="4"/>
  <c r="P353" i="4"/>
  <c r="K354" i="4"/>
  <c r="L354" i="4"/>
  <c r="M354" i="4"/>
  <c r="N354" i="4"/>
  <c r="O354" i="4"/>
  <c r="P354" i="4"/>
  <c r="K355" i="4"/>
  <c r="L355" i="4"/>
  <c r="M355" i="4"/>
  <c r="N355" i="4"/>
  <c r="O355" i="4"/>
  <c r="P355" i="4"/>
  <c r="K356" i="4"/>
  <c r="L356" i="4"/>
  <c r="M356" i="4"/>
  <c r="N356" i="4"/>
  <c r="O356" i="4"/>
  <c r="P356" i="4"/>
  <c r="K357" i="4"/>
  <c r="L357" i="4"/>
  <c r="M357" i="4"/>
  <c r="N357" i="4"/>
  <c r="O357" i="4"/>
  <c r="P357" i="4"/>
  <c r="K358" i="4"/>
  <c r="L358" i="4"/>
  <c r="M358" i="4"/>
  <c r="N358" i="4"/>
  <c r="O358" i="4"/>
  <c r="P358" i="4"/>
  <c r="K359" i="4"/>
  <c r="L359" i="4"/>
  <c r="M359" i="4"/>
  <c r="N359" i="4"/>
  <c r="O359" i="4"/>
  <c r="P359" i="4"/>
  <c r="K360" i="4"/>
  <c r="L360" i="4"/>
  <c r="M360" i="4"/>
  <c r="N360" i="4"/>
  <c r="O360" i="4"/>
  <c r="P360" i="4"/>
  <c r="K361" i="4"/>
  <c r="L361" i="4"/>
  <c r="M361" i="4"/>
  <c r="N361" i="4"/>
  <c r="O361" i="4"/>
  <c r="P361" i="4"/>
  <c r="K362" i="4"/>
  <c r="L362" i="4"/>
  <c r="M362" i="4"/>
  <c r="N362" i="4"/>
  <c r="O362" i="4"/>
  <c r="P362" i="4"/>
  <c r="K363" i="4"/>
  <c r="L363" i="4"/>
  <c r="M363" i="4"/>
  <c r="N363" i="4"/>
  <c r="O363" i="4"/>
  <c r="P363" i="4"/>
  <c r="K364" i="4"/>
  <c r="L364" i="4"/>
  <c r="M364" i="4"/>
  <c r="N364" i="4"/>
  <c r="O364" i="4"/>
  <c r="P364" i="4"/>
  <c r="K365" i="4"/>
  <c r="L365" i="4"/>
  <c r="M365" i="4"/>
  <c r="N365" i="4"/>
  <c r="O365" i="4"/>
  <c r="P365" i="4"/>
  <c r="K366" i="4"/>
  <c r="L366" i="4"/>
  <c r="M366" i="4"/>
  <c r="N366" i="4"/>
  <c r="O366" i="4"/>
  <c r="P366" i="4"/>
  <c r="K367" i="4"/>
  <c r="L367" i="4"/>
  <c r="M367" i="4"/>
  <c r="N367" i="4"/>
  <c r="O367" i="4"/>
  <c r="P367" i="4"/>
  <c r="K368" i="4"/>
  <c r="L368" i="4"/>
  <c r="M368" i="4"/>
  <c r="N368" i="4"/>
  <c r="O368" i="4"/>
  <c r="P368" i="4"/>
  <c r="K369" i="4"/>
  <c r="L369" i="4"/>
  <c r="M369" i="4"/>
  <c r="N369" i="4"/>
  <c r="O369" i="4"/>
  <c r="P369" i="4"/>
  <c r="K370" i="4"/>
  <c r="L370" i="4"/>
  <c r="M370" i="4"/>
  <c r="N370" i="4"/>
  <c r="O370" i="4"/>
  <c r="P370" i="4"/>
  <c r="K371" i="4"/>
  <c r="L371" i="4"/>
  <c r="M371" i="4"/>
  <c r="N371" i="4"/>
  <c r="O371" i="4"/>
  <c r="P371" i="4"/>
  <c r="K372" i="4"/>
  <c r="L372" i="4"/>
  <c r="M372" i="4"/>
  <c r="N372" i="4"/>
  <c r="O372" i="4"/>
  <c r="P372" i="4"/>
  <c r="K373" i="4"/>
  <c r="L373" i="4"/>
  <c r="M373" i="4"/>
  <c r="N373" i="4"/>
  <c r="O373" i="4"/>
  <c r="P373" i="4"/>
  <c r="K374" i="4"/>
  <c r="L374" i="4"/>
  <c r="M374" i="4"/>
  <c r="N374" i="4"/>
  <c r="O374" i="4"/>
  <c r="P374" i="4"/>
  <c r="K375" i="4"/>
  <c r="L375" i="4"/>
  <c r="M375" i="4"/>
  <c r="N375" i="4"/>
  <c r="O375" i="4"/>
  <c r="P375" i="4"/>
  <c r="K376" i="4"/>
  <c r="L376" i="4"/>
  <c r="M376" i="4"/>
  <c r="N376" i="4"/>
  <c r="O376" i="4"/>
  <c r="P376" i="4"/>
  <c r="K377" i="4"/>
  <c r="L377" i="4"/>
  <c r="M377" i="4"/>
  <c r="N377" i="4"/>
  <c r="O377" i="4"/>
  <c r="P377" i="4"/>
  <c r="K378" i="4"/>
  <c r="L378" i="4"/>
  <c r="M378" i="4"/>
  <c r="N378" i="4"/>
  <c r="O378" i="4"/>
  <c r="P378" i="4"/>
  <c r="K379" i="4"/>
  <c r="L379" i="4"/>
  <c r="M379" i="4"/>
  <c r="N379" i="4"/>
  <c r="O379" i="4"/>
  <c r="P379" i="4"/>
  <c r="K380" i="4"/>
  <c r="L380" i="4"/>
  <c r="M380" i="4"/>
  <c r="N380" i="4"/>
  <c r="O380" i="4"/>
  <c r="P380" i="4"/>
  <c r="K381" i="4"/>
  <c r="L381" i="4"/>
  <c r="M381" i="4"/>
  <c r="N381" i="4"/>
  <c r="O381" i="4"/>
  <c r="P381" i="4"/>
  <c r="K382" i="4"/>
  <c r="L382" i="4"/>
  <c r="M382" i="4"/>
  <c r="N382" i="4"/>
  <c r="O382" i="4"/>
  <c r="P382" i="4"/>
  <c r="K383" i="4"/>
  <c r="L383" i="4"/>
  <c r="M383" i="4"/>
  <c r="N383" i="4"/>
  <c r="O383" i="4"/>
  <c r="P383" i="4"/>
  <c r="K384" i="4"/>
  <c r="L384" i="4"/>
  <c r="M384" i="4"/>
  <c r="N384" i="4"/>
  <c r="O384" i="4"/>
  <c r="P384" i="4"/>
  <c r="K385" i="4"/>
  <c r="L385" i="4"/>
  <c r="M385" i="4"/>
  <c r="N385" i="4"/>
  <c r="O385" i="4"/>
  <c r="P385" i="4"/>
  <c r="K386" i="4"/>
  <c r="L386" i="4"/>
  <c r="M386" i="4"/>
  <c r="N386" i="4"/>
  <c r="O386" i="4"/>
  <c r="P386" i="4"/>
  <c r="K387" i="4"/>
  <c r="L387" i="4"/>
  <c r="M387" i="4"/>
  <c r="N387" i="4"/>
  <c r="O387" i="4"/>
  <c r="P387" i="4"/>
  <c r="K388" i="4"/>
  <c r="L388" i="4"/>
  <c r="M388" i="4"/>
  <c r="N388" i="4"/>
  <c r="O388" i="4"/>
  <c r="P388" i="4"/>
  <c r="K389" i="4"/>
  <c r="L389" i="4"/>
  <c r="M389" i="4"/>
  <c r="N389" i="4"/>
  <c r="O389" i="4"/>
  <c r="P389" i="4"/>
  <c r="K390" i="4"/>
  <c r="L390" i="4"/>
  <c r="M390" i="4"/>
  <c r="N390" i="4"/>
  <c r="O390" i="4"/>
  <c r="P390" i="4"/>
  <c r="K391" i="4"/>
  <c r="L391" i="4"/>
  <c r="M391" i="4"/>
  <c r="N391" i="4"/>
  <c r="O391" i="4"/>
  <c r="P391" i="4"/>
  <c r="K392" i="4"/>
  <c r="L392" i="4"/>
  <c r="M392" i="4"/>
  <c r="N392" i="4"/>
  <c r="O392" i="4"/>
  <c r="P392" i="4"/>
  <c r="K393" i="4"/>
  <c r="L393" i="4"/>
  <c r="M393" i="4"/>
  <c r="N393" i="4"/>
  <c r="O393" i="4"/>
  <c r="P393" i="4"/>
  <c r="K394" i="4"/>
  <c r="L394" i="4"/>
  <c r="M394" i="4"/>
  <c r="N394" i="4"/>
  <c r="O394" i="4"/>
  <c r="P394" i="4"/>
  <c r="K395" i="4"/>
  <c r="L395" i="4"/>
  <c r="M395" i="4"/>
  <c r="N395" i="4"/>
  <c r="O395" i="4"/>
  <c r="P395" i="4"/>
  <c r="K396" i="4"/>
  <c r="L396" i="4"/>
  <c r="M396" i="4"/>
  <c r="N396" i="4"/>
  <c r="O396" i="4"/>
  <c r="P396" i="4"/>
  <c r="K397" i="4"/>
  <c r="L397" i="4"/>
  <c r="M397" i="4"/>
  <c r="N397" i="4"/>
  <c r="O397" i="4"/>
  <c r="P397" i="4"/>
  <c r="K398" i="4"/>
  <c r="L398" i="4"/>
  <c r="M398" i="4"/>
  <c r="N398" i="4"/>
  <c r="O398" i="4"/>
  <c r="P398" i="4"/>
  <c r="K399" i="4"/>
  <c r="L399" i="4"/>
  <c r="M399" i="4"/>
  <c r="N399" i="4"/>
  <c r="O399" i="4"/>
  <c r="P399" i="4"/>
  <c r="K400" i="4"/>
  <c r="L400" i="4"/>
  <c r="M400" i="4"/>
  <c r="N400" i="4"/>
  <c r="O400" i="4"/>
  <c r="P400" i="4"/>
  <c r="K401" i="4"/>
  <c r="L401" i="4"/>
  <c r="M401" i="4"/>
  <c r="N401" i="4"/>
  <c r="O401" i="4"/>
  <c r="P401" i="4"/>
  <c r="K402" i="4"/>
  <c r="L402" i="4"/>
  <c r="M402" i="4"/>
  <c r="N402" i="4"/>
  <c r="O402" i="4"/>
  <c r="P402" i="4"/>
  <c r="K403" i="4"/>
  <c r="L403" i="4"/>
  <c r="M403" i="4"/>
  <c r="N403" i="4"/>
  <c r="O403" i="4"/>
  <c r="P403" i="4"/>
  <c r="K404" i="4"/>
  <c r="L404" i="4"/>
  <c r="M404" i="4"/>
  <c r="N404" i="4"/>
  <c r="O404" i="4"/>
  <c r="P404" i="4"/>
  <c r="K405" i="4"/>
  <c r="L405" i="4"/>
  <c r="M405" i="4"/>
  <c r="N405" i="4"/>
  <c r="O405" i="4"/>
  <c r="P405" i="4"/>
  <c r="K406" i="4"/>
  <c r="L406" i="4"/>
  <c r="M406" i="4"/>
  <c r="N406" i="4"/>
  <c r="O406" i="4"/>
  <c r="P406" i="4"/>
  <c r="K407" i="4"/>
  <c r="L407" i="4"/>
  <c r="M407" i="4"/>
  <c r="N407" i="4"/>
  <c r="O407" i="4"/>
  <c r="P407" i="4"/>
  <c r="K408" i="4"/>
  <c r="L408" i="4"/>
  <c r="M408" i="4"/>
  <c r="N408" i="4"/>
  <c r="O408" i="4"/>
  <c r="P408" i="4"/>
  <c r="K409" i="4"/>
  <c r="L409" i="4"/>
  <c r="M409" i="4"/>
  <c r="N409" i="4"/>
  <c r="O409" i="4"/>
  <c r="P409" i="4"/>
  <c r="K410" i="4"/>
  <c r="L410" i="4"/>
  <c r="M410" i="4"/>
  <c r="N410" i="4"/>
  <c r="O410" i="4"/>
  <c r="P410" i="4"/>
  <c r="K411" i="4"/>
  <c r="L411" i="4"/>
  <c r="M411" i="4"/>
  <c r="N411" i="4"/>
  <c r="O411" i="4"/>
  <c r="P411" i="4"/>
  <c r="K412" i="4"/>
  <c r="L412" i="4"/>
  <c r="M412" i="4"/>
  <c r="N412" i="4"/>
  <c r="O412" i="4"/>
  <c r="P412" i="4"/>
  <c r="K413" i="4"/>
  <c r="L413" i="4"/>
  <c r="M413" i="4"/>
  <c r="N413" i="4"/>
  <c r="O413" i="4"/>
  <c r="P413" i="4"/>
  <c r="K414" i="4"/>
  <c r="L414" i="4"/>
  <c r="M414" i="4"/>
  <c r="N414" i="4"/>
  <c r="O414" i="4"/>
  <c r="P414" i="4"/>
  <c r="K415" i="4"/>
  <c r="L415" i="4"/>
  <c r="M415" i="4"/>
  <c r="N415" i="4"/>
  <c r="O415" i="4"/>
  <c r="P415" i="4"/>
  <c r="K416" i="4"/>
  <c r="L416" i="4"/>
  <c r="M416" i="4"/>
  <c r="N416" i="4"/>
  <c r="O416" i="4"/>
  <c r="P416" i="4"/>
  <c r="K417" i="4"/>
  <c r="L417" i="4"/>
  <c r="M417" i="4"/>
  <c r="N417" i="4"/>
  <c r="O417" i="4"/>
  <c r="P417" i="4"/>
  <c r="K418" i="4"/>
  <c r="L418" i="4"/>
  <c r="M418" i="4"/>
  <c r="N418" i="4"/>
  <c r="O418" i="4"/>
  <c r="P418" i="4"/>
  <c r="K419" i="4"/>
  <c r="L419" i="4"/>
  <c r="M419" i="4"/>
  <c r="N419" i="4"/>
  <c r="O419" i="4"/>
  <c r="P419" i="4"/>
  <c r="K420" i="4"/>
  <c r="L420" i="4"/>
  <c r="M420" i="4"/>
  <c r="N420" i="4"/>
  <c r="O420" i="4"/>
  <c r="P420" i="4"/>
  <c r="K421" i="4"/>
  <c r="L421" i="4"/>
  <c r="M421" i="4"/>
  <c r="N421" i="4"/>
  <c r="O421" i="4"/>
  <c r="P421" i="4"/>
  <c r="K422" i="4"/>
  <c r="L422" i="4"/>
  <c r="M422" i="4"/>
  <c r="N422" i="4"/>
  <c r="O422" i="4"/>
  <c r="P422" i="4"/>
  <c r="K423" i="4"/>
  <c r="L423" i="4"/>
  <c r="M423" i="4"/>
  <c r="N423" i="4"/>
  <c r="O423" i="4"/>
  <c r="P423" i="4"/>
  <c r="K424" i="4"/>
  <c r="L424" i="4"/>
  <c r="M424" i="4"/>
  <c r="N424" i="4"/>
  <c r="O424" i="4"/>
  <c r="P424" i="4"/>
  <c r="K425" i="4"/>
  <c r="L425" i="4"/>
  <c r="M425" i="4"/>
  <c r="N425" i="4"/>
  <c r="O425" i="4"/>
  <c r="P425" i="4"/>
  <c r="K426" i="4"/>
  <c r="L426" i="4"/>
  <c r="M426" i="4"/>
  <c r="N426" i="4"/>
  <c r="O426" i="4"/>
  <c r="P426" i="4"/>
  <c r="K427" i="4"/>
  <c r="L427" i="4"/>
  <c r="M427" i="4"/>
  <c r="N427" i="4"/>
  <c r="O427" i="4"/>
  <c r="P427" i="4"/>
  <c r="K428" i="4"/>
  <c r="L428" i="4"/>
  <c r="M428" i="4"/>
  <c r="N428" i="4"/>
  <c r="O428" i="4"/>
  <c r="P428" i="4"/>
  <c r="K429" i="4"/>
  <c r="L429" i="4"/>
  <c r="M429" i="4"/>
  <c r="N429" i="4"/>
  <c r="O429" i="4"/>
  <c r="P429" i="4"/>
  <c r="K430" i="4"/>
  <c r="L430" i="4"/>
  <c r="M430" i="4"/>
  <c r="N430" i="4"/>
  <c r="O430" i="4"/>
  <c r="P430" i="4"/>
  <c r="K431" i="4"/>
  <c r="L431" i="4"/>
  <c r="M431" i="4"/>
  <c r="N431" i="4"/>
  <c r="O431" i="4"/>
  <c r="P431" i="4"/>
  <c r="K432" i="4"/>
  <c r="L432" i="4"/>
  <c r="M432" i="4"/>
  <c r="N432" i="4"/>
  <c r="O432" i="4"/>
  <c r="P432" i="4"/>
  <c r="K433" i="4"/>
  <c r="L433" i="4"/>
  <c r="M433" i="4"/>
  <c r="N433" i="4"/>
  <c r="O433" i="4"/>
  <c r="P433" i="4"/>
  <c r="K434" i="4"/>
  <c r="L434" i="4"/>
  <c r="M434" i="4"/>
  <c r="N434" i="4"/>
  <c r="O434" i="4"/>
  <c r="P434" i="4"/>
  <c r="K435" i="4"/>
  <c r="L435" i="4"/>
  <c r="M435" i="4"/>
  <c r="N435" i="4"/>
  <c r="O435" i="4"/>
  <c r="P435" i="4"/>
  <c r="K436" i="4"/>
  <c r="L436" i="4"/>
  <c r="M436" i="4"/>
  <c r="N436" i="4"/>
  <c r="O436" i="4"/>
  <c r="P436" i="4"/>
  <c r="K437" i="4"/>
  <c r="L437" i="4"/>
  <c r="M437" i="4"/>
  <c r="N437" i="4"/>
  <c r="O437" i="4"/>
  <c r="P437" i="4"/>
  <c r="K438" i="4"/>
  <c r="L438" i="4"/>
  <c r="M438" i="4"/>
  <c r="N438" i="4"/>
  <c r="O438" i="4"/>
  <c r="P438" i="4"/>
  <c r="K439" i="4"/>
  <c r="L439" i="4"/>
  <c r="M439" i="4"/>
  <c r="N439" i="4"/>
  <c r="O439" i="4"/>
  <c r="P439" i="4"/>
  <c r="K440" i="4"/>
  <c r="L440" i="4"/>
  <c r="M440" i="4"/>
  <c r="N440" i="4"/>
  <c r="O440" i="4"/>
  <c r="P440" i="4"/>
  <c r="K441" i="4"/>
  <c r="L441" i="4"/>
  <c r="M441" i="4"/>
  <c r="N441" i="4"/>
  <c r="O441" i="4"/>
  <c r="P441" i="4"/>
  <c r="K442" i="4"/>
  <c r="L442" i="4"/>
  <c r="M442" i="4"/>
  <c r="N442" i="4"/>
  <c r="O442" i="4"/>
  <c r="P442" i="4"/>
  <c r="K443" i="4"/>
  <c r="L443" i="4"/>
  <c r="M443" i="4"/>
  <c r="N443" i="4"/>
  <c r="O443" i="4"/>
  <c r="P443" i="4"/>
  <c r="K444" i="4"/>
  <c r="L444" i="4"/>
  <c r="M444" i="4"/>
  <c r="N444" i="4"/>
  <c r="O444" i="4"/>
  <c r="P444" i="4"/>
  <c r="K445" i="4"/>
  <c r="L445" i="4"/>
  <c r="M445" i="4"/>
  <c r="N445" i="4"/>
  <c r="O445" i="4"/>
  <c r="P445" i="4"/>
  <c r="K446" i="4"/>
  <c r="L446" i="4"/>
  <c r="M446" i="4"/>
  <c r="N446" i="4"/>
  <c r="O446" i="4"/>
  <c r="P446" i="4"/>
  <c r="K447" i="4"/>
  <c r="L447" i="4"/>
  <c r="M447" i="4"/>
  <c r="N447" i="4"/>
  <c r="O447" i="4"/>
  <c r="P447" i="4"/>
  <c r="K448" i="4"/>
  <c r="L448" i="4"/>
  <c r="M448" i="4"/>
  <c r="N448" i="4"/>
  <c r="O448" i="4"/>
  <c r="P448" i="4"/>
  <c r="K449" i="4"/>
  <c r="L449" i="4"/>
  <c r="M449" i="4"/>
  <c r="N449" i="4"/>
  <c r="O449" i="4"/>
  <c r="P449" i="4"/>
  <c r="K450" i="4"/>
  <c r="L450" i="4"/>
  <c r="M450" i="4"/>
  <c r="N450" i="4"/>
  <c r="O450" i="4"/>
  <c r="P450" i="4"/>
  <c r="K451" i="4"/>
  <c r="L451" i="4"/>
  <c r="M451" i="4"/>
  <c r="N451" i="4"/>
  <c r="O451" i="4"/>
  <c r="P451" i="4"/>
  <c r="K452" i="4"/>
  <c r="L452" i="4"/>
  <c r="M452" i="4"/>
  <c r="N452" i="4"/>
  <c r="O452" i="4"/>
  <c r="P452" i="4"/>
  <c r="K453" i="4"/>
  <c r="L453" i="4"/>
  <c r="M453" i="4"/>
  <c r="N453" i="4"/>
  <c r="O453" i="4"/>
  <c r="P453" i="4"/>
  <c r="K454" i="4"/>
  <c r="L454" i="4"/>
  <c r="M454" i="4"/>
  <c r="N454" i="4"/>
  <c r="O454" i="4"/>
  <c r="P454" i="4"/>
  <c r="K455" i="4"/>
  <c r="L455" i="4"/>
  <c r="M455" i="4"/>
  <c r="N455" i="4"/>
  <c r="O455" i="4"/>
  <c r="P455" i="4"/>
  <c r="K456" i="4"/>
  <c r="L456" i="4"/>
  <c r="M456" i="4"/>
  <c r="N456" i="4"/>
  <c r="O456" i="4"/>
  <c r="P456" i="4"/>
  <c r="K457" i="4"/>
  <c r="L457" i="4"/>
  <c r="M457" i="4"/>
  <c r="N457" i="4"/>
  <c r="O457" i="4"/>
  <c r="P457" i="4"/>
  <c r="K458" i="4"/>
  <c r="L458" i="4"/>
  <c r="M458" i="4"/>
  <c r="N458" i="4"/>
  <c r="O458" i="4"/>
  <c r="P458" i="4"/>
  <c r="K459" i="4"/>
  <c r="L459" i="4"/>
  <c r="M459" i="4"/>
  <c r="N459" i="4"/>
  <c r="O459" i="4"/>
  <c r="P459" i="4"/>
  <c r="K460" i="4"/>
  <c r="L460" i="4"/>
  <c r="M460" i="4"/>
  <c r="N460" i="4"/>
  <c r="O460" i="4"/>
  <c r="P460" i="4"/>
  <c r="K461" i="4"/>
  <c r="L461" i="4"/>
  <c r="M461" i="4"/>
  <c r="N461" i="4"/>
  <c r="O461" i="4"/>
  <c r="P461" i="4"/>
  <c r="K462" i="4"/>
  <c r="L462" i="4"/>
  <c r="M462" i="4"/>
  <c r="N462" i="4"/>
  <c r="O462" i="4"/>
  <c r="P462" i="4"/>
  <c r="K463" i="4"/>
  <c r="L463" i="4"/>
  <c r="M463" i="4"/>
  <c r="N463" i="4"/>
  <c r="O463" i="4"/>
  <c r="P463" i="4"/>
  <c r="K464" i="4"/>
  <c r="L464" i="4"/>
  <c r="M464" i="4"/>
  <c r="N464" i="4"/>
  <c r="O464" i="4"/>
  <c r="P464" i="4"/>
  <c r="K465" i="4"/>
  <c r="L465" i="4"/>
  <c r="M465" i="4"/>
  <c r="N465" i="4"/>
  <c r="O465" i="4"/>
  <c r="P465" i="4"/>
  <c r="K466" i="4"/>
  <c r="L466" i="4"/>
  <c r="M466" i="4"/>
  <c r="N466" i="4"/>
  <c r="O466" i="4"/>
  <c r="P466" i="4"/>
  <c r="K467" i="4"/>
  <c r="L467" i="4"/>
  <c r="M467" i="4"/>
  <c r="N467" i="4"/>
  <c r="O467" i="4"/>
  <c r="P467" i="4"/>
  <c r="K468" i="4"/>
  <c r="L468" i="4"/>
  <c r="M468" i="4"/>
  <c r="N468" i="4"/>
  <c r="O468" i="4"/>
  <c r="P468" i="4"/>
  <c r="K469" i="4"/>
  <c r="L469" i="4"/>
  <c r="M469" i="4"/>
  <c r="N469" i="4"/>
  <c r="O469" i="4"/>
  <c r="P469" i="4"/>
  <c r="K470" i="4"/>
  <c r="L470" i="4"/>
  <c r="M470" i="4"/>
  <c r="N470" i="4"/>
  <c r="O470" i="4"/>
  <c r="P470" i="4"/>
  <c r="K471" i="4"/>
  <c r="L471" i="4"/>
  <c r="M471" i="4"/>
  <c r="N471" i="4"/>
  <c r="O471" i="4"/>
  <c r="P471" i="4"/>
  <c r="K472" i="4"/>
  <c r="L472" i="4"/>
  <c r="M472" i="4"/>
  <c r="N472" i="4"/>
  <c r="O472" i="4"/>
  <c r="P472" i="4"/>
  <c r="K473" i="4"/>
  <c r="L473" i="4"/>
  <c r="M473" i="4"/>
  <c r="N473" i="4"/>
  <c r="O473" i="4"/>
  <c r="P473" i="4"/>
  <c r="K474" i="4"/>
  <c r="L474" i="4"/>
  <c r="M474" i="4"/>
  <c r="N474" i="4"/>
  <c r="O474" i="4"/>
  <c r="P474" i="4"/>
  <c r="K475" i="4"/>
  <c r="L475" i="4"/>
  <c r="M475" i="4"/>
  <c r="N475" i="4"/>
  <c r="O475" i="4"/>
  <c r="P475" i="4"/>
  <c r="K476" i="4"/>
  <c r="L476" i="4"/>
  <c r="M476" i="4"/>
  <c r="N476" i="4"/>
  <c r="O476" i="4"/>
  <c r="P476" i="4"/>
  <c r="K477" i="4"/>
  <c r="L477" i="4"/>
  <c r="M477" i="4"/>
  <c r="N477" i="4"/>
  <c r="O477" i="4"/>
  <c r="P477" i="4"/>
  <c r="K478" i="4"/>
  <c r="L478" i="4"/>
  <c r="M478" i="4"/>
  <c r="N478" i="4"/>
  <c r="O478" i="4"/>
  <c r="P478" i="4"/>
  <c r="K479" i="4"/>
  <c r="L479" i="4"/>
  <c r="M479" i="4"/>
  <c r="N479" i="4"/>
  <c r="O479" i="4"/>
  <c r="P479" i="4"/>
  <c r="K480" i="4"/>
  <c r="L480" i="4"/>
  <c r="M480" i="4"/>
  <c r="N480" i="4"/>
  <c r="O480" i="4"/>
  <c r="P480" i="4"/>
  <c r="K481" i="4"/>
  <c r="L481" i="4"/>
  <c r="M481" i="4"/>
  <c r="N481" i="4"/>
  <c r="O481" i="4"/>
  <c r="P481" i="4"/>
  <c r="K482" i="4"/>
  <c r="L482" i="4"/>
  <c r="M482" i="4"/>
  <c r="N482" i="4"/>
  <c r="O482" i="4"/>
  <c r="P482" i="4"/>
  <c r="K483" i="4"/>
  <c r="L483" i="4"/>
  <c r="M483" i="4"/>
  <c r="N483" i="4"/>
  <c r="O483" i="4"/>
  <c r="P483" i="4"/>
  <c r="K484" i="4"/>
  <c r="L484" i="4"/>
  <c r="M484" i="4"/>
  <c r="N484" i="4"/>
  <c r="O484" i="4"/>
  <c r="P484" i="4"/>
  <c r="K485" i="4"/>
  <c r="L485" i="4"/>
  <c r="M485" i="4"/>
  <c r="N485" i="4"/>
  <c r="O485" i="4"/>
  <c r="P485" i="4"/>
  <c r="K486" i="4"/>
  <c r="L486" i="4"/>
  <c r="M486" i="4"/>
  <c r="N486" i="4"/>
  <c r="O486" i="4"/>
  <c r="P486" i="4"/>
  <c r="K487" i="4"/>
  <c r="L487" i="4"/>
  <c r="M487" i="4"/>
  <c r="N487" i="4"/>
  <c r="O487" i="4"/>
  <c r="P487" i="4"/>
  <c r="K488" i="4"/>
  <c r="L488" i="4"/>
  <c r="M488" i="4"/>
  <c r="N488" i="4"/>
  <c r="O488" i="4"/>
  <c r="P488" i="4"/>
  <c r="K489" i="4"/>
  <c r="L489" i="4"/>
  <c r="M489" i="4"/>
  <c r="N489" i="4"/>
  <c r="O489" i="4"/>
  <c r="P489" i="4"/>
  <c r="K490" i="4"/>
  <c r="L490" i="4"/>
  <c r="M490" i="4"/>
  <c r="N490" i="4"/>
  <c r="O490" i="4"/>
  <c r="P490" i="4"/>
  <c r="K491" i="4"/>
  <c r="L491" i="4"/>
  <c r="M491" i="4"/>
  <c r="N491" i="4"/>
  <c r="O491" i="4"/>
  <c r="P491" i="4"/>
  <c r="K492" i="4"/>
  <c r="L492" i="4"/>
  <c r="M492" i="4"/>
  <c r="N492" i="4"/>
  <c r="O492" i="4"/>
  <c r="P492" i="4"/>
  <c r="K493" i="4"/>
  <c r="L493" i="4"/>
  <c r="M493" i="4"/>
  <c r="N493" i="4"/>
  <c r="O493" i="4"/>
  <c r="P493" i="4"/>
  <c r="K494" i="4"/>
  <c r="L494" i="4"/>
  <c r="M494" i="4"/>
  <c r="N494" i="4"/>
  <c r="O494" i="4"/>
  <c r="P494" i="4"/>
  <c r="K495" i="4"/>
  <c r="L495" i="4"/>
  <c r="M495" i="4"/>
  <c r="N495" i="4"/>
  <c r="O495" i="4"/>
  <c r="P495" i="4"/>
  <c r="K496" i="4"/>
  <c r="L496" i="4"/>
  <c r="M496" i="4"/>
  <c r="N496" i="4"/>
  <c r="O496" i="4"/>
  <c r="P496" i="4"/>
  <c r="K497" i="4"/>
  <c r="L497" i="4"/>
  <c r="M497" i="4"/>
  <c r="N497" i="4"/>
  <c r="O497" i="4"/>
  <c r="P497" i="4"/>
  <c r="K498" i="4"/>
  <c r="L498" i="4"/>
  <c r="M498" i="4"/>
  <c r="N498" i="4"/>
  <c r="O498" i="4"/>
  <c r="P498" i="4"/>
  <c r="K499" i="4"/>
  <c r="L499" i="4"/>
  <c r="M499" i="4"/>
  <c r="N499" i="4"/>
  <c r="O499" i="4"/>
  <c r="P499" i="4"/>
  <c r="K500" i="4"/>
  <c r="L500" i="4"/>
  <c r="M500" i="4"/>
  <c r="N500" i="4"/>
  <c r="O500" i="4"/>
  <c r="P500" i="4"/>
  <c r="K501" i="4"/>
  <c r="L501" i="4"/>
  <c r="M501" i="4"/>
  <c r="N501" i="4"/>
  <c r="O501" i="4"/>
  <c r="P501" i="4"/>
  <c r="K502" i="4"/>
  <c r="L502" i="4"/>
  <c r="M502" i="4"/>
  <c r="N502" i="4"/>
  <c r="O502" i="4"/>
  <c r="P502" i="4"/>
  <c r="K503" i="4"/>
  <c r="L503" i="4"/>
  <c r="M503" i="4"/>
  <c r="N503" i="4"/>
  <c r="O503" i="4"/>
  <c r="P503" i="4"/>
  <c r="K504" i="4"/>
  <c r="L504" i="4"/>
  <c r="M504" i="4"/>
  <c r="N504" i="4"/>
  <c r="O504" i="4"/>
  <c r="P504" i="4"/>
  <c r="K505" i="4"/>
  <c r="L505" i="4"/>
  <c r="M505" i="4"/>
  <c r="N505" i="4"/>
  <c r="O505" i="4"/>
  <c r="P505" i="4"/>
  <c r="K506" i="4"/>
  <c r="L506" i="4"/>
  <c r="M506" i="4"/>
  <c r="N506" i="4"/>
  <c r="O506" i="4"/>
  <c r="P506" i="4"/>
  <c r="K507" i="4"/>
  <c r="L507" i="4"/>
  <c r="M507" i="4"/>
  <c r="N507" i="4"/>
  <c r="O507" i="4"/>
  <c r="P507" i="4"/>
  <c r="K508" i="4"/>
  <c r="L508" i="4"/>
  <c r="M508" i="4"/>
  <c r="N508" i="4"/>
  <c r="O508" i="4"/>
  <c r="P508" i="4"/>
  <c r="K509" i="4"/>
  <c r="L509" i="4"/>
  <c r="M509" i="4"/>
  <c r="N509" i="4"/>
  <c r="O509" i="4"/>
  <c r="P509" i="4"/>
  <c r="K510" i="4"/>
  <c r="L510" i="4"/>
  <c r="M510" i="4"/>
  <c r="N510" i="4"/>
  <c r="O510" i="4"/>
  <c r="P510" i="4"/>
  <c r="K511" i="4"/>
  <c r="L511" i="4"/>
  <c r="M511" i="4"/>
  <c r="N511" i="4"/>
  <c r="O511" i="4"/>
  <c r="P511" i="4"/>
  <c r="K512" i="4"/>
  <c r="L512" i="4"/>
  <c r="M512" i="4"/>
  <c r="N512" i="4"/>
  <c r="O512" i="4"/>
  <c r="P512" i="4"/>
  <c r="K513" i="4"/>
  <c r="L513" i="4"/>
  <c r="M513" i="4"/>
  <c r="N513" i="4"/>
  <c r="O513" i="4"/>
  <c r="P513" i="4"/>
  <c r="K514" i="4"/>
  <c r="L514" i="4"/>
  <c r="M514" i="4"/>
  <c r="N514" i="4"/>
  <c r="O514" i="4"/>
  <c r="P514" i="4"/>
  <c r="K515" i="4"/>
  <c r="L515" i="4"/>
  <c r="M515" i="4"/>
  <c r="N515" i="4"/>
  <c r="O515" i="4"/>
  <c r="P515" i="4"/>
  <c r="K516" i="4"/>
  <c r="L516" i="4"/>
  <c r="M516" i="4"/>
  <c r="N516" i="4"/>
  <c r="O516" i="4"/>
  <c r="P516" i="4"/>
  <c r="K517" i="4"/>
  <c r="L517" i="4"/>
  <c r="M517" i="4"/>
  <c r="N517" i="4"/>
  <c r="O517" i="4"/>
  <c r="P517" i="4"/>
  <c r="K518" i="4"/>
  <c r="L518" i="4"/>
  <c r="M518" i="4"/>
  <c r="N518" i="4"/>
  <c r="O518" i="4"/>
  <c r="P518" i="4"/>
  <c r="K519" i="4"/>
  <c r="L519" i="4"/>
  <c r="M519" i="4"/>
  <c r="N519" i="4"/>
  <c r="O519" i="4"/>
  <c r="P519" i="4"/>
  <c r="K520" i="4"/>
  <c r="L520" i="4"/>
  <c r="M520" i="4"/>
  <c r="N520" i="4"/>
  <c r="O520" i="4"/>
  <c r="P520" i="4"/>
  <c r="K521" i="4"/>
  <c r="L521" i="4"/>
  <c r="M521" i="4"/>
  <c r="N521" i="4"/>
  <c r="O521" i="4"/>
  <c r="P521" i="4"/>
  <c r="K522" i="4"/>
  <c r="L522" i="4"/>
  <c r="M522" i="4"/>
  <c r="N522" i="4"/>
  <c r="O522" i="4"/>
  <c r="P522" i="4"/>
  <c r="K523" i="4"/>
  <c r="L523" i="4"/>
  <c r="M523" i="4"/>
  <c r="N523" i="4"/>
  <c r="O523" i="4"/>
  <c r="P523" i="4"/>
  <c r="K524" i="4"/>
  <c r="L524" i="4"/>
  <c r="M524" i="4"/>
  <c r="N524" i="4"/>
  <c r="O524" i="4"/>
  <c r="P524" i="4"/>
  <c r="K525" i="4"/>
  <c r="L525" i="4"/>
  <c r="M525" i="4"/>
  <c r="N525" i="4"/>
  <c r="O525" i="4"/>
  <c r="P525" i="4"/>
  <c r="K526" i="4"/>
  <c r="L526" i="4"/>
  <c r="M526" i="4"/>
  <c r="N526" i="4"/>
  <c r="O526" i="4"/>
  <c r="P526" i="4"/>
  <c r="K527" i="4"/>
  <c r="L527" i="4"/>
  <c r="M527" i="4"/>
  <c r="N527" i="4"/>
  <c r="O527" i="4"/>
  <c r="P527" i="4"/>
  <c r="K528" i="4"/>
  <c r="L528" i="4"/>
  <c r="M528" i="4"/>
  <c r="N528" i="4"/>
  <c r="O528" i="4"/>
  <c r="P528" i="4"/>
  <c r="K529" i="4"/>
  <c r="L529" i="4"/>
  <c r="M529" i="4"/>
  <c r="N529" i="4"/>
  <c r="O529" i="4"/>
  <c r="P529" i="4"/>
  <c r="K530" i="4"/>
  <c r="L530" i="4"/>
  <c r="M530" i="4"/>
  <c r="N530" i="4"/>
  <c r="O530" i="4"/>
  <c r="P530" i="4"/>
  <c r="K531" i="4"/>
  <c r="L531" i="4"/>
  <c r="M531" i="4"/>
  <c r="N531" i="4"/>
  <c r="O531" i="4"/>
  <c r="P531" i="4"/>
  <c r="K532" i="4"/>
  <c r="L532" i="4"/>
  <c r="M532" i="4"/>
  <c r="N532" i="4"/>
  <c r="O532" i="4"/>
  <c r="P532" i="4"/>
  <c r="K533" i="4"/>
  <c r="L533" i="4"/>
  <c r="M533" i="4"/>
  <c r="N533" i="4"/>
  <c r="O533" i="4"/>
  <c r="P533" i="4"/>
  <c r="K534" i="4"/>
  <c r="L534" i="4"/>
  <c r="M534" i="4"/>
  <c r="N534" i="4"/>
  <c r="O534" i="4"/>
  <c r="P534" i="4"/>
  <c r="K535" i="4"/>
  <c r="L535" i="4"/>
  <c r="M535" i="4"/>
  <c r="N535" i="4"/>
  <c r="O535" i="4"/>
  <c r="P535" i="4"/>
  <c r="K536" i="4"/>
  <c r="L536" i="4"/>
  <c r="M536" i="4"/>
  <c r="N536" i="4"/>
  <c r="O536" i="4"/>
  <c r="P536" i="4"/>
  <c r="K537" i="4"/>
  <c r="L537" i="4"/>
  <c r="M537" i="4"/>
  <c r="N537" i="4"/>
  <c r="O537" i="4"/>
  <c r="P537" i="4"/>
  <c r="K538" i="4"/>
  <c r="L538" i="4"/>
  <c r="M538" i="4"/>
  <c r="N538" i="4"/>
  <c r="O538" i="4"/>
  <c r="P538" i="4"/>
  <c r="K539" i="4"/>
  <c r="L539" i="4"/>
  <c r="M539" i="4"/>
  <c r="N539" i="4"/>
  <c r="O539" i="4"/>
  <c r="P539" i="4"/>
  <c r="K540" i="4"/>
  <c r="L540" i="4"/>
  <c r="M540" i="4"/>
  <c r="N540" i="4"/>
  <c r="O540" i="4"/>
  <c r="P540" i="4"/>
  <c r="K541" i="4"/>
  <c r="L541" i="4"/>
  <c r="M541" i="4"/>
  <c r="N541" i="4"/>
  <c r="O541" i="4"/>
  <c r="P541" i="4"/>
  <c r="K542" i="4"/>
  <c r="L542" i="4"/>
  <c r="M542" i="4"/>
  <c r="N542" i="4"/>
  <c r="O542" i="4"/>
  <c r="P542" i="4"/>
  <c r="K543" i="4"/>
  <c r="L543" i="4"/>
  <c r="M543" i="4"/>
  <c r="N543" i="4"/>
  <c r="O543" i="4"/>
  <c r="P543" i="4"/>
  <c r="K544" i="4"/>
  <c r="L544" i="4"/>
  <c r="M544" i="4"/>
  <c r="N544" i="4"/>
  <c r="O544" i="4"/>
  <c r="P544" i="4"/>
  <c r="K545" i="4"/>
  <c r="L545" i="4"/>
  <c r="M545" i="4"/>
  <c r="N545" i="4"/>
  <c r="O545" i="4"/>
  <c r="P545" i="4"/>
  <c r="K546" i="4"/>
  <c r="L546" i="4"/>
  <c r="M546" i="4"/>
  <c r="N546" i="4"/>
  <c r="O546" i="4"/>
  <c r="P546" i="4"/>
  <c r="K547" i="4"/>
  <c r="L547" i="4"/>
  <c r="M547" i="4"/>
  <c r="N547" i="4"/>
  <c r="O547" i="4"/>
  <c r="P547" i="4"/>
  <c r="K548" i="4"/>
  <c r="L548" i="4"/>
  <c r="M548" i="4"/>
  <c r="N548" i="4"/>
  <c r="O548" i="4"/>
  <c r="P548" i="4"/>
  <c r="K549" i="4"/>
  <c r="L549" i="4"/>
  <c r="M549" i="4"/>
  <c r="N549" i="4"/>
  <c r="O549" i="4"/>
  <c r="P549" i="4"/>
  <c r="K550" i="4"/>
  <c r="L550" i="4"/>
  <c r="M550" i="4"/>
  <c r="N550" i="4"/>
  <c r="O550" i="4"/>
  <c r="P550" i="4"/>
  <c r="K551" i="4"/>
  <c r="L551" i="4"/>
  <c r="M551" i="4"/>
  <c r="N551" i="4"/>
  <c r="O551" i="4"/>
  <c r="P551" i="4"/>
  <c r="K552" i="4"/>
  <c r="L552" i="4"/>
  <c r="M552" i="4"/>
  <c r="N552" i="4"/>
  <c r="O552" i="4"/>
  <c r="P552" i="4"/>
  <c r="K553" i="4"/>
  <c r="L553" i="4"/>
  <c r="M553" i="4"/>
  <c r="N553" i="4"/>
  <c r="O553" i="4"/>
  <c r="P553" i="4"/>
  <c r="K554" i="4"/>
  <c r="L554" i="4"/>
  <c r="M554" i="4"/>
  <c r="N554" i="4"/>
  <c r="O554" i="4"/>
  <c r="P554" i="4"/>
  <c r="K555" i="4"/>
  <c r="L555" i="4"/>
  <c r="M555" i="4"/>
  <c r="N555" i="4"/>
  <c r="O555" i="4"/>
  <c r="P555" i="4"/>
  <c r="K556" i="4"/>
  <c r="L556" i="4"/>
  <c r="M556" i="4"/>
  <c r="N556" i="4"/>
  <c r="O556" i="4"/>
  <c r="P556" i="4"/>
  <c r="K557" i="4"/>
  <c r="L557" i="4"/>
  <c r="M557" i="4"/>
  <c r="N557" i="4"/>
  <c r="O557" i="4"/>
  <c r="P557" i="4"/>
  <c r="K558" i="4"/>
  <c r="L558" i="4"/>
  <c r="M558" i="4"/>
  <c r="N558" i="4"/>
  <c r="O558" i="4"/>
  <c r="P558" i="4"/>
  <c r="K559" i="4"/>
  <c r="L559" i="4"/>
  <c r="M559" i="4"/>
  <c r="N559" i="4"/>
  <c r="O559" i="4"/>
  <c r="P559" i="4"/>
  <c r="K560" i="4"/>
  <c r="L560" i="4"/>
  <c r="M560" i="4"/>
  <c r="N560" i="4"/>
  <c r="O560" i="4"/>
  <c r="P560" i="4"/>
  <c r="K561" i="4"/>
  <c r="L561" i="4"/>
  <c r="M561" i="4"/>
  <c r="N561" i="4"/>
  <c r="O561" i="4"/>
  <c r="P561" i="4"/>
  <c r="K562" i="4"/>
  <c r="L562" i="4"/>
  <c r="M562" i="4"/>
  <c r="N562" i="4"/>
  <c r="O562" i="4"/>
  <c r="P562" i="4"/>
  <c r="K563" i="4"/>
  <c r="L563" i="4"/>
  <c r="M563" i="4"/>
  <c r="N563" i="4"/>
  <c r="O563" i="4"/>
  <c r="P563" i="4"/>
  <c r="K564" i="4"/>
  <c r="L564" i="4"/>
  <c r="M564" i="4"/>
  <c r="N564" i="4"/>
  <c r="O564" i="4"/>
  <c r="P564" i="4"/>
  <c r="K565" i="4"/>
  <c r="L565" i="4"/>
  <c r="M565" i="4"/>
  <c r="N565" i="4"/>
  <c r="O565" i="4"/>
  <c r="P565" i="4"/>
  <c r="K566" i="4"/>
  <c r="L566" i="4"/>
  <c r="M566" i="4"/>
  <c r="N566" i="4"/>
  <c r="O566" i="4"/>
  <c r="P566" i="4"/>
  <c r="K567" i="4"/>
  <c r="L567" i="4"/>
  <c r="M567" i="4"/>
  <c r="N567" i="4"/>
  <c r="O567" i="4"/>
  <c r="P567" i="4"/>
  <c r="K568" i="4"/>
  <c r="L568" i="4"/>
  <c r="M568" i="4"/>
  <c r="N568" i="4"/>
  <c r="O568" i="4"/>
  <c r="P568" i="4"/>
  <c r="K569" i="4"/>
  <c r="L569" i="4"/>
  <c r="M569" i="4"/>
  <c r="N569" i="4"/>
  <c r="O569" i="4"/>
  <c r="P569" i="4"/>
  <c r="K570" i="4"/>
  <c r="L570" i="4"/>
  <c r="M570" i="4"/>
  <c r="N570" i="4"/>
  <c r="O570" i="4"/>
  <c r="P570" i="4"/>
  <c r="K571" i="4"/>
  <c r="L571" i="4"/>
  <c r="M571" i="4"/>
  <c r="N571" i="4"/>
  <c r="O571" i="4"/>
  <c r="P571" i="4"/>
  <c r="K572" i="4"/>
  <c r="L572" i="4"/>
  <c r="M572" i="4"/>
  <c r="N572" i="4"/>
  <c r="O572" i="4"/>
  <c r="P572" i="4"/>
  <c r="K573" i="4"/>
  <c r="L573" i="4"/>
  <c r="M573" i="4"/>
  <c r="N573" i="4"/>
  <c r="O573" i="4"/>
  <c r="P573" i="4"/>
  <c r="K574" i="4"/>
  <c r="L574" i="4"/>
  <c r="M574" i="4"/>
  <c r="N574" i="4"/>
  <c r="O574" i="4"/>
  <c r="P574" i="4"/>
  <c r="K575" i="4"/>
  <c r="L575" i="4"/>
  <c r="M575" i="4"/>
  <c r="N575" i="4"/>
  <c r="O575" i="4"/>
  <c r="P575" i="4"/>
  <c r="K576" i="4"/>
  <c r="L576" i="4"/>
  <c r="M576" i="4"/>
  <c r="N576" i="4"/>
  <c r="O576" i="4"/>
  <c r="P576" i="4"/>
  <c r="K577" i="4"/>
  <c r="L577" i="4"/>
  <c r="M577" i="4"/>
  <c r="N577" i="4"/>
  <c r="O577" i="4"/>
  <c r="P577" i="4"/>
  <c r="K578" i="4"/>
  <c r="L578" i="4"/>
  <c r="M578" i="4"/>
  <c r="N578" i="4"/>
  <c r="O578" i="4"/>
  <c r="P578" i="4"/>
  <c r="K579" i="4"/>
  <c r="L579" i="4"/>
  <c r="M579" i="4"/>
  <c r="N579" i="4"/>
  <c r="O579" i="4"/>
  <c r="P579" i="4"/>
  <c r="K580" i="4"/>
  <c r="L580" i="4"/>
  <c r="M580" i="4"/>
  <c r="N580" i="4"/>
  <c r="O580" i="4"/>
  <c r="P580" i="4"/>
  <c r="K581" i="4"/>
  <c r="L581" i="4"/>
  <c r="M581" i="4"/>
  <c r="N581" i="4"/>
  <c r="O581" i="4"/>
  <c r="P581" i="4"/>
  <c r="K582" i="4"/>
  <c r="L582" i="4"/>
  <c r="M582" i="4"/>
  <c r="N582" i="4"/>
  <c r="O582" i="4"/>
  <c r="P582" i="4"/>
  <c r="K583" i="4"/>
  <c r="L583" i="4"/>
  <c r="M583" i="4"/>
  <c r="N583" i="4"/>
  <c r="O583" i="4"/>
  <c r="P583" i="4"/>
  <c r="K584" i="4"/>
  <c r="L584" i="4"/>
  <c r="M584" i="4"/>
  <c r="N584" i="4"/>
  <c r="O584" i="4"/>
  <c r="P584" i="4"/>
  <c r="K585" i="4"/>
  <c r="L585" i="4"/>
  <c r="M585" i="4"/>
  <c r="N585" i="4"/>
  <c r="O585" i="4"/>
  <c r="P585" i="4"/>
  <c r="K586" i="4"/>
  <c r="L586" i="4"/>
  <c r="M586" i="4"/>
  <c r="N586" i="4"/>
  <c r="O586" i="4"/>
  <c r="P586" i="4"/>
  <c r="K587" i="4"/>
  <c r="L587" i="4"/>
  <c r="M587" i="4"/>
  <c r="N587" i="4"/>
  <c r="O587" i="4"/>
  <c r="P587" i="4"/>
  <c r="K588" i="4"/>
  <c r="L588" i="4"/>
  <c r="M588" i="4"/>
  <c r="N588" i="4"/>
  <c r="O588" i="4"/>
  <c r="P588" i="4"/>
  <c r="K589" i="4"/>
  <c r="L589" i="4"/>
  <c r="M589" i="4"/>
  <c r="N589" i="4"/>
  <c r="O589" i="4"/>
  <c r="P589" i="4"/>
  <c r="K590" i="4"/>
  <c r="L590" i="4"/>
  <c r="M590" i="4"/>
  <c r="N590" i="4"/>
  <c r="O590" i="4"/>
  <c r="P590" i="4"/>
  <c r="K591" i="4"/>
  <c r="L591" i="4"/>
  <c r="M591" i="4"/>
  <c r="N591" i="4"/>
  <c r="O591" i="4"/>
  <c r="P591" i="4"/>
  <c r="K592" i="4"/>
  <c r="L592" i="4"/>
  <c r="M592" i="4"/>
  <c r="N592" i="4"/>
  <c r="O592" i="4"/>
  <c r="P592" i="4"/>
  <c r="K593" i="4"/>
  <c r="L593" i="4"/>
  <c r="M593" i="4"/>
  <c r="N593" i="4"/>
  <c r="O593" i="4"/>
  <c r="P593" i="4"/>
  <c r="K594" i="4"/>
  <c r="L594" i="4"/>
  <c r="M594" i="4"/>
  <c r="N594" i="4"/>
  <c r="O594" i="4"/>
  <c r="P594" i="4"/>
  <c r="K595" i="4"/>
  <c r="L595" i="4"/>
  <c r="M595" i="4"/>
  <c r="N595" i="4"/>
  <c r="O595" i="4"/>
  <c r="P595" i="4"/>
  <c r="K596" i="4"/>
  <c r="L596" i="4"/>
  <c r="M596" i="4"/>
  <c r="N596" i="4"/>
  <c r="O596" i="4"/>
  <c r="P596" i="4"/>
  <c r="K597" i="4"/>
  <c r="L597" i="4"/>
  <c r="M597" i="4"/>
  <c r="N597" i="4"/>
  <c r="O597" i="4"/>
  <c r="P597" i="4"/>
  <c r="K598" i="4"/>
  <c r="L598" i="4"/>
  <c r="M598" i="4"/>
  <c r="N598" i="4"/>
  <c r="O598" i="4"/>
  <c r="P598" i="4"/>
  <c r="K599" i="4"/>
  <c r="L599" i="4"/>
  <c r="M599" i="4"/>
  <c r="N599" i="4"/>
  <c r="O599" i="4"/>
  <c r="P599" i="4"/>
  <c r="K600" i="4"/>
  <c r="L600" i="4"/>
  <c r="M600" i="4"/>
  <c r="N600" i="4"/>
  <c r="O600" i="4"/>
  <c r="P600" i="4"/>
  <c r="K601" i="4"/>
  <c r="L601" i="4"/>
  <c r="M601" i="4"/>
  <c r="N601" i="4"/>
  <c r="O601" i="4"/>
  <c r="P601" i="4"/>
  <c r="K602" i="4"/>
  <c r="L602" i="4"/>
  <c r="M602" i="4"/>
  <c r="N602" i="4"/>
  <c r="O602" i="4"/>
  <c r="P602" i="4"/>
  <c r="K603" i="4"/>
  <c r="L603" i="4"/>
  <c r="M603" i="4"/>
  <c r="N603" i="4"/>
  <c r="O603" i="4"/>
  <c r="P603" i="4"/>
  <c r="K604" i="4"/>
  <c r="L604" i="4"/>
  <c r="M604" i="4"/>
  <c r="N604" i="4"/>
  <c r="O604" i="4"/>
  <c r="P604" i="4"/>
  <c r="K605" i="4"/>
  <c r="L605" i="4"/>
  <c r="M605" i="4"/>
  <c r="N605" i="4"/>
  <c r="O605" i="4"/>
  <c r="P605" i="4"/>
  <c r="K606" i="4"/>
  <c r="L606" i="4"/>
  <c r="M606" i="4"/>
  <c r="N606" i="4"/>
  <c r="O606" i="4"/>
  <c r="P606" i="4"/>
  <c r="K607" i="4"/>
  <c r="L607" i="4"/>
  <c r="M607" i="4"/>
  <c r="N607" i="4"/>
  <c r="O607" i="4"/>
  <c r="P607" i="4"/>
  <c r="K608" i="4"/>
  <c r="L608" i="4"/>
  <c r="M608" i="4"/>
  <c r="N608" i="4"/>
  <c r="O608" i="4"/>
  <c r="P608" i="4"/>
  <c r="K609" i="4"/>
  <c r="L609" i="4"/>
  <c r="M609" i="4"/>
  <c r="N609" i="4"/>
  <c r="O609" i="4"/>
  <c r="P609" i="4"/>
  <c r="K610" i="4"/>
  <c r="L610" i="4"/>
  <c r="M610" i="4"/>
  <c r="N610" i="4"/>
  <c r="O610" i="4"/>
  <c r="P610" i="4"/>
  <c r="K611" i="4"/>
  <c r="L611" i="4"/>
  <c r="M611" i="4"/>
  <c r="N611" i="4"/>
  <c r="O611" i="4"/>
  <c r="P611" i="4"/>
  <c r="K612" i="4"/>
  <c r="L612" i="4"/>
  <c r="M612" i="4"/>
  <c r="N612" i="4"/>
  <c r="O612" i="4"/>
  <c r="P612" i="4"/>
  <c r="K613" i="4"/>
  <c r="L613" i="4"/>
  <c r="M613" i="4"/>
  <c r="N613" i="4"/>
  <c r="O613" i="4"/>
  <c r="P613" i="4"/>
  <c r="K614" i="4"/>
  <c r="L614" i="4"/>
  <c r="M614" i="4"/>
  <c r="N614" i="4"/>
  <c r="O614" i="4"/>
  <c r="P614" i="4"/>
  <c r="K615" i="4"/>
  <c r="L615" i="4"/>
  <c r="M615" i="4"/>
  <c r="N615" i="4"/>
  <c r="O615" i="4"/>
  <c r="P615" i="4"/>
  <c r="K616" i="4"/>
  <c r="L616" i="4"/>
  <c r="M616" i="4"/>
  <c r="N616" i="4"/>
  <c r="O616" i="4"/>
  <c r="P616" i="4"/>
  <c r="K617" i="4"/>
  <c r="L617" i="4"/>
  <c r="M617" i="4"/>
  <c r="N617" i="4"/>
  <c r="O617" i="4"/>
  <c r="P617" i="4"/>
  <c r="K618" i="4"/>
  <c r="L618" i="4"/>
  <c r="M618" i="4"/>
  <c r="N618" i="4"/>
  <c r="O618" i="4"/>
  <c r="P618" i="4"/>
  <c r="K619" i="4"/>
  <c r="L619" i="4"/>
  <c r="M619" i="4"/>
  <c r="N619" i="4"/>
  <c r="O619" i="4"/>
  <c r="P619" i="4"/>
  <c r="K620" i="4"/>
  <c r="L620" i="4"/>
  <c r="M620" i="4"/>
  <c r="N620" i="4"/>
  <c r="O620" i="4"/>
  <c r="P620" i="4"/>
  <c r="K621" i="4"/>
  <c r="L621" i="4"/>
  <c r="M621" i="4"/>
  <c r="N621" i="4"/>
  <c r="O621" i="4"/>
  <c r="P621" i="4"/>
  <c r="K622" i="4"/>
  <c r="L622" i="4"/>
  <c r="M622" i="4"/>
  <c r="N622" i="4"/>
  <c r="O622" i="4"/>
  <c r="P622" i="4"/>
  <c r="K623" i="4"/>
  <c r="L623" i="4"/>
  <c r="M623" i="4"/>
  <c r="N623" i="4"/>
  <c r="O623" i="4"/>
  <c r="P623" i="4"/>
  <c r="K624" i="4"/>
  <c r="L624" i="4"/>
  <c r="M624" i="4"/>
  <c r="N624" i="4"/>
  <c r="O624" i="4"/>
  <c r="P624" i="4"/>
  <c r="K625" i="4"/>
  <c r="L625" i="4"/>
  <c r="M625" i="4"/>
  <c r="N625" i="4"/>
  <c r="O625" i="4"/>
  <c r="P625" i="4"/>
  <c r="K626" i="4"/>
  <c r="L626" i="4"/>
  <c r="M626" i="4"/>
  <c r="N626" i="4"/>
  <c r="O626" i="4"/>
  <c r="P626" i="4"/>
  <c r="K627" i="4"/>
  <c r="L627" i="4"/>
  <c r="M627" i="4"/>
  <c r="N627" i="4"/>
  <c r="O627" i="4"/>
  <c r="P627" i="4"/>
  <c r="K628" i="4"/>
  <c r="L628" i="4"/>
  <c r="M628" i="4"/>
  <c r="N628" i="4"/>
  <c r="O628" i="4"/>
  <c r="P628" i="4"/>
  <c r="K629" i="4"/>
  <c r="L629" i="4"/>
  <c r="M629" i="4"/>
  <c r="N629" i="4"/>
  <c r="O629" i="4"/>
  <c r="P629" i="4"/>
  <c r="K630" i="4"/>
  <c r="L630" i="4"/>
  <c r="M630" i="4"/>
  <c r="N630" i="4"/>
  <c r="O630" i="4"/>
  <c r="P630" i="4"/>
  <c r="K631" i="4"/>
  <c r="L631" i="4"/>
  <c r="M631" i="4"/>
  <c r="N631" i="4"/>
  <c r="O631" i="4"/>
  <c r="P631" i="4"/>
  <c r="K632" i="4"/>
  <c r="L632" i="4"/>
  <c r="M632" i="4"/>
  <c r="N632" i="4"/>
  <c r="O632" i="4"/>
  <c r="P632" i="4"/>
  <c r="K633" i="4"/>
  <c r="L633" i="4"/>
  <c r="M633" i="4"/>
  <c r="N633" i="4"/>
  <c r="O633" i="4"/>
  <c r="P633" i="4"/>
  <c r="K634" i="4"/>
  <c r="L634" i="4"/>
  <c r="M634" i="4"/>
  <c r="N634" i="4"/>
  <c r="O634" i="4"/>
  <c r="P634" i="4"/>
  <c r="K635" i="4"/>
  <c r="L635" i="4"/>
  <c r="M635" i="4"/>
  <c r="N635" i="4"/>
  <c r="O635" i="4"/>
  <c r="P635" i="4"/>
  <c r="K636" i="4"/>
  <c r="L636" i="4"/>
  <c r="M636" i="4"/>
  <c r="N636" i="4"/>
  <c r="O636" i="4"/>
  <c r="P636" i="4"/>
  <c r="K637" i="4"/>
  <c r="L637" i="4"/>
  <c r="M637" i="4"/>
  <c r="N637" i="4"/>
  <c r="O637" i="4"/>
  <c r="P637" i="4"/>
  <c r="K638" i="4"/>
  <c r="L638" i="4"/>
  <c r="M638" i="4"/>
  <c r="N638" i="4"/>
  <c r="O638" i="4"/>
  <c r="P638" i="4"/>
  <c r="K639" i="4"/>
  <c r="L639" i="4"/>
  <c r="M639" i="4"/>
  <c r="N639" i="4"/>
  <c r="O639" i="4"/>
  <c r="P639" i="4"/>
  <c r="K640" i="4"/>
  <c r="L640" i="4"/>
  <c r="M640" i="4"/>
  <c r="N640" i="4"/>
  <c r="O640" i="4"/>
  <c r="P640" i="4"/>
  <c r="K641" i="4"/>
  <c r="L641" i="4"/>
  <c r="M641" i="4"/>
  <c r="N641" i="4"/>
  <c r="O641" i="4"/>
  <c r="P641" i="4"/>
  <c r="K642" i="4"/>
  <c r="L642" i="4"/>
  <c r="M642" i="4"/>
  <c r="N642" i="4"/>
  <c r="O642" i="4"/>
  <c r="P642" i="4"/>
  <c r="K643" i="4"/>
  <c r="L643" i="4"/>
  <c r="M643" i="4"/>
  <c r="N643" i="4"/>
  <c r="O643" i="4"/>
  <c r="P643" i="4"/>
  <c r="K644" i="4"/>
  <c r="L644" i="4"/>
  <c r="M644" i="4"/>
  <c r="N644" i="4"/>
  <c r="O644" i="4"/>
  <c r="P644" i="4"/>
  <c r="K645" i="4"/>
  <c r="L645" i="4"/>
  <c r="M645" i="4"/>
  <c r="N645" i="4"/>
  <c r="O645" i="4"/>
  <c r="P645" i="4"/>
  <c r="K646" i="4"/>
  <c r="L646" i="4"/>
  <c r="M646" i="4"/>
  <c r="N646" i="4"/>
  <c r="O646" i="4"/>
  <c r="P646" i="4"/>
  <c r="K647" i="4"/>
  <c r="L647" i="4"/>
  <c r="M647" i="4"/>
  <c r="N647" i="4"/>
  <c r="O647" i="4"/>
  <c r="P647" i="4"/>
  <c r="K648" i="4"/>
  <c r="L648" i="4"/>
  <c r="M648" i="4"/>
  <c r="N648" i="4"/>
  <c r="O648" i="4"/>
  <c r="P648" i="4"/>
  <c r="K649" i="4"/>
  <c r="L649" i="4"/>
  <c r="M649" i="4"/>
  <c r="N649" i="4"/>
  <c r="O649" i="4"/>
  <c r="P649" i="4"/>
  <c r="K650" i="4"/>
  <c r="L650" i="4"/>
  <c r="M650" i="4"/>
  <c r="N650" i="4"/>
  <c r="O650" i="4"/>
  <c r="P650" i="4"/>
  <c r="K651" i="4"/>
  <c r="L651" i="4"/>
  <c r="M651" i="4"/>
  <c r="N651" i="4"/>
  <c r="O651" i="4"/>
  <c r="P651" i="4"/>
  <c r="K652" i="4"/>
  <c r="L652" i="4"/>
  <c r="M652" i="4"/>
  <c r="N652" i="4"/>
  <c r="O652" i="4"/>
  <c r="P652" i="4"/>
  <c r="K653" i="4"/>
  <c r="L653" i="4"/>
  <c r="M653" i="4"/>
  <c r="N653" i="4"/>
  <c r="O653" i="4"/>
  <c r="P653" i="4"/>
  <c r="K654" i="4"/>
  <c r="L654" i="4"/>
  <c r="M654" i="4"/>
  <c r="N654" i="4"/>
  <c r="O654" i="4"/>
  <c r="P654" i="4"/>
  <c r="K655" i="4"/>
  <c r="L655" i="4"/>
  <c r="M655" i="4"/>
  <c r="N655" i="4"/>
  <c r="O655" i="4"/>
  <c r="P655" i="4"/>
  <c r="K656" i="4"/>
  <c r="L656" i="4"/>
  <c r="M656" i="4"/>
  <c r="N656" i="4"/>
  <c r="O656" i="4"/>
  <c r="P656" i="4"/>
  <c r="K657" i="4"/>
  <c r="L657" i="4"/>
  <c r="M657" i="4"/>
  <c r="N657" i="4"/>
  <c r="O657" i="4"/>
  <c r="P657" i="4"/>
  <c r="K658" i="4"/>
  <c r="L658" i="4"/>
  <c r="M658" i="4"/>
  <c r="N658" i="4"/>
  <c r="O658" i="4"/>
  <c r="P658" i="4"/>
  <c r="K659" i="4"/>
  <c r="L659" i="4"/>
  <c r="M659" i="4"/>
  <c r="N659" i="4"/>
  <c r="O659" i="4"/>
  <c r="P659" i="4"/>
  <c r="K660" i="4"/>
  <c r="L660" i="4"/>
  <c r="M660" i="4"/>
  <c r="N660" i="4"/>
  <c r="O660" i="4"/>
  <c r="P660" i="4"/>
  <c r="K661" i="4"/>
  <c r="L661" i="4"/>
  <c r="M661" i="4"/>
  <c r="N661" i="4"/>
  <c r="O661" i="4"/>
  <c r="P661" i="4"/>
  <c r="K662" i="4"/>
  <c r="L662" i="4"/>
  <c r="M662" i="4"/>
  <c r="N662" i="4"/>
  <c r="O662" i="4"/>
  <c r="P662" i="4"/>
  <c r="K663" i="4"/>
  <c r="L663" i="4"/>
  <c r="M663" i="4"/>
  <c r="N663" i="4"/>
  <c r="O663" i="4"/>
  <c r="P663" i="4"/>
  <c r="K664" i="4"/>
  <c r="L664" i="4"/>
  <c r="M664" i="4"/>
  <c r="N664" i="4"/>
  <c r="O664" i="4"/>
  <c r="P664" i="4"/>
  <c r="K665" i="4"/>
  <c r="L665" i="4"/>
  <c r="M665" i="4"/>
  <c r="N665" i="4"/>
  <c r="O665" i="4"/>
  <c r="P665" i="4"/>
  <c r="K666" i="4"/>
  <c r="L666" i="4"/>
  <c r="M666" i="4"/>
  <c r="N666" i="4"/>
  <c r="O666" i="4"/>
  <c r="P666" i="4"/>
  <c r="K667" i="4"/>
  <c r="L667" i="4"/>
  <c r="M667" i="4"/>
  <c r="N667" i="4"/>
  <c r="O667" i="4"/>
  <c r="P667" i="4"/>
  <c r="K668" i="4"/>
  <c r="L668" i="4"/>
  <c r="M668" i="4"/>
  <c r="N668" i="4"/>
  <c r="O668" i="4"/>
  <c r="P668" i="4"/>
  <c r="K669" i="4"/>
  <c r="L669" i="4"/>
  <c r="M669" i="4"/>
  <c r="N669" i="4"/>
  <c r="O669" i="4"/>
  <c r="P669" i="4"/>
  <c r="K670" i="4"/>
  <c r="L670" i="4"/>
  <c r="M670" i="4"/>
  <c r="N670" i="4"/>
  <c r="O670" i="4"/>
  <c r="P670" i="4"/>
  <c r="K671" i="4"/>
  <c r="L671" i="4"/>
  <c r="M671" i="4"/>
  <c r="N671" i="4"/>
  <c r="O671" i="4"/>
  <c r="P671" i="4"/>
  <c r="K672" i="4"/>
  <c r="L672" i="4"/>
  <c r="M672" i="4"/>
  <c r="N672" i="4"/>
  <c r="O672" i="4"/>
  <c r="P672" i="4"/>
  <c r="K673" i="4"/>
  <c r="L673" i="4"/>
  <c r="M673" i="4"/>
  <c r="N673" i="4"/>
  <c r="O673" i="4"/>
  <c r="P673" i="4"/>
  <c r="K674" i="4"/>
  <c r="L674" i="4"/>
  <c r="M674" i="4"/>
  <c r="N674" i="4"/>
  <c r="O674" i="4"/>
  <c r="P674" i="4"/>
  <c r="K675" i="4"/>
  <c r="L675" i="4"/>
  <c r="M675" i="4"/>
  <c r="N675" i="4"/>
  <c r="O675" i="4"/>
  <c r="P675" i="4"/>
  <c r="K676" i="4"/>
  <c r="L676" i="4"/>
  <c r="M676" i="4"/>
  <c r="N676" i="4"/>
  <c r="O676" i="4"/>
  <c r="P676" i="4"/>
  <c r="K677" i="4"/>
  <c r="L677" i="4"/>
  <c r="M677" i="4"/>
  <c r="N677" i="4"/>
  <c r="O677" i="4"/>
  <c r="P677" i="4"/>
  <c r="K678" i="4"/>
  <c r="L678" i="4"/>
  <c r="M678" i="4"/>
  <c r="N678" i="4"/>
  <c r="O678" i="4"/>
  <c r="P678" i="4"/>
  <c r="K679" i="4"/>
  <c r="L679" i="4"/>
  <c r="M679" i="4"/>
  <c r="N679" i="4"/>
  <c r="O679" i="4"/>
  <c r="P679" i="4"/>
  <c r="K680" i="4"/>
  <c r="L680" i="4"/>
  <c r="M680" i="4"/>
  <c r="N680" i="4"/>
  <c r="O680" i="4"/>
  <c r="P680" i="4"/>
  <c r="K681" i="4"/>
  <c r="L681" i="4"/>
  <c r="M681" i="4"/>
  <c r="N681" i="4"/>
  <c r="O681" i="4"/>
  <c r="P681" i="4"/>
  <c r="K682" i="4"/>
  <c r="L682" i="4"/>
  <c r="M682" i="4"/>
  <c r="N682" i="4"/>
  <c r="O682" i="4"/>
  <c r="P682" i="4"/>
  <c r="K683" i="4"/>
  <c r="L683" i="4"/>
  <c r="M683" i="4"/>
  <c r="N683" i="4"/>
  <c r="O683" i="4"/>
  <c r="P683" i="4"/>
  <c r="K684" i="4"/>
  <c r="L684" i="4"/>
  <c r="M684" i="4"/>
  <c r="N684" i="4"/>
  <c r="O684" i="4"/>
  <c r="P684" i="4"/>
  <c r="K685" i="4"/>
  <c r="L685" i="4"/>
  <c r="M685" i="4"/>
  <c r="N685" i="4"/>
  <c r="O685" i="4"/>
  <c r="P685" i="4"/>
  <c r="K686" i="4"/>
  <c r="L686" i="4"/>
  <c r="M686" i="4"/>
  <c r="N686" i="4"/>
  <c r="O686" i="4"/>
  <c r="P686" i="4"/>
  <c r="K687" i="4"/>
  <c r="L687" i="4"/>
  <c r="M687" i="4"/>
  <c r="N687" i="4"/>
  <c r="O687" i="4"/>
  <c r="P687" i="4"/>
  <c r="K688" i="4"/>
  <c r="L688" i="4"/>
  <c r="M688" i="4"/>
  <c r="N688" i="4"/>
  <c r="O688" i="4"/>
  <c r="P688" i="4"/>
  <c r="K689" i="4"/>
  <c r="L689" i="4"/>
  <c r="M689" i="4"/>
  <c r="N689" i="4"/>
  <c r="O689" i="4"/>
  <c r="P689" i="4"/>
  <c r="K690" i="4"/>
  <c r="L690" i="4"/>
  <c r="M690" i="4"/>
  <c r="N690" i="4"/>
  <c r="O690" i="4"/>
  <c r="P690" i="4"/>
  <c r="K691" i="4"/>
  <c r="L691" i="4"/>
  <c r="M691" i="4"/>
  <c r="N691" i="4"/>
  <c r="O691" i="4"/>
  <c r="P691" i="4"/>
  <c r="K692" i="4"/>
  <c r="L692" i="4"/>
  <c r="M692" i="4"/>
  <c r="N692" i="4"/>
  <c r="O692" i="4"/>
  <c r="P692" i="4"/>
  <c r="K693" i="4"/>
  <c r="L693" i="4"/>
  <c r="M693" i="4"/>
  <c r="N693" i="4"/>
  <c r="O693" i="4"/>
  <c r="P693" i="4"/>
  <c r="K694" i="4"/>
  <c r="L694" i="4"/>
  <c r="M694" i="4"/>
  <c r="N694" i="4"/>
  <c r="O694" i="4"/>
  <c r="P694" i="4"/>
  <c r="K695" i="4"/>
  <c r="L695" i="4"/>
  <c r="M695" i="4"/>
  <c r="N695" i="4"/>
  <c r="O695" i="4"/>
  <c r="P695" i="4"/>
  <c r="K696" i="4"/>
  <c r="L696" i="4"/>
  <c r="M696" i="4"/>
  <c r="N696" i="4"/>
  <c r="O696" i="4"/>
  <c r="P696" i="4"/>
  <c r="K697" i="4"/>
  <c r="L697" i="4"/>
  <c r="M697" i="4"/>
  <c r="N697" i="4"/>
  <c r="O697" i="4"/>
  <c r="P697" i="4"/>
  <c r="K698" i="4"/>
  <c r="L698" i="4"/>
  <c r="M698" i="4"/>
  <c r="N698" i="4"/>
  <c r="O698" i="4"/>
  <c r="P698" i="4"/>
  <c r="K699" i="4"/>
  <c r="L699" i="4"/>
  <c r="M699" i="4"/>
  <c r="N699" i="4"/>
  <c r="O699" i="4"/>
  <c r="P699" i="4"/>
  <c r="K700" i="4"/>
  <c r="L700" i="4"/>
  <c r="M700" i="4"/>
  <c r="N700" i="4"/>
  <c r="O700" i="4"/>
  <c r="P700" i="4"/>
  <c r="K701" i="4"/>
  <c r="L701" i="4"/>
  <c r="M701" i="4"/>
  <c r="N701" i="4"/>
  <c r="O701" i="4"/>
  <c r="P701" i="4"/>
  <c r="K702" i="4"/>
  <c r="L702" i="4"/>
  <c r="M702" i="4"/>
  <c r="N702" i="4"/>
  <c r="O702" i="4"/>
  <c r="P702" i="4"/>
  <c r="K703" i="4"/>
  <c r="L703" i="4"/>
  <c r="M703" i="4"/>
  <c r="N703" i="4"/>
  <c r="O703" i="4"/>
  <c r="P703" i="4"/>
  <c r="K704" i="4"/>
  <c r="L704" i="4"/>
  <c r="M704" i="4"/>
  <c r="N704" i="4"/>
  <c r="O704" i="4"/>
  <c r="P704" i="4"/>
  <c r="K705" i="4"/>
  <c r="L705" i="4"/>
  <c r="M705" i="4"/>
  <c r="N705" i="4"/>
  <c r="O705" i="4"/>
  <c r="P705" i="4"/>
  <c r="K706" i="4"/>
  <c r="L706" i="4"/>
  <c r="M706" i="4"/>
  <c r="N706" i="4"/>
  <c r="O706" i="4"/>
  <c r="P706" i="4"/>
  <c r="K707" i="4"/>
  <c r="L707" i="4"/>
  <c r="M707" i="4"/>
  <c r="N707" i="4"/>
  <c r="O707" i="4"/>
  <c r="P707" i="4"/>
  <c r="K708" i="4"/>
  <c r="L708" i="4"/>
  <c r="M708" i="4"/>
  <c r="N708" i="4"/>
  <c r="O708" i="4"/>
  <c r="P708" i="4"/>
  <c r="K709" i="4"/>
  <c r="L709" i="4"/>
  <c r="M709" i="4"/>
  <c r="N709" i="4"/>
  <c r="O709" i="4"/>
  <c r="P709" i="4"/>
  <c r="K710" i="4"/>
  <c r="L710" i="4"/>
  <c r="M710" i="4"/>
  <c r="N710" i="4"/>
  <c r="O710" i="4"/>
  <c r="P710" i="4"/>
  <c r="K711" i="4"/>
  <c r="L711" i="4"/>
  <c r="M711" i="4"/>
  <c r="N711" i="4"/>
  <c r="O711" i="4"/>
  <c r="P711" i="4"/>
  <c r="K712" i="4"/>
  <c r="L712" i="4"/>
  <c r="M712" i="4"/>
  <c r="N712" i="4"/>
  <c r="O712" i="4"/>
  <c r="P712" i="4"/>
  <c r="K713" i="4"/>
  <c r="L713" i="4"/>
  <c r="M713" i="4"/>
  <c r="N713" i="4"/>
  <c r="O713" i="4"/>
  <c r="P713" i="4"/>
  <c r="K714" i="4"/>
  <c r="L714" i="4"/>
  <c r="M714" i="4"/>
  <c r="N714" i="4"/>
  <c r="O714" i="4"/>
  <c r="P714" i="4"/>
  <c r="K715" i="4"/>
  <c r="L715" i="4"/>
  <c r="M715" i="4"/>
  <c r="N715" i="4"/>
  <c r="O715" i="4"/>
  <c r="P715" i="4"/>
  <c r="K716" i="4"/>
  <c r="L716" i="4"/>
  <c r="M716" i="4"/>
  <c r="N716" i="4"/>
  <c r="O716" i="4"/>
  <c r="P716" i="4"/>
  <c r="K717" i="4"/>
  <c r="L717" i="4"/>
  <c r="M717" i="4"/>
  <c r="N717" i="4"/>
  <c r="O717" i="4"/>
  <c r="P717" i="4"/>
  <c r="K718" i="4"/>
  <c r="L718" i="4"/>
  <c r="M718" i="4"/>
  <c r="N718" i="4"/>
  <c r="O718" i="4"/>
  <c r="P718" i="4"/>
  <c r="K719" i="4"/>
  <c r="L719" i="4"/>
  <c r="M719" i="4"/>
  <c r="N719" i="4"/>
  <c r="O719" i="4"/>
  <c r="P719" i="4"/>
  <c r="K720" i="4"/>
  <c r="L720" i="4"/>
  <c r="M720" i="4"/>
  <c r="N720" i="4"/>
  <c r="O720" i="4"/>
  <c r="P720" i="4"/>
  <c r="K721" i="4"/>
  <c r="L721" i="4"/>
  <c r="M721" i="4"/>
  <c r="N721" i="4"/>
  <c r="O721" i="4"/>
  <c r="P721" i="4"/>
  <c r="K722" i="4"/>
  <c r="L722" i="4"/>
  <c r="M722" i="4"/>
  <c r="N722" i="4"/>
  <c r="O722" i="4"/>
  <c r="P722" i="4"/>
  <c r="K723" i="4"/>
  <c r="L723" i="4"/>
  <c r="M723" i="4"/>
  <c r="N723" i="4"/>
  <c r="O723" i="4"/>
  <c r="P723" i="4"/>
  <c r="K724" i="4"/>
  <c r="L724" i="4"/>
  <c r="M724" i="4"/>
  <c r="N724" i="4"/>
  <c r="O724" i="4"/>
  <c r="P724" i="4"/>
  <c r="K725" i="4"/>
  <c r="L725" i="4"/>
  <c r="M725" i="4"/>
  <c r="N725" i="4"/>
  <c r="O725" i="4"/>
  <c r="P725" i="4"/>
  <c r="K726" i="4"/>
  <c r="L726" i="4"/>
  <c r="M726" i="4"/>
  <c r="N726" i="4"/>
  <c r="O726" i="4"/>
  <c r="P726" i="4"/>
  <c r="K727" i="4"/>
  <c r="L727" i="4"/>
  <c r="M727" i="4"/>
  <c r="N727" i="4"/>
  <c r="O727" i="4"/>
  <c r="P727" i="4"/>
  <c r="K728" i="4"/>
  <c r="L728" i="4"/>
  <c r="M728" i="4"/>
  <c r="N728" i="4"/>
  <c r="O728" i="4"/>
  <c r="P728" i="4"/>
  <c r="K729" i="4"/>
  <c r="L729" i="4"/>
  <c r="M729" i="4"/>
  <c r="N729" i="4"/>
  <c r="O729" i="4"/>
  <c r="P729" i="4"/>
  <c r="K730" i="4"/>
  <c r="L730" i="4"/>
  <c r="M730" i="4"/>
  <c r="N730" i="4"/>
  <c r="O730" i="4"/>
  <c r="P730" i="4"/>
  <c r="K731" i="4"/>
  <c r="L731" i="4"/>
  <c r="M731" i="4"/>
  <c r="N731" i="4"/>
  <c r="O731" i="4"/>
  <c r="P731" i="4"/>
  <c r="K732" i="4"/>
  <c r="L732" i="4"/>
  <c r="M732" i="4"/>
  <c r="N732" i="4"/>
  <c r="O732" i="4"/>
  <c r="P732" i="4"/>
  <c r="K733" i="4"/>
  <c r="L733" i="4"/>
  <c r="M733" i="4"/>
  <c r="N733" i="4"/>
  <c r="O733" i="4"/>
  <c r="P733" i="4"/>
  <c r="K734" i="4"/>
  <c r="L734" i="4"/>
  <c r="M734" i="4"/>
  <c r="N734" i="4"/>
  <c r="O734" i="4"/>
  <c r="P734" i="4"/>
  <c r="K735" i="4"/>
  <c r="L735" i="4"/>
  <c r="M735" i="4"/>
  <c r="N735" i="4"/>
  <c r="O735" i="4"/>
  <c r="P735" i="4"/>
  <c r="K736" i="4"/>
  <c r="L736" i="4"/>
  <c r="M736" i="4"/>
  <c r="N736" i="4"/>
  <c r="O736" i="4"/>
  <c r="P736" i="4"/>
  <c r="K737" i="4"/>
  <c r="L737" i="4"/>
  <c r="M737" i="4"/>
  <c r="N737" i="4"/>
  <c r="O737" i="4"/>
  <c r="P737" i="4"/>
  <c r="K738" i="4"/>
  <c r="L738" i="4"/>
  <c r="M738" i="4"/>
  <c r="N738" i="4"/>
  <c r="O738" i="4"/>
  <c r="P738" i="4"/>
  <c r="K739" i="4"/>
  <c r="L739" i="4"/>
  <c r="M739" i="4"/>
  <c r="N739" i="4"/>
  <c r="O739" i="4"/>
  <c r="P739" i="4"/>
  <c r="K740" i="4"/>
  <c r="L740" i="4"/>
  <c r="M740" i="4"/>
  <c r="N740" i="4"/>
  <c r="O740" i="4"/>
  <c r="P740" i="4"/>
  <c r="K741" i="4"/>
  <c r="L741" i="4"/>
  <c r="M741" i="4"/>
  <c r="N741" i="4"/>
  <c r="O741" i="4"/>
  <c r="P741" i="4"/>
  <c r="K742" i="4"/>
  <c r="L742" i="4"/>
  <c r="M742" i="4"/>
  <c r="N742" i="4"/>
  <c r="O742" i="4"/>
  <c r="P742" i="4"/>
  <c r="K743" i="4"/>
  <c r="L743" i="4"/>
  <c r="M743" i="4"/>
  <c r="N743" i="4"/>
  <c r="O743" i="4"/>
  <c r="P743" i="4"/>
  <c r="K744" i="4"/>
  <c r="L744" i="4"/>
  <c r="M744" i="4"/>
  <c r="N744" i="4"/>
  <c r="O744" i="4"/>
  <c r="P744" i="4"/>
  <c r="K745" i="4"/>
  <c r="L745" i="4"/>
  <c r="M745" i="4"/>
  <c r="N745" i="4"/>
  <c r="O745" i="4"/>
  <c r="P745" i="4"/>
  <c r="K746" i="4"/>
  <c r="L746" i="4"/>
  <c r="M746" i="4"/>
  <c r="N746" i="4"/>
  <c r="O746" i="4"/>
  <c r="P746" i="4"/>
  <c r="K747" i="4"/>
  <c r="L747" i="4"/>
  <c r="M747" i="4"/>
  <c r="N747" i="4"/>
  <c r="O747" i="4"/>
  <c r="P747" i="4"/>
  <c r="K748" i="4"/>
  <c r="L748" i="4"/>
  <c r="M748" i="4"/>
  <c r="N748" i="4"/>
  <c r="O748" i="4"/>
  <c r="P748" i="4"/>
  <c r="K749" i="4"/>
  <c r="L749" i="4"/>
  <c r="M749" i="4"/>
  <c r="N749" i="4"/>
  <c r="O749" i="4"/>
  <c r="P749" i="4"/>
  <c r="L16" i="4"/>
  <c r="M16" i="4"/>
  <c r="N16" i="4"/>
  <c r="O16" i="4"/>
  <c r="P16" i="4"/>
  <c r="K16" i="4"/>
  <c r="E64" i="73" l="1"/>
  <c r="E67" i="73" s="1"/>
  <c r="H67" i="73" s="1"/>
  <c r="K19" i="73"/>
  <c r="K13" i="73"/>
  <c r="H44" i="73" s="1"/>
  <c r="K15" i="73" l="1"/>
  <c r="H46" i="73" s="1"/>
  <c r="K22" i="73"/>
  <c r="K27" i="73"/>
  <c r="H51" i="73" s="1"/>
  <c r="K20" i="73"/>
  <c r="K17" i="73"/>
  <c r="K11" i="73"/>
  <c r="H43" i="73" s="1"/>
  <c r="K12" i="73"/>
  <c r="K16" i="73"/>
  <c r="K23" i="73"/>
  <c r="H48" i="73" s="1"/>
  <c r="K26" i="73"/>
  <c r="K32" i="73"/>
  <c r="K29" i="73"/>
  <c r="K18" i="73"/>
  <c r="H47" i="73" s="1"/>
  <c r="K31" i="73"/>
  <c r="K21" i="73"/>
  <c r="K25" i="73"/>
  <c r="H50" i="73" s="1"/>
  <c r="K10" i="73"/>
  <c r="K28" i="73"/>
  <c r="H52" i="73" s="1"/>
  <c r="K14" i="73"/>
  <c r="H45" i="73" s="1"/>
  <c r="K24" i="73"/>
  <c r="H49" i="73" s="1"/>
  <c r="K30" i="73"/>
  <c r="H42" i="73" l="1"/>
  <c r="H56" i="73" s="1"/>
  <c r="K33" i="73"/>
  <c r="H57" i="7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다.조현우</author>
  </authors>
  <commentList>
    <comment ref="I8" authorId="0" shapeId="0" xr:uid="{3B4D8AD7-D0FA-45D9-8D65-07A1F3BD9875}">
      <text>
        <r>
          <rPr>
            <b/>
            <sz val="9"/>
            <color indexed="81"/>
            <rFont val="돋움"/>
            <family val="3"/>
            <charset val="129"/>
          </rPr>
          <t>다</t>
        </r>
        <r>
          <rPr>
            <b/>
            <sz val="9"/>
            <color indexed="81"/>
            <rFont val="Tahoma"/>
            <family val="2"/>
          </rPr>
          <t>.</t>
        </r>
        <r>
          <rPr>
            <b/>
            <sz val="9"/>
            <color indexed="81"/>
            <rFont val="돋움"/>
            <family val="3"/>
            <charset val="129"/>
          </rPr>
          <t>조현우</t>
        </r>
        <r>
          <rPr>
            <b/>
            <sz val="9"/>
            <color indexed="81"/>
            <rFont val="Tahoma"/>
            <family val="2"/>
          </rPr>
          <t xml:space="preserve">:
</t>
        </r>
        <r>
          <rPr>
            <b/>
            <sz val="9"/>
            <color indexed="81"/>
            <rFont val="돋움"/>
            <family val="3"/>
            <charset val="129"/>
          </rPr>
          <t>블룸버그</t>
        </r>
        <r>
          <rPr>
            <b/>
            <sz val="9"/>
            <color indexed="81"/>
            <rFont val="Tahoma"/>
            <family val="2"/>
          </rPr>
          <t xml:space="preserve"> </t>
        </r>
        <r>
          <rPr>
            <b/>
            <sz val="9"/>
            <color indexed="81"/>
            <rFont val="돋움"/>
            <family val="3"/>
            <charset val="129"/>
          </rPr>
          <t>미조회</t>
        </r>
        <r>
          <rPr>
            <b/>
            <sz val="9"/>
            <color indexed="81"/>
            <rFont val="Tahoma"/>
            <family val="2"/>
          </rPr>
          <t xml:space="preserve"> </t>
        </r>
        <r>
          <rPr>
            <b/>
            <sz val="9"/>
            <color indexed="81"/>
            <rFont val="돋움"/>
            <family val="3"/>
            <charset val="129"/>
          </rPr>
          <t xml:space="preserve">직접입력
</t>
        </r>
        <r>
          <rPr>
            <b/>
            <sz val="9"/>
            <color indexed="81"/>
            <rFont val="돋움"/>
            <family val="3"/>
            <charset val="129"/>
          </rPr>
          <t>유동차입금</t>
        </r>
        <r>
          <rPr>
            <b/>
            <sz val="9"/>
            <color indexed="81"/>
            <rFont val="Tahoma"/>
            <family val="2"/>
          </rPr>
          <t>+</t>
        </r>
        <r>
          <rPr>
            <b/>
            <sz val="9"/>
            <color indexed="81"/>
            <rFont val="돋움"/>
            <family val="3"/>
            <charset val="129"/>
          </rPr>
          <t>유동사채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다.김영규</author>
  </authors>
  <commentList>
    <comment ref="D4" authorId="0" shapeId="0" xr:uid="{00000000-0006-0000-1200-000001000000}">
      <text>
        <r>
          <rPr>
            <sz val="9"/>
            <color indexed="54"/>
            <rFont val="Tahoma"/>
            <family val="2"/>
          </rPr>
          <t>Default</t>
        </r>
      </text>
    </comment>
    <comment ref="C6" authorId="0" shapeId="0" xr:uid="{00000000-0006-0000-1200-000002000000}">
      <text>
        <r>
          <rPr>
            <sz val="9"/>
            <color indexed="54"/>
            <rFont val="Tahoma"/>
            <family val="2"/>
          </rPr>
          <t>일간
주간
월간
분기간
년간</t>
        </r>
      </text>
    </comment>
    <comment ref="D6" authorId="0" shapeId="0" xr:uid="{00000000-0006-0000-1200-000003000000}">
      <text>
        <r>
          <rPr>
            <sz val="9"/>
            <color indexed="54"/>
            <rFont val="Tahoma"/>
            <family val="2"/>
          </rPr>
          <t>Local
KRW
USD</t>
        </r>
      </text>
    </comment>
    <comment ref="B7" authorId="0" shapeId="0" xr:uid="{00000000-0006-0000-1200-000004000000}">
      <text>
        <r>
          <rPr>
            <sz val="9"/>
            <color indexed="54"/>
            <rFont val="Tahoma"/>
            <family val="2"/>
          </rPr>
          <t>주간,월간,분기간,년간 : Exclusive 제외</t>
        </r>
      </text>
    </comment>
    <comment ref="C7" authorId="0" shapeId="0" xr:uid="{00000000-0006-0000-1200-000005000000}">
      <text>
        <r>
          <rPr>
            <sz val="9"/>
            <color indexed="54"/>
            <rFont val="Tahoma"/>
            <family val="2"/>
          </rPr>
          <t>Exclusive
N/A
NULL
Previous</t>
        </r>
      </text>
    </comment>
    <comment ref="D7" authorId="0" shapeId="0" xr:uid="{00000000-0006-0000-1200-000006000000}">
      <text>
        <r>
          <rPr>
            <sz val="9"/>
            <color indexed="54"/>
            <rFont val="Tahoma"/>
            <family val="2"/>
          </rPr>
          <t>Asc
Desc</t>
        </r>
      </text>
    </comment>
    <comment ref="B8" authorId="0" shapeId="0" xr:uid="{00000000-0006-0000-1200-000007000000}">
      <text>
        <r>
          <rPr>
            <sz val="9"/>
            <color indexed="54"/>
            <rFont val="Tahoma"/>
            <family val="2"/>
          </rPr>
          <t>주간,월간,분기간,년간 : SUN, SAT 제외</t>
        </r>
      </text>
    </comment>
    <comment ref="C8" authorId="0" shapeId="0" xr:uid="{00000000-0006-0000-1200-000008000000}">
      <text>
        <r>
          <rPr>
            <sz val="9"/>
            <color indexed="54"/>
            <rFont val="Tahoma"/>
            <family val="2"/>
          </rPr>
          <t>NONE
SUN
SAT
ALL</t>
        </r>
      </text>
    </comment>
    <comment ref="B9" authorId="0" shapeId="0" xr:uid="{00000000-0006-0000-1200-000009000000}">
      <text>
        <r>
          <rPr>
            <sz val="9"/>
            <color indexed="54"/>
            <rFont val="Tahoma"/>
            <family val="2"/>
          </rPr>
          <t>Ex) 
 YYYYMMDD 
 Or 
 Current(YYYYMMDD)</t>
        </r>
      </text>
    </comment>
  </commentList>
</comments>
</file>

<file path=xl/sharedStrings.xml><?xml version="1.0" encoding="utf-8"?>
<sst xmlns="http://schemas.openxmlformats.org/spreadsheetml/2006/main" count="4665" uniqueCount="1093">
  <si>
    <t>케이탑리츠</t>
  </si>
  <si>
    <t>REITs 평균</t>
    <phoneticPr fontId="2" type="noConversion"/>
  </si>
  <si>
    <t>Default</t>
    <phoneticPr fontId="2" type="noConversion"/>
  </si>
  <si>
    <t>Local</t>
    <phoneticPr fontId="2" type="noConversion"/>
  </si>
  <si>
    <t>Exclusive</t>
    <phoneticPr fontId="2" type="noConversion"/>
  </si>
  <si>
    <t>Desc</t>
    <phoneticPr fontId="2" type="noConversion"/>
  </si>
  <si>
    <t>Calendar Basis</t>
  </si>
  <si>
    <t>Portfolio</t>
  </si>
  <si>
    <t xml:space="preserve"> </t>
  </si>
  <si>
    <t>Item</t>
  </si>
  <si>
    <t>Frequency</t>
  </si>
  <si>
    <t>Non-Trading Day</t>
  </si>
  <si>
    <t>Include Weekend</t>
  </si>
  <si>
    <t>Term</t>
  </si>
  <si>
    <t>A140910</t>
  </si>
  <si>
    <t>A145270</t>
  </si>
  <si>
    <t>A140890</t>
  </si>
  <si>
    <t>A088260</t>
  </si>
  <si>
    <t>A293940</t>
  </si>
  <si>
    <t>A204210</t>
  </si>
  <si>
    <t>I.001</t>
  </si>
  <si>
    <t>ALL</t>
    <phoneticPr fontId="2" type="noConversion"/>
  </si>
  <si>
    <t>일간</t>
    <phoneticPr fontId="2" type="noConversion"/>
  </si>
  <si>
    <t>Last Refresh: 2019-03-11 17:07:40</t>
    <phoneticPr fontId="2" type="noConversion"/>
  </si>
  <si>
    <t>Symbol</t>
    <phoneticPr fontId="2" type="noConversion"/>
  </si>
  <si>
    <t>Symbol Name</t>
    <phoneticPr fontId="2" type="noConversion"/>
  </si>
  <si>
    <t>Kind</t>
    <phoneticPr fontId="2" type="noConversion"/>
  </si>
  <si>
    <t>Item</t>
    <phoneticPr fontId="2" type="noConversion"/>
  </si>
  <si>
    <t>Item Name</t>
    <phoneticPr fontId="2" type="noConversion"/>
  </si>
  <si>
    <t>Frequency</t>
    <phoneticPr fontId="2" type="noConversion"/>
  </si>
  <si>
    <t>SSC</t>
    <phoneticPr fontId="2" type="noConversion"/>
  </si>
  <si>
    <t>S410000700</t>
    <phoneticPr fontId="2" type="noConversion"/>
  </si>
  <si>
    <t>DAILY</t>
    <phoneticPr fontId="2" type="noConversion"/>
  </si>
  <si>
    <t>IDX</t>
    <phoneticPr fontId="2" type="noConversion"/>
  </si>
  <si>
    <t>I31000040F</t>
    <phoneticPr fontId="2" type="noConversion"/>
  </si>
  <si>
    <t>에이리츠</t>
    <phoneticPr fontId="2" type="noConversion"/>
  </si>
  <si>
    <t>케이탑리츠</t>
    <phoneticPr fontId="2" type="noConversion"/>
  </si>
  <si>
    <t>트러스제7호</t>
    <phoneticPr fontId="2" type="noConversion"/>
  </si>
  <si>
    <t>이리츠코크렙</t>
    <phoneticPr fontId="2" type="noConversion"/>
  </si>
  <si>
    <t>신한알파리츠</t>
    <phoneticPr fontId="2" type="noConversion"/>
  </si>
  <si>
    <t>모두투어리츠</t>
    <phoneticPr fontId="2" type="noConversion"/>
  </si>
  <si>
    <t>코스피</t>
    <phoneticPr fontId="2" type="noConversion"/>
  </si>
  <si>
    <t>수정주가(원)</t>
    <phoneticPr fontId="2" type="noConversion"/>
  </si>
  <si>
    <t>종가지수(포인트)</t>
    <phoneticPr fontId="2" type="noConversion"/>
  </si>
  <si>
    <t>종목</t>
  </si>
  <si>
    <t>회사명</t>
  </si>
  <si>
    <t>상장일</t>
  </si>
  <si>
    <t>신한알파리츠</t>
  </si>
  <si>
    <t>(주)신한알파위탁관리부동산투자회사</t>
  </si>
  <si>
    <t>이리츠코크렙</t>
  </si>
  <si>
    <t>(주)이리츠코크렙기업구조조정부동산투자회사</t>
  </si>
  <si>
    <t>모두투어리츠</t>
  </si>
  <si>
    <t>(주)모두투어자기관리부동산투자회사</t>
  </si>
  <si>
    <t>(주)케이탑자기관리부동산투자회사</t>
  </si>
  <si>
    <t>에이리츠</t>
  </si>
  <si>
    <t>(주)에이자기관리부동산투자회사</t>
  </si>
  <si>
    <t>140910 KS Equity</t>
  </si>
  <si>
    <t>145270 KS Equity</t>
  </si>
  <si>
    <t>NH프라임리츠</t>
  </si>
  <si>
    <t>(주)엔에이치프라임위탁관리부동산투자회사</t>
  </si>
  <si>
    <t>롯데리츠</t>
  </si>
  <si>
    <t>롯데위탁관리부동산투자회사(주)</t>
  </si>
  <si>
    <t>평가기준일</t>
    <phoneticPr fontId="2" type="noConversion"/>
  </si>
  <si>
    <t>상장기간</t>
    <phoneticPr fontId="2" type="noConversion"/>
  </si>
  <si>
    <t>차입금/시총(%)</t>
    <phoneticPr fontId="2" type="noConversion"/>
  </si>
  <si>
    <t>파라미터</t>
    <phoneticPr fontId="2" type="noConversion"/>
  </si>
  <si>
    <t>BETA</t>
    <phoneticPr fontId="2" type="noConversion"/>
  </si>
  <si>
    <t>2yr BB</t>
    <phoneticPr fontId="2" type="noConversion"/>
  </si>
  <si>
    <t>2020 리츠 상장현황</t>
    <phoneticPr fontId="2" type="noConversion"/>
  </si>
  <si>
    <t>항목</t>
  </si>
  <si>
    <t>산식</t>
  </si>
  <si>
    <t>유사기업 Beta</t>
  </si>
  <si>
    <t>KOSPI 및 KOSDAQ에 상장된 동종기업 평균</t>
  </si>
  <si>
    <t>유사기업 부채비율</t>
  </si>
  <si>
    <r>
      <t>βU = β</t>
    </r>
    <r>
      <rPr>
        <vertAlign val="subscript"/>
        <sz val="9"/>
        <color rgb="FF000000"/>
        <rFont val="맑은 고딕"/>
        <family val="3"/>
        <charset val="129"/>
      </rPr>
      <t xml:space="preserve">유사기업 </t>
    </r>
    <r>
      <rPr>
        <sz val="9"/>
        <color rgb="FF000000"/>
        <rFont val="맑은 고딕"/>
        <family val="3"/>
        <charset val="129"/>
      </rPr>
      <t>/ (1 + (1 - t) × B/S</t>
    </r>
    <r>
      <rPr>
        <vertAlign val="subscript"/>
        <sz val="9"/>
        <color rgb="FF000000"/>
        <rFont val="맑은 고딕"/>
        <family val="3"/>
        <charset val="129"/>
      </rPr>
      <t>유사기업</t>
    </r>
    <r>
      <rPr>
        <sz val="9"/>
        <color rgb="FF000000"/>
        <rFont val="맑은 고딕"/>
        <family val="3"/>
        <charset val="129"/>
      </rPr>
      <t>)</t>
    </r>
  </si>
  <si>
    <t xml:space="preserve">Ke = Rf + βL × MRP </t>
  </si>
  <si>
    <t>추정기간</t>
  </si>
  <si>
    <t>2021년 9월 30일까지</t>
  </si>
  <si>
    <t>배당현금흐름</t>
  </si>
  <si>
    <t>할인율</t>
    <phoneticPr fontId="2" type="noConversion"/>
  </si>
  <si>
    <t>effective tax rate</t>
    <phoneticPr fontId="2" type="noConversion"/>
  </si>
  <si>
    <t>risk free rate</t>
    <phoneticPr fontId="2" type="noConversion"/>
  </si>
  <si>
    <t>MRP</t>
    <phoneticPr fontId="2" type="noConversion"/>
  </si>
  <si>
    <t>&lt;- 각 사업별 최대 세율 주의</t>
    <phoneticPr fontId="2" type="noConversion"/>
  </si>
  <si>
    <r>
      <t>βL = βU × (1 + (1 - t) × B/S</t>
    </r>
    <r>
      <rPr>
        <vertAlign val="subscript"/>
        <sz val="9"/>
        <color rgb="FF000000"/>
        <rFont val="맑은 고딕"/>
        <family val="3"/>
        <charset val="129"/>
      </rPr>
      <t>유사기업</t>
    </r>
    <r>
      <rPr>
        <sz val="9"/>
        <color rgb="FF000000"/>
        <rFont val="맑은 고딕"/>
        <family val="3"/>
        <charset val="129"/>
      </rPr>
      <t>)</t>
    </r>
    <phoneticPr fontId="2" type="noConversion"/>
  </si>
  <si>
    <t>Risk Free Rate of Korea (1yr)
(Bloomberg)</t>
    <phoneticPr fontId="2" type="noConversion"/>
  </si>
  <si>
    <t>Market Risk premium of Korea (1yr)
(Bloomberg)</t>
    <phoneticPr fontId="2" type="noConversion"/>
  </si>
  <si>
    <t>Market Risk Premium
(MRP)</t>
    <phoneticPr fontId="2" type="noConversion"/>
  </si>
  <si>
    <t>무위험이자율
(Rf)</t>
    <phoneticPr fontId="2" type="noConversion"/>
  </si>
  <si>
    <t>Levered Beta
(βL)</t>
    <phoneticPr fontId="2" type="noConversion"/>
  </si>
  <si>
    <t>Unlevered Beta
(βU)</t>
    <phoneticPr fontId="2" type="noConversion"/>
  </si>
  <si>
    <t>자기자본비용(Ke)</t>
    <phoneticPr fontId="2" type="noConversion"/>
  </si>
  <si>
    <t>adjusted beta</t>
    <phoneticPr fontId="2" type="noConversion"/>
  </si>
  <si>
    <t xml:space="preserve"> debt/ratio</t>
    <phoneticPr fontId="2" type="noConversion"/>
  </si>
  <si>
    <t>2020.1Q</t>
    <phoneticPr fontId="2" type="noConversion"/>
  </si>
  <si>
    <t>할인율증감</t>
    <phoneticPr fontId="2" type="noConversion"/>
  </si>
  <si>
    <t>부채율증감</t>
    <phoneticPr fontId="2" type="noConversion"/>
  </si>
  <si>
    <t>매기 예상 배당현금흐름, 청산배당(2021년 청산가정)에 대한 
제공받은 재무모델을 이용</t>
  </si>
  <si>
    <t>이지스밸류리츠</t>
    <phoneticPr fontId="2" type="noConversion"/>
  </si>
  <si>
    <t>이지스밸류플러스위탁관리부동산투자회사</t>
    <phoneticPr fontId="2" type="noConversion"/>
  </si>
  <si>
    <t>293940  KS Equity</t>
  </si>
  <si>
    <t>2020.2Q</t>
  </si>
  <si>
    <t>204210 KS Equity</t>
  </si>
  <si>
    <t>088260  KS Equity</t>
  </si>
  <si>
    <t>330590  KS Equity</t>
  </si>
  <si>
    <t>338100  KS Equity</t>
  </si>
  <si>
    <t>334890  KS Equity</t>
    <phoneticPr fontId="2" type="noConversion"/>
  </si>
  <si>
    <t>티커</t>
    <phoneticPr fontId="2" type="noConversion"/>
  </si>
  <si>
    <t>http://reits.molit.go.kr/svc/svc/openPage.do?pageId=020302</t>
    <phoneticPr fontId="2" type="noConversion"/>
  </si>
  <si>
    <t>코람코에너지리츠</t>
  </si>
  <si>
    <t>제이알글로벌리츠</t>
  </si>
  <si>
    <t>주식회사제이알글로벌위탁관리부동산투자회사</t>
  </si>
  <si>
    <t>이지스레지던스리츠</t>
  </si>
  <si>
    <t>이지스레지던스위탁관리부동산투자회사</t>
  </si>
  <si>
    <t>미래에셋맵스리츠</t>
  </si>
  <si>
    <t>주식회사 미래에셋맵스제1호위탁관리부동산투자회사</t>
  </si>
  <si>
    <t>357120 KS Equity</t>
    <phoneticPr fontId="2" type="noConversion"/>
  </si>
  <si>
    <t>357250 KS Equity</t>
    <phoneticPr fontId="2" type="noConversion"/>
  </si>
  <si>
    <t>350520 KS Equity</t>
    <phoneticPr fontId="2" type="noConversion"/>
  </si>
  <si>
    <t>348950 KS Equity</t>
    <phoneticPr fontId="2" type="noConversion"/>
  </si>
  <si>
    <t>Date</t>
  </si>
  <si>
    <t>조회일</t>
    <phoneticPr fontId="2" type="noConversion"/>
  </si>
  <si>
    <t>사용</t>
    <phoneticPr fontId="2" type="noConversion"/>
  </si>
  <si>
    <t>2020.3Q_0731</t>
    <phoneticPr fontId="2" type="noConversion"/>
  </si>
  <si>
    <t>Div Yld</t>
  </si>
  <si>
    <t>Grwth Rate</t>
  </si>
  <si>
    <t>Div Pay Ratio</t>
  </si>
  <si>
    <t>Mkt Return</t>
  </si>
  <si>
    <t>RF Rate</t>
  </si>
  <si>
    <t>Premium</t>
  </si>
  <si>
    <t>Average</t>
  </si>
  <si>
    <t>10/30/20</t>
  </si>
  <si>
    <t>10/29/20</t>
  </si>
  <si>
    <t>10/28/20</t>
  </si>
  <si>
    <t>10/27/20</t>
  </si>
  <si>
    <t>10/26/20</t>
  </si>
  <si>
    <t>10/23/20</t>
  </si>
  <si>
    <t>10/22/20</t>
  </si>
  <si>
    <t>10/21/20</t>
  </si>
  <si>
    <t>10/20/20</t>
  </si>
  <si>
    <t>10/19/20</t>
  </si>
  <si>
    <t>10/16/20</t>
  </si>
  <si>
    <t>10/15/20</t>
  </si>
  <si>
    <t>10/14/20</t>
  </si>
  <si>
    <t>10/13/20</t>
  </si>
  <si>
    <t>10/12/20</t>
  </si>
  <si>
    <t>10/08/20</t>
  </si>
  <si>
    <t>10/07/20</t>
  </si>
  <si>
    <t>10/06/20</t>
  </si>
  <si>
    <t>10/05/20</t>
  </si>
  <si>
    <t>09/29/20</t>
  </si>
  <si>
    <t>09/28/20</t>
  </si>
  <si>
    <t>09/25/20</t>
  </si>
  <si>
    <t>09/24/20</t>
  </si>
  <si>
    <t>09/23/20</t>
  </si>
  <si>
    <t>09/22/20</t>
  </si>
  <si>
    <t>09/21/20</t>
  </si>
  <si>
    <t>09/18/20</t>
  </si>
  <si>
    <t>09/17/20</t>
  </si>
  <si>
    <t>09/16/20</t>
  </si>
  <si>
    <t>09/15/20</t>
  </si>
  <si>
    <t>09/14/20</t>
  </si>
  <si>
    <t>09/11/20</t>
  </si>
  <si>
    <t>09/10/20</t>
  </si>
  <si>
    <t>09/09/20</t>
  </si>
  <si>
    <t>09/08/20</t>
  </si>
  <si>
    <t>09/07/20</t>
  </si>
  <si>
    <t>09/04/20</t>
  </si>
  <si>
    <t>09/03/20</t>
  </si>
  <si>
    <t>09/02/20</t>
  </si>
  <si>
    <t>09/01/20</t>
  </si>
  <si>
    <t>08/31/20</t>
  </si>
  <si>
    <t>08/28/20</t>
  </si>
  <si>
    <t>08/27/20</t>
  </si>
  <si>
    <t>08/26/20</t>
  </si>
  <si>
    <t>08/25/20</t>
  </si>
  <si>
    <t>08/24/20</t>
  </si>
  <si>
    <t>08/21/20</t>
  </si>
  <si>
    <t>08/20/20</t>
  </si>
  <si>
    <t>08/19/20</t>
  </si>
  <si>
    <t>08/18/20</t>
  </si>
  <si>
    <t>08/14/20</t>
  </si>
  <si>
    <t>08/13/20</t>
  </si>
  <si>
    <t>08/12/20</t>
  </si>
  <si>
    <t>08/11/20</t>
  </si>
  <si>
    <t>08/10/20</t>
  </si>
  <si>
    <t>08/07/20</t>
  </si>
  <si>
    <t>08/06/20</t>
  </si>
  <si>
    <t>08/05/20</t>
  </si>
  <si>
    <t>08/04/20</t>
  </si>
  <si>
    <t>08/03/20</t>
  </si>
  <si>
    <t>07/31/20</t>
  </si>
  <si>
    <t>07/30/20</t>
  </si>
  <si>
    <t>07/29/20</t>
  </si>
  <si>
    <t>07/28/20</t>
  </si>
  <si>
    <t>07/27/20</t>
  </si>
  <si>
    <t>07/24/20</t>
  </si>
  <si>
    <t>07/23/20</t>
  </si>
  <si>
    <t>07/22/20</t>
  </si>
  <si>
    <t>07/21/20</t>
  </si>
  <si>
    <t>07/20/20</t>
  </si>
  <si>
    <t>07/17/20</t>
  </si>
  <si>
    <t>07/16/20</t>
  </si>
  <si>
    <t>07/15/20</t>
  </si>
  <si>
    <t>07/14/20</t>
  </si>
  <si>
    <t>07/13/20</t>
  </si>
  <si>
    <t>07/10/20</t>
  </si>
  <si>
    <t>07/09/20</t>
  </si>
  <si>
    <t>07/08/20</t>
  </si>
  <si>
    <t>07/07/20</t>
  </si>
  <si>
    <t>07/06/20</t>
  </si>
  <si>
    <t>07/03/20</t>
  </si>
  <si>
    <t>07/02/20</t>
  </si>
  <si>
    <t>07/01/20</t>
  </si>
  <si>
    <t>06/30/20</t>
  </si>
  <si>
    <t>06/29/20</t>
  </si>
  <si>
    <t>06/26/20</t>
  </si>
  <si>
    <t>06/25/20</t>
  </si>
  <si>
    <t>06/24/20</t>
  </si>
  <si>
    <t>06/23/20</t>
  </si>
  <si>
    <t>06/22/20</t>
  </si>
  <si>
    <t>06/19/20</t>
  </si>
  <si>
    <t>06/18/20</t>
  </si>
  <si>
    <t>06/17/20</t>
  </si>
  <si>
    <t>06/16/20</t>
  </si>
  <si>
    <t>06/15/20</t>
  </si>
  <si>
    <t>06/12/20</t>
  </si>
  <si>
    <t>06/11/20</t>
  </si>
  <si>
    <t>06/10/20</t>
  </si>
  <si>
    <t>06/09/20</t>
  </si>
  <si>
    <t>06/08/20</t>
  </si>
  <si>
    <t>06/05/20</t>
  </si>
  <si>
    <t>06/04/20</t>
  </si>
  <si>
    <t>06/03/20</t>
  </si>
  <si>
    <t>06/02/20</t>
  </si>
  <si>
    <t>06/01/20</t>
  </si>
  <si>
    <t>05/29/20</t>
  </si>
  <si>
    <t>05/28/20</t>
  </si>
  <si>
    <t>05/27/20</t>
  </si>
  <si>
    <t>05/26/20</t>
  </si>
  <si>
    <t>05/25/20</t>
  </si>
  <si>
    <t>05/22/20</t>
  </si>
  <si>
    <t>05/21/20</t>
  </si>
  <si>
    <t>05/20/20</t>
  </si>
  <si>
    <t>05/19/20</t>
  </si>
  <si>
    <t>05/18/20</t>
  </si>
  <si>
    <t>05/15/20</t>
  </si>
  <si>
    <t>05/14/20</t>
  </si>
  <si>
    <t>05/13/20</t>
  </si>
  <si>
    <t>05/12/20</t>
  </si>
  <si>
    <t>05/11/20</t>
  </si>
  <si>
    <t>05/08/20</t>
  </si>
  <si>
    <t>05/07/20</t>
  </si>
  <si>
    <t>05/06/20</t>
  </si>
  <si>
    <t>05/04/20</t>
  </si>
  <si>
    <t>2020.3Q</t>
  </si>
  <si>
    <t>번호</t>
    <phoneticPr fontId="2" type="noConversion"/>
  </si>
  <si>
    <r>
      <t>ESR</t>
    </r>
    <r>
      <rPr>
        <b/>
        <sz val="9"/>
        <color theme="1"/>
        <rFont val="돋움"/>
        <family val="3"/>
        <charset val="129"/>
      </rPr>
      <t>켄달스퀘어리츠</t>
    </r>
    <phoneticPr fontId="2" type="noConversion"/>
  </si>
  <si>
    <t>365550 KS Equiry</t>
    <phoneticPr fontId="2" type="noConversion"/>
  </si>
  <si>
    <t>자기관리</t>
    <phoneticPr fontId="2" type="noConversion"/>
  </si>
  <si>
    <t>구조조정</t>
    <phoneticPr fontId="2" type="noConversion"/>
  </si>
  <si>
    <t>위탁관리</t>
    <phoneticPr fontId="2" type="noConversion"/>
  </si>
  <si>
    <t>위탁관리(물류리츠)</t>
    <phoneticPr fontId="2" type="noConversion"/>
  </si>
  <si>
    <r>
      <t>(</t>
    </r>
    <r>
      <rPr>
        <sz val="9"/>
        <color theme="1"/>
        <rFont val="돋움"/>
        <family val="3"/>
        <charset val="129"/>
      </rPr>
      <t>주</t>
    </r>
    <r>
      <rPr>
        <sz val="9"/>
        <color theme="1"/>
        <rFont val="Arial"/>
        <family val="2"/>
      </rPr>
      <t>)</t>
    </r>
    <r>
      <rPr>
        <sz val="9"/>
        <color theme="1"/>
        <rFont val="돋움"/>
        <family val="3"/>
        <charset val="129"/>
      </rPr>
      <t>코람코에너지플러스위탁관리부동산투자회사</t>
    </r>
    <phoneticPr fontId="2" type="noConversion"/>
  </si>
  <si>
    <t>이에스알켄달스퀘어위탁관리부동산투자회사㈜</t>
    <phoneticPr fontId="2" type="noConversion"/>
  </si>
  <si>
    <t>2020.4Q</t>
  </si>
  <si>
    <t>SSC</t>
  </si>
  <si>
    <t>NFS-IFRS(S)</t>
  </si>
  <si>
    <t>Daily</t>
  </si>
  <si>
    <t>S420003800</t>
  </si>
  <si>
    <t>S420004800</t>
  </si>
  <si>
    <t>S41000060F</t>
  </si>
  <si>
    <t>상장주식수 (보통)(주)</t>
  </si>
  <si>
    <t>자기주식수 (보통)(주)</t>
  </si>
  <si>
    <t>종가(원)</t>
  </si>
  <si>
    <t>*총차입부채(백만원)</t>
  </si>
  <si>
    <t>01/29/21</t>
  </si>
  <si>
    <t>01/28/21</t>
  </si>
  <si>
    <t>01/27/21</t>
  </si>
  <si>
    <t>01/26/21</t>
  </si>
  <si>
    <t>01/25/21</t>
  </si>
  <si>
    <t>01/22/21</t>
  </si>
  <si>
    <t>01/21/21</t>
  </si>
  <si>
    <t>01/20/21</t>
  </si>
  <si>
    <t>01/19/21</t>
  </si>
  <si>
    <t>01/18/21</t>
  </si>
  <si>
    <t>01/15/21</t>
  </si>
  <si>
    <t>01/14/21</t>
  </si>
  <si>
    <t>01/13/21</t>
  </si>
  <si>
    <t>01/12/21</t>
  </si>
  <si>
    <t>01/11/21</t>
  </si>
  <si>
    <t>01/08/21</t>
  </si>
  <si>
    <t>01/07/21</t>
  </si>
  <si>
    <t>01/06/21</t>
  </si>
  <si>
    <t>01/05/21</t>
  </si>
  <si>
    <t>01/04/21</t>
  </si>
  <si>
    <t>12/30/20</t>
  </si>
  <si>
    <t>12/29/20</t>
  </si>
  <si>
    <t>12/28/20</t>
  </si>
  <si>
    <t>12/24/20</t>
  </si>
  <si>
    <t>12/23/20</t>
  </si>
  <si>
    <t>12/22/20</t>
  </si>
  <si>
    <t>12/21/20</t>
  </si>
  <si>
    <t>12/18/20</t>
  </si>
  <si>
    <t>12/17/20</t>
  </si>
  <si>
    <t>12/16/20</t>
  </si>
  <si>
    <t>12/15/20</t>
  </si>
  <si>
    <t>12/14/20</t>
  </si>
  <si>
    <t>12/11/20</t>
  </si>
  <si>
    <t>12/10/20</t>
  </si>
  <si>
    <t>12/09/20</t>
  </si>
  <si>
    <t>12/08/20</t>
  </si>
  <si>
    <t>12/07/20</t>
  </si>
  <si>
    <t>12/04/20</t>
  </si>
  <si>
    <t>12/03/20</t>
  </si>
  <si>
    <t>12/02/20</t>
  </si>
  <si>
    <t>12/01/20</t>
  </si>
  <si>
    <t>11/30/20</t>
  </si>
  <si>
    <t>11/27/20</t>
  </si>
  <si>
    <t>11/26/20</t>
  </si>
  <si>
    <t>11/25/20</t>
  </si>
  <si>
    <t>11/24/20</t>
  </si>
  <si>
    <t>11/23/20</t>
  </si>
  <si>
    <t>11/20/20</t>
  </si>
  <si>
    <t>11/19/20</t>
  </si>
  <si>
    <t>11/18/20</t>
  </si>
  <si>
    <t>11/17/20</t>
  </si>
  <si>
    <t>11/16/20</t>
  </si>
  <si>
    <t>11/13/20</t>
  </si>
  <si>
    <t>11/12/20</t>
  </si>
  <si>
    <t>11/11/20</t>
  </si>
  <si>
    <t>11/10/20</t>
  </si>
  <si>
    <t>11/09/20</t>
  </si>
  <si>
    <t>11/06/20</t>
  </si>
  <si>
    <t>11/05/20</t>
  </si>
  <si>
    <t>11/04/20</t>
  </si>
  <si>
    <t>11/03/20</t>
  </si>
  <si>
    <t>11/02/20</t>
  </si>
  <si>
    <t>상장리츠</t>
  </si>
  <si>
    <t>유형</t>
  </si>
  <si>
    <t>베타</t>
  </si>
  <si>
    <t>부채비율(%)</t>
  </si>
  <si>
    <t>자기관리</t>
  </si>
  <si>
    <t>CR리츠</t>
  </si>
  <si>
    <t>위탁관리</t>
  </si>
  <si>
    <t>평균</t>
  </si>
  <si>
    <t>-</t>
  </si>
  <si>
    <t>일자</t>
  </si>
  <si>
    <t>Rf</t>
  </si>
  <si>
    <t>MRP</t>
  </si>
  <si>
    <t>평균　</t>
  </si>
  <si>
    <t>2021.06.30 평가용</t>
    <phoneticPr fontId="2" type="noConversion"/>
  </si>
  <si>
    <t>2021.1Q</t>
  </si>
  <si>
    <t>Cross Sectional</t>
    <phoneticPr fontId="2" type="noConversion"/>
  </si>
  <si>
    <t>NFS-IFRS(M)</t>
    <phoneticPr fontId="2" type="noConversion"/>
  </si>
  <si>
    <r>
      <rPr>
        <b/>
        <sz val="9"/>
        <color rgb="FFFFFFFF"/>
        <rFont val="돋움"/>
        <family val="3"/>
        <charset val="129"/>
      </rPr>
      <t>총차입</t>
    </r>
    <r>
      <rPr>
        <b/>
        <sz val="9"/>
        <color rgb="FFFFFFFF"/>
        <rFont val="Arial"/>
        <family val="2"/>
      </rPr>
      <t>/</t>
    </r>
    <r>
      <rPr>
        <b/>
        <sz val="9"/>
        <color rgb="FFFFFFFF"/>
        <rFont val="돋움"/>
        <family val="3"/>
        <charset val="129"/>
      </rPr>
      <t>시총</t>
    </r>
    <phoneticPr fontId="2" type="noConversion"/>
  </si>
  <si>
    <t>Portfolio</t>
    <phoneticPr fontId="2" type="noConversion"/>
  </si>
  <si>
    <t>1Q</t>
    <phoneticPr fontId="2" type="noConversion"/>
  </si>
  <si>
    <t>4Q</t>
    <phoneticPr fontId="2" type="noConversion"/>
  </si>
  <si>
    <r>
      <rPr>
        <sz val="9"/>
        <color rgb="FF325886"/>
        <rFont val="돋움"/>
        <family val="3"/>
        <charset val="129"/>
      </rPr>
      <t>자사주차감</t>
    </r>
    <r>
      <rPr>
        <sz val="9"/>
        <color rgb="FF325886"/>
        <rFont val="Arial"/>
        <family val="2"/>
      </rPr>
      <t xml:space="preserve"> </t>
    </r>
    <r>
      <rPr>
        <sz val="9"/>
        <color rgb="FF325886"/>
        <rFont val="돋움"/>
        <family val="3"/>
        <charset val="129"/>
      </rPr>
      <t>상장주식수</t>
    </r>
    <phoneticPr fontId="2" type="noConversion"/>
  </si>
  <si>
    <r>
      <rPr>
        <sz val="9"/>
        <color rgb="FF325886"/>
        <rFont val="돋움"/>
        <family val="3"/>
        <charset val="129"/>
      </rPr>
      <t>총차입</t>
    </r>
    <r>
      <rPr>
        <sz val="9"/>
        <color rgb="FF325886"/>
        <rFont val="Arial"/>
        <family val="2"/>
      </rPr>
      <t xml:space="preserve"> : </t>
    </r>
    <r>
      <rPr>
        <sz val="9"/>
        <color rgb="FF325886"/>
        <rFont val="돋움"/>
        <family val="3"/>
        <charset val="129"/>
      </rPr>
      <t>연결기준</t>
    </r>
    <phoneticPr fontId="2" type="noConversion"/>
  </si>
  <si>
    <t>Item</t>
    <phoneticPr fontId="2" type="noConversion"/>
  </si>
  <si>
    <t>종가기준일</t>
    <phoneticPr fontId="2" type="noConversion"/>
  </si>
  <si>
    <t>시가총액 : 자사주차감</t>
    <phoneticPr fontId="2" type="noConversion"/>
  </si>
  <si>
    <t>Currency</t>
    <phoneticPr fontId="2" type="noConversion"/>
  </si>
  <si>
    <t>KRW</t>
    <phoneticPr fontId="2" type="noConversion"/>
  </si>
  <si>
    <t>Symbol</t>
    <phoneticPr fontId="2" type="noConversion"/>
  </si>
  <si>
    <t>Name</t>
    <phoneticPr fontId="2" type="noConversion"/>
  </si>
  <si>
    <r>
      <rPr>
        <b/>
        <sz val="9"/>
        <color theme="1"/>
        <rFont val="맑은 고딕"/>
        <family val="2"/>
        <charset val="129"/>
      </rPr>
      <t>자사주차감</t>
    </r>
    <r>
      <rPr>
        <b/>
        <sz val="9"/>
        <color theme="1"/>
        <rFont val="Arial"/>
        <family val="2"/>
      </rPr>
      <t xml:space="preserve"> </t>
    </r>
    <r>
      <rPr>
        <b/>
        <sz val="9"/>
        <color theme="1"/>
        <rFont val="맑은 고딕"/>
        <family val="2"/>
        <charset val="129"/>
      </rPr>
      <t>시가총액</t>
    </r>
    <r>
      <rPr>
        <b/>
        <sz val="9"/>
        <color theme="1"/>
        <rFont val="Arial"/>
        <family val="2"/>
      </rPr>
      <t>(</t>
    </r>
    <r>
      <rPr>
        <b/>
        <sz val="9"/>
        <color theme="1"/>
        <rFont val="맑은 고딕"/>
        <family val="2"/>
        <charset val="129"/>
      </rPr>
      <t>백만원</t>
    </r>
    <r>
      <rPr>
        <b/>
        <sz val="9"/>
        <color theme="1"/>
        <rFont val="Arial"/>
        <family val="2"/>
      </rPr>
      <t>)</t>
    </r>
    <phoneticPr fontId="2" type="noConversion"/>
  </si>
  <si>
    <r>
      <rPr>
        <b/>
        <sz val="9"/>
        <color theme="1"/>
        <rFont val="맑은 고딕"/>
        <family val="2"/>
        <charset val="129"/>
      </rPr>
      <t>총차입</t>
    </r>
    <r>
      <rPr>
        <b/>
        <sz val="9"/>
        <color theme="1"/>
        <rFont val="Arial"/>
        <family val="2"/>
      </rPr>
      <t>/</t>
    </r>
    <r>
      <rPr>
        <b/>
        <sz val="9"/>
        <color theme="1"/>
        <rFont val="맑은 고딕"/>
        <family val="2"/>
        <charset val="129"/>
      </rPr>
      <t>시총</t>
    </r>
    <r>
      <rPr>
        <b/>
        <sz val="9"/>
        <color theme="1"/>
        <rFont val="Arial"/>
        <family val="2"/>
      </rPr>
      <t>(%)</t>
    </r>
    <phoneticPr fontId="2" type="noConversion"/>
  </si>
  <si>
    <t>A293940</t>
    <phoneticPr fontId="2" type="noConversion"/>
  </si>
  <si>
    <t>A088260</t>
    <phoneticPr fontId="2" type="noConversion"/>
  </si>
  <si>
    <t>A204210</t>
    <phoneticPr fontId="2" type="noConversion"/>
  </si>
  <si>
    <t>A145270</t>
    <phoneticPr fontId="2" type="noConversion"/>
  </si>
  <si>
    <t>A140910</t>
    <phoneticPr fontId="2" type="noConversion"/>
  </si>
  <si>
    <t>*자사주 DART 직접입력</t>
    <phoneticPr fontId="2" type="noConversion"/>
  </si>
  <si>
    <t>2021.2Q</t>
    <phoneticPr fontId="2" type="noConversion"/>
  </si>
  <si>
    <t>2021.1Q</t>
    <phoneticPr fontId="2" type="noConversion"/>
  </si>
  <si>
    <t>검증용</t>
    <phoneticPr fontId="39" type="noConversion"/>
  </si>
  <si>
    <t>04/30/21</t>
  </si>
  <si>
    <t>04/29/21</t>
  </si>
  <si>
    <t>04/28/21</t>
  </si>
  <si>
    <t>04/27/21</t>
  </si>
  <si>
    <t>04/26/21</t>
  </si>
  <si>
    <t>04/23/21</t>
  </si>
  <si>
    <t>04/22/21</t>
  </si>
  <si>
    <t>04/21/21</t>
  </si>
  <si>
    <t>04/20/21</t>
  </si>
  <si>
    <t>04/19/21</t>
  </si>
  <si>
    <t>04/16/21</t>
  </si>
  <si>
    <t>04/15/21</t>
  </si>
  <si>
    <t>04/14/21</t>
  </si>
  <si>
    <t>04/13/21</t>
  </si>
  <si>
    <t>04/12/21</t>
  </si>
  <si>
    <t>04/09/21</t>
  </si>
  <si>
    <t>04/08/21</t>
  </si>
  <si>
    <t>04/07/21</t>
  </si>
  <si>
    <t>04/06/21</t>
  </si>
  <si>
    <t>04/05/21</t>
  </si>
  <si>
    <t>04/02/21</t>
  </si>
  <si>
    <t>04/01/21</t>
  </si>
  <si>
    <t>03/31/21</t>
  </si>
  <si>
    <t>03/30/21</t>
  </si>
  <si>
    <t>03/29/21</t>
  </si>
  <si>
    <t>03/26/21</t>
  </si>
  <si>
    <t>03/25/21</t>
  </si>
  <si>
    <t>03/24/21</t>
  </si>
  <si>
    <t>03/23/21</t>
  </si>
  <si>
    <t>03/22/21</t>
  </si>
  <si>
    <t>03/19/21</t>
  </si>
  <si>
    <t>03/18/21</t>
  </si>
  <si>
    <t>03/17/21</t>
  </si>
  <si>
    <t>03/16/21</t>
  </si>
  <si>
    <t>03/15/21</t>
  </si>
  <si>
    <t>03/12/21</t>
  </si>
  <si>
    <t>03/11/21</t>
  </si>
  <si>
    <t>03/10/21</t>
  </si>
  <si>
    <t>03/09/21</t>
  </si>
  <si>
    <t>03/08/21</t>
  </si>
  <si>
    <t>03/05/21</t>
  </si>
  <si>
    <t>03/04/21</t>
  </si>
  <si>
    <t>03/03/21</t>
  </si>
  <si>
    <t>03/02/21</t>
  </si>
  <si>
    <t>02/26/21</t>
  </si>
  <si>
    <t>02/25/21</t>
  </si>
  <si>
    <t>02/24/21</t>
  </si>
  <si>
    <t>02/23/21</t>
  </si>
  <si>
    <t>02/22/21</t>
  </si>
  <si>
    <t>02/19/21</t>
  </si>
  <si>
    <t>02/18/21</t>
  </si>
  <si>
    <t>02/17/21</t>
  </si>
  <si>
    <t>02/16/21</t>
  </si>
  <si>
    <t>02/15/21</t>
  </si>
  <si>
    <t>02/10/21</t>
  </si>
  <si>
    <t>02/09/21</t>
  </si>
  <si>
    <t>02/08/21</t>
  </si>
  <si>
    <t>02/05/21</t>
  </si>
  <si>
    <t>02/04/21</t>
  </si>
  <si>
    <t>02/03/21</t>
  </si>
  <si>
    <t>02/02/21</t>
  </si>
  <si>
    <t>02/01/21</t>
  </si>
  <si>
    <t>20190430~20210430</t>
    <phoneticPr fontId="2" type="noConversion"/>
  </si>
  <si>
    <t>Unleverd Beta</t>
    <phoneticPr fontId="2" type="noConversion"/>
  </si>
  <si>
    <t>산업평균</t>
  </si>
  <si>
    <t>b</t>
    <phoneticPr fontId="2" type="noConversion"/>
  </si>
  <si>
    <t>Cross Sectional</t>
  </si>
  <si>
    <t>NFS-IFRS(M)</t>
  </si>
  <si>
    <t>총차입/시총</t>
  </si>
  <si>
    <t>2Q</t>
  </si>
  <si>
    <t>1Q</t>
  </si>
  <si>
    <t>자사주차감 상장주식수</t>
  </si>
  <si>
    <t>총차입 : 연결기준</t>
  </si>
  <si>
    <t>주식기준일</t>
  </si>
  <si>
    <t>종가기준일</t>
  </si>
  <si>
    <t>시가총액 : 자사주차감</t>
  </si>
  <si>
    <t>Currency</t>
  </si>
  <si>
    <t>KRW</t>
  </si>
  <si>
    <t>20212Q&amp;20210731</t>
  </si>
  <si>
    <t>Symbol</t>
  </si>
  <si>
    <t>Name</t>
  </si>
  <si>
    <t>자사주차감 시가총액(백만원)</t>
  </si>
  <si>
    <t>총차입/시총(%)</t>
  </si>
  <si>
    <t>*자기주식수 직접입력</t>
  </si>
  <si>
    <t>*총차입부채 = 차입금 + 리스부채</t>
  </si>
  <si>
    <t>20190731~20210731</t>
    <phoneticPr fontId="2" type="noConversion"/>
  </si>
  <si>
    <t>07/30/21</t>
  </si>
  <si>
    <t>07/29/21</t>
  </si>
  <si>
    <t>07/28/21</t>
  </si>
  <si>
    <t>07/27/21</t>
  </si>
  <si>
    <t>07/26/21</t>
  </si>
  <si>
    <t>07/23/21</t>
  </si>
  <si>
    <t>07/22/21</t>
  </si>
  <si>
    <t>07/21/21</t>
  </si>
  <si>
    <t>07/20/21</t>
  </si>
  <si>
    <t>07/19/21</t>
  </si>
  <si>
    <t>07/16/21</t>
  </si>
  <si>
    <t>07/15/21</t>
  </si>
  <si>
    <t>07/14/21</t>
  </si>
  <si>
    <t>07/13/21</t>
  </si>
  <si>
    <t>07/12/21</t>
  </si>
  <si>
    <t>07/09/21</t>
  </si>
  <si>
    <t>07/08/21</t>
  </si>
  <si>
    <t>07/07/21</t>
  </si>
  <si>
    <t>07/06/21</t>
  </si>
  <si>
    <t>07/05/21</t>
  </si>
  <si>
    <t>07/02/21</t>
  </si>
  <si>
    <t>07/01/21</t>
  </si>
  <si>
    <t>06/30/21</t>
  </si>
  <si>
    <t>06/29/21</t>
  </si>
  <si>
    <t>06/28/21</t>
  </si>
  <si>
    <t>06/25/21</t>
  </si>
  <si>
    <t>06/24/21</t>
  </si>
  <si>
    <t>06/23/21</t>
  </si>
  <si>
    <t>06/22/21</t>
  </si>
  <si>
    <t>06/21/21</t>
  </si>
  <si>
    <t>06/18/21</t>
  </si>
  <si>
    <t>06/17/21</t>
  </si>
  <si>
    <t>06/16/21</t>
  </si>
  <si>
    <t>06/15/21</t>
  </si>
  <si>
    <t>06/14/21</t>
  </si>
  <si>
    <t>06/11/21</t>
  </si>
  <si>
    <t>06/10/21</t>
  </si>
  <si>
    <t>06/09/21</t>
  </si>
  <si>
    <t>06/08/21</t>
  </si>
  <si>
    <t>06/07/21</t>
  </si>
  <si>
    <t>06/04/21</t>
  </si>
  <si>
    <t>06/03/21</t>
  </si>
  <si>
    <t>06/02/21</t>
  </si>
  <si>
    <t>06/01/21</t>
  </si>
  <si>
    <t>05/31/21</t>
  </si>
  <si>
    <t>05/28/21</t>
  </si>
  <si>
    <t>05/27/21</t>
  </si>
  <si>
    <t>05/26/21</t>
  </si>
  <si>
    <t>05/25/21</t>
  </si>
  <si>
    <t>05/24/21</t>
  </si>
  <si>
    <t>05/21/21</t>
  </si>
  <si>
    <t>05/20/21</t>
  </si>
  <si>
    <t>05/18/21</t>
  </si>
  <si>
    <t>05/17/21</t>
  </si>
  <si>
    <t>05/14/21</t>
  </si>
  <si>
    <t>05/13/21</t>
  </si>
  <si>
    <t>05/12/21</t>
  </si>
  <si>
    <t>05/11/21</t>
  </si>
  <si>
    <t>05/10/21</t>
  </si>
  <si>
    <t>05/07/21</t>
  </si>
  <si>
    <t>05/06/21</t>
  </si>
  <si>
    <t>05/04/21</t>
  </si>
  <si>
    <t>05/03/21</t>
  </si>
  <si>
    <t>2021.3Q</t>
    <phoneticPr fontId="2" type="noConversion"/>
  </si>
  <si>
    <t>2021.2Q</t>
    <phoneticPr fontId="2" type="noConversion"/>
  </si>
  <si>
    <t>관측베타</t>
    <phoneticPr fontId="2" type="noConversion"/>
  </si>
  <si>
    <t>Levered Beta</t>
    <phoneticPr fontId="2" type="noConversion"/>
  </si>
  <si>
    <t>부채비율(%)</t>
    <phoneticPr fontId="2" type="noConversion"/>
  </si>
  <si>
    <t>Unlevered Beta</t>
    <phoneticPr fontId="2" type="noConversion"/>
  </si>
  <si>
    <t>유사기업 관측 Beta</t>
    <phoneticPr fontId="2" type="noConversion"/>
  </si>
  <si>
    <t>2021.09.30 평가용</t>
    <phoneticPr fontId="2" type="noConversion"/>
  </si>
  <si>
    <t>2021.3Q</t>
  </si>
  <si>
    <t>2021.2Q</t>
  </si>
  <si>
    <t>증감율</t>
  </si>
  <si>
    <r>
      <t>SK</t>
    </r>
    <r>
      <rPr>
        <b/>
        <sz val="9"/>
        <color theme="1"/>
        <rFont val="돋움"/>
        <family val="3"/>
        <charset val="129"/>
      </rPr>
      <t>리츠</t>
    </r>
    <phoneticPr fontId="2" type="noConversion"/>
  </si>
  <si>
    <t>에스케이위탁관리부동산투자회사</t>
    <phoneticPr fontId="2" type="noConversion"/>
  </si>
  <si>
    <t>디앤디플랫폼리츠</t>
    <phoneticPr fontId="2" type="noConversion"/>
  </si>
  <si>
    <t>(주)디앤디플랫폼위탁관리부동산투자회사</t>
    <phoneticPr fontId="2" type="noConversion"/>
  </si>
  <si>
    <t>위탁관리</t>
    <phoneticPr fontId="2" type="noConversion"/>
  </si>
  <si>
    <t>377190 KS Equity</t>
  </si>
  <si>
    <t>377190 KS Equity</t>
    <phoneticPr fontId="2" type="noConversion"/>
  </si>
  <si>
    <t>395400 KS Equity</t>
  </si>
  <si>
    <t>395400 KS Equity</t>
    <phoneticPr fontId="2" type="noConversion"/>
  </si>
  <si>
    <t>데이터기준일</t>
    <phoneticPr fontId="2" type="noConversion"/>
  </si>
  <si>
    <t>시작일</t>
  </si>
  <si>
    <t>← 체크 !</t>
  </si>
  <si>
    <t>BETA_OVERRIDE_START_DT=</t>
  </si>
  <si>
    <t>DEBT_TO_MKT_CAP</t>
  </si>
  <si>
    <t>2021-10-29</t>
  </si>
  <si>
    <t>종료일</t>
  </si>
  <si>
    <t/>
  </si>
  <si>
    <t>BETA_OVERRIDE_END_DT=</t>
  </si>
  <si>
    <t>BETA_ADJ_OVERRIDABLE</t>
  </si>
  <si>
    <t>EQY_CONSOLIDATED=Y</t>
  </si>
  <si>
    <t>적용분기</t>
  </si>
  <si>
    <t>Q2</t>
  </si>
  <si>
    <t>FUND_PER=</t>
  </si>
  <si>
    <t>BETA_OVERRIDE_START_DT=20191031</t>
  </si>
  <si>
    <t>FUND_PER=Q2</t>
  </si>
  <si>
    <t>적용년도</t>
  </si>
  <si>
    <t>EQY_FUND_YEAR=</t>
  </si>
  <si>
    <t>BETA_OVERRIDE_END_DT=20211029</t>
  </si>
  <si>
    <t>EQY_FUND_YEAR=2021</t>
  </si>
  <si>
    <t>IS_STATUTORY_TAX_RATE</t>
  </si>
  <si>
    <t>EQY_CONSOLIDATED=</t>
  </si>
  <si>
    <t>Y</t>
  </si>
  <si>
    <t>SHORT_AND_LONG_TERM_DEBT</t>
  </si>
  <si>
    <t>2021Q2</t>
  </si>
  <si>
    <t>CUR_MKT_CAP</t>
  </si>
  <si>
    <t>2Years Weekly Adjusted Beta</t>
  </si>
  <si>
    <t>2021Q2말일 DEBT/CAP</t>
  </si>
  <si>
    <t>20211029일자 RR263</t>
  </si>
  <si>
    <t>종목명(KOR)</t>
  </si>
  <si>
    <t>Ticker</t>
  </si>
  <si>
    <t>Year</t>
  </si>
  <si>
    <t>Adjusted Beta</t>
  </si>
  <si>
    <t>RR263(Cons)</t>
  </si>
  <si>
    <t>RR263(20211029)</t>
  </si>
  <si>
    <t>총차입</t>
  </si>
  <si>
    <t>시가총액</t>
  </si>
  <si>
    <t>법정세율</t>
  </si>
  <si>
    <t>SK리츠</t>
  </si>
  <si>
    <t>#N/A N/A</t>
  </si>
  <si>
    <t>디앤디플랫폼리츠</t>
  </si>
  <si>
    <t>ESR켄달스퀘어리츠</t>
  </si>
  <si>
    <t>365550 KS Equiry</t>
  </si>
  <si>
    <t>#N/A Invalid Security</t>
  </si>
  <si>
    <t>357120 KS Equity</t>
  </si>
  <si>
    <t>348950 KS Equity</t>
  </si>
  <si>
    <t>350520 KS Equity</t>
  </si>
  <si>
    <t>357250 KS Equity</t>
  </si>
  <si>
    <t>이지스밸류리츠</t>
  </si>
  <si>
    <t>334890  KS Equity</t>
  </si>
  <si>
    <t>2021.12.31 평가용</t>
    <phoneticPr fontId="2" type="noConversion"/>
  </si>
  <si>
    <t>자기관리</t>
    <phoneticPr fontId="2" type="noConversion"/>
  </si>
  <si>
    <t>CR리츠</t>
    <phoneticPr fontId="2" type="noConversion"/>
  </si>
  <si>
    <t>위탁관리</t>
    <phoneticPr fontId="2" type="noConversion"/>
  </si>
  <si>
    <t>Last Refresh: 2021-11-17 11:22:41</t>
  </si>
  <si>
    <r>
      <rPr>
        <b/>
        <sz val="9"/>
        <color rgb="FFFFFFFF"/>
        <rFont val="돋움"/>
        <family val="3"/>
        <charset val="129"/>
      </rPr>
      <t>총차입</t>
    </r>
    <r>
      <rPr>
        <b/>
        <sz val="9"/>
        <color rgb="FFFFFFFF"/>
        <rFont val="Arial"/>
        <family val="2"/>
      </rPr>
      <t>/</t>
    </r>
    <r>
      <rPr>
        <b/>
        <sz val="9"/>
        <color rgb="FFFFFFFF"/>
        <rFont val="돋움"/>
        <family val="3"/>
        <charset val="129"/>
      </rPr>
      <t>시총</t>
    </r>
  </si>
  <si>
    <r>
      <rPr>
        <sz val="9"/>
        <color rgb="FF325886"/>
        <rFont val="돋움"/>
        <family val="3"/>
        <charset val="129"/>
      </rPr>
      <t>자사주차감</t>
    </r>
    <r>
      <rPr>
        <sz val="9"/>
        <color rgb="FF325886"/>
        <rFont val="Arial"/>
        <family val="2"/>
      </rPr>
      <t xml:space="preserve"> </t>
    </r>
    <r>
      <rPr>
        <sz val="9"/>
        <color rgb="FF325886"/>
        <rFont val="돋움"/>
        <family val="3"/>
        <charset val="129"/>
      </rPr>
      <t>상장주식수</t>
    </r>
  </si>
  <si>
    <r>
      <rPr>
        <sz val="9"/>
        <color rgb="FF325886"/>
        <rFont val="돋움"/>
        <family val="3"/>
        <charset val="129"/>
      </rPr>
      <t>총차입</t>
    </r>
    <r>
      <rPr>
        <sz val="9"/>
        <color rgb="FF325886"/>
        <rFont val="Arial"/>
        <family val="2"/>
      </rPr>
      <t xml:space="preserve"> : </t>
    </r>
    <r>
      <rPr>
        <sz val="9"/>
        <color rgb="FF325886"/>
        <rFont val="돋움"/>
        <family val="3"/>
        <charset val="129"/>
      </rPr>
      <t>연결기준</t>
    </r>
  </si>
  <si>
    <t>20212Q&amp;20210930</t>
  </si>
  <si>
    <r>
      <rPr>
        <b/>
        <sz val="9"/>
        <color theme="1"/>
        <rFont val="맑은 고딕"/>
        <family val="2"/>
        <charset val="129"/>
      </rPr>
      <t>자사주차감</t>
    </r>
    <r>
      <rPr>
        <b/>
        <sz val="9"/>
        <color theme="1"/>
        <rFont val="Arial"/>
        <family val="2"/>
      </rPr>
      <t xml:space="preserve"> </t>
    </r>
    <r>
      <rPr>
        <b/>
        <sz val="9"/>
        <color theme="1"/>
        <rFont val="맑은 고딕"/>
        <family val="2"/>
        <charset val="129"/>
      </rPr>
      <t>시가총액</t>
    </r>
    <r>
      <rPr>
        <b/>
        <sz val="9"/>
        <color theme="1"/>
        <rFont val="Arial"/>
        <family val="2"/>
      </rPr>
      <t>(</t>
    </r>
    <r>
      <rPr>
        <b/>
        <sz val="9"/>
        <color theme="1"/>
        <rFont val="맑은 고딕"/>
        <family val="2"/>
        <charset val="129"/>
      </rPr>
      <t>백만원</t>
    </r>
    <r>
      <rPr>
        <b/>
        <sz val="9"/>
        <color theme="1"/>
        <rFont val="Arial"/>
        <family val="2"/>
      </rPr>
      <t>)</t>
    </r>
  </si>
  <si>
    <r>
      <rPr>
        <b/>
        <sz val="9"/>
        <color theme="1"/>
        <rFont val="맑은 고딕"/>
        <family val="2"/>
        <charset val="129"/>
      </rPr>
      <t>총차입</t>
    </r>
    <r>
      <rPr>
        <b/>
        <sz val="9"/>
        <color theme="1"/>
        <rFont val="Arial"/>
        <family val="2"/>
      </rPr>
      <t>/</t>
    </r>
    <r>
      <rPr>
        <b/>
        <sz val="9"/>
        <color theme="1"/>
        <rFont val="맑은 고딕"/>
        <family val="2"/>
        <charset val="129"/>
      </rPr>
      <t>시총</t>
    </r>
    <r>
      <rPr>
        <b/>
        <sz val="9"/>
        <color theme="1"/>
        <rFont val="Arial"/>
        <family val="2"/>
      </rPr>
      <t>(%)</t>
    </r>
  </si>
  <si>
    <t>2021-09-30</t>
  </si>
  <si>
    <t>BETA_OVERRIDE_START_DT=20190930</t>
  </si>
  <si>
    <t>BETA_OVERRIDE_END_DT=20210930</t>
  </si>
  <si>
    <t>20210930일자 RR263</t>
  </si>
  <si>
    <t>RR263(20210930)</t>
  </si>
  <si>
    <t>2021-09-30(국민연금)</t>
    <phoneticPr fontId="2" type="noConversion"/>
  </si>
  <si>
    <t>09/30/21</t>
  </si>
  <si>
    <t>09/29/21</t>
  </si>
  <si>
    <t>09/28/21</t>
  </si>
  <si>
    <t>09/27/21</t>
  </si>
  <si>
    <t>09/24/21</t>
  </si>
  <si>
    <t>09/23/21</t>
  </si>
  <si>
    <t>09/17/21</t>
  </si>
  <si>
    <t>09/16/21</t>
  </si>
  <si>
    <t>09/15/21</t>
  </si>
  <si>
    <t>09/14/21</t>
  </si>
  <si>
    <t>09/13/21</t>
  </si>
  <si>
    <t>09/10/21</t>
  </si>
  <si>
    <t>09/09/21</t>
  </si>
  <si>
    <t>09/08/21</t>
  </si>
  <si>
    <t>09/07/21</t>
  </si>
  <si>
    <t>09/06/21</t>
  </si>
  <si>
    <t>09/03/21</t>
  </si>
  <si>
    <t>09/02/21</t>
  </si>
  <si>
    <t>09/01/21</t>
  </si>
  <si>
    <t>08/31/21</t>
  </si>
  <si>
    <t>08/30/21</t>
  </si>
  <si>
    <t>08/27/21</t>
  </si>
  <si>
    <t>08/26/21</t>
  </si>
  <si>
    <t>08/25/21</t>
  </si>
  <si>
    <t>08/24/21</t>
  </si>
  <si>
    <t>08/23/21</t>
  </si>
  <si>
    <t>08/20/21</t>
  </si>
  <si>
    <t>08/19/21</t>
  </si>
  <si>
    <t>08/18/21</t>
  </si>
  <si>
    <t>08/17/21</t>
  </si>
  <si>
    <t>08/13/21</t>
  </si>
  <si>
    <t>08/12/21</t>
  </si>
  <si>
    <t>08/11/21</t>
  </si>
  <si>
    <t>08/10/21</t>
  </si>
  <si>
    <t>08/09/21</t>
  </si>
  <si>
    <t>08/06/21</t>
  </si>
  <si>
    <t>08/05/21</t>
  </si>
  <si>
    <t>08/04/21</t>
  </si>
  <si>
    <t>08/03/21</t>
  </si>
  <si>
    <t>08/02/21</t>
  </si>
  <si>
    <t>2021.3Q(국민연금)</t>
    <phoneticPr fontId="2" type="noConversion"/>
  </si>
  <si>
    <t>Statutory Tax Rate</t>
    <phoneticPr fontId="2" type="noConversion"/>
  </si>
  <si>
    <t>04/29/22</t>
  </si>
  <si>
    <t>04/28/22</t>
  </si>
  <si>
    <t>04/27/22</t>
  </si>
  <si>
    <t>04/26/22</t>
  </si>
  <si>
    <t>04/25/22</t>
  </si>
  <si>
    <t>04/22/22</t>
  </si>
  <si>
    <t>04/21/22</t>
  </si>
  <si>
    <t>04/20/22</t>
  </si>
  <si>
    <t>04/19/22</t>
  </si>
  <si>
    <t>04/18/22</t>
  </si>
  <si>
    <t>04/15/22</t>
  </si>
  <si>
    <t>04/14/22</t>
  </si>
  <si>
    <t>04/13/22</t>
  </si>
  <si>
    <t>04/12/22</t>
  </si>
  <si>
    <t>04/11/22</t>
  </si>
  <si>
    <t>04/08/22</t>
  </si>
  <si>
    <t>04/07/22</t>
  </si>
  <si>
    <t>04/06/22</t>
  </si>
  <si>
    <t>04/05/22</t>
  </si>
  <si>
    <t>04/04/22</t>
  </si>
  <si>
    <t>04/01/22</t>
  </si>
  <si>
    <t>03/31/22</t>
  </si>
  <si>
    <t>03/30/22</t>
  </si>
  <si>
    <t>03/29/22</t>
  </si>
  <si>
    <t>03/28/22</t>
  </si>
  <si>
    <t>03/25/22</t>
  </si>
  <si>
    <t>03/24/22</t>
  </si>
  <si>
    <t>03/23/22</t>
  </si>
  <si>
    <t>03/22/22</t>
  </si>
  <si>
    <t>03/21/22</t>
  </si>
  <si>
    <t>03/18/22</t>
  </si>
  <si>
    <t>03/17/22</t>
  </si>
  <si>
    <t>03/16/22</t>
  </si>
  <si>
    <t>03/15/22</t>
  </si>
  <si>
    <t>03/14/22</t>
  </si>
  <si>
    <t>03/11/22</t>
  </si>
  <si>
    <t>03/10/22</t>
  </si>
  <si>
    <t>03/08/22</t>
  </si>
  <si>
    <t>03/07/22</t>
  </si>
  <si>
    <t>03/04/22</t>
  </si>
  <si>
    <t>03/03/22</t>
  </si>
  <si>
    <t>03/02/22</t>
  </si>
  <si>
    <t>02/28/22</t>
  </si>
  <si>
    <t>02/25/22</t>
  </si>
  <si>
    <t>02/24/22</t>
  </si>
  <si>
    <t>02/23/22</t>
  </si>
  <si>
    <t>02/22/22</t>
  </si>
  <si>
    <t>02/21/22</t>
  </si>
  <si>
    <t>02/18/22</t>
  </si>
  <si>
    <t>02/17/22</t>
  </si>
  <si>
    <t>02/16/22</t>
  </si>
  <si>
    <t>02/15/22</t>
  </si>
  <si>
    <t>02/14/22</t>
  </si>
  <si>
    <t>02/11/22</t>
  </si>
  <si>
    <t>02/10/22</t>
  </si>
  <si>
    <t>02/09/22</t>
  </si>
  <si>
    <t>02/08/22</t>
  </si>
  <si>
    <t>02/07/22</t>
  </si>
  <si>
    <t>02/04/22</t>
  </si>
  <si>
    <t>02/03/22</t>
  </si>
  <si>
    <t>미래에셋글로벌리츠</t>
    <phoneticPr fontId="2" type="noConversion"/>
  </si>
  <si>
    <t>신한서부티엔디리츠</t>
    <phoneticPr fontId="2" type="noConversion"/>
  </si>
  <si>
    <t>코람코더원리츠</t>
    <phoneticPr fontId="2" type="noConversion"/>
  </si>
  <si>
    <t>마스턴프리미어리츠</t>
    <phoneticPr fontId="2" type="noConversion"/>
  </si>
  <si>
    <t>400760 KS Equity</t>
    <phoneticPr fontId="2" type="noConversion"/>
  </si>
  <si>
    <t>396690 KS Equity</t>
    <phoneticPr fontId="2" type="noConversion"/>
  </si>
  <si>
    <t>404990 KS Equity</t>
    <phoneticPr fontId="2" type="noConversion"/>
  </si>
  <si>
    <t>417310 KS Equity</t>
    <phoneticPr fontId="2" type="noConversion"/>
  </si>
  <si>
    <t>357430 KS Equity</t>
    <phoneticPr fontId="2" type="noConversion"/>
  </si>
  <si>
    <t>평가기준일</t>
    <phoneticPr fontId="2" type="noConversion"/>
  </si>
  <si>
    <t>2년 Weekly Adjusted Beta</t>
  </si>
  <si>
    <t>Statutory tax rate</t>
  </si>
  <si>
    <t>O</t>
  </si>
  <si>
    <t>부채비율</t>
    <phoneticPr fontId="2" type="noConversion"/>
  </si>
  <si>
    <t>1차구분</t>
  </si>
  <si>
    <t>실물부동산</t>
  </si>
  <si>
    <t>2차구분</t>
  </si>
  <si>
    <t>투자물건</t>
  </si>
  <si>
    <t>직접투자</t>
  </si>
  <si>
    <t>주택</t>
  </si>
  <si>
    <t>오피스</t>
  </si>
  <si>
    <t>호텔</t>
  </si>
  <si>
    <t>기업구조조정</t>
  </si>
  <si>
    <t>리테일</t>
  </si>
  <si>
    <t>롯데백화점, 롯데마트 등</t>
  </si>
  <si>
    <t>간접투자(수익증권)</t>
  </si>
  <si>
    <t>물류</t>
  </si>
  <si>
    <t>기타(주유소)</t>
  </si>
  <si>
    <t>용인,이천,평택 물류센터등</t>
  </si>
  <si>
    <r>
      <t>ESR</t>
    </r>
    <r>
      <rPr>
        <b/>
        <sz val="9"/>
        <color theme="1"/>
        <rFont val="맑은 고딕"/>
        <family val="3"/>
        <charset val="129"/>
        <scheme val="minor"/>
      </rPr>
      <t>켄달스퀘어리츠</t>
    </r>
    <phoneticPr fontId="2" type="noConversion"/>
  </si>
  <si>
    <r>
      <t>SK</t>
    </r>
    <r>
      <rPr>
        <b/>
        <sz val="9"/>
        <color theme="1"/>
        <rFont val="맑은 고딕"/>
        <family val="3"/>
        <charset val="129"/>
        <scheme val="minor"/>
      </rPr>
      <t>리츠</t>
    </r>
    <phoneticPr fontId="2" type="noConversion"/>
  </si>
  <si>
    <t>NH올원리츠</t>
    <phoneticPr fontId="2" type="noConversion"/>
  </si>
  <si>
    <r>
      <t>βU = β</t>
    </r>
    <r>
      <rPr>
        <vertAlign val="subscript"/>
        <sz val="9"/>
        <color rgb="FF000000"/>
        <rFont val="맑은 고딕"/>
        <family val="3"/>
        <charset val="129"/>
        <scheme val="minor"/>
      </rPr>
      <t xml:space="preserve">유사기업 </t>
    </r>
    <r>
      <rPr>
        <sz val="9"/>
        <color rgb="FF000000"/>
        <rFont val="맑은 고딕"/>
        <family val="3"/>
        <charset val="129"/>
        <scheme val="minor"/>
      </rPr>
      <t>/ (1 + (1 - t) × B/S</t>
    </r>
    <r>
      <rPr>
        <vertAlign val="subscript"/>
        <sz val="9"/>
        <color rgb="FF000000"/>
        <rFont val="맑은 고딕"/>
        <family val="3"/>
        <charset val="129"/>
        <scheme val="minor"/>
      </rPr>
      <t>유사기업</t>
    </r>
    <r>
      <rPr>
        <sz val="9"/>
        <color rgb="FF000000"/>
        <rFont val="맑은 고딕"/>
        <family val="3"/>
        <charset val="129"/>
        <scheme val="minor"/>
      </rPr>
      <t>)</t>
    </r>
  </si>
  <si>
    <r>
      <t>βL = βU × (1 + (1 - t) × B/S</t>
    </r>
    <r>
      <rPr>
        <vertAlign val="subscript"/>
        <sz val="9"/>
        <color rgb="FF000000"/>
        <rFont val="맑은 고딕"/>
        <family val="3"/>
        <charset val="129"/>
        <scheme val="minor"/>
      </rPr>
      <t>유사기업</t>
    </r>
    <r>
      <rPr>
        <sz val="9"/>
        <color rgb="FF000000"/>
        <rFont val="맑은 고딕"/>
        <family val="3"/>
        <charset val="129"/>
        <scheme val="minor"/>
      </rPr>
      <t>)</t>
    </r>
    <phoneticPr fontId="2" type="noConversion"/>
  </si>
  <si>
    <t>상업용건물 /판교 크래프톤 타워 (구. 알파돔타워IV), 용산 더프라임타워, 남대문로 대일빌딩, 트윈시티 남산, 신한L타워, 삼성화재 역삼빌딩, 와이즈타워</t>
    <phoneticPr fontId="2" type="noConversion"/>
  </si>
  <si>
    <t>상업용건물(부산 쥬디스태화, 인천 케이탑 완정빌딩, 여의도 미원빌딩, 케이탑 서초빌딩, 김포빌딩, 송파구 AJ빌딩, 송파구 AJ비전타워)</t>
    <phoneticPr fontId="2" type="noConversion"/>
  </si>
  <si>
    <t>상업시설/오피스</t>
    <phoneticPr fontId="2" type="noConversion"/>
  </si>
  <si>
    <t>호텔투자건(스타즈호텔 명동2호점, 동탄점, 독산점)</t>
    <phoneticPr fontId="2" type="noConversion"/>
  </si>
  <si>
    <t>뉴코아아울렛(중계점, 분당점)</t>
    <phoneticPr fontId="2" type="noConversion"/>
  </si>
  <si>
    <t>직접투자/
간접투자(수익지분투자)</t>
    <phoneticPr fontId="2" type="noConversion"/>
  </si>
  <si>
    <t>O</t>
    <phoneticPr fontId="2" type="noConversion"/>
  </si>
  <si>
    <t>X</t>
  </si>
  <si>
    <t>*상장기간 2년이상 종목으로 사용하기</t>
    <phoneticPr fontId="2" type="noConversion"/>
  </si>
  <si>
    <t>*보고서</t>
    <phoneticPr fontId="2" type="noConversion"/>
  </si>
  <si>
    <t>이지스밸류플러스리츠</t>
    <phoneticPr fontId="2" type="noConversion"/>
  </si>
  <si>
    <t>간접투자(지분증권/
수익증권)</t>
    <phoneticPr fontId="2" type="noConversion"/>
  </si>
  <si>
    <t>수익증권: 태평로빌딩(1,132억)
지분증권 : 물류센터(240억), 데이터센터(261억)</t>
    <phoneticPr fontId="2" type="noConversion"/>
  </si>
  <si>
    <t>직접투자 아닌 비상장리츠 수익증권에 100% 투자
비상장리츠의 기초자산 : 서울스퀘어, 강남N타워, 삼성물산 서초사옥, 삼성SDS타워</t>
    <phoneticPr fontId="2" type="noConversion"/>
  </si>
  <si>
    <t>물류/데이터센터</t>
    <phoneticPr fontId="2" type="noConversion"/>
  </si>
  <si>
    <t>직접투자 및 부동산개발</t>
    <phoneticPr fontId="2" type="noConversion"/>
  </si>
  <si>
    <t>광교센트럴푸르지오시티 상업시설
(롯데아울렛, 롯데시네마)</t>
    <phoneticPr fontId="2" type="noConversion"/>
  </si>
  <si>
    <t>주택, 상업시설</t>
    <phoneticPr fontId="2" type="noConversion"/>
  </si>
  <si>
    <t>지분증권 : '더샵 부평 센트럴시티' 임대주택(825억)
수익증권: 홍대코리빙복합시설(75억), 디어스명동(100억), 재간접형(443억) 등</t>
    <phoneticPr fontId="2" type="noConversion"/>
  </si>
  <si>
    <t>제이알 26호리츠 지분100% (취득가 8,100억)
(벨기에 브뤼셀 중심업무지구 펜타곤 지역 파이낸스타워)
제이알 28호리츠 지분 100% (취득가 1,893억)
(뉴욕 맨하튼 498 Seventh Avenue)</t>
    <phoneticPr fontId="2" type="noConversion"/>
  </si>
  <si>
    <t>간접투자(지분증권)</t>
    <phoneticPr fontId="2" type="noConversion"/>
  </si>
  <si>
    <t>전국 주유소 171개 임대
(현대오일뱅크 56%, SK네트웍스 5%, QSR 및 기타 임대차 계약 6% 등)</t>
    <phoneticPr fontId="2" type="noConversion"/>
  </si>
  <si>
    <t>리츠 상장현황</t>
    <phoneticPr fontId="2" type="noConversion"/>
  </si>
  <si>
    <t>영등포구 문래동 공동주택 신축 및 준공공임대주택 임대운영 사업
 / 공동주택, 근린생활시설</t>
    <phoneticPr fontId="2" type="noConversion"/>
  </si>
  <si>
    <t>400760 KS Equity</t>
  </si>
  <si>
    <t>NH올원리츠</t>
  </si>
  <si>
    <t>396690 KS Equity</t>
  </si>
  <si>
    <t>미래에셋글로벌리츠</t>
  </si>
  <si>
    <t>404990 KS Equity</t>
  </si>
  <si>
    <t>신한서부티엔디리츠</t>
  </si>
  <si>
    <t>417310 KS Equity</t>
  </si>
  <si>
    <t>코람코더원리츠</t>
  </si>
  <si>
    <t>357430 KS Equity</t>
  </si>
  <si>
    <t>마스턴프리미어리츠</t>
  </si>
  <si>
    <t>A334890</t>
  </si>
  <si>
    <t>A357250</t>
  </si>
  <si>
    <t>A350520</t>
  </si>
  <si>
    <t>Levered Beta</t>
    <phoneticPr fontId="2" type="noConversion"/>
  </si>
  <si>
    <t>Reits Parameteres</t>
    <phoneticPr fontId="2" type="noConversion"/>
  </si>
  <si>
    <t>1. 평가대상기업 법인세율</t>
    <phoneticPr fontId="2" type="noConversion"/>
  </si>
  <si>
    <t>2. 적용기업 선택</t>
    <phoneticPr fontId="2" type="noConversion"/>
  </si>
  <si>
    <t>* 확인사항</t>
    <phoneticPr fontId="2" type="noConversion"/>
  </si>
  <si>
    <t>Adjusted beta</t>
    <phoneticPr fontId="2" type="noConversion"/>
  </si>
  <si>
    <t>차입금/시총</t>
    <phoneticPr fontId="2" type="noConversion"/>
  </si>
  <si>
    <t>X</t>
    <phoneticPr fontId="2" type="noConversion"/>
  </si>
  <si>
    <t>07/29/22</t>
  </si>
  <si>
    <t>07/28/22</t>
  </si>
  <si>
    <t>07/27/22</t>
  </si>
  <si>
    <t>07/26/22</t>
  </si>
  <si>
    <t>07/25/22</t>
  </si>
  <si>
    <t>07/22/22</t>
  </si>
  <si>
    <t>07/21/22</t>
  </si>
  <si>
    <t>07/20/22</t>
  </si>
  <si>
    <t>07/19/22</t>
  </si>
  <si>
    <t>07/18/22</t>
  </si>
  <si>
    <t>07/15/22</t>
  </si>
  <si>
    <t>07/14/22</t>
  </si>
  <si>
    <t>07/13/22</t>
  </si>
  <si>
    <t>07/12/22</t>
  </si>
  <si>
    <t>07/11/22</t>
  </si>
  <si>
    <t>07/08/22</t>
  </si>
  <si>
    <t>07/07/22</t>
  </si>
  <si>
    <t>07/06/22</t>
  </si>
  <si>
    <t>07/05/22</t>
  </si>
  <si>
    <t>07/04/22</t>
  </si>
  <si>
    <t>07/01/22</t>
  </si>
  <si>
    <t>06/30/22</t>
  </si>
  <si>
    <t>06/29/22</t>
  </si>
  <si>
    <t>06/28/22</t>
  </si>
  <si>
    <t>06/27/22</t>
  </si>
  <si>
    <t>06/24/22</t>
  </si>
  <si>
    <t>06/23/22</t>
  </si>
  <si>
    <t>06/22/22</t>
  </si>
  <si>
    <t>06/21/22</t>
  </si>
  <si>
    <t>06/20/22</t>
  </si>
  <si>
    <t>06/17/22</t>
  </si>
  <si>
    <t>06/16/22</t>
  </si>
  <si>
    <t>06/15/22</t>
  </si>
  <si>
    <t>06/14/22</t>
  </si>
  <si>
    <t>06/13/22</t>
  </si>
  <si>
    <t>06/10/22</t>
  </si>
  <si>
    <t>06/09/22</t>
  </si>
  <si>
    <t>06/08/22</t>
  </si>
  <si>
    <t>06/07/22</t>
  </si>
  <si>
    <t>06/03/22</t>
  </si>
  <si>
    <t>06/02/22</t>
  </si>
  <si>
    <t>05/31/22</t>
  </si>
  <si>
    <t>05/30/22</t>
  </si>
  <si>
    <t>05/27/22</t>
  </si>
  <si>
    <t>05/26/22</t>
  </si>
  <si>
    <t>05/25/22</t>
  </si>
  <si>
    <t>05/24/22</t>
  </si>
  <si>
    <t>05/23/22</t>
  </si>
  <si>
    <t>05/20/22</t>
  </si>
  <si>
    <t>05/19/22</t>
  </si>
  <si>
    <t>05/18/22</t>
  </si>
  <si>
    <t>05/17/22</t>
  </si>
  <si>
    <t>05/16/22</t>
  </si>
  <si>
    <t>05/13/22</t>
  </si>
  <si>
    <t>05/12/22</t>
  </si>
  <si>
    <t>05/11/22</t>
  </si>
  <si>
    <t>05/10/22</t>
  </si>
  <si>
    <t>05/09/22</t>
  </si>
  <si>
    <t>05/06/22</t>
  </si>
  <si>
    <t>05/04/22</t>
  </si>
  <si>
    <t>05/03/22</t>
  </si>
  <si>
    <t>05/02/22</t>
  </si>
  <si>
    <t>평가대상기업 법인세율</t>
    <phoneticPr fontId="2" type="noConversion"/>
  </si>
  <si>
    <t>09/30/22</t>
  </si>
  <si>
    <t>09/29/22</t>
  </si>
  <si>
    <t>09/28/22</t>
  </si>
  <si>
    <t>09/27/22</t>
  </si>
  <si>
    <t>09/26/22</t>
  </si>
  <si>
    <t>09/23/22</t>
  </si>
  <si>
    <t>09/22/22</t>
  </si>
  <si>
    <t>09/21/22</t>
  </si>
  <si>
    <t>09/20/22</t>
  </si>
  <si>
    <t>09/19/22</t>
  </si>
  <si>
    <t>09/16/22</t>
  </si>
  <si>
    <t>09/15/22</t>
  </si>
  <si>
    <t>09/14/22</t>
  </si>
  <si>
    <t>09/13/22</t>
  </si>
  <si>
    <t>09/08/22</t>
  </si>
  <si>
    <t>09/07/22</t>
  </si>
  <si>
    <t>09/06/22</t>
  </si>
  <si>
    <t>09/05/22</t>
  </si>
  <si>
    <t>09/02/22</t>
  </si>
  <si>
    <t>09/01/22</t>
  </si>
  <si>
    <t>08/31/22</t>
  </si>
  <si>
    <t>08/30/22</t>
  </si>
  <si>
    <t>08/29/22</t>
  </si>
  <si>
    <t>08/26/22</t>
  </si>
  <si>
    <t>08/25/22</t>
  </si>
  <si>
    <t>08/24/22</t>
  </si>
  <si>
    <t>08/23/22</t>
  </si>
  <si>
    <t>08/22/22</t>
  </si>
  <si>
    <t>08/19/22</t>
  </si>
  <si>
    <t>08/18/22</t>
  </si>
  <si>
    <t>08/17/22</t>
  </si>
  <si>
    <t>08/16/22</t>
  </si>
  <si>
    <t>08/12/22</t>
  </si>
  <si>
    <t>08/11/22</t>
  </si>
  <si>
    <t>08/10/22</t>
  </si>
  <si>
    <t>08/09/22</t>
  </si>
  <si>
    <t>08/08/22</t>
  </si>
  <si>
    <t>08/05/22</t>
  </si>
  <si>
    <t>08/04/22</t>
  </si>
  <si>
    <t>08/03/22</t>
  </si>
  <si>
    <t>08/02/22</t>
  </si>
  <si>
    <t>08/01/22</t>
  </si>
  <si>
    <t>Last Refresh: 2022-11-30 13:57:29</t>
    <phoneticPr fontId="2" type="noConversion"/>
  </si>
  <si>
    <t>NFS-IFRS(M)</t>
    <phoneticPr fontId="2" type="noConversion"/>
  </si>
  <si>
    <t>주식기준일</t>
    <phoneticPr fontId="2" type="noConversion"/>
  </si>
  <si>
    <t>선택</t>
  </si>
  <si>
    <t>Company Name</t>
  </si>
  <si>
    <t>10/31/22</t>
  </si>
  <si>
    <t>10/28/22</t>
  </si>
  <si>
    <t>10/27/22</t>
  </si>
  <si>
    <t>10/26/22</t>
  </si>
  <si>
    <t>10/25/22</t>
  </si>
  <si>
    <t>10/24/22</t>
  </si>
  <si>
    <t>10/21/22</t>
  </si>
  <si>
    <t>10/20/22</t>
  </si>
  <si>
    <t>10/19/22</t>
  </si>
  <si>
    <t>10/18/22</t>
  </si>
  <si>
    <t>10/17/22</t>
  </si>
  <si>
    <t>10/14/22</t>
  </si>
  <si>
    <t>10/13/22</t>
  </si>
  <si>
    <t>10/12/22</t>
  </si>
  <si>
    <t>10/11/22</t>
  </si>
  <si>
    <t>10/07/22</t>
  </si>
  <si>
    <t>10/06/22</t>
  </si>
  <si>
    <t>10/05/22</t>
  </si>
  <si>
    <t>10/04/22</t>
  </si>
  <si>
    <t>2022Q3</t>
  </si>
  <si>
    <t>12/29/22</t>
  </si>
  <si>
    <t>12/28/22</t>
  </si>
  <si>
    <t>12/27/22</t>
  </si>
  <si>
    <t>12/26/22</t>
  </si>
  <si>
    <t>12/23/22</t>
  </si>
  <si>
    <t>12/22/22</t>
  </si>
  <si>
    <t>12/21/22</t>
  </si>
  <si>
    <t>12/20/22</t>
  </si>
  <si>
    <t>12/19/22</t>
  </si>
  <si>
    <t>12/16/22</t>
  </si>
  <si>
    <t>12/15/22</t>
  </si>
  <si>
    <t>12/14/22</t>
  </si>
  <si>
    <t>12/13/22</t>
  </si>
  <si>
    <t>12/12/22</t>
  </si>
  <si>
    <t>12/09/22</t>
  </si>
  <si>
    <t>12/08/22</t>
  </si>
  <si>
    <t>12/07/22</t>
  </si>
  <si>
    <t>12/06/22</t>
  </si>
  <si>
    <t>12/05/22</t>
  </si>
  <si>
    <t>12/02/22</t>
  </si>
  <si>
    <t>12/01/22</t>
  </si>
  <si>
    <t>11/30/22</t>
  </si>
  <si>
    <t>11/29/22</t>
  </si>
  <si>
    <t>11/28/22</t>
  </si>
  <si>
    <t>11/25/22</t>
  </si>
  <si>
    <t>11/24/22</t>
  </si>
  <si>
    <t>11/23/22</t>
  </si>
  <si>
    <t>11/22/22</t>
  </si>
  <si>
    <t>11/21/22</t>
  </si>
  <si>
    <t>11/18/22</t>
  </si>
  <si>
    <t>11/17/22</t>
  </si>
  <si>
    <t>11/16/22</t>
  </si>
  <si>
    <t>11/15/22</t>
  </si>
  <si>
    <t>11/14/22</t>
  </si>
  <si>
    <t>11/11/22</t>
  </si>
  <si>
    <t>11/10/22</t>
  </si>
  <si>
    <t>11/09/22</t>
  </si>
  <si>
    <t>11/08/22</t>
  </si>
  <si>
    <t>11/07/22</t>
  </si>
  <si>
    <t>11/04/22</t>
  </si>
  <si>
    <t>11/03/22</t>
  </si>
  <si>
    <t>11/02/22</t>
  </si>
  <si>
    <t>11/01/22</t>
  </si>
  <si>
    <t>베타(20210131~20230131)</t>
  </si>
  <si>
    <t>22Q3 총차입/230131 시총</t>
  </si>
  <si>
    <t>01/31/23</t>
  </si>
  <si>
    <t>01/30/23</t>
  </si>
  <si>
    <t>01/27/23</t>
  </si>
  <si>
    <t>01/26/23</t>
  </si>
  <si>
    <t>01/25/23</t>
  </si>
  <si>
    <t>01/20/23</t>
  </si>
  <si>
    <t>01/19/23</t>
  </si>
  <si>
    <t>01/18/23</t>
  </si>
  <si>
    <t>01/17/23</t>
  </si>
  <si>
    <t>01/16/23</t>
  </si>
  <si>
    <t>01/13/23</t>
  </si>
  <si>
    <t>01/12/23</t>
  </si>
  <si>
    <t>01/11/23</t>
  </si>
  <si>
    <t>01/10/23</t>
  </si>
  <si>
    <t>01/09/23</t>
  </si>
  <si>
    <t>01/06/23</t>
  </si>
  <si>
    <t>01/05/23</t>
  </si>
  <si>
    <t>01/04/23</t>
  </si>
  <si>
    <t>01/03/23</t>
  </si>
  <si>
    <t>01/02/23</t>
  </si>
  <si>
    <t>4Q</t>
  </si>
  <si>
    <t>3Q</t>
  </si>
  <si>
    <t>20224Q&amp;20230131</t>
  </si>
  <si>
    <t>A330590</t>
  </si>
  <si>
    <t>A338100</t>
  </si>
  <si>
    <t>A348950</t>
  </si>
  <si>
    <t>A357120</t>
  </si>
  <si>
    <t>총차입/시총</t>
    <phoneticPr fontId="2" type="noConversion"/>
  </si>
  <si>
    <t>KB스타리츠</t>
  </si>
  <si>
    <t>KB스타리츠</t>
    <phoneticPr fontId="2" type="noConversion"/>
  </si>
  <si>
    <t>432320 KS Equity</t>
    <phoneticPr fontId="2" type="noConversion"/>
  </si>
  <si>
    <t>2022.4Q</t>
  </si>
  <si>
    <t>22Q4 총차입/230428 시총</t>
  </si>
  <si>
    <t>2022Q4</t>
  </si>
  <si>
    <t>2023-04-28(금)</t>
  </si>
  <si>
    <t>베타(20210430~20230430)</t>
  </si>
  <si>
    <t>총차입금</t>
  </si>
  <si>
    <t>무부채베타</t>
  </si>
  <si>
    <t>부채베타</t>
  </si>
  <si>
    <t>비고</t>
  </si>
  <si>
    <t>Last Refresh: 2023-06-07 10:25:06</t>
    <phoneticPr fontId="2" type="noConversion"/>
  </si>
  <si>
    <t>Cross Sectional</t>
    <phoneticPr fontId="2" type="noConversion"/>
  </si>
  <si>
    <t>NFS-IFRS(M)</t>
    <phoneticPr fontId="2" type="noConversion"/>
  </si>
  <si>
    <r>
      <rPr>
        <b/>
        <sz val="9"/>
        <color rgb="FFFFFFFF"/>
        <rFont val="돋움"/>
        <family val="3"/>
        <charset val="129"/>
      </rPr>
      <t>총차입</t>
    </r>
    <r>
      <rPr>
        <b/>
        <sz val="9"/>
        <color rgb="FFFFFFFF"/>
        <rFont val="Arial"/>
        <family val="2"/>
      </rPr>
      <t>/</t>
    </r>
    <r>
      <rPr>
        <b/>
        <sz val="9"/>
        <color rgb="FFFFFFFF"/>
        <rFont val="돋움"/>
        <family val="3"/>
        <charset val="129"/>
      </rPr>
      <t>시총</t>
    </r>
    <phoneticPr fontId="2" type="noConversion"/>
  </si>
  <si>
    <t>Portfolio</t>
    <phoneticPr fontId="2" type="noConversion"/>
  </si>
  <si>
    <t>4Q</t>
    <phoneticPr fontId="2" type="noConversion"/>
  </si>
  <si>
    <t>3Q</t>
    <phoneticPr fontId="2" type="noConversion"/>
  </si>
  <si>
    <r>
      <rPr>
        <sz val="9"/>
        <color rgb="FF325886"/>
        <rFont val="돋움"/>
        <family val="3"/>
        <charset val="129"/>
      </rPr>
      <t>자사주차감</t>
    </r>
    <r>
      <rPr>
        <sz val="9"/>
        <color rgb="FF325886"/>
        <rFont val="Arial"/>
        <family val="2"/>
      </rPr>
      <t xml:space="preserve"> </t>
    </r>
    <r>
      <rPr>
        <sz val="9"/>
        <color rgb="FF325886"/>
        <rFont val="돋움"/>
        <family val="3"/>
        <charset val="129"/>
      </rPr>
      <t>상장주식수</t>
    </r>
    <phoneticPr fontId="2" type="noConversion"/>
  </si>
  <si>
    <r>
      <rPr>
        <sz val="9"/>
        <color rgb="FF325886"/>
        <rFont val="돋움"/>
        <family val="3"/>
        <charset val="129"/>
      </rPr>
      <t>총차입</t>
    </r>
    <r>
      <rPr>
        <sz val="9"/>
        <color rgb="FF325886"/>
        <rFont val="Arial"/>
        <family val="2"/>
      </rPr>
      <t xml:space="preserve"> : </t>
    </r>
    <r>
      <rPr>
        <sz val="9"/>
        <color rgb="FF325886"/>
        <rFont val="돋움"/>
        <family val="3"/>
        <charset val="129"/>
      </rPr>
      <t>연결기준</t>
    </r>
    <phoneticPr fontId="2" type="noConversion"/>
  </si>
  <si>
    <t>주식기준일</t>
    <phoneticPr fontId="2" type="noConversion"/>
  </si>
  <si>
    <t>Item</t>
    <phoneticPr fontId="2" type="noConversion"/>
  </si>
  <si>
    <t>종가기준일</t>
    <phoneticPr fontId="2" type="noConversion"/>
  </si>
  <si>
    <t>시가총액 : 자사주차감</t>
    <phoneticPr fontId="2" type="noConversion"/>
  </si>
  <si>
    <t>Currency</t>
    <phoneticPr fontId="2" type="noConversion"/>
  </si>
  <si>
    <t>KRW</t>
    <phoneticPr fontId="2" type="noConversion"/>
  </si>
  <si>
    <t>A145270</t>
    <phoneticPr fontId="2" type="noConversion"/>
  </si>
  <si>
    <t>A204210</t>
    <phoneticPr fontId="2" type="noConversion"/>
  </si>
  <si>
    <t>A088260</t>
    <phoneticPr fontId="2" type="noConversion"/>
  </si>
  <si>
    <t>A293940</t>
    <phoneticPr fontId="2" type="noConversion"/>
  </si>
  <si>
    <t>A330590</t>
    <phoneticPr fontId="2" type="noConversion"/>
  </si>
  <si>
    <t>A338100</t>
    <phoneticPr fontId="2" type="noConversion"/>
  </si>
  <si>
    <t>A348950</t>
    <phoneticPr fontId="2" type="noConversion"/>
  </si>
  <si>
    <t>A357120</t>
    <phoneticPr fontId="2" type="noConversion"/>
  </si>
  <si>
    <t>2023.1Q</t>
    <phoneticPr fontId="2" type="noConversion"/>
  </si>
  <si>
    <t>#N/A Invalid Security</t>
    <phoneticPr fontId="2" type="noConversion"/>
  </si>
  <si>
    <t>오피스(해외)</t>
    <phoneticPr fontId="2" type="noConversion"/>
  </si>
  <si>
    <t>A365550</t>
  </si>
  <si>
    <t>A377190</t>
  </si>
  <si>
    <t>A395400</t>
  </si>
  <si>
    <t>A400760</t>
  </si>
  <si>
    <t>A396690</t>
  </si>
  <si>
    <t>A404990</t>
  </si>
  <si>
    <t>A417310</t>
  </si>
  <si>
    <t>A357430</t>
  </si>
  <si>
    <t>A432320</t>
  </si>
  <si>
    <t>23Q1 총차입/230731 시총</t>
  </si>
  <si>
    <t>베타(20210731~20230731)</t>
  </si>
  <si>
    <t>2023Q1</t>
  </si>
  <si>
    <t>2023-07-31(월)</t>
  </si>
  <si>
    <t>베타(20210930~20230927)</t>
  </si>
  <si>
    <t>23Q2 총차입/230927 시총</t>
  </si>
  <si>
    <t>2023Q2</t>
  </si>
  <si>
    <t>2023-09-27(수)</t>
  </si>
  <si>
    <t>23Q2 총차입/231031 시총</t>
  </si>
  <si>
    <t>베타(20211031~20231031)</t>
  </si>
  <si>
    <t>2023-10-31(화)</t>
  </si>
  <si>
    <t>간접투자(지분, 수익증권)</t>
    <phoneticPr fontId="2" type="noConversion"/>
  </si>
  <si>
    <t>물류, 오피스</t>
    <phoneticPr fontId="2" type="noConversion"/>
  </si>
  <si>
    <t>당사는 공시기준일 현재, i) 서울특별시 영등포구 문래동 소재 오피스 세미콜론 문래를 기초자산으로 하는 주식회사 세미콜론문래위탁관리부동산투자회사 (이하 "세미콜론문래리츠")의 지분증권 ii) 경기도 용인시 처인구 백암면 고안리 소재 물류센터 FASSTO 용인1센터를 기초자산으로 하는 주식회사 디디아이백암로지스틱스위탁관리부동산투자회사 (이하 "디디아이백암로지스틱스리츠")의 지분증권 ⅲ) 경기도 용인시 처인구 백암면 고안리 소재 물류센터 FASSTO 용인2센터를 기초자산으로 하는 주식회사 디디아이백암로지스틱스2호위탁관리부동산투자회사 (이하 "디디아이백암로지스틱스리츠2호")의 지분증권 ⅳ) 아마존 재팬의 일본 허브물류센터를 기초자산으로 하는 이지스글로벌일반사모부동산투자신탁300호(이하 "이지스300호")의 수익증권에 투자하였습니다. 이를 통해 발생하는 안정적인 배당수익을 재원으로 당사 주주들에게 배당금을 지급하고자 합니다.</t>
    <phoneticPr fontId="2" type="noConversion"/>
  </si>
  <si>
    <t>직접투자, 간접투자</t>
    <phoneticPr fontId="2" type="noConversion"/>
  </si>
  <si>
    <t>오피스, 물류</t>
    <phoneticPr fontId="2" type="noConversion"/>
  </si>
  <si>
    <t>23년 9월 기준 투자부동산 정보
1. 분당스퀘어(오피스) 매입금액 2,011억
2. 엔에이치3,5,7호 위탁관리 보통주 지분증권
   (오피스 에이원타워 당산, 인계/MDM타워 금남로,광주역 1,394억
    물류(도지물류센터) 372억 총 매입금액 1,766억)</t>
    <phoneticPr fontId="2" type="noConversion"/>
  </si>
  <si>
    <t>美 인디애나폴리스,템파 FedEx Ground 물류, 휴스턴 아마존물류센터</t>
    <phoneticPr fontId="2" type="noConversion"/>
  </si>
  <si>
    <t>물류</t>
    <phoneticPr fontId="2" type="noConversion"/>
  </si>
  <si>
    <t>간접투자</t>
    <phoneticPr fontId="2" type="noConversion"/>
  </si>
  <si>
    <t>직접투자</t>
    <phoneticPr fontId="2" type="noConversion"/>
  </si>
  <si>
    <t>23년 9월 기준 투자부동산 정보
1. 인천스퀘어원(서부티엔디, 홈플러스) 3,725억
2. 용산 그랜드머큐어호텔 1,700억 
3. 나인트리 동대문 호텔 630억</t>
    <phoneticPr fontId="2" type="noConversion"/>
  </si>
  <si>
    <t>오피스, 주유소, 수처리센터</t>
    <phoneticPr fontId="2" type="noConversion"/>
  </si>
  <si>
    <t xml:space="preserve">23년 9월 기준 투자부동산 정보
1.SK서린빌딩(오피스) - 1.1조 - SK㈜에 운용리스 제공
2. SK U타워(오피스) - 0.548조 - SK하이닉스 운용리스 제공
3. 주유소 - 0.869조 - SK에너지 운용리스 제공
4. 종로타워(오피스) - 0.6657조 - SK온 운용리스 제공
5. 수처리센터 - 1.1조 - SK하이닉스 운용리스 제공 </t>
    <phoneticPr fontId="2" type="noConversion"/>
  </si>
  <si>
    <t>리테일, 호텔</t>
    <phoneticPr fontId="2" type="noConversion"/>
  </si>
  <si>
    <t>https://reits.molit.go.kr/public/svc/svc/openPage.do?pageId=020302</t>
    <phoneticPr fontId="2" type="noConversion"/>
  </si>
  <si>
    <t>한화리츠</t>
    <phoneticPr fontId="2" type="noConversion"/>
  </si>
  <si>
    <t>삼성FN리츠</t>
    <phoneticPr fontId="2" type="noConversion"/>
  </si>
  <si>
    <t>365550 KS Equity</t>
    <phoneticPr fontId="2" type="noConversion"/>
  </si>
  <si>
    <t>https://news.mt.co.kr/mtview.php?no=2023112916103368160</t>
  </si>
  <si>
    <t>Outlier</t>
    <phoneticPr fontId="2" type="noConversion"/>
  </si>
  <si>
    <t>* [2023년 11월] 최대주주 변경 공시로 주가 4배 상승, 펀더멘탈과 상이한 이슈로 차입금시총 비율의 변동 야기</t>
    <phoneticPr fontId="2" type="noConversion"/>
  </si>
  <si>
    <t>오피스</t>
    <phoneticPr fontId="2" type="noConversion"/>
  </si>
  <si>
    <t>24년 2월 기준 투자부동산 정보
1. 프랑스 Crystal Park 투자 수익증권(마스턴신탁) - 504억
2. 인천항동스마트물류센터 지분증권(코크렙52호리츠) - 412억
3. 프랑스 아마존 물류센터 지분증권(마스턴신탁) - 332억</t>
    <phoneticPr fontId="2" type="noConversion"/>
  </si>
  <si>
    <t>24년 1월 기준 투자부동산 정보
1. 벨기에 브뤼셀 North Galaxy Towers(자회사리츠보통주) - 4,293억
2. 영국 런던 Samsung Europe HQ(수익증권) - 502억</t>
    <phoneticPr fontId="2" type="noConversion"/>
  </si>
  <si>
    <t>24년 2월 기준 투자부동산 정보
1. 여의도 하나증권 빌딩 - 5,055억</t>
    <phoneticPr fontId="2" type="noConversion"/>
  </si>
  <si>
    <t>23년 9월 기준 투자부동산 정보
1. 인천스퀘어원(서부티엔디, 홈플러스) - 3,725억
2. 용산 그랜드머큐어호텔 - 1,700억 
3. 나인트리 동대문 호텔 - 630억</t>
    <phoneticPr fontId="2" type="noConversion"/>
  </si>
  <si>
    <t>오피스, 물류
(해외)</t>
    <phoneticPr fontId="2" type="noConversion"/>
  </si>
  <si>
    <t>24Q1 총차입/240731 시총</t>
  </si>
  <si>
    <t>2024Q1</t>
  </si>
  <si>
    <t>2024-07-31(수)</t>
  </si>
  <si>
    <t>베타(20220731~20240731)</t>
  </si>
  <si>
    <t>365550 KS EquiTy</t>
    <phoneticPr fontId="2" type="noConversion"/>
  </si>
  <si>
    <t>451800 KS Equity</t>
    <phoneticPr fontId="2" type="noConversion"/>
  </si>
  <si>
    <t>448730 KS Equity</t>
    <phoneticPr fontId="2" type="noConversion"/>
  </si>
  <si>
    <t>451800 KS Equity</t>
  </si>
  <si>
    <t>448730 KS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</si>
</sst>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 #,##0_-;_-* &quot;-&quot;_-;_-@_-"/>
    <numFmt numFmtId="176" formatCode="yyyy\-mm\-dd"/>
    <numFmt numFmtId="177" formatCode="#,##0.000000_ ;[Red]\-#,##0.000000\ "/>
    <numFmt numFmtId="178" formatCode="#,##0.00_ ;[Red]\-#,##0.00\ "/>
    <numFmt numFmtId="179" formatCode="0.000"/>
    <numFmt numFmtId="180" formatCode="#,##0.000_ ;[Red]\-#,##0.000\ "/>
    <numFmt numFmtId="181" formatCode="#,##0.000"/>
    <numFmt numFmtId="182" formatCode="0.0%"/>
    <numFmt numFmtId="183" formatCode="#,##0.0000"/>
    <numFmt numFmtId="184" formatCode="_-* #,##0.000_-;\-* #,##0.000_-;_-* &quot;-&quot;_-;_-@_-"/>
    <numFmt numFmtId="185" formatCode="###,##0"/>
    <numFmt numFmtId="186" formatCode="#,##0.000000000000_ "/>
    <numFmt numFmtId="187" formatCode="0.00000"/>
    <numFmt numFmtId="188" formatCode=";;;"/>
    <numFmt numFmtId="189" formatCode="#,##0.0000_ ;[Red]\-#,##0.0000\ "/>
    <numFmt numFmtId="190" formatCode="0.000%"/>
    <numFmt numFmtId="191" formatCode="0_);[Red]\(0\)"/>
  </numFmts>
  <fonts count="92">
    <font>
      <sz val="11"/>
      <color theme="1"/>
      <name val="맑은 고딕"/>
      <family val="2"/>
      <charset val="129"/>
      <scheme val="minor"/>
    </font>
    <font>
      <sz val="9"/>
      <color theme="1"/>
      <name val="맑은 고딕"/>
      <family val="2"/>
      <charset val="129"/>
      <scheme val="minor"/>
    </font>
    <font>
      <sz val="8"/>
      <name val="맑은 고딕"/>
      <family val="2"/>
      <charset val="129"/>
      <scheme val="minor"/>
    </font>
    <font>
      <sz val="9"/>
      <color theme="1"/>
      <name val="Arial"/>
      <family val="2"/>
    </font>
    <font>
      <b/>
      <sz val="9"/>
      <color rgb="FFFFFFFF"/>
      <name val="Arial"/>
      <family val="2"/>
    </font>
    <font>
      <sz val="9"/>
      <color rgb="FF325886"/>
      <name val="Arial"/>
      <family val="2"/>
    </font>
    <font>
      <b/>
      <sz val="9"/>
      <color theme="1"/>
      <name val="맑은 고딕"/>
      <family val="3"/>
      <charset val="129"/>
      <scheme val="minor"/>
    </font>
    <font>
      <sz val="9"/>
      <name val="맑은 고딕"/>
      <family val="2"/>
      <charset val="129"/>
      <scheme val="minor"/>
    </font>
    <font>
      <sz val="9"/>
      <color indexed="54"/>
      <name val="Tahoma"/>
      <family val="2"/>
    </font>
    <font>
      <sz val="9"/>
      <color rgb="FF000000"/>
      <name val="맑은 고딕"/>
      <family val="3"/>
      <charset val="129"/>
    </font>
    <font>
      <b/>
      <sz val="9"/>
      <color rgb="FF000000"/>
      <name val="맑은 고딕"/>
      <family val="3"/>
      <charset val="129"/>
    </font>
    <font>
      <b/>
      <sz val="9"/>
      <color rgb="FFFF0000"/>
      <name val="맑은 고딕"/>
      <family val="3"/>
      <charset val="129"/>
      <scheme val="minor"/>
    </font>
    <font>
      <sz val="9"/>
      <color rgb="FFFF0000"/>
      <name val="맑은 고딕"/>
      <family val="2"/>
      <charset val="129"/>
      <scheme val="minor"/>
    </font>
    <font>
      <b/>
      <sz val="9"/>
      <color rgb="FFFF0000"/>
      <name val="맑은 고딕"/>
      <family val="2"/>
      <charset val="129"/>
      <scheme val="minor"/>
    </font>
    <font>
      <b/>
      <sz val="9"/>
      <color theme="1"/>
      <name val="Arial"/>
      <family val="2"/>
    </font>
    <font>
      <sz val="8"/>
      <color theme="1"/>
      <name val="Arial"/>
      <family val="2"/>
    </font>
    <font>
      <u/>
      <sz val="11"/>
      <color theme="10"/>
      <name val="맑은 고딕"/>
      <family val="2"/>
      <charset val="129"/>
      <scheme val="minor"/>
    </font>
    <font>
      <b/>
      <sz val="9"/>
      <color theme="1"/>
      <name val="Mgb"/>
      <family val="2"/>
    </font>
    <font>
      <sz val="9"/>
      <color theme="1"/>
      <name val="돋움"/>
      <family val="3"/>
      <charset val="129"/>
    </font>
    <font>
      <b/>
      <sz val="9"/>
      <color rgb="FFFF0000"/>
      <name val="맑은 고딕"/>
      <family val="3"/>
      <charset val="129"/>
    </font>
    <font>
      <sz val="11"/>
      <color theme="1"/>
      <name val="맑은 고딕"/>
      <family val="3"/>
      <charset val="129"/>
      <scheme val="minor"/>
    </font>
    <font>
      <sz val="9"/>
      <color theme="1"/>
      <name val="맑은 고딕"/>
      <family val="3"/>
      <charset val="129"/>
    </font>
    <font>
      <b/>
      <sz val="9"/>
      <color theme="1"/>
      <name val="돋움"/>
      <family val="3"/>
      <charset val="129"/>
    </font>
    <font>
      <b/>
      <sz val="9"/>
      <color theme="1"/>
      <name val="맑은 고딕"/>
      <family val="3"/>
      <charset val="129"/>
    </font>
    <font>
      <vertAlign val="subscript"/>
      <sz val="9"/>
      <color rgb="FF000000"/>
      <name val="맑은 고딕"/>
      <family val="3"/>
      <charset val="129"/>
    </font>
    <font>
      <sz val="9"/>
      <color rgb="FFFF0000"/>
      <name val="맑은 고딕"/>
      <family val="3"/>
      <charset val="129"/>
    </font>
    <font>
      <sz val="9"/>
      <color rgb="FFFF0000"/>
      <name val="돋움"/>
      <family val="3"/>
      <charset val="129"/>
    </font>
    <font>
      <b/>
      <sz val="11"/>
      <color indexed="9"/>
      <name val="Calibri"/>
      <family val="2"/>
    </font>
    <font>
      <sz val="11"/>
      <color theme="1"/>
      <name val="맑은 고딕"/>
      <family val="2"/>
      <scheme val="minor"/>
    </font>
    <font>
      <sz val="10"/>
      <name val="Arial"/>
      <family val="2"/>
    </font>
    <font>
      <sz val="9"/>
      <color rgb="FFFF0000"/>
      <name val="맑은 고딕"/>
      <family val="3"/>
      <charset val="129"/>
      <scheme val="minor"/>
    </font>
    <font>
      <sz val="11"/>
      <color theme="1"/>
      <name val="맑은 고딕"/>
      <family val="2"/>
      <charset val="129"/>
      <scheme val="minor"/>
    </font>
    <font>
      <b/>
      <sz val="9"/>
      <color rgb="FFFFFFFF"/>
      <name val="돋움"/>
      <family val="3"/>
      <charset val="129"/>
    </font>
    <font>
      <b/>
      <sz val="9"/>
      <color rgb="FF325886"/>
      <name val="Arial"/>
      <family val="2"/>
    </font>
    <font>
      <sz val="9"/>
      <color rgb="FF325886"/>
      <name val="돋움"/>
      <family val="3"/>
      <charset val="129"/>
    </font>
    <font>
      <b/>
      <sz val="9"/>
      <color theme="1"/>
      <name val="맑은 고딕"/>
      <family val="2"/>
      <charset val="129"/>
    </font>
    <font>
      <b/>
      <sz val="8"/>
      <color rgb="FF000000"/>
      <name val="맑은 고딕"/>
      <family val="3"/>
      <charset val="129"/>
    </font>
    <font>
      <sz val="8"/>
      <color rgb="FF000000"/>
      <name val="맑은 고딕"/>
      <family val="3"/>
      <charset val="129"/>
    </font>
    <font>
      <sz val="10"/>
      <name val="돋움"/>
      <family val="3"/>
      <charset val="129"/>
    </font>
    <font>
      <sz val="8"/>
      <name val="돋움"/>
      <family val="3"/>
      <charset val="129"/>
    </font>
    <font>
      <b/>
      <sz val="8"/>
      <name val="맑은 고딕"/>
      <family val="3"/>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9"/>
      <color rgb="FF4D4D4D"/>
      <name val="나눔고딕"/>
      <family val="3"/>
      <charset val="129"/>
    </font>
    <font>
      <b/>
      <sz val="10"/>
      <color rgb="FFFF0000"/>
      <name val="맑은 고딕"/>
      <family val="3"/>
      <charset val="129"/>
      <scheme val="minor"/>
    </font>
    <font>
      <sz val="10"/>
      <color theme="1"/>
      <name val="맑은 고딕"/>
      <family val="2"/>
      <charset val="129"/>
      <scheme val="minor"/>
    </font>
    <font>
      <sz val="10"/>
      <color theme="1"/>
      <name val="맑은 고딕"/>
      <family val="3"/>
      <charset val="129"/>
      <scheme val="minor"/>
    </font>
    <font>
      <i/>
      <sz val="10"/>
      <color rgb="FFFF0000"/>
      <name val="맑은 고딕"/>
      <family val="3"/>
      <charset val="129"/>
      <scheme val="minor"/>
    </font>
    <font>
      <sz val="10"/>
      <name val="맑은 고딕"/>
      <family val="3"/>
      <charset val="129"/>
      <scheme val="minor"/>
    </font>
    <font>
      <b/>
      <sz val="10"/>
      <color theme="0"/>
      <name val="맑은 고딕"/>
      <family val="3"/>
      <charset val="129"/>
      <scheme val="minor"/>
    </font>
    <font>
      <sz val="10"/>
      <color theme="0"/>
      <name val="맑은 고딕"/>
      <family val="3"/>
      <charset val="129"/>
      <scheme val="minor"/>
    </font>
    <font>
      <sz val="9"/>
      <color rgb="FF325886"/>
      <name val="맑은 고딕"/>
      <family val="2"/>
      <charset val="129"/>
    </font>
    <font>
      <b/>
      <sz val="9"/>
      <color rgb="FFFF0000"/>
      <name val="Arial"/>
      <family val="2"/>
    </font>
    <font>
      <sz val="8"/>
      <color theme="1"/>
      <name val="맑은 고딕"/>
      <family val="2"/>
      <charset val="129"/>
    </font>
    <font>
      <sz val="9"/>
      <color theme="1"/>
      <name val="맑은 고딕"/>
      <family val="3"/>
      <charset val="129"/>
      <scheme val="minor"/>
    </font>
    <font>
      <sz val="9"/>
      <color rgb="FF000000"/>
      <name val="맑은 고딕"/>
      <family val="3"/>
      <charset val="129"/>
      <scheme val="minor"/>
    </font>
    <font>
      <b/>
      <sz val="9"/>
      <color rgb="FF000000"/>
      <name val="맑은 고딕"/>
      <family val="3"/>
      <charset val="129"/>
      <scheme val="minor"/>
    </font>
    <font>
      <u/>
      <sz val="11"/>
      <color theme="10"/>
      <name val="맑은 고딕"/>
      <family val="3"/>
      <charset val="129"/>
      <scheme val="minor"/>
    </font>
    <font>
      <sz val="9"/>
      <color rgb="FF4D4D4D"/>
      <name val="맑은 고딕"/>
      <family val="3"/>
      <charset val="129"/>
      <scheme val="minor"/>
    </font>
    <font>
      <vertAlign val="subscript"/>
      <sz val="9"/>
      <color rgb="FF000000"/>
      <name val="맑은 고딕"/>
      <family val="3"/>
      <charset val="129"/>
      <scheme val="minor"/>
    </font>
    <font>
      <b/>
      <sz val="11"/>
      <color theme="1"/>
      <name val="맑은 고딕"/>
      <family val="3"/>
      <charset val="129"/>
      <scheme val="minor"/>
    </font>
    <font>
      <sz val="9"/>
      <color theme="0"/>
      <name val="맑은 고딕"/>
      <family val="3"/>
      <charset val="129"/>
      <scheme val="minor"/>
    </font>
    <font>
      <i/>
      <sz val="9"/>
      <color theme="1"/>
      <name val="맑은 고딕"/>
      <family val="3"/>
      <charset val="129"/>
      <scheme val="minor"/>
    </font>
    <font>
      <sz val="9"/>
      <color rgb="FFFF0000"/>
      <name val="Arial"/>
      <family val="2"/>
    </font>
    <font>
      <b/>
      <i/>
      <sz val="12"/>
      <color rgb="FFFF0000"/>
      <name val="맑은 고딕"/>
      <family val="3"/>
      <charset val="129"/>
      <scheme val="minor"/>
    </font>
    <font>
      <b/>
      <sz val="10"/>
      <color theme="1"/>
      <name val="맑은 고딕"/>
      <family val="3"/>
      <charset val="129"/>
      <scheme val="minor"/>
    </font>
    <font>
      <i/>
      <sz val="9"/>
      <color rgb="FF000000"/>
      <name val="맑은 고딕"/>
      <family val="3"/>
      <charset val="129"/>
    </font>
    <font>
      <sz val="9"/>
      <color theme="1"/>
      <name val="맑은 고딕"/>
      <family val="2"/>
      <charset val="129"/>
    </font>
    <font>
      <b/>
      <sz val="9"/>
      <color rgb="FFFFFFFF"/>
      <name val="맑은 고딕"/>
      <family val="3"/>
      <charset val="129"/>
      <scheme val="minor"/>
    </font>
    <font>
      <sz val="9"/>
      <color rgb="FF325886"/>
      <name val="맑은 고딕"/>
      <family val="3"/>
      <charset val="129"/>
      <scheme val="minor"/>
    </font>
    <font>
      <b/>
      <sz val="9"/>
      <color rgb="FF325886"/>
      <name val="맑은 고딕"/>
      <family val="3"/>
      <charset val="129"/>
      <scheme val="minor"/>
    </font>
    <font>
      <u/>
      <sz val="9"/>
      <color theme="10"/>
      <name val="맑은 고딕"/>
      <family val="2"/>
      <charset val="129"/>
      <scheme val="minor"/>
    </font>
    <font>
      <u/>
      <sz val="9"/>
      <color theme="10"/>
      <name val="맑은 고딕"/>
      <family val="3"/>
      <charset val="129"/>
      <scheme val="minor"/>
    </font>
    <font>
      <b/>
      <i/>
      <sz val="9"/>
      <color theme="1"/>
      <name val="맑은 고딕"/>
      <family val="3"/>
      <charset val="129"/>
      <scheme val="minor"/>
    </font>
    <font>
      <b/>
      <sz val="8"/>
      <color theme="1"/>
      <name val="맑은 고딕"/>
      <family val="3"/>
      <charset val="129"/>
      <scheme val="minor"/>
    </font>
    <font>
      <u/>
      <sz val="10"/>
      <color theme="10"/>
      <name val="맑은 고딕"/>
      <family val="2"/>
      <charset val="129"/>
      <scheme val="minor"/>
    </font>
    <font>
      <b/>
      <sz val="9"/>
      <color indexed="81"/>
      <name val="Tahoma"/>
      <family val="2"/>
    </font>
    <font>
      <b/>
      <sz val="9"/>
      <color indexed="81"/>
      <name val="돋움"/>
      <family val="3"/>
      <charset val="129"/>
    </font>
  </fonts>
  <fills count="55">
    <fill>
      <patternFill patternType="none"/>
    </fill>
    <fill>
      <patternFill patternType="gray125"/>
    </fill>
    <fill>
      <patternFill patternType="solid">
        <fgColor rgb="FF01185F"/>
        <bgColor indexed="64"/>
      </patternFill>
    </fill>
    <fill>
      <patternFill patternType="solid">
        <fgColor rgb="FFE7EEFD"/>
        <bgColor indexed="64"/>
      </patternFill>
    </fill>
    <fill>
      <patternFill patternType="solid">
        <fgColor rgb="FF87AAC5"/>
        <bgColor indexed="64"/>
      </patternFill>
    </fill>
    <fill>
      <patternFill patternType="solid">
        <fgColor rgb="FFABC3D6"/>
        <bgColor indexed="64"/>
      </patternFill>
    </fill>
    <fill>
      <patternFill patternType="solid">
        <fgColor rgb="FFEBEBEB"/>
        <bgColor indexed="64"/>
      </patternFill>
    </fill>
    <fill>
      <patternFill patternType="solid">
        <fgColor rgb="FFF5F5F5"/>
        <bgColor indexed="64"/>
      </patternFill>
    </fill>
    <fill>
      <patternFill patternType="solid">
        <fgColor rgb="FFD7E4BC"/>
        <bgColor indexed="64"/>
      </patternFill>
    </fill>
    <fill>
      <patternFill patternType="solid">
        <fgColor rgb="FFEAF1DD"/>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DFDFD"/>
        <bgColor indexed="64"/>
      </patternFill>
    </fill>
    <fill>
      <patternFill patternType="solid">
        <fgColor rgb="FFC6D9F1"/>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FFCC"/>
        <bgColor indexed="64"/>
      </patternFill>
    </fill>
    <fill>
      <patternFill patternType="solid">
        <fgColor rgb="FF4F81BD"/>
        <bgColor indexed="64"/>
      </patternFill>
    </fill>
    <fill>
      <patternFill patternType="solid">
        <fgColor rgb="FFFFFFFF"/>
        <bgColor indexed="64"/>
      </patternFill>
    </fill>
    <fill>
      <patternFill patternType="solid">
        <fgColor rgb="FFD2DCFA"/>
        <bgColor indexed="64"/>
      </patternFill>
    </fill>
    <fill>
      <patternFill patternType="solid">
        <fgColor rgb="FFD9D9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tint="-0.14999847407452621"/>
        <bgColor indexed="64"/>
      </patternFill>
    </fill>
    <fill>
      <patternFill patternType="solid">
        <fgColor theme="8" tint="0.79998168889431442"/>
        <bgColor indexed="64"/>
      </patternFill>
    </fill>
  </fills>
  <borders count="71">
    <border>
      <left/>
      <right/>
      <top/>
      <bottom/>
      <diagonal/>
    </border>
    <border>
      <left style="thin">
        <color rgb="FF538DD5"/>
      </left>
      <right style="thin">
        <color rgb="FF538DD5"/>
      </right>
      <top style="thin">
        <color rgb="FF538DD5"/>
      </top>
      <bottom style="thin">
        <color rgb="FF538DD5"/>
      </bottom>
      <diagonal/>
    </border>
    <border>
      <left style="thin">
        <color rgb="FF538DD5"/>
      </left>
      <right/>
      <top style="thin">
        <color rgb="FF538DD5"/>
      </top>
      <bottom/>
      <diagonal/>
    </border>
    <border>
      <left style="thin">
        <color rgb="FF538DD5"/>
      </left>
      <right style="thin">
        <color rgb="FF538DD5"/>
      </right>
      <top style="thin">
        <color rgb="FF538DD5"/>
      </top>
      <bottom/>
      <diagonal/>
    </border>
    <border>
      <left style="thin">
        <color indexed="64"/>
      </left>
      <right style="thin">
        <color indexed="64"/>
      </right>
      <top style="thin">
        <color indexed="64"/>
      </top>
      <bottom style="thin">
        <color indexed="64"/>
      </bottom>
      <diagonal/>
    </border>
    <border>
      <left style="thin">
        <color rgb="FF538DD5"/>
      </left>
      <right/>
      <top style="thin">
        <color rgb="FF538DD5"/>
      </top>
      <bottom style="thin">
        <color rgb="FF538DD5"/>
      </bottom>
      <diagonal/>
    </border>
    <border>
      <left style="thin">
        <color rgb="FF538DD5"/>
      </left>
      <right style="thin">
        <color rgb="FF538DD5"/>
      </right>
      <top/>
      <bottom style="thin">
        <color rgb="FF538DD5"/>
      </bottom>
      <diagonal/>
    </border>
    <border>
      <left/>
      <right/>
      <top/>
      <bottom style="thin">
        <color rgb="FFA6A6A6"/>
      </bottom>
      <diagonal/>
    </border>
    <border>
      <left/>
      <right style="thin">
        <color indexed="64"/>
      </right>
      <top style="thin">
        <color indexed="64"/>
      </top>
      <bottom style="thin">
        <color indexed="64"/>
      </bottom>
      <diagonal/>
    </border>
    <border>
      <left/>
      <right style="thin">
        <color indexed="64"/>
      </right>
      <top style="thin">
        <color indexed="64"/>
      </top>
      <bottom style="thin">
        <color theme="0" tint="-0.34998626667073579"/>
      </bottom>
      <diagonal/>
    </border>
    <border>
      <left/>
      <right style="thin">
        <color indexed="64"/>
      </right>
      <top style="thin">
        <color theme="0" tint="-0.34998626667073579"/>
      </top>
      <bottom style="thin">
        <color indexed="64"/>
      </bottom>
      <diagonal/>
    </border>
    <border>
      <left/>
      <right/>
      <top/>
      <bottom style="thin">
        <color auto="1"/>
      </bottom>
      <diagonal/>
    </border>
    <border>
      <left/>
      <right/>
      <top style="thin">
        <color auto="1"/>
      </top>
      <bottom/>
      <diagonal/>
    </border>
    <border>
      <left style="medium">
        <color rgb="FFCECECE"/>
      </left>
      <right/>
      <top/>
      <bottom style="medium">
        <color rgb="FFCECECE"/>
      </bottom>
      <diagonal/>
    </border>
    <border>
      <left style="medium">
        <color rgb="FFCECECE"/>
      </left>
      <right/>
      <top style="thick">
        <color rgb="FF0B4FA1"/>
      </top>
      <bottom style="medium">
        <color rgb="FFCECECE"/>
      </bottom>
      <diagonal/>
    </border>
    <border>
      <left style="thick">
        <color rgb="FFFF0000"/>
      </left>
      <right style="thick">
        <color rgb="FFFF0000"/>
      </right>
      <top style="thin">
        <color indexed="64"/>
      </top>
      <bottom style="thick">
        <color rgb="FFFF0000"/>
      </bottom>
      <diagonal/>
    </border>
    <border>
      <left style="thick">
        <color rgb="FFFF0000"/>
      </left>
      <right style="thick">
        <color rgb="FFFF0000"/>
      </right>
      <top style="thick">
        <color rgb="FFFF0000"/>
      </top>
      <bottom style="thin">
        <color indexed="64"/>
      </bottom>
      <diagonal/>
    </border>
    <border>
      <left style="thick">
        <color rgb="FFFF0000"/>
      </left>
      <right style="thick">
        <color rgb="FFFF0000"/>
      </right>
      <top style="thin">
        <color indexed="64"/>
      </top>
      <bottom style="thin">
        <color indexed="64"/>
      </bottom>
      <diagonal/>
    </border>
    <border>
      <left style="medium">
        <color rgb="FF999999"/>
      </left>
      <right style="medium">
        <color rgb="FF999999"/>
      </right>
      <top style="medium">
        <color rgb="FF999999"/>
      </top>
      <bottom style="medium">
        <color rgb="FF999999"/>
      </bottom>
      <diagonal/>
    </border>
    <border>
      <left/>
      <right style="medium">
        <color rgb="FF999999"/>
      </right>
      <top style="medium">
        <color rgb="FF999999"/>
      </top>
      <bottom style="medium">
        <color rgb="FF999999"/>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bottom/>
      <diagonal/>
    </border>
    <border>
      <left style="medium">
        <color rgb="FF999999"/>
      </left>
      <right style="medium">
        <color rgb="FF999999"/>
      </right>
      <top style="medium">
        <color rgb="FF999999"/>
      </top>
      <bottom/>
      <diagonal/>
    </border>
    <border>
      <left style="medium">
        <color rgb="FF999999"/>
      </left>
      <right/>
      <top style="medium">
        <color rgb="FF999999"/>
      </top>
      <bottom style="medium">
        <color rgb="FF999999"/>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rgb="FFA6A6A6"/>
      </bottom>
      <diagonal/>
    </border>
    <border>
      <left/>
      <right/>
      <top style="medium">
        <color rgb="FF999999"/>
      </top>
      <bottom style="medium">
        <color rgb="FF999999"/>
      </bottom>
      <diagonal/>
    </border>
    <border>
      <left/>
      <right/>
      <top/>
      <bottom style="medium">
        <color rgb="FF99999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thin">
        <color indexed="64"/>
      </left>
      <right style="thin">
        <color indexed="64"/>
      </right>
      <top style="thin">
        <color rgb="FFA6A6A6"/>
      </top>
      <bottom style="thin">
        <color indexed="64"/>
      </bottom>
      <diagonal/>
    </border>
    <border>
      <left style="thin">
        <color indexed="64"/>
      </left>
      <right style="thin">
        <color indexed="64"/>
      </right>
      <top style="thin">
        <color indexed="64"/>
      </top>
      <bottom style="thin">
        <color rgb="FFA6A6A6"/>
      </bottom>
      <diagonal/>
    </border>
    <border>
      <left/>
      <right/>
      <top style="thin">
        <color rgb="FFA6A6A6"/>
      </top>
      <bottom/>
      <diagonal/>
    </border>
    <border>
      <left/>
      <right style="thin">
        <color indexed="64"/>
      </right>
      <top style="thin">
        <color rgb="FFA6A6A6"/>
      </top>
      <bottom/>
      <diagonal/>
    </border>
    <border>
      <left/>
      <right/>
      <top style="thin">
        <color rgb="FFA6A6A6"/>
      </top>
      <bottom style="thin">
        <color rgb="FFA6A6A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double">
        <color indexed="64"/>
      </bottom>
      <diagonal/>
    </border>
    <border>
      <left/>
      <right/>
      <top/>
      <bottom style="medium">
        <color rgb="FFCECECE"/>
      </bottom>
      <diagonal/>
    </border>
    <border>
      <left style="medium">
        <color rgb="FFCECECE"/>
      </left>
      <right/>
      <top/>
      <bottom/>
      <diagonal/>
    </border>
    <border>
      <left/>
      <right style="thin">
        <color indexed="64"/>
      </right>
      <top style="thin">
        <color rgb="FFA6A6A6"/>
      </top>
      <bottom style="thin">
        <color rgb="FFA6A6A6"/>
      </bottom>
      <diagonal/>
    </border>
    <border>
      <left style="medium">
        <color rgb="FFCECECE"/>
      </left>
      <right/>
      <top style="thick">
        <color rgb="FF0B4FA1"/>
      </top>
      <bottom style="double">
        <color rgb="FFCECECE"/>
      </bottom>
      <diagonal/>
    </border>
    <border>
      <left/>
      <right style="medium">
        <color rgb="FFCECECE"/>
      </right>
      <top style="thick">
        <color rgb="FF0B4FA1"/>
      </top>
      <bottom style="double">
        <color rgb="FFCECECE"/>
      </bottom>
      <diagonal/>
    </border>
    <border>
      <left/>
      <right style="medium">
        <color rgb="FFCECECE"/>
      </right>
      <top/>
      <bottom style="medium">
        <color rgb="FFCECECE"/>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top/>
      <bottom style="medium">
        <color indexed="64"/>
      </bottom>
      <diagonal/>
    </border>
  </borders>
  <cellStyleXfs count="48">
    <xf numFmtId="0" fontId="0" fillId="0" borderId="0">
      <alignment vertical="center"/>
    </xf>
    <xf numFmtId="0" fontId="16" fillId="0" borderId="0" applyNumberFormat="0" applyFill="0" applyBorder="0" applyAlignment="0" applyProtection="0">
      <alignment vertical="center"/>
    </xf>
    <xf numFmtId="0" fontId="27" fillId="17" borderId="0"/>
    <xf numFmtId="0" fontId="28" fillId="0" borderId="0"/>
    <xf numFmtId="0" fontId="29" fillId="0" borderId="0"/>
    <xf numFmtId="41" fontId="31" fillId="0" borderId="0" applyFont="0" applyFill="0" applyBorder="0" applyAlignment="0" applyProtection="0">
      <alignment vertical="center"/>
    </xf>
    <xf numFmtId="0" fontId="41" fillId="0" borderId="0" applyNumberFormat="0" applyFill="0" applyBorder="0" applyAlignment="0" applyProtection="0">
      <alignment vertical="center"/>
    </xf>
    <xf numFmtId="0" fontId="42" fillId="0" borderId="34" applyNumberFormat="0" applyFill="0" applyAlignment="0" applyProtection="0">
      <alignment vertical="center"/>
    </xf>
    <xf numFmtId="0" fontId="43" fillId="0" borderId="35" applyNumberFormat="0" applyFill="0" applyAlignment="0" applyProtection="0">
      <alignment vertical="center"/>
    </xf>
    <xf numFmtId="0" fontId="44" fillId="0" borderId="36" applyNumberFormat="0" applyFill="0" applyAlignment="0" applyProtection="0">
      <alignment vertical="center"/>
    </xf>
    <xf numFmtId="0" fontId="44" fillId="0" borderId="0" applyNumberFormat="0" applyFill="0" applyBorder="0" applyAlignment="0" applyProtection="0">
      <alignment vertical="center"/>
    </xf>
    <xf numFmtId="0" fontId="45"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37" applyNumberFormat="0" applyAlignment="0" applyProtection="0">
      <alignment vertical="center"/>
    </xf>
    <xf numFmtId="0" fontId="49" fillId="25" borderId="38" applyNumberFormat="0" applyAlignment="0" applyProtection="0">
      <alignment vertical="center"/>
    </xf>
    <xf numFmtId="0" fontId="50" fillId="25" borderId="37" applyNumberFormat="0" applyAlignment="0" applyProtection="0">
      <alignment vertical="center"/>
    </xf>
    <xf numFmtId="0" fontId="51" fillId="0" borderId="39" applyNumberFormat="0" applyFill="0" applyAlignment="0" applyProtection="0">
      <alignment vertical="center"/>
    </xf>
    <xf numFmtId="0" fontId="52" fillId="26" borderId="40" applyNumberFormat="0" applyAlignment="0" applyProtection="0">
      <alignment vertical="center"/>
    </xf>
    <xf numFmtId="0" fontId="53" fillId="0" borderId="0" applyNumberFormat="0" applyFill="0" applyBorder="0" applyAlignment="0" applyProtection="0">
      <alignment vertical="center"/>
    </xf>
    <xf numFmtId="0" fontId="31" fillId="27" borderId="41" applyNumberFormat="0" applyFont="0" applyAlignment="0" applyProtection="0">
      <alignment vertical="center"/>
    </xf>
    <xf numFmtId="0" fontId="54" fillId="0" borderId="0" applyNumberFormat="0" applyFill="0" applyBorder="0" applyAlignment="0" applyProtection="0">
      <alignment vertical="center"/>
    </xf>
    <xf numFmtId="0" fontId="55" fillId="0" borderId="42" applyNumberFormat="0" applyFill="0" applyAlignment="0" applyProtection="0">
      <alignment vertical="center"/>
    </xf>
    <xf numFmtId="0" fontId="56"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56" fillId="31" borderId="0" applyNumberFormat="0" applyBorder="0" applyAlignment="0" applyProtection="0">
      <alignment vertical="center"/>
    </xf>
    <xf numFmtId="0" fontId="56"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56" fillId="35" borderId="0" applyNumberFormat="0" applyBorder="0" applyAlignment="0" applyProtection="0">
      <alignment vertical="center"/>
    </xf>
    <xf numFmtId="0" fontId="56"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56" fillId="39" borderId="0" applyNumberFormat="0" applyBorder="0" applyAlignment="0" applyProtection="0">
      <alignment vertical="center"/>
    </xf>
    <xf numFmtId="0" fontId="56" fillId="40" borderId="0" applyNumberFormat="0" applyBorder="0" applyAlignment="0" applyProtection="0">
      <alignment vertical="center"/>
    </xf>
    <xf numFmtId="0" fontId="31" fillId="41" borderId="0" applyNumberFormat="0" applyBorder="0" applyAlignment="0" applyProtection="0">
      <alignment vertical="center"/>
    </xf>
    <xf numFmtId="0" fontId="31" fillId="42" borderId="0" applyNumberFormat="0" applyBorder="0" applyAlignment="0" applyProtection="0">
      <alignment vertical="center"/>
    </xf>
    <xf numFmtId="0" fontId="56" fillId="43" borderId="0" applyNumberFormat="0" applyBorder="0" applyAlignment="0" applyProtection="0">
      <alignment vertical="center"/>
    </xf>
    <xf numFmtId="0" fontId="56" fillId="44" borderId="0" applyNumberFormat="0" applyBorder="0" applyAlignment="0" applyProtection="0">
      <alignment vertical="center"/>
    </xf>
    <xf numFmtId="0" fontId="31" fillId="45" borderId="0" applyNumberFormat="0" applyBorder="0" applyAlignment="0" applyProtection="0">
      <alignment vertical="center"/>
    </xf>
    <xf numFmtId="0" fontId="31" fillId="46" borderId="0" applyNumberFormat="0" applyBorder="0" applyAlignment="0" applyProtection="0">
      <alignment vertical="center"/>
    </xf>
    <xf numFmtId="0" fontId="56" fillId="47" borderId="0" applyNumberFormat="0" applyBorder="0" applyAlignment="0" applyProtection="0">
      <alignment vertical="center"/>
    </xf>
    <xf numFmtId="0" fontId="56" fillId="48" borderId="0" applyNumberFormat="0" applyBorder="0" applyAlignment="0" applyProtection="0">
      <alignment vertical="center"/>
    </xf>
    <xf numFmtId="0" fontId="31" fillId="49" borderId="0" applyNumberFormat="0" applyBorder="0" applyAlignment="0" applyProtection="0">
      <alignment vertical="center"/>
    </xf>
    <xf numFmtId="0" fontId="31" fillId="50" borderId="0" applyNumberFormat="0" applyBorder="0" applyAlignment="0" applyProtection="0">
      <alignment vertical="center"/>
    </xf>
    <xf numFmtId="0" fontId="56" fillId="51" borderId="0" applyNumberFormat="0" applyBorder="0" applyAlignment="0" applyProtection="0">
      <alignment vertical="center"/>
    </xf>
    <xf numFmtId="0" fontId="1" fillId="0" borderId="0">
      <alignment vertical="center"/>
    </xf>
  </cellStyleXfs>
  <cellXfs count="581">
    <xf numFmtId="0" fontId="0" fillId="0" borderId="0" xfId="0">
      <alignment vertical="center"/>
    </xf>
    <xf numFmtId="0" fontId="1" fillId="0" borderId="0" xfId="0" applyFont="1">
      <alignment vertical="center"/>
    </xf>
    <xf numFmtId="0" fontId="4" fillId="2" borderId="0" xfId="0" applyFont="1" applyFill="1">
      <alignment vertical="center"/>
    </xf>
    <xf numFmtId="0" fontId="5" fillId="3" borderId="0" xfId="0" applyNumberFormat="1" applyFont="1" applyFill="1" applyBorder="1">
      <alignment vertical="center"/>
    </xf>
    <xf numFmtId="0" fontId="5" fillId="3" borderId="0" xfId="0" applyFont="1" applyFill="1" applyBorder="1">
      <alignment vertical="center"/>
    </xf>
    <xf numFmtId="0" fontId="6" fillId="0" borderId="0" xfId="0" applyFont="1" applyAlignment="1">
      <alignment horizontal="center" vertical="center"/>
    </xf>
    <xf numFmtId="0" fontId="3" fillId="5" borderId="0" xfId="0" applyNumberFormat="1" applyFont="1" applyFill="1" applyBorder="1" applyAlignment="1">
      <alignment horizontal="right" vertical="center"/>
    </xf>
    <xf numFmtId="177" fontId="7" fillId="0" borderId="0" xfId="0" applyNumberFormat="1" applyFont="1" applyFill="1">
      <alignment vertical="center"/>
    </xf>
    <xf numFmtId="3" fontId="3" fillId="7" borderId="0" xfId="0" applyNumberFormat="1" applyFont="1" applyFill="1" applyAlignment="1">
      <alignment horizontal="right" vertical="center"/>
    </xf>
    <xf numFmtId="0" fontId="1" fillId="0" borderId="0" xfId="0" applyFont="1" applyFill="1">
      <alignment vertical="center"/>
    </xf>
    <xf numFmtId="4" fontId="3" fillId="0" borderId="0" xfId="0" applyNumberFormat="1" applyFont="1" applyAlignment="1">
      <alignment horizontal="right" vertical="center"/>
    </xf>
    <xf numFmtId="3" fontId="3" fillId="7" borderId="7" xfId="0" applyNumberFormat="1" applyFont="1" applyFill="1" applyBorder="1" applyAlignment="1">
      <alignment horizontal="right" vertical="center"/>
    </xf>
    <xf numFmtId="0" fontId="10" fillId="8" borderId="8" xfId="0" applyFont="1" applyFill="1" applyBorder="1" applyAlignment="1">
      <alignment horizontal="center" vertical="center"/>
    </xf>
    <xf numFmtId="0" fontId="5" fillId="3" borderId="11" xfId="0" applyNumberFormat="1" applyFont="1" applyFill="1" applyBorder="1">
      <alignment vertical="center"/>
    </xf>
    <xf numFmtId="0" fontId="5" fillId="3" borderId="11" xfId="0" applyFont="1" applyFill="1" applyBorder="1">
      <alignment vertical="center"/>
    </xf>
    <xf numFmtId="0" fontId="3" fillId="5" borderId="12" xfId="0" applyNumberFormat="1" applyFont="1" applyFill="1" applyBorder="1" applyAlignment="1">
      <alignment horizontal="right" vertical="center"/>
    </xf>
    <xf numFmtId="0" fontId="3" fillId="5" borderId="11" xfId="0" applyNumberFormat="1" applyFont="1" applyFill="1" applyBorder="1" applyAlignment="1">
      <alignment horizontal="right" vertical="center"/>
    </xf>
    <xf numFmtId="176" fontId="3" fillId="6" borderId="0" xfId="0" applyNumberFormat="1" applyFont="1" applyFill="1" applyAlignment="1">
      <alignment horizontal="center" vertical="center"/>
    </xf>
    <xf numFmtId="176" fontId="3" fillId="6" borderId="7" xfId="0" applyNumberFormat="1" applyFont="1" applyFill="1" applyBorder="1" applyAlignment="1">
      <alignment horizontal="center" vertical="center"/>
    </xf>
    <xf numFmtId="0" fontId="10" fillId="11" borderId="10" xfId="0" applyFont="1" applyFill="1" applyBorder="1" applyAlignment="1">
      <alignment horizontal="center" vertical="center"/>
    </xf>
    <xf numFmtId="0" fontId="5" fillId="3" borderId="1" xfId="0" applyNumberFormat="1" applyFont="1" applyFill="1" applyBorder="1">
      <alignment vertical="center"/>
    </xf>
    <xf numFmtId="0" fontId="5" fillId="3" borderId="2" xfId="0" applyNumberFormat="1" applyFont="1" applyFill="1" applyBorder="1">
      <alignment vertical="center"/>
    </xf>
    <xf numFmtId="0" fontId="5" fillId="3" borderId="3" xfId="0" applyNumberFormat="1" applyFont="1" applyFill="1" applyBorder="1">
      <alignment vertical="center"/>
    </xf>
    <xf numFmtId="0" fontId="5" fillId="3" borderId="5" xfId="0" applyNumberFormat="1" applyFont="1" applyFill="1" applyBorder="1">
      <alignment vertical="center"/>
    </xf>
    <xf numFmtId="0" fontId="5" fillId="3" borderId="6" xfId="0" applyNumberFormat="1" applyFont="1" applyFill="1" applyBorder="1">
      <alignment vertical="center"/>
    </xf>
    <xf numFmtId="0" fontId="13" fillId="0" borderId="0" xfId="0" applyFont="1">
      <alignment vertical="center"/>
    </xf>
    <xf numFmtId="0" fontId="3" fillId="4" borderId="12"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11" xfId="0" applyFont="1" applyFill="1" applyBorder="1" applyAlignment="1">
      <alignment horizontal="center" vertical="center"/>
    </xf>
    <xf numFmtId="3" fontId="3" fillId="0" borderId="0" xfId="0" applyNumberFormat="1" applyFont="1" applyAlignment="1">
      <alignment horizontal="right" vertical="center"/>
    </xf>
    <xf numFmtId="3" fontId="3" fillId="0" borderId="7" xfId="0" applyNumberFormat="1" applyFont="1" applyBorder="1" applyAlignment="1">
      <alignment horizontal="right" vertical="center"/>
    </xf>
    <xf numFmtId="4" fontId="3" fillId="0" borderId="7" xfId="0" applyNumberFormat="1" applyFont="1" applyBorder="1" applyAlignment="1">
      <alignment horizontal="right" vertical="center"/>
    </xf>
    <xf numFmtId="3" fontId="14" fillId="10" borderId="0" xfId="0" applyNumberFormat="1" applyFont="1" applyFill="1" applyAlignment="1">
      <alignment horizontal="right" vertical="center"/>
    </xf>
    <xf numFmtId="4" fontId="14" fillId="10" borderId="0" xfId="0" applyNumberFormat="1" applyFont="1" applyFill="1" applyAlignment="1">
      <alignment horizontal="right" vertical="center"/>
    </xf>
    <xf numFmtId="0" fontId="15" fillId="0" borderId="0" xfId="0" applyFont="1" applyAlignment="1">
      <alignment horizontal="left" vertical="center"/>
    </xf>
    <xf numFmtId="176" fontId="14" fillId="6" borderId="0" xfId="0" applyNumberFormat="1" applyFont="1" applyFill="1" applyAlignment="1">
      <alignment horizontal="center" vertical="center"/>
    </xf>
    <xf numFmtId="3" fontId="14" fillId="7" borderId="0" xfId="0" applyNumberFormat="1" applyFont="1" applyFill="1" applyAlignment="1">
      <alignment horizontal="right" vertical="center"/>
    </xf>
    <xf numFmtId="0" fontId="3" fillId="0" borderId="13" xfId="0" applyFont="1" applyBorder="1" applyAlignment="1">
      <alignment horizontal="center" vertical="center" wrapText="1"/>
    </xf>
    <xf numFmtId="14" fontId="3" fillId="0" borderId="13" xfId="0" applyNumberFormat="1" applyFont="1" applyBorder="1" applyAlignment="1">
      <alignment horizontal="center" vertical="center" wrapText="1"/>
    </xf>
    <xf numFmtId="0" fontId="17" fillId="12" borderId="14" xfId="0" applyFont="1" applyFill="1" applyBorder="1" applyAlignment="1">
      <alignment horizontal="center" vertical="center" wrapText="1"/>
    </xf>
    <xf numFmtId="0" fontId="6" fillId="0" borderId="0" xfId="0" applyFont="1">
      <alignment vertical="center"/>
    </xf>
    <xf numFmtId="178" fontId="10" fillId="11" borderId="17" xfId="0" applyNumberFormat="1" applyFont="1" applyFill="1" applyBorder="1" applyAlignment="1">
      <alignment horizontal="center" vertical="center"/>
    </xf>
    <xf numFmtId="180" fontId="10" fillId="9" borderId="17" xfId="0" applyNumberFormat="1" applyFont="1" applyFill="1" applyBorder="1" applyAlignment="1">
      <alignment horizontal="center" vertical="center"/>
    </xf>
    <xf numFmtId="0" fontId="6" fillId="10" borderId="15" xfId="0" applyFont="1" applyFill="1" applyBorder="1" applyAlignment="1">
      <alignment horizontal="center" vertical="center"/>
    </xf>
    <xf numFmtId="0" fontId="1" fillId="0" borderId="0" xfId="0" applyFont="1" applyAlignment="1">
      <alignment vertical="center" wrapText="1"/>
    </xf>
    <xf numFmtId="0" fontId="22" fillId="12" borderId="14" xfId="0" applyFont="1" applyFill="1" applyBorder="1" applyAlignment="1">
      <alignment horizontal="center" vertical="center" wrapText="1"/>
    </xf>
    <xf numFmtId="2" fontId="3" fillId="0" borderId="13" xfId="0" applyNumberFormat="1" applyFont="1" applyBorder="1" applyAlignment="1">
      <alignment horizontal="center" vertical="center" wrapText="1"/>
    </xf>
    <xf numFmtId="14" fontId="6" fillId="0" borderId="0" xfId="0" applyNumberFormat="1" applyFont="1" applyAlignment="1">
      <alignment horizontal="center" vertical="center"/>
    </xf>
    <xf numFmtId="0" fontId="1" fillId="0" borderId="0" xfId="0" applyFont="1" applyFill="1" applyBorder="1">
      <alignment vertical="center"/>
    </xf>
    <xf numFmtId="0" fontId="10" fillId="0" borderId="0" xfId="0" applyFont="1" applyFill="1" applyBorder="1" applyAlignment="1">
      <alignment horizontal="center" vertical="center"/>
    </xf>
    <xf numFmtId="0" fontId="11" fillId="0" borderId="0" xfId="0" applyFont="1" applyFill="1" applyBorder="1">
      <alignment vertical="center"/>
    </xf>
    <xf numFmtId="0" fontId="12" fillId="0" borderId="0" xfId="0" applyFont="1" applyFill="1" applyBorder="1">
      <alignment vertical="center"/>
    </xf>
    <xf numFmtId="49" fontId="9" fillId="0" borderId="0" xfId="0" applyNumberFormat="1" applyFont="1" applyFill="1" applyBorder="1" applyAlignment="1">
      <alignment horizontal="center" vertical="center"/>
    </xf>
    <xf numFmtId="0" fontId="10" fillId="9" borderId="9" xfId="0" applyFont="1" applyFill="1" applyBorder="1" applyAlignment="1">
      <alignment horizontal="center" vertical="center" wrapText="1"/>
    </xf>
    <xf numFmtId="0" fontId="10" fillId="8" borderId="16" xfId="0" applyFont="1" applyFill="1" applyBorder="1" applyAlignment="1">
      <alignment horizontal="center" vertical="center"/>
    </xf>
    <xf numFmtId="3" fontId="1" fillId="0" borderId="0" xfId="0" applyNumberFormat="1" applyFont="1">
      <alignment vertical="center"/>
    </xf>
    <xf numFmtId="0" fontId="19" fillId="0" borderId="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Fill="1" applyBorder="1" applyAlignment="1">
      <alignment horizontal="center" vertical="center"/>
    </xf>
    <xf numFmtId="3" fontId="1"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23" fillId="13" borderId="18" xfId="0" applyFont="1" applyFill="1" applyBorder="1" applyAlignment="1">
      <alignment horizontal="center" vertical="center" wrapText="1"/>
    </xf>
    <xf numFmtId="0" fontId="23" fillId="13" borderId="19" xfId="0" applyFont="1" applyFill="1" applyBorder="1" applyAlignment="1">
      <alignment horizontal="center" vertical="center" wrapText="1"/>
    </xf>
    <xf numFmtId="0" fontId="10" fillId="0" borderId="20" xfId="0" applyFont="1" applyBorder="1" applyAlignment="1">
      <alignment horizontal="center" vertical="center" wrapText="1"/>
    </xf>
    <xf numFmtId="0" fontId="9" fillId="0" borderId="21" xfId="0" applyFont="1" applyBorder="1" applyAlignment="1">
      <alignment horizontal="center" vertical="center" wrapText="1"/>
    </xf>
    <xf numFmtId="10" fontId="9" fillId="0" borderId="21" xfId="0" applyNumberFormat="1" applyFont="1" applyBorder="1" applyAlignment="1">
      <alignment horizontal="center" vertical="center" wrapText="1"/>
    </xf>
    <xf numFmtId="0" fontId="10" fillId="0" borderId="22" xfId="0" applyFont="1" applyBorder="1" applyAlignment="1">
      <alignment horizontal="center" vertical="center" wrapText="1"/>
    </xf>
    <xf numFmtId="180" fontId="9" fillId="0" borderId="21" xfId="0" applyNumberFormat="1" applyFont="1" applyBorder="1" applyAlignment="1">
      <alignment horizontal="center" vertical="center" wrapText="1"/>
    </xf>
    <xf numFmtId="0" fontId="20" fillId="0" borderId="0" xfId="0" applyFont="1" applyAlignment="1">
      <alignment vertical="center" wrapText="1"/>
    </xf>
    <xf numFmtId="181" fontId="1" fillId="0" borderId="0" xfId="0" applyNumberFormat="1" applyFont="1" applyAlignment="1">
      <alignment vertical="center" wrapText="1"/>
    </xf>
    <xf numFmtId="0" fontId="10" fillId="0" borderId="23" xfId="0" applyFont="1" applyBorder="1" applyAlignment="1">
      <alignment horizontal="center" vertical="center" wrapText="1"/>
    </xf>
    <xf numFmtId="10" fontId="9" fillId="0" borderId="23" xfId="0" applyNumberFormat="1" applyFont="1" applyBorder="1" applyAlignment="1">
      <alignment horizontal="center" vertical="center" wrapText="1"/>
    </xf>
    <xf numFmtId="0" fontId="9" fillId="0" borderId="23" xfId="0" applyFont="1" applyBorder="1" applyAlignment="1">
      <alignment horizontal="center" vertical="center" wrapText="1"/>
    </xf>
    <xf numFmtId="0" fontId="6" fillId="0" borderId="0" xfId="0" applyFont="1" applyAlignment="1">
      <alignment vertical="center" wrapText="1"/>
    </xf>
    <xf numFmtId="10" fontId="6" fillId="0" borderId="4" xfId="0" applyNumberFormat="1" applyFont="1" applyBorder="1" applyAlignment="1">
      <alignment horizontal="center" vertical="center" wrapText="1"/>
    </xf>
    <xf numFmtId="0" fontId="6" fillId="10" borderId="4" xfId="0" applyFont="1" applyFill="1" applyBorder="1" applyAlignment="1">
      <alignment horizontal="center" vertical="center" wrapText="1"/>
    </xf>
    <xf numFmtId="0" fontId="1" fillId="14" borderId="0" xfId="0" applyFont="1" applyFill="1">
      <alignment vertical="center"/>
    </xf>
    <xf numFmtId="0" fontId="20" fillId="14" borderId="0" xfId="0" applyFont="1" applyFill="1">
      <alignment vertical="center"/>
    </xf>
    <xf numFmtId="181" fontId="1" fillId="14" borderId="0" xfId="0" applyNumberFormat="1" applyFont="1" applyFill="1">
      <alignment vertical="center"/>
    </xf>
    <xf numFmtId="0" fontId="3" fillId="15" borderId="13" xfId="0" applyFont="1" applyFill="1" applyBorder="1" applyAlignment="1">
      <alignment horizontal="center" vertical="center" wrapText="1"/>
    </xf>
    <xf numFmtId="14" fontId="3" fillId="15" borderId="13" xfId="0" applyNumberFormat="1" applyFont="1" applyFill="1" applyBorder="1" applyAlignment="1">
      <alignment horizontal="center" vertical="center" wrapText="1"/>
    </xf>
    <xf numFmtId="2" fontId="3" fillId="15" borderId="13" xfId="0" applyNumberFormat="1" applyFont="1" applyFill="1" applyBorder="1" applyAlignment="1">
      <alignment horizontal="center" vertical="center" wrapText="1"/>
    </xf>
    <xf numFmtId="49" fontId="1" fillId="0" borderId="0" xfId="0" applyNumberFormat="1" applyFont="1">
      <alignment vertical="center"/>
    </xf>
    <xf numFmtId="181" fontId="18" fillId="0" borderId="13" xfId="0" applyNumberFormat="1" applyFont="1" applyBorder="1" applyAlignment="1">
      <alignment horizontal="center" vertical="center" wrapText="1"/>
    </xf>
    <xf numFmtId="183" fontId="18" fillId="0" borderId="13" xfId="0" applyNumberFormat="1" applyFont="1" applyBorder="1" applyAlignment="1">
      <alignment horizontal="center" vertical="center" wrapText="1"/>
    </xf>
    <xf numFmtId="180" fontId="9" fillId="0" borderId="18" xfId="0" applyNumberFormat="1" applyFont="1" applyBorder="1" applyAlignment="1">
      <alignment horizontal="center" vertical="center" wrapText="1"/>
    </xf>
    <xf numFmtId="179" fontId="9" fillId="0" borderId="18" xfId="0" applyNumberFormat="1" applyFont="1" applyBorder="1" applyAlignment="1">
      <alignment horizontal="center" vertical="center" wrapText="1"/>
    </xf>
    <xf numFmtId="10" fontId="9" fillId="0" borderId="18" xfId="0" applyNumberFormat="1" applyFont="1" applyBorder="1" applyAlignment="1">
      <alignment horizontal="center" vertical="center" wrapText="1"/>
    </xf>
    <xf numFmtId="10" fontId="1" fillId="0" borderId="0" xfId="0" applyNumberFormat="1" applyFont="1" applyAlignment="1">
      <alignment vertical="center" wrapText="1"/>
    </xf>
    <xf numFmtId="0" fontId="10" fillId="16" borderId="18" xfId="0" applyFont="1" applyFill="1" applyBorder="1" applyAlignment="1">
      <alignment horizontal="center" vertical="center" wrapText="1"/>
    </xf>
    <xf numFmtId="0" fontId="9" fillId="16" borderId="18" xfId="0" applyFont="1" applyFill="1" applyBorder="1" applyAlignment="1">
      <alignment horizontal="center" vertical="center" wrapText="1"/>
    </xf>
    <xf numFmtId="10" fontId="9" fillId="16" borderId="19" xfId="0" applyNumberFormat="1" applyFont="1" applyFill="1" applyBorder="1" applyAlignment="1">
      <alignment horizontal="center" vertical="center" wrapText="1"/>
    </xf>
    <xf numFmtId="0" fontId="18" fillId="0" borderId="13" xfId="0" applyFont="1" applyBorder="1" applyAlignment="1">
      <alignment horizontal="center" vertical="center" wrapText="1"/>
    </xf>
    <xf numFmtId="181" fontId="26" fillId="0" borderId="13" xfId="0" applyNumberFormat="1" applyFont="1" applyBorder="1" applyAlignment="1">
      <alignment horizontal="center" vertical="center" wrapText="1"/>
    </xf>
    <xf numFmtId="183" fontId="26" fillId="0" borderId="13" xfId="0" applyNumberFormat="1" applyFont="1" applyBorder="1" applyAlignment="1">
      <alignment horizontal="center" vertical="center" wrapText="1"/>
    </xf>
    <xf numFmtId="0" fontId="3" fillId="0" borderId="0" xfId="0" applyFont="1" applyFill="1" applyBorder="1" applyAlignment="1">
      <alignment horizontal="center" vertical="center" wrapText="1"/>
    </xf>
    <xf numFmtId="49" fontId="19" fillId="0" borderId="0" xfId="0" applyNumberFormat="1" applyFont="1" applyFill="1" applyBorder="1" applyAlignment="1">
      <alignment horizontal="center" vertical="center"/>
    </xf>
    <xf numFmtId="0" fontId="16" fillId="0" borderId="0" xfId="1">
      <alignment vertical="center"/>
    </xf>
    <xf numFmtId="0" fontId="3" fillId="0" borderId="0" xfId="0" applyFont="1" applyBorder="1" applyAlignment="1">
      <alignment horizontal="center" vertical="center" wrapText="1"/>
    </xf>
    <xf numFmtId="3" fontId="18" fillId="0" borderId="0" xfId="0" applyNumberFormat="1" applyFont="1" applyFill="1" applyBorder="1" applyAlignment="1">
      <alignment horizontal="center" vertical="center" wrapText="1"/>
    </xf>
    <xf numFmtId="0" fontId="0" fillId="0" borderId="0" xfId="0" applyFill="1" applyBorder="1" applyAlignment="1">
      <alignment horizontal="center" vertical="center"/>
    </xf>
    <xf numFmtId="0" fontId="23"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180" fontId="9" fillId="0" borderId="0" xfId="0" applyNumberFormat="1"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181" fontId="18" fillId="0" borderId="0" xfId="0" applyNumberFormat="1" applyFont="1" applyFill="1" applyBorder="1" applyAlignment="1">
      <alignment horizontal="center" vertical="center" wrapText="1"/>
    </xf>
    <xf numFmtId="183" fontId="18"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0" fontId="1" fillId="0" borderId="0" xfId="0" applyFont="1" applyAlignment="1">
      <alignment horizontal="right" vertical="center"/>
    </xf>
    <xf numFmtId="180" fontId="10" fillId="0" borderId="0" xfId="0" applyNumberFormat="1" applyFont="1" applyFill="1" applyBorder="1" applyAlignment="1">
      <alignment horizontal="center" vertical="center"/>
    </xf>
    <xf numFmtId="178" fontId="10" fillId="0" borderId="0" xfId="0" applyNumberFormat="1" applyFont="1" applyFill="1" applyBorder="1" applyAlignment="1">
      <alignment horizontal="center" vertical="center"/>
    </xf>
    <xf numFmtId="0" fontId="6" fillId="10" borderId="25" xfId="0" applyFont="1" applyFill="1" applyBorder="1" applyAlignment="1">
      <alignment horizontal="center" vertical="center" wrapText="1"/>
    </xf>
    <xf numFmtId="10" fontId="1" fillId="0" borderId="0" xfId="0" applyNumberFormat="1" applyFont="1" applyFill="1" applyBorder="1" applyAlignment="1">
      <alignment vertical="center" wrapText="1"/>
    </xf>
    <xf numFmtId="0" fontId="1" fillId="0" borderId="0" xfId="0" applyFont="1" applyBorder="1" applyAlignment="1">
      <alignment vertical="center" wrapText="1"/>
    </xf>
    <xf numFmtId="182" fontId="6" fillId="0" borderId="25" xfId="0" applyNumberFormat="1" applyFont="1" applyBorder="1" applyAlignment="1">
      <alignment horizontal="center" vertical="center" wrapText="1"/>
    </xf>
    <xf numFmtId="0" fontId="12" fillId="0" borderId="26" xfId="0" applyFont="1" applyBorder="1" applyAlignment="1">
      <alignment vertical="center" wrapText="1"/>
    </xf>
    <xf numFmtId="14" fontId="6" fillId="0" borderId="26" xfId="0" applyNumberFormat="1" applyFont="1" applyFill="1" applyBorder="1" applyAlignment="1">
      <alignment horizontal="center" vertical="center" wrapText="1"/>
    </xf>
    <xf numFmtId="184" fontId="30" fillId="15" borderId="13" xfId="5" applyNumberFormat="1" applyFont="1" applyFill="1" applyBorder="1" applyAlignment="1">
      <alignment horizontal="center" vertical="center" wrapText="1"/>
    </xf>
    <xf numFmtId="0" fontId="4" fillId="2" borderId="0" xfId="0" applyNumberFormat="1" applyFont="1" applyFill="1">
      <alignment vertical="center"/>
    </xf>
    <xf numFmtId="0" fontId="4" fillId="2" borderId="0" xfId="0" applyNumberFormat="1" applyFont="1" applyFill="1" applyAlignment="1">
      <alignment horizontal="right" vertical="center"/>
    </xf>
    <xf numFmtId="14" fontId="0" fillId="0" borderId="0" xfId="0" applyNumberFormat="1" applyFont="1">
      <alignment vertical="center"/>
    </xf>
    <xf numFmtId="0" fontId="0" fillId="0" borderId="0" xfId="0" applyFont="1">
      <alignment vertical="center"/>
    </xf>
    <xf numFmtId="0" fontId="5" fillId="3" borderId="0" xfId="0" applyNumberFormat="1" applyFont="1" applyFill="1" applyBorder="1" applyAlignment="1">
      <alignment horizontal="right" vertical="center"/>
    </xf>
    <xf numFmtId="0" fontId="33" fillId="3" borderId="0" xfId="0" applyNumberFormat="1" applyFont="1" applyFill="1" applyBorder="1" applyAlignment="1">
      <alignment horizontal="right" vertical="center"/>
    </xf>
    <xf numFmtId="0" fontId="34" fillId="3" borderId="0" xfId="0" applyNumberFormat="1" applyFont="1" applyFill="1" applyBorder="1" applyAlignment="1">
      <alignment horizontal="right" vertical="center"/>
    </xf>
    <xf numFmtId="0" fontId="5" fillId="3" borderId="11" xfId="0" applyNumberFormat="1" applyFont="1" applyFill="1" applyBorder="1" applyAlignment="1">
      <alignment horizontal="right" vertical="center"/>
    </xf>
    <xf numFmtId="0" fontId="3" fillId="5" borderId="12" xfId="0" applyFont="1" applyFill="1" applyBorder="1" applyAlignment="1">
      <alignment horizontal="center" vertical="center"/>
    </xf>
    <xf numFmtId="0" fontId="14" fillId="5" borderId="12" xfId="0" applyFont="1" applyFill="1" applyBorder="1" applyAlignment="1">
      <alignment horizontal="center" vertical="center"/>
    </xf>
    <xf numFmtId="0" fontId="3" fillId="6" borderId="12" xfId="0" applyFont="1" applyFill="1" applyBorder="1">
      <alignment vertical="center"/>
    </xf>
    <xf numFmtId="0" fontId="3" fillId="6" borderId="27" xfId="0" applyFont="1" applyFill="1" applyBorder="1" applyAlignment="1">
      <alignment horizontal="left" vertical="center"/>
    </xf>
    <xf numFmtId="3" fontId="3" fillId="7" borderId="12" xfId="0" applyNumberFormat="1" applyFont="1" applyFill="1" applyBorder="1" applyAlignment="1">
      <alignment horizontal="right" vertical="center"/>
    </xf>
    <xf numFmtId="185" fontId="3" fillId="7" borderId="12" xfId="0" applyNumberFormat="1" applyFont="1" applyFill="1" applyBorder="1" applyAlignment="1">
      <alignment horizontal="right" vertical="center"/>
    </xf>
    <xf numFmtId="185" fontId="3" fillId="18" borderId="12" xfId="0" applyNumberFormat="1" applyFont="1" applyFill="1" applyBorder="1" applyAlignment="1">
      <alignment horizontal="right" vertical="center"/>
    </xf>
    <xf numFmtId="3" fontId="0" fillId="0" borderId="0" xfId="0" applyNumberFormat="1" applyFont="1">
      <alignment vertical="center"/>
    </xf>
    <xf numFmtId="181" fontId="0" fillId="0" borderId="0" xfId="0" applyNumberFormat="1" applyFont="1">
      <alignment vertical="center"/>
    </xf>
    <xf numFmtId="0" fontId="3" fillId="6" borderId="0" xfId="0" applyFont="1" applyFill="1" applyBorder="1">
      <alignment vertical="center"/>
    </xf>
    <xf numFmtId="0" fontId="3" fillId="6" borderId="28" xfId="0" applyFont="1" applyFill="1" applyBorder="1" applyAlignment="1">
      <alignment horizontal="left" vertical="center"/>
    </xf>
    <xf numFmtId="3" fontId="3" fillId="7" borderId="0" xfId="0" applyNumberFormat="1" applyFont="1" applyFill="1" applyBorder="1" applyAlignment="1">
      <alignment horizontal="right" vertical="center"/>
    </xf>
    <xf numFmtId="185" fontId="3" fillId="7" borderId="0" xfId="0" applyNumberFormat="1" applyFont="1" applyFill="1" applyBorder="1" applyAlignment="1">
      <alignment horizontal="right" vertical="center"/>
    </xf>
    <xf numFmtId="185" fontId="3" fillId="18" borderId="0" xfId="0" applyNumberFormat="1" applyFont="1" applyFill="1" applyBorder="1" applyAlignment="1">
      <alignment horizontal="right" vertical="center"/>
    </xf>
    <xf numFmtId="3" fontId="3" fillId="10" borderId="0" xfId="0" applyNumberFormat="1" applyFont="1" applyFill="1" applyBorder="1" applyAlignment="1">
      <alignment horizontal="right" vertical="center"/>
    </xf>
    <xf numFmtId="0" fontId="3" fillId="6" borderId="7" xfId="0" applyFont="1" applyFill="1" applyBorder="1">
      <alignment vertical="center"/>
    </xf>
    <xf numFmtId="0" fontId="3" fillId="6" borderId="29" xfId="0" applyFont="1" applyFill="1" applyBorder="1" applyAlignment="1">
      <alignment horizontal="left" vertical="center"/>
    </xf>
    <xf numFmtId="3" fontId="3" fillId="10" borderId="7" xfId="0" applyNumberFormat="1" applyFont="1" applyFill="1" applyBorder="1" applyAlignment="1">
      <alignment horizontal="right" vertical="center"/>
    </xf>
    <xf numFmtId="185" fontId="3" fillId="7" borderId="7" xfId="0" applyNumberFormat="1" applyFont="1" applyFill="1" applyBorder="1" applyAlignment="1">
      <alignment horizontal="right" vertical="center"/>
    </xf>
    <xf numFmtId="185" fontId="3" fillId="18" borderId="7" xfId="0" applyNumberFormat="1" applyFont="1" applyFill="1" applyBorder="1" applyAlignment="1">
      <alignment horizontal="right" vertical="center"/>
    </xf>
    <xf numFmtId="0" fontId="29" fillId="0" borderId="0" xfId="0" applyFont="1" applyAlignment="1"/>
    <xf numFmtId="10" fontId="29" fillId="0" borderId="0" xfId="0" applyNumberFormat="1" applyFont="1" applyAlignment="1"/>
    <xf numFmtId="0" fontId="10" fillId="19" borderId="19" xfId="0" applyFont="1" applyFill="1" applyBorder="1" applyAlignment="1">
      <alignment horizontal="center" vertical="center" wrapText="1"/>
    </xf>
    <xf numFmtId="0" fontId="10" fillId="19" borderId="30" xfId="0" applyFont="1" applyFill="1" applyBorder="1" applyAlignment="1">
      <alignment horizontal="center" vertical="center" wrapText="1"/>
    </xf>
    <xf numFmtId="0" fontId="10" fillId="16" borderId="21" xfId="0" applyFont="1" applyFill="1" applyBorder="1" applyAlignment="1">
      <alignment horizontal="center" vertical="center" wrapText="1"/>
    </xf>
    <xf numFmtId="0" fontId="9" fillId="16" borderId="21" xfId="0" applyFont="1" applyFill="1" applyBorder="1" applyAlignment="1">
      <alignment horizontal="center" vertical="center" wrapText="1"/>
    </xf>
    <xf numFmtId="4" fontId="9" fillId="0" borderId="21" xfId="0" applyNumberFormat="1" applyFont="1" applyBorder="1" applyAlignment="1">
      <alignment horizontal="center" vertical="center" wrapText="1"/>
    </xf>
    <xf numFmtId="4" fontId="10" fillId="16" borderId="21" xfId="0" applyNumberFormat="1" applyFont="1" applyFill="1" applyBorder="1" applyAlignment="1">
      <alignment horizontal="center" vertical="center" wrapText="1"/>
    </xf>
    <xf numFmtId="181" fontId="9" fillId="0" borderId="21" xfId="0" applyNumberFormat="1" applyFont="1" applyBorder="1" applyAlignment="1">
      <alignment horizontal="center" vertical="center" wrapText="1"/>
    </xf>
    <xf numFmtId="181" fontId="10" fillId="16" borderId="21" xfId="0" applyNumberFormat="1" applyFont="1" applyFill="1" applyBorder="1" applyAlignment="1">
      <alignment horizontal="center" vertical="center" wrapText="1"/>
    </xf>
    <xf numFmtId="0" fontId="36" fillId="19" borderId="19" xfId="0" applyFont="1" applyFill="1" applyBorder="1" applyAlignment="1">
      <alignment horizontal="center" vertical="center"/>
    </xf>
    <xf numFmtId="0" fontId="36" fillId="19" borderId="30" xfId="0" applyFont="1" applyFill="1" applyBorder="1" applyAlignment="1">
      <alignment horizontal="center" vertical="center"/>
    </xf>
    <xf numFmtId="10" fontId="37" fillId="0" borderId="21" xfId="0" applyNumberFormat="1" applyFont="1" applyBorder="1" applyAlignment="1">
      <alignment horizontal="center" vertical="center"/>
    </xf>
    <xf numFmtId="0" fontId="36" fillId="20" borderId="21" xfId="0" applyFont="1" applyFill="1" applyBorder="1" applyAlignment="1">
      <alignment horizontal="center" vertical="center" wrapText="1"/>
    </xf>
    <xf numFmtId="10" fontId="36" fillId="20" borderId="21" xfId="0" applyNumberFormat="1" applyFont="1" applyFill="1" applyBorder="1" applyAlignment="1">
      <alignment horizontal="center" vertical="center" wrapText="1"/>
    </xf>
    <xf numFmtId="49" fontId="37" fillId="0" borderId="21" xfId="0" applyNumberFormat="1" applyFont="1" applyBorder="1" applyAlignment="1">
      <alignment horizontal="center" vertical="center"/>
    </xf>
    <xf numFmtId="49" fontId="37" fillId="0" borderId="21" xfId="0" applyNumberFormat="1" applyFont="1" applyBorder="1" applyAlignment="1">
      <alignment horizontal="center" vertical="center" wrapText="1"/>
    </xf>
    <xf numFmtId="0" fontId="10" fillId="19" borderId="21" xfId="0" applyFont="1" applyFill="1" applyBorder="1" applyAlignment="1">
      <alignment horizontal="center" vertical="center" wrapText="1"/>
    </xf>
    <xf numFmtId="0" fontId="10" fillId="19" borderId="31" xfId="0" applyFont="1" applyFill="1" applyBorder="1" applyAlignment="1">
      <alignment horizontal="center" vertical="center" wrapText="1"/>
    </xf>
    <xf numFmtId="186" fontId="1" fillId="0" borderId="0" xfId="0" applyNumberFormat="1" applyFont="1" applyFill="1" applyBorder="1" applyAlignment="1">
      <alignment horizontal="center" vertical="center"/>
    </xf>
    <xf numFmtId="0" fontId="38" fillId="0" borderId="0" xfId="0" applyFont="1" applyAlignment="1"/>
    <xf numFmtId="14" fontId="29" fillId="0" borderId="0" xfId="0" applyNumberFormat="1" applyFont="1" applyAlignment="1"/>
    <xf numFmtId="10" fontId="29" fillId="10" borderId="0" xfId="0" applyNumberFormat="1" applyFont="1" applyFill="1" applyAlignment="1"/>
    <xf numFmtId="183" fontId="40" fillId="0" borderId="0" xfId="0" applyNumberFormat="1" applyFont="1" applyFill="1" applyBorder="1" applyAlignment="1">
      <alignment horizontal="right" vertical="center" wrapText="1"/>
    </xf>
    <xf numFmtId="14" fontId="29" fillId="0" borderId="0" xfId="4" applyNumberFormat="1" applyFont="1" applyAlignment="1"/>
    <xf numFmtId="10" fontId="29" fillId="10" borderId="33" xfId="4" applyNumberFormat="1" applyFont="1" applyFill="1" applyBorder="1" applyAlignment="1"/>
    <xf numFmtId="10" fontId="29" fillId="10" borderId="32" xfId="4" applyNumberFormat="1" applyFont="1" applyFill="1" applyBorder="1" applyAlignment="1"/>
    <xf numFmtId="187" fontId="1" fillId="0" borderId="0" xfId="0" applyNumberFormat="1" applyFont="1" applyAlignment="1">
      <alignment horizontal="center" vertical="center"/>
    </xf>
    <xf numFmtId="0" fontId="29" fillId="0" borderId="0" xfId="4" applyFont="1" applyAlignment="1"/>
    <xf numFmtId="10" fontId="29" fillId="0" borderId="0" xfId="4" applyNumberFormat="1" applyFont="1" applyAlignment="1"/>
    <xf numFmtId="0" fontId="10" fillId="13" borderId="43" xfId="0" applyFont="1" applyFill="1" applyBorder="1" applyAlignment="1">
      <alignment horizontal="center" vertical="center" wrapText="1"/>
    </xf>
    <xf numFmtId="0" fontId="10" fillId="13" borderId="33" xfId="0" applyFont="1" applyFill="1" applyBorder="1" applyAlignment="1">
      <alignment horizontal="center" vertical="center" wrapText="1"/>
    </xf>
    <xf numFmtId="10" fontId="9" fillId="16" borderId="44" xfId="0" applyNumberFormat="1" applyFont="1" applyFill="1" applyBorder="1" applyAlignment="1">
      <alignment horizontal="center" vertical="center" wrapText="1"/>
    </xf>
    <xf numFmtId="10" fontId="9" fillId="16" borderId="45" xfId="0" applyNumberFormat="1" applyFont="1" applyFill="1" applyBorder="1" applyAlignment="1">
      <alignment horizontal="center" vertical="center" wrapText="1"/>
    </xf>
    <xf numFmtId="0" fontId="22" fillId="12" borderId="13" xfId="0" applyFont="1" applyFill="1" applyBorder="1" applyAlignment="1">
      <alignment horizontal="center" vertical="center" wrapText="1"/>
    </xf>
    <xf numFmtId="0" fontId="17" fillId="12" borderId="13" xfId="0" applyFont="1" applyFill="1" applyBorder="1" applyAlignment="1">
      <alignment horizontal="center" vertical="center" wrapText="1"/>
    </xf>
    <xf numFmtId="14" fontId="57" fillId="0" borderId="14" xfId="0" applyNumberFormat="1" applyFont="1" applyBorder="1" applyAlignment="1">
      <alignment horizontal="center" vertical="center" wrapText="1"/>
    </xf>
    <xf numFmtId="181" fontId="26" fillId="15" borderId="13" xfId="0" applyNumberFormat="1" applyFont="1" applyFill="1" applyBorder="1" applyAlignment="1">
      <alignment horizontal="center" vertical="center" wrapText="1"/>
    </xf>
    <xf numFmtId="183" fontId="26" fillId="15" borderId="13" xfId="0" applyNumberFormat="1" applyFont="1" applyFill="1" applyBorder="1" applyAlignment="1">
      <alignment horizontal="center" vertical="center" wrapText="1"/>
    </xf>
    <xf numFmtId="0" fontId="3" fillId="15" borderId="13" xfId="0" applyFont="1" applyFill="1"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xf>
    <xf numFmtId="184" fontId="30" fillId="0" borderId="0" xfId="5" applyNumberFormat="1" applyFont="1" applyFill="1" applyBorder="1" applyAlignment="1">
      <alignment horizontal="center" vertical="center"/>
    </xf>
    <xf numFmtId="0" fontId="58" fillId="0" borderId="0" xfId="0" applyFont="1" applyAlignment="1">
      <alignment wrapText="1"/>
    </xf>
    <xf numFmtId="0" fontId="59" fillId="0" borderId="0" xfId="0" applyFont="1" applyAlignment="1"/>
    <xf numFmtId="14" fontId="59" fillId="0" borderId="0" xfId="0" applyNumberFormat="1" applyFont="1" applyAlignment="1">
      <alignment horizontal="center"/>
    </xf>
    <xf numFmtId="0" fontId="59" fillId="0" borderId="0" xfId="0" applyFont="1" applyAlignment="1">
      <alignment horizontal="right"/>
    </xf>
    <xf numFmtId="0" fontId="59" fillId="0" borderId="12" xfId="0" applyFont="1" applyBorder="1" applyAlignment="1">
      <alignment horizontal="center" vertical="center"/>
    </xf>
    <xf numFmtId="0" fontId="60" fillId="10" borderId="12" xfId="0" applyFont="1" applyFill="1" applyBorder="1" applyAlignment="1">
      <alignment horizontal="center" vertical="center"/>
    </xf>
    <xf numFmtId="0" fontId="61" fillId="0" borderId="0" xfId="0" applyFont="1" applyFill="1" applyAlignment="1"/>
    <xf numFmtId="0" fontId="59" fillId="0" borderId="0" xfId="0" applyFont="1" applyFill="1" applyAlignment="1">
      <alignment horizontal="right"/>
    </xf>
    <xf numFmtId="0" fontId="62" fillId="0" borderId="0" xfId="0" applyFont="1" applyFill="1" applyAlignment="1">
      <alignment horizontal="left"/>
    </xf>
    <xf numFmtId="0" fontId="60" fillId="0" borderId="0" xfId="0" applyFont="1">
      <alignment vertical="center"/>
    </xf>
    <xf numFmtId="188" fontId="59" fillId="0" borderId="0" xfId="0" applyNumberFormat="1" applyFont="1" applyFill="1" applyAlignment="1">
      <alignment horizontal="right"/>
    </xf>
    <xf numFmtId="0" fontId="59" fillId="0" borderId="0" xfId="0" applyFont="1" applyBorder="1" applyAlignment="1">
      <alignment horizontal="center" vertical="center"/>
    </xf>
    <xf numFmtId="0" fontId="60" fillId="10" borderId="0" xfId="0" applyFont="1" applyFill="1" applyBorder="1" applyAlignment="1">
      <alignment horizontal="center" vertical="center"/>
    </xf>
    <xf numFmtId="0" fontId="58" fillId="0" borderId="0" xfId="0" applyFont="1" applyAlignment="1">
      <alignment horizontal="center"/>
    </xf>
    <xf numFmtId="0" fontId="60" fillId="0" borderId="0" xfId="0" applyFont="1" applyFill="1" applyAlignment="1">
      <alignment horizontal="right"/>
    </xf>
    <xf numFmtId="0" fontId="59" fillId="0" borderId="0" xfId="0" applyFont="1">
      <alignment vertical="center"/>
    </xf>
    <xf numFmtId="0" fontId="63" fillId="0" borderId="0" xfId="0" applyFont="1" applyAlignment="1">
      <alignment horizontal="center"/>
    </xf>
    <xf numFmtId="0" fontId="59" fillId="0" borderId="11" xfId="0" applyFont="1" applyBorder="1" applyAlignment="1">
      <alignment horizontal="center" vertical="center"/>
    </xf>
    <xf numFmtId="0" fontId="60" fillId="10" borderId="11" xfId="0" applyFont="1" applyFill="1" applyBorder="1" applyAlignment="1">
      <alignment horizontal="center" vertical="center"/>
    </xf>
    <xf numFmtId="0" fontId="63" fillId="0" borderId="0" xfId="0" applyFont="1" applyFill="1" applyAlignment="1">
      <alignment horizontal="center"/>
    </xf>
    <xf numFmtId="0" fontId="59" fillId="0" borderId="46" xfId="0" applyFont="1" applyBorder="1" applyAlignment="1">
      <alignment horizontal="center" vertical="center"/>
    </xf>
    <xf numFmtId="0" fontId="59" fillId="0" borderId="46" xfId="0" applyFont="1" applyFill="1" applyBorder="1" applyAlignment="1">
      <alignment horizontal="center" vertical="center"/>
    </xf>
    <xf numFmtId="0" fontId="62" fillId="0" borderId="0" xfId="0" applyFont="1" applyFill="1" applyAlignment="1">
      <alignment horizontal="center"/>
    </xf>
    <xf numFmtId="0" fontId="59" fillId="0" borderId="0" xfId="0" applyFont="1" applyFill="1" applyBorder="1" applyAlignment="1">
      <alignment horizontal="center" vertical="center"/>
    </xf>
    <xf numFmtId="0" fontId="64" fillId="0" borderId="0" xfId="0" applyFont="1">
      <alignment vertical="center"/>
    </xf>
    <xf numFmtId="0" fontId="62" fillId="0" borderId="0" xfId="0" applyFont="1" applyAlignment="1">
      <alignment horizontal="center"/>
    </xf>
    <xf numFmtId="0" fontId="60" fillId="10" borderId="46" xfId="0" applyFont="1" applyFill="1" applyBorder="1" applyAlignment="1">
      <alignment horizontal="center" vertical="center"/>
    </xf>
    <xf numFmtId="0" fontId="60" fillId="0" borderId="46" xfId="0" applyFont="1" applyBorder="1" applyAlignment="1">
      <alignment horizontal="center" vertical="center"/>
    </xf>
    <xf numFmtId="0" fontId="60" fillId="0" borderId="46" xfId="0" applyFont="1" applyFill="1" applyBorder="1" applyAlignment="1">
      <alignment horizontal="center" vertical="center"/>
    </xf>
    <xf numFmtId="178" fontId="60" fillId="0" borderId="0" xfId="0" applyNumberFormat="1" applyFont="1" applyFill="1" applyAlignment="1">
      <alignment horizontal="center"/>
    </xf>
    <xf numFmtId="189" fontId="60" fillId="0" borderId="0" xfId="0" applyNumberFormat="1" applyFont="1" applyFill="1" applyAlignment="1">
      <alignment horizontal="center"/>
    </xf>
    <xf numFmtId="178" fontId="60" fillId="0" borderId="0" xfId="0" applyNumberFormat="1" applyFont="1" applyAlignment="1">
      <alignment horizontal="center"/>
    </xf>
    <xf numFmtId="2" fontId="59" fillId="0" borderId="0" xfId="0" applyNumberFormat="1" applyFont="1" applyAlignment="1"/>
    <xf numFmtId="178" fontId="60" fillId="15" borderId="0" xfId="0" applyNumberFormat="1" applyFont="1" applyFill="1" applyAlignment="1">
      <alignment horizontal="center"/>
    </xf>
    <xf numFmtId="189" fontId="3" fillId="0" borderId="0" xfId="0" applyNumberFormat="1" applyFont="1" applyFill="1" applyBorder="1" applyAlignment="1">
      <alignment horizontal="center" vertical="center"/>
    </xf>
    <xf numFmtId="0" fontId="0" fillId="0" borderId="47" xfId="0" applyBorder="1">
      <alignment vertical="center"/>
    </xf>
    <xf numFmtId="14" fontId="0" fillId="0" borderId="47" xfId="0" applyNumberFormat="1" applyBorder="1" applyAlignment="1">
      <alignment horizontal="center" vertical="center"/>
    </xf>
    <xf numFmtId="0" fontId="1" fillId="0" borderId="0" xfId="47">
      <alignment vertical="center"/>
    </xf>
    <xf numFmtId="0" fontId="4" fillId="2" borderId="0" xfId="47" applyNumberFormat="1" applyFont="1" applyFill="1">
      <alignment vertical="center"/>
    </xf>
    <xf numFmtId="0" fontId="4" fillId="2" borderId="0" xfId="47" applyNumberFormat="1" applyFont="1" applyFill="1" applyAlignment="1">
      <alignment horizontal="right" vertical="center"/>
    </xf>
    <xf numFmtId="0" fontId="5" fillId="3" borderId="0" xfId="47" applyNumberFormat="1" applyFont="1" applyFill="1" applyBorder="1">
      <alignment vertical="center"/>
    </xf>
    <xf numFmtId="0" fontId="5" fillId="3" borderId="0" xfId="47" applyNumberFormat="1" applyFont="1" applyFill="1" applyBorder="1" applyAlignment="1">
      <alignment horizontal="right" vertical="center"/>
    </xf>
    <xf numFmtId="0" fontId="5" fillId="3" borderId="11" xfId="47" applyNumberFormat="1" applyFont="1" applyFill="1" applyBorder="1">
      <alignment vertical="center"/>
    </xf>
    <xf numFmtId="0" fontId="5" fillId="3" borderId="11" xfId="47" applyNumberFormat="1" applyFont="1" applyFill="1" applyBorder="1" applyAlignment="1">
      <alignment horizontal="right" vertical="center"/>
    </xf>
    <xf numFmtId="0" fontId="3" fillId="4" borderId="12" xfId="47" applyFont="1" applyFill="1" applyBorder="1" applyAlignment="1">
      <alignment horizontal="center" vertical="center"/>
    </xf>
    <xf numFmtId="0" fontId="3" fillId="5" borderId="12" xfId="47" applyFont="1" applyFill="1" applyBorder="1" applyAlignment="1">
      <alignment horizontal="center" vertical="center"/>
    </xf>
    <xf numFmtId="0" fontId="66" fillId="10" borderId="0" xfId="47" applyNumberFormat="1" applyFont="1" applyFill="1" applyBorder="1" applyAlignment="1">
      <alignment horizontal="center" vertical="center"/>
    </xf>
    <xf numFmtId="0" fontId="3" fillId="6" borderId="12" xfId="47" applyFont="1" applyFill="1" applyBorder="1">
      <alignment vertical="center"/>
    </xf>
    <xf numFmtId="0" fontId="3" fillId="6" borderId="0" xfId="47" applyFont="1" applyFill="1" applyBorder="1">
      <alignment vertical="center"/>
    </xf>
    <xf numFmtId="0" fontId="33" fillId="3" borderId="0" xfId="47" applyNumberFormat="1" applyFont="1" applyFill="1" applyBorder="1" applyAlignment="1">
      <alignment horizontal="right" vertical="center"/>
    </xf>
    <xf numFmtId="0" fontId="65" fillId="3" borderId="0" xfId="47" applyNumberFormat="1" applyFont="1" applyFill="1" applyBorder="1" applyAlignment="1">
      <alignment horizontal="center" vertical="center"/>
    </xf>
    <xf numFmtId="0" fontId="34" fillId="3" borderId="0" xfId="47" applyNumberFormat="1" applyFont="1" applyFill="1" applyBorder="1" applyAlignment="1">
      <alignment horizontal="right" vertical="center"/>
    </xf>
    <xf numFmtId="0" fontId="14" fillId="5" borderId="12" xfId="47" applyFont="1" applyFill="1" applyBorder="1" applyAlignment="1">
      <alignment horizontal="center" vertical="center"/>
    </xf>
    <xf numFmtId="14" fontId="1" fillId="0" borderId="0" xfId="47" applyNumberFormat="1" applyFont="1">
      <alignment vertical="center"/>
    </xf>
    <xf numFmtId="0" fontId="67" fillId="0" borderId="0" xfId="47" applyFont="1" applyAlignment="1">
      <alignment horizontal="left" vertical="center"/>
    </xf>
    <xf numFmtId="0" fontId="3" fillId="6" borderId="27" xfId="47" applyFont="1" applyFill="1" applyBorder="1" applyAlignment="1">
      <alignment horizontal="left" vertical="center"/>
    </xf>
    <xf numFmtId="185" fontId="3" fillId="7" borderId="12" xfId="47" applyNumberFormat="1" applyFont="1" applyFill="1" applyBorder="1" applyAlignment="1">
      <alignment horizontal="right" vertical="center"/>
    </xf>
    <xf numFmtId="0" fontId="3" fillId="6" borderId="28" xfId="47" applyFont="1" applyFill="1" applyBorder="1" applyAlignment="1">
      <alignment horizontal="left" vertical="center"/>
    </xf>
    <xf numFmtId="185" fontId="3" fillId="7" borderId="0" xfId="47" applyNumberFormat="1" applyFont="1" applyFill="1" applyBorder="1" applyAlignment="1">
      <alignment horizontal="right" vertical="center"/>
    </xf>
    <xf numFmtId="0" fontId="3" fillId="6" borderId="7" xfId="47" applyFont="1" applyFill="1" applyBorder="1">
      <alignment vertical="center"/>
    </xf>
    <xf numFmtId="0" fontId="3" fillId="6" borderId="29" xfId="47" applyFont="1" applyFill="1" applyBorder="1" applyAlignment="1">
      <alignment horizontal="left" vertical="center"/>
    </xf>
    <xf numFmtId="185" fontId="3" fillId="7" borderId="7" xfId="47" applyNumberFormat="1" applyFont="1" applyFill="1" applyBorder="1" applyAlignment="1">
      <alignment horizontal="right" vertical="center"/>
    </xf>
    <xf numFmtId="3" fontId="3" fillId="7" borderId="12" xfId="47" applyNumberFormat="1" applyFont="1" applyFill="1" applyBorder="1" applyAlignment="1">
      <alignment horizontal="right" vertical="center"/>
    </xf>
    <xf numFmtId="3" fontId="3" fillId="7" borderId="0" xfId="47" applyNumberFormat="1" applyFont="1" applyFill="1" applyBorder="1" applyAlignment="1">
      <alignment horizontal="right" vertical="center"/>
    </xf>
    <xf numFmtId="3" fontId="3" fillId="7" borderId="7" xfId="47" applyNumberFormat="1" applyFont="1" applyFill="1" applyBorder="1" applyAlignment="1">
      <alignment horizontal="right" vertical="center"/>
    </xf>
    <xf numFmtId="3" fontId="1" fillId="0" borderId="0" xfId="47" applyNumberFormat="1" applyFont="1">
      <alignment vertical="center"/>
    </xf>
    <xf numFmtId="181" fontId="1" fillId="0" borderId="0" xfId="47" applyNumberFormat="1" applyFont="1">
      <alignment vertical="center"/>
    </xf>
    <xf numFmtId="185" fontId="3" fillId="18" borderId="12" xfId="47" applyNumberFormat="1" applyFont="1" applyFill="1" applyBorder="1" applyAlignment="1">
      <alignment horizontal="right" vertical="center"/>
    </xf>
    <xf numFmtId="185" fontId="3" fillId="18" borderId="0" xfId="47" applyNumberFormat="1" applyFont="1" applyFill="1" applyBorder="1" applyAlignment="1">
      <alignment horizontal="right" vertical="center"/>
    </xf>
    <xf numFmtId="185" fontId="3" fillId="18" borderId="7" xfId="47" applyNumberFormat="1" applyFont="1" applyFill="1" applyBorder="1" applyAlignment="1">
      <alignment horizontal="right" vertical="center"/>
    </xf>
    <xf numFmtId="49" fontId="29" fillId="0" borderId="0" xfId="0" applyNumberFormat="1" applyFont="1" applyAlignment="1"/>
    <xf numFmtId="14" fontId="3" fillId="15" borderId="14" xfId="0" applyNumberFormat="1" applyFont="1" applyFill="1" applyBorder="1" applyAlignment="1">
      <alignment horizontal="center" vertical="center" wrapText="1"/>
    </xf>
    <xf numFmtId="14" fontId="57" fillId="0" borderId="13" xfId="0" applyNumberFormat="1" applyFont="1" applyBorder="1" applyAlignment="1">
      <alignment horizontal="center" vertical="center" wrapText="1"/>
    </xf>
    <xf numFmtId="181" fontId="6" fillId="0" borderId="13" xfId="0" applyNumberFormat="1" applyFont="1" applyFill="1" applyBorder="1" applyAlignment="1">
      <alignment horizontal="center" vertical="center" wrapText="1"/>
    </xf>
    <xf numFmtId="182" fontId="6" fillId="0" borderId="13" xfId="0" applyNumberFormat="1" applyFont="1" applyFill="1" applyBorder="1" applyAlignment="1">
      <alignment horizontal="center" vertical="center" wrapText="1"/>
    </xf>
    <xf numFmtId="0" fontId="68" fillId="0" borderId="0" xfId="0" applyFont="1" applyFill="1" applyBorder="1">
      <alignment vertical="center"/>
    </xf>
    <xf numFmtId="0" fontId="68" fillId="0" borderId="0" xfId="0" applyFont="1">
      <alignment vertical="center"/>
    </xf>
    <xf numFmtId="49" fontId="69" fillId="0" borderId="0" xfId="0" applyNumberFormat="1" applyFont="1" applyFill="1" applyBorder="1" applyAlignment="1">
      <alignment horizontal="center" vertical="center"/>
    </xf>
    <xf numFmtId="0" fontId="68" fillId="0" borderId="0" xfId="0" applyFont="1" applyFill="1">
      <alignment vertical="center"/>
    </xf>
    <xf numFmtId="0" fontId="68" fillId="0" borderId="0" xfId="0" applyFont="1" applyAlignment="1">
      <alignment horizontal="center" vertical="center"/>
    </xf>
    <xf numFmtId="0" fontId="68"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180" fontId="69" fillId="0" borderId="0" xfId="0" applyNumberFormat="1" applyFont="1" applyFill="1" applyBorder="1" applyAlignment="1">
      <alignment horizontal="center" vertical="center" wrapText="1"/>
    </xf>
    <xf numFmtId="3" fontId="68" fillId="0" borderId="0" xfId="0" applyNumberFormat="1" applyFont="1" applyFill="1" applyBorder="1" applyAlignment="1">
      <alignment horizontal="center" vertical="center"/>
    </xf>
    <xf numFmtId="0" fontId="71" fillId="0" borderId="0" xfId="1" applyFont="1">
      <alignment vertical="center"/>
    </xf>
    <xf numFmtId="0" fontId="68" fillId="0" borderId="0" xfId="0" applyFont="1" applyAlignment="1">
      <alignment horizontal="center" vertical="center" wrapText="1"/>
    </xf>
    <xf numFmtId="0" fontId="68" fillId="0" borderId="0" xfId="0" applyFont="1" applyAlignment="1">
      <alignment horizontal="right" vertical="center"/>
    </xf>
    <xf numFmtId="0" fontId="68" fillId="0" borderId="13" xfId="0" applyFont="1" applyBorder="1" applyAlignment="1">
      <alignment horizontal="center" vertical="center" wrapText="1"/>
    </xf>
    <xf numFmtId="0" fontId="68" fillId="0" borderId="13" xfId="0" applyFont="1" applyFill="1" applyBorder="1" applyAlignment="1">
      <alignment horizontal="center" vertical="center" wrapText="1"/>
    </xf>
    <xf numFmtId="2" fontId="68" fillId="0" borderId="13" xfId="0" applyNumberFormat="1" applyFont="1" applyFill="1" applyBorder="1" applyAlignment="1">
      <alignment horizontal="center" vertical="center" wrapText="1"/>
    </xf>
    <xf numFmtId="14" fontId="68" fillId="0" borderId="13" xfId="0" applyNumberFormat="1" applyFont="1" applyFill="1" applyBorder="1" applyAlignment="1">
      <alignment horizontal="center" vertical="center" wrapText="1"/>
    </xf>
    <xf numFmtId="186" fontId="68" fillId="0" borderId="0" xfId="0" applyNumberFormat="1" applyFont="1" applyFill="1" applyBorder="1" applyAlignment="1">
      <alignment horizontal="center" vertical="center"/>
    </xf>
    <xf numFmtId="14" fontId="68" fillId="0" borderId="13" xfId="0" applyNumberFormat="1" applyFont="1" applyBorder="1" applyAlignment="1">
      <alignment horizontal="center" vertical="center" wrapText="1"/>
    </xf>
    <xf numFmtId="3" fontId="68" fillId="0" borderId="0" xfId="0" applyNumberFormat="1" applyFont="1">
      <alignment vertical="center"/>
    </xf>
    <xf numFmtId="14" fontId="72" fillId="0" borderId="13" xfId="0" applyNumberFormat="1" applyFont="1" applyBorder="1" applyAlignment="1">
      <alignment horizontal="center" vertical="center" wrapText="1"/>
    </xf>
    <xf numFmtId="49" fontId="68" fillId="0" borderId="0" xfId="0" applyNumberFormat="1" applyFont="1">
      <alignment vertical="center"/>
    </xf>
    <xf numFmtId="0" fontId="68" fillId="0" borderId="0" xfId="0" applyFont="1" applyFill="1" applyBorder="1" applyAlignment="1">
      <alignment horizontal="center" vertical="center" wrapText="1"/>
    </xf>
    <xf numFmtId="14" fontId="68" fillId="0" borderId="0" xfId="0" applyNumberFormat="1" applyFont="1" applyFill="1" applyBorder="1" applyAlignment="1">
      <alignment horizontal="center" vertical="center" wrapText="1"/>
    </xf>
    <xf numFmtId="181" fontId="68" fillId="0" borderId="0" xfId="0" applyNumberFormat="1" applyFont="1" applyFill="1" applyBorder="1" applyAlignment="1">
      <alignment horizontal="center" vertical="center" wrapText="1"/>
    </xf>
    <xf numFmtId="2" fontId="68" fillId="0" borderId="0" xfId="0" applyNumberFormat="1" applyFont="1" applyFill="1" applyBorder="1" applyAlignment="1">
      <alignment horizontal="center" vertical="center" wrapText="1"/>
    </xf>
    <xf numFmtId="0" fontId="30" fillId="0" borderId="0" xfId="0" applyFont="1" applyBorder="1" applyAlignment="1">
      <alignment horizontal="left" vertical="center"/>
    </xf>
    <xf numFmtId="183" fontId="68" fillId="0" borderId="0" xfId="0" applyNumberFormat="1" applyFont="1" applyFill="1" applyBorder="1" applyAlignment="1">
      <alignment horizontal="center" vertical="center" wrapText="1"/>
    </xf>
    <xf numFmtId="0" fontId="68" fillId="14" borderId="0" xfId="0" applyFont="1" applyFill="1">
      <alignment vertical="center"/>
    </xf>
    <xf numFmtId="181" fontId="68" fillId="14" borderId="0" xfId="0" applyNumberFormat="1" applyFont="1" applyFill="1">
      <alignment vertical="center"/>
    </xf>
    <xf numFmtId="0" fontId="68" fillId="0" borderId="0" xfId="0" applyFont="1" applyAlignment="1">
      <alignment vertical="center" wrapText="1"/>
    </xf>
    <xf numFmtId="0" fontId="70" fillId="19" borderId="19" xfId="0" applyFont="1" applyFill="1" applyBorder="1" applyAlignment="1">
      <alignment horizontal="center" vertical="center" wrapText="1"/>
    </xf>
    <xf numFmtId="0" fontId="70" fillId="19" borderId="30" xfId="0" applyFont="1" applyFill="1" applyBorder="1" applyAlignment="1">
      <alignment horizontal="center" vertical="center" wrapText="1"/>
    </xf>
    <xf numFmtId="0" fontId="69" fillId="0" borderId="21" xfId="0" applyFont="1" applyBorder="1" applyAlignment="1">
      <alignment horizontal="center" vertical="center" wrapText="1"/>
    </xf>
    <xf numFmtId="181" fontId="69" fillId="0" borderId="21" xfId="0" applyNumberFormat="1" applyFont="1" applyBorder="1" applyAlignment="1">
      <alignment horizontal="center" vertical="center" wrapText="1"/>
    </xf>
    <xf numFmtId="9" fontId="69" fillId="0" borderId="21" xfId="0" applyNumberFormat="1" applyFont="1" applyBorder="1" applyAlignment="1">
      <alignment horizontal="center" vertical="center" wrapText="1"/>
    </xf>
    <xf numFmtId="0" fontId="70" fillId="16" borderId="21" xfId="0" applyFont="1" applyFill="1" applyBorder="1" applyAlignment="1">
      <alignment horizontal="center" vertical="center" wrapText="1"/>
    </xf>
    <xf numFmtId="0" fontId="69" fillId="16" borderId="21" xfId="0" applyFont="1" applyFill="1" applyBorder="1" applyAlignment="1">
      <alignment horizontal="center" vertical="center" wrapText="1"/>
    </xf>
    <xf numFmtId="181" fontId="70" fillId="16" borderId="21" xfId="0" applyNumberFormat="1" applyFont="1" applyFill="1" applyBorder="1" applyAlignment="1">
      <alignment horizontal="center" vertical="center" wrapText="1"/>
    </xf>
    <xf numFmtId="181" fontId="68" fillId="0" borderId="0" xfId="0" applyNumberFormat="1" applyFont="1" applyAlignment="1">
      <alignment vertical="center" wrapText="1"/>
    </xf>
    <xf numFmtId="0" fontId="6" fillId="13" borderId="18" xfId="0" applyFont="1" applyFill="1" applyBorder="1" applyAlignment="1">
      <alignment horizontal="center" vertical="center" wrapText="1"/>
    </xf>
    <xf numFmtId="0" fontId="6" fillId="13" borderId="19" xfId="0" applyFont="1" applyFill="1" applyBorder="1" applyAlignment="1">
      <alignment horizontal="center" vertical="center" wrapText="1"/>
    </xf>
    <xf numFmtId="0" fontId="70" fillId="0" borderId="20" xfId="0" applyFont="1" applyBorder="1" applyAlignment="1">
      <alignment horizontal="center" vertical="center" wrapText="1"/>
    </xf>
    <xf numFmtId="180" fontId="69" fillId="0" borderId="21" xfId="0" applyNumberFormat="1" applyFont="1" applyBorder="1" applyAlignment="1">
      <alignment horizontal="center" vertical="center" wrapText="1"/>
    </xf>
    <xf numFmtId="10" fontId="69" fillId="0" borderId="21" xfId="0" applyNumberFormat="1" applyFont="1" applyBorder="1" applyAlignment="1">
      <alignment horizontal="center" vertical="center" wrapText="1"/>
    </xf>
    <xf numFmtId="0" fontId="70" fillId="0" borderId="22" xfId="0" applyFont="1" applyBorder="1" applyAlignment="1">
      <alignment horizontal="center" vertical="center" wrapText="1"/>
    </xf>
    <xf numFmtId="0" fontId="69" fillId="0" borderId="23" xfId="0" applyFont="1" applyBorder="1" applyAlignment="1">
      <alignment horizontal="center" vertical="center" wrapText="1"/>
    </xf>
    <xf numFmtId="0" fontId="70" fillId="0" borderId="23" xfId="0" applyFont="1" applyBorder="1" applyAlignment="1">
      <alignment horizontal="center" vertical="center" wrapText="1"/>
    </xf>
    <xf numFmtId="190" fontId="69" fillId="0" borderId="23" xfId="0" applyNumberFormat="1" applyFont="1" applyBorder="1" applyAlignment="1">
      <alignment horizontal="center" vertical="center" wrapText="1"/>
    </xf>
    <xf numFmtId="190" fontId="69" fillId="0" borderId="18" xfId="0" applyNumberFormat="1" applyFont="1" applyBorder="1" applyAlignment="1">
      <alignment horizontal="center" vertical="center" wrapText="1"/>
    </xf>
    <xf numFmtId="0" fontId="70" fillId="16" borderId="18" xfId="0" applyFont="1" applyFill="1" applyBorder="1" applyAlignment="1">
      <alignment horizontal="center" vertical="center" wrapText="1"/>
    </xf>
    <xf numFmtId="0" fontId="69" fillId="16" borderId="18" xfId="0" applyFont="1" applyFill="1" applyBorder="1" applyAlignment="1">
      <alignment horizontal="center" vertical="center" wrapText="1"/>
    </xf>
    <xf numFmtId="10" fontId="69" fillId="16" borderId="19" xfId="0" applyNumberFormat="1" applyFont="1" applyFill="1" applyBorder="1" applyAlignment="1">
      <alignment horizontal="center" vertical="center" wrapText="1"/>
    </xf>
    <xf numFmtId="10" fontId="68" fillId="0" borderId="0" xfId="0" applyNumberFormat="1" applyFont="1" applyAlignment="1">
      <alignment vertical="center" wrapText="1"/>
    </xf>
    <xf numFmtId="0" fontId="11" fillId="0" borderId="0" xfId="0" applyFont="1">
      <alignment vertical="center"/>
    </xf>
    <xf numFmtId="10" fontId="69" fillId="0" borderId="0" xfId="0" applyNumberFormat="1" applyFont="1" applyFill="1" applyBorder="1" applyAlignment="1">
      <alignment horizontal="center" vertical="center" wrapText="1"/>
    </xf>
    <xf numFmtId="179" fontId="69" fillId="0" borderId="0" xfId="0" applyNumberFormat="1" applyFont="1" applyFill="1" applyBorder="1" applyAlignment="1">
      <alignment horizontal="center" vertical="center" wrapText="1"/>
    </xf>
    <xf numFmtId="3" fontId="30" fillId="0" borderId="0" xfId="0" applyNumberFormat="1" applyFont="1" applyFill="1" applyBorder="1" applyAlignment="1">
      <alignment horizontal="left" vertical="center"/>
    </xf>
    <xf numFmtId="0" fontId="74" fillId="0" borderId="0" xfId="0" applyFont="1" applyAlignment="1">
      <alignment vertical="center" wrapText="1"/>
    </xf>
    <xf numFmtId="0" fontId="75" fillId="0" borderId="0" xfId="0" applyFont="1" applyFill="1" applyAlignment="1">
      <alignment horizontal="center" vertical="center"/>
    </xf>
    <xf numFmtId="0" fontId="6" fillId="0" borderId="0" xfId="47" applyFont="1">
      <alignment vertical="center"/>
    </xf>
    <xf numFmtId="10" fontId="6" fillId="0" borderId="13" xfId="0" applyNumberFormat="1" applyFont="1" applyFill="1" applyBorder="1" applyAlignment="1">
      <alignment horizontal="center" vertical="center" wrapText="1"/>
    </xf>
    <xf numFmtId="0" fontId="6" fillId="0" borderId="55" xfId="0" applyFont="1" applyBorder="1" applyAlignment="1">
      <alignment horizontal="center" vertical="center"/>
    </xf>
    <xf numFmtId="14" fontId="6" fillId="0" borderId="56" xfId="0" applyNumberFormat="1" applyFont="1" applyBorder="1" applyAlignment="1">
      <alignment horizontal="center" vertical="center"/>
    </xf>
    <xf numFmtId="0" fontId="6" fillId="0" borderId="57" xfId="0" applyFont="1" applyBorder="1" applyAlignment="1">
      <alignment horizontal="center" vertical="center"/>
    </xf>
    <xf numFmtId="14" fontId="6" fillId="0" borderId="45" xfId="0" applyNumberFormat="1" applyFont="1" applyBorder="1" applyAlignment="1">
      <alignment horizontal="center" vertical="center"/>
    </xf>
    <xf numFmtId="182" fontId="68" fillId="10" borderId="43" xfId="0" applyNumberFormat="1" applyFont="1" applyFill="1" applyBorder="1" applyAlignment="1">
      <alignment horizontal="center" vertical="center"/>
    </xf>
    <xf numFmtId="0" fontId="68" fillId="10" borderId="32" xfId="0" applyFont="1" applyFill="1" applyBorder="1" applyAlignment="1">
      <alignment horizontal="center" vertical="center"/>
    </xf>
    <xf numFmtId="182" fontId="6" fillId="0" borderId="4" xfId="0" applyNumberFormat="1" applyFont="1" applyBorder="1" applyAlignment="1">
      <alignment horizontal="center" vertical="center" wrapText="1"/>
    </xf>
    <xf numFmtId="0" fontId="6" fillId="53" borderId="14" xfId="0" applyFont="1" applyFill="1" applyBorder="1" applyAlignment="1">
      <alignment horizontal="center" vertical="center" wrapText="1"/>
    </xf>
    <xf numFmtId="0" fontId="78" fillId="0" borderId="0" xfId="0" applyFont="1" applyFill="1" applyBorder="1">
      <alignment vertical="center"/>
    </xf>
    <xf numFmtId="181" fontId="6" fillId="12" borderId="60" xfId="0" applyNumberFormat="1" applyFont="1" applyFill="1" applyBorder="1" applyAlignment="1">
      <alignment horizontal="right" vertical="center" wrapText="1"/>
    </xf>
    <xf numFmtId="0" fontId="79" fillId="53" borderId="59" xfId="0" applyFont="1" applyFill="1" applyBorder="1">
      <alignment vertical="center"/>
    </xf>
    <xf numFmtId="181" fontId="6" fillId="0" borderId="13" xfId="5" applyNumberFormat="1" applyFont="1" applyFill="1" applyBorder="1" applyAlignment="1">
      <alignment horizontal="center" vertical="center" wrapText="1"/>
    </xf>
    <xf numFmtId="181" fontId="6" fillId="0" borderId="61" xfId="5" applyNumberFormat="1" applyFont="1" applyFill="1" applyBorder="1" applyAlignment="1">
      <alignment horizontal="center" vertical="center" wrapText="1"/>
    </xf>
    <xf numFmtId="181" fontId="6" fillId="10" borderId="43" xfId="5" applyNumberFormat="1" applyFont="1" applyFill="1" applyBorder="1" applyAlignment="1">
      <alignment horizontal="center" vertical="center" wrapText="1"/>
    </xf>
    <xf numFmtId="181" fontId="6" fillId="10" borderId="43" xfId="0" applyNumberFormat="1" applyFont="1" applyFill="1" applyBorder="1" applyAlignment="1">
      <alignment horizontal="center" vertical="center" wrapText="1"/>
    </xf>
    <xf numFmtId="9" fontId="6" fillId="10" borderId="43" xfId="0" applyNumberFormat="1" applyFont="1" applyFill="1" applyBorder="1" applyAlignment="1">
      <alignment horizontal="center" vertical="center" wrapText="1"/>
    </xf>
    <xf numFmtId="0" fontId="75" fillId="0" borderId="0" xfId="0" applyFont="1" applyAlignment="1">
      <alignment vertical="center" wrapText="1"/>
    </xf>
    <xf numFmtId="0" fontId="1" fillId="0" borderId="0" xfId="47">
      <alignment vertical="center"/>
    </xf>
    <xf numFmtId="0" fontId="1" fillId="0" borderId="49" xfId="47" applyBorder="1" applyAlignment="1">
      <alignment horizontal="center" vertical="center"/>
    </xf>
    <xf numFmtId="0" fontId="1" fillId="0" borderId="0" xfId="47" applyAlignment="1">
      <alignment horizontal="center" vertical="center"/>
    </xf>
    <xf numFmtId="0" fontId="76" fillId="0" borderId="0" xfId="47" applyFont="1" applyAlignment="1">
      <alignment horizontal="center" vertical="center"/>
    </xf>
    <xf numFmtId="0" fontId="76" fillId="0" borderId="49" xfId="47" applyFont="1" applyBorder="1" applyAlignment="1">
      <alignment horizontal="center" vertical="center"/>
    </xf>
    <xf numFmtId="0" fontId="6" fillId="0" borderId="0" xfId="47" applyFont="1" applyAlignment="1">
      <alignment horizontal="center" vertical="center"/>
    </xf>
    <xf numFmtId="179" fontId="1" fillId="0" borderId="0" xfId="47" applyNumberFormat="1">
      <alignment vertical="center"/>
    </xf>
    <xf numFmtId="14" fontId="1" fillId="0" borderId="0" xfId="47" applyNumberFormat="1" applyAlignment="1">
      <alignment horizontal="center" vertical="center"/>
    </xf>
    <xf numFmtId="14" fontId="6" fillId="52" borderId="0" xfId="47" applyNumberFormat="1" applyFont="1" applyFill="1" applyAlignment="1">
      <alignment horizontal="center" vertical="center"/>
    </xf>
    <xf numFmtId="0" fontId="29" fillId="0" borderId="0" xfId="4" applyFont="1" applyAlignment="1"/>
    <xf numFmtId="10" fontId="29" fillId="10" borderId="0" xfId="4" applyNumberFormat="1" applyFont="1" applyFill="1" applyAlignment="1"/>
    <xf numFmtId="0" fontId="80" fillId="0" borderId="0" xfId="0" applyFont="1" applyFill="1" applyBorder="1" applyAlignment="1">
      <alignment horizontal="center" vertical="center"/>
    </xf>
    <xf numFmtId="0" fontId="81" fillId="0" borderId="49" xfId="0" applyFont="1" applyFill="1" applyBorder="1" applyAlignment="1">
      <alignment horizontal="center" vertical="center"/>
    </xf>
    <xf numFmtId="179" fontId="81" fillId="0" borderId="0" xfId="0" applyNumberFormat="1" applyFont="1" applyFill="1" applyBorder="1">
      <alignment vertical="center"/>
    </xf>
    <xf numFmtId="0" fontId="68" fillId="0" borderId="0" xfId="47" applyFont="1">
      <alignment vertical="center"/>
    </xf>
    <xf numFmtId="0" fontId="82" fillId="2" borderId="0" xfId="47" applyNumberFormat="1" applyFont="1" applyFill="1">
      <alignment vertical="center"/>
    </xf>
    <xf numFmtId="0" fontId="82" fillId="2" borderId="0" xfId="47" applyNumberFormat="1" applyFont="1" applyFill="1" applyAlignment="1">
      <alignment horizontal="right" vertical="center"/>
    </xf>
    <xf numFmtId="14" fontId="68" fillId="0" borderId="0" xfId="47" applyNumberFormat="1" applyFont="1">
      <alignment vertical="center"/>
    </xf>
    <xf numFmtId="0" fontId="68" fillId="0" borderId="0" xfId="47" applyFont="1" applyAlignment="1">
      <alignment horizontal="left" vertical="center" indent="1"/>
    </xf>
    <xf numFmtId="0" fontId="83" fillId="3" borderId="0" xfId="47" applyNumberFormat="1" applyFont="1" applyFill="1" applyBorder="1">
      <alignment vertical="center"/>
    </xf>
    <xf numFmtId="0" fontId="83" fillId="3" borderId="0" xfId="47" applyNumberFormat="1" applyFont="1" applyFill="1" applyBorder="1" applyAlignment="1">
      <alignment horizontal="right" vertical="center"/>
    </xf>
    <xf numFmtId="0" fontId="84" fillId="3" borderId="0" xfId="47" applyNumberFormat="1" applyFont="1" applyFill="1" applyBorder="1" applyAlignment="1">
      <alignment horizontal="right" vertical="center"/>
    </xf>
    <xf numFmtId="0" fontId="83" fillId="3" borderId="0" xfId="47" applyNumberFormat="1" applyFont="1" applyFill="1" applyBorder="1" applyAlignment="1">
      <alignment horizontal="center" vertical="center"/>
    </xf>
    <xf numFmtId="0" fontId="83" fillId="3" borderId="11" xfId="47" applyNumberFormat="1" applyFont="1" applyFill="1" applyBorder="1" applyAlignment="1">
      <alignment horizontal="right" vertical="center"/>
    </xf>
    <xf numFmtId="191" fontId="11" fillId="10" borderId="0" xfId="47" applyNumberFormat="1" applyFont="1" applyFill="1" applyBorder="1" applyAlignment="1">
      <alignment horizontal="center" vertical="center"/>
    </xf>
    <xf numFmtId="0" fontId="83" fillId="3" borderId="11" xfId="47" applyNumberFormat="1" applyFont="1" applyFill="1" applyBorder="1">
      <alignment vertical="center"/>
    </xf>
    <xf numFmtId="0" fontId="68" fillId="4" borderId="12" xfId="47" applyFont="1" applyFill="1" applyBorder="1" applyAlignment="1">
      <alignment horizontal="center" vertical="center"/>
    </xf>
    <xf numFmtId="0" fontId="68" fillId="5" borderId="12" xfId="47" applyFont="1" applyFill="1" applyBorder="1" applyAlignment="1">
      <alignment horizontal="center" vertical="center"/>
    </xf>
    <xf numFmtId="0" fontId="6" fillId="5" borderId="12" xfId="47" applyFont="1" applyFill="1" applyBorder="1" applyAlignment="1">
      <alignment horizontal="center" vertical="center"/>
    </xf>
    <xf numFmtId="0" fontId="68" fillId="6" borderId="4" xfId="47" applyFont="1" applyFill="1" applyBorder="1">
      <alignment vertical="center"/>
    </xf>
    <xf numFmtId="0" fontId="68" fillId="6" borderId="4" xfId="47" applyFont="1" applyFill="1" applyBorder="1" applyAlignment="1">
      <alignment horizontal="left" vertical="center"/>
    </xf>
    <xf numFmtId="3" fontId="68" fillId="7" borderId="4" xfId="47" applyNumberFormat="1" applyFont="1" applyFill="1" applyBorder="1" applyAlignment="1">
      <alignment horizontal="right" vertical="center"/>
    </xf>
    <xf numFmtId="185" fontId="68" fillId="7" borderId="4" xfId="47" applyNumberFormat="1" applyFont="1" applyFill="1" applyBorder="1" applyAlignment="1">
      <alignment horizontal="right" vertical="center"/>
    </xf>
    <xf numFmtId="185" fontId="68" fillId="18" borderId="4" xfId="47" applyNumberFormat="1" applyFont="1" applyFill="1" applyBorder="1" applyAlignment="1">
      <alignment horizontal="right" vertical="center"/>
    </xf>
    <xf numFmtId="9" fontId="68" fillId="0" borderId="0" xfId="47" applyNumberFormat="1" applyFont="1">
      <alignment vertical="center"/>
    </xf>
    <xf numFmtId="0" fontId="68" fillId="6" borderId="48" xfId="47" applyFont="1" applyFill="1" applyBorder="1">
      <alignment vertical="center"/>
    </xf>
    <xf numFmtId="0" fontId="68" fillId="6" borderId="48" xfId="47" applyFont="1" applyFill="1" applyBorder="1" applyAlignment="1">
      <alignment horizontal="left" vertical="center"/>
    </xf>
    <xf numFmtId="3" fontId="68" fillId="7" borderId="48" xfId="47" applyNumberFormat="1" applyFont="1" applyFill="1" applyBorder="1" applyAlignment="1">
      <alignment horizontal="right" vertical="center"/>
    </xf>
    <xf numFmtId="185" fontId="68" fillId="7" borderId="48" xfId="47" applyNumberFormat="1" applyFont="1" applyFill="1" applyBorder="1" applyAlignment="1">
      <alignment horizontal="right" vertical="center"/>
    </xf>
    <xf numFmtId="185" fontId="68" fillId="18" borderId="48" xfId="47" applyNumberFormat="1" applyFont="1" applyFill="1" applyBorder="1" applyAlignment="1">
      <alignment horizontal="right" vertical="center"/>
    </xf>
    <xf numFmtId="0" fontId="68" fillId="6" borderId="50" xfId="47" applyFont="1" applyFill="1" applyBorder="1">
      <alignment vertical="center"/>
    </xf>
    <xf numFmtId="0" fontId="68" fillId="6" borderId="50" xfId="47" applyFont="1" applyFill="1" applyBorder="1" applyAlignment="1">
      <alignment horizontal="left" vertical="center"/>
    </xf>
    <xf numFmtId="3" fontId="68" fillId="7" borderId="50" xfId="47" applyNumberFormat="1" applyFont="1" applyFill="1" applyBorder="1" applyAlignment="1">
      <alignment horizontal="right" vertical="center"/>
    </xf>
    <xf numFmtId="185" fontId="68" fillId="7" borderId="50" xfId="47" applyNumberFormat="1" applyFont="1" applyFill="1" applyBorder="1" applyAlignment="1">
      <alignment horizontal="right" vertical="center"/>
    </xf>
    <xf numFmtId="185" fontId="68" fillId="18" borderId="50" xfId="47" applyNumberFormat="1" applyFont="1" applyFill="1" applyBorder="1" applyAlignment="1">
      <alignment horizontal="right" vertical="center"/>
    </xf>
    <xf numFmtId="0" fontId="68" fillId="6" borderId="51" xfId="47" applyFont="1" applyFill="1" applyBorder="1">
      <alignment vertical="center"/>
    </xf>
    <xf numFmtId="0" fontId="30" fillId="6" borderId="51" xfId="47" applyFont="1" applyFill="1" applyBorder="1" applyAlignment="1">
      <alignment horizontal="left" vertical="center"/>
    </xf>
    <xf numFmtId="3" fontId="68" fillId="7" borderId="51" xfId="47" applyNumberFormat="1" applyFont="1" applyFill="1" applyBorder="1" applyAlignment="1">
      <alignment horizontal="right" vertical="center"/>
    </xf>
    <xf numFmtId="185" fontId="68" fillId="7" borderId="51" xfId="47" applyNumberFormat="1" applyFont="1" applyFill="1" applyBorder="1" applyAlignment="1">
      <alignment horizontal="right" vertical="center"/>
    </xf>
    <xf numFmtId="185" fontId="68" fillId="18" borderId="51" xfId="47" applyNumberFormat="1" applyFont="1" applyFill="1" applyBorder="1" applyAlignment="1">
      <alignment horizontal="right" vertical="center"/>
    </xf>
    <xf numFmtId="0" fontId="68" fillId="6" borderId="0" xfId="47" applyFont="1" applyFill="1" applyBorder="1">
      <alignment vertical="center"/>
    </xf>
    <xf numFmtId="0" fontId="30" fillId="6" borderId="28" xfId="47" applyFont="1" applyFill="1" applyBorder="1" applyAlignment="1">
      <alignment horizontal="left" vertical="center"/>
    </xf>
    <xf numFmtId="3" fontId="68" fillId="7" borderId="0" xfId="47" applyNumberFormat="1" applyFont="1" applyFill="1" applyBorder="1" applyAlignment="1">
      <alignment horizontal="right" vertical="center"/>
    </xf>
    <xf numFmtId="3" fontId="30" fillId="7" borderId="0" xfId="47" applyNumberFormat="1" applyFont="1" applyFill="1" applyBorder="1" applyAlignment="1">
      <alignment horizontal="right" vertical="center"/>
    </xf>
    <xf numFmtId="185" fontId="68" fillId="7" borderId="0" xfId="47" applyNumberFormat="1" applyFont="1" applyFill="1" applyBorder="1" applyAlignment="1">
      <alignment horizontal="right" vertical="center"/>
    </xf>
    <xf numFmtId="185" fontId="68" fillId="18" borderId="0" xfId="47" applyNumberFormat="1" applyFont="1" applyFill="1" applyBorder="1" applyAlignment="1">
      <alignment horizontal="right" vertical="center"/>
    </xf>
    <xf numFmtId="0" fontId="68" fillId="6" borderId="28" xfId="47" applyFont="1" applyFill="1" applyBorder="1" applyAlignment="1">
      <alignment horizontal="left" vertical="center"/>
    </xf>
    <xf numFmtId="0" fontId="68" fillId="6" borderId="54" xfId="47" applyFont="1" applyFill="1" applyBorder="1">
      <alignment vertical="center"/>
    </xf>
    <xf numFmtId="0" fontId="68" fillId="6" borderId="53" xfId="47" applyFont="1" applyFill="1" applyBorder="1" applyAlignment="1">
      <alignment horizontal="left" vertical="center"/>
    </xf>
    <xf numFmtId="3" fontId="68" fillId="7" borderId="52" xfId="47" applyNumberFormat="1" applyFont="1" applyFill="1" applyBorder="1" applyAlignment="1">
      <alignment horizontal="right" vertical="center"/>
    </xf>
    <xf numFmtId="185" fontId="68" fillId="7" borderId="52" xfId="47" applyNumberFormat="1" applyFont="1" applyFill="1" applyBorder="1" applyAlignment="1">
      <alignment horizontal="right" vertical="center"/>
    </xf>
    <xf numFmtId="185" fontId="68" fillId="18" borderId="52" xfId="47" applyNumberFormat="1" applyFont="1" applyFill="1" applyBorder="1" applyAlignment="1">
      <alignment horizontal="right" vertical="center"/>
    </xf>
    <xf numFmtId="0" fontId="68" fillId="6" borderId="7" xfId="47" applyFont="1" applyFill="1" applyBorder="1">
      <alignment vertical="center"/>
    </xf>
    <xf numFmtId="0" fontId="68" fillId="6" borderId="29" xfId="47" applyFont="1" applyFill="1" applyBorder="1" applyAlignment="1">
      <alignment horizontal="left" vertical="center"/>
    </xf>
    <xf numFmtId="3" fontId="68" fillId="7" borderId="7" xfId="47" applyNumberFormat="1" applyFont="1" applyFill="1" applyBorder="1" applyAlignment="1">
      <alignment horizontal="right" vertical="center"/>
    </xf>
    <xf numFmtId="185" fontId="68" fillId="7" borderId="7" xfId="47" applyNumberFormat="1" applyFont="1" applyFill="1" applyBorder="1" applyAlignment="1">
      <alignment horizontal="right" vertical="center"/>
    </xf>
    <xf numFmtId="185" fontId="68" fillId="18" borderId="7" xfId="47" applyNumberFormat="1" applyFont="1" applyFill="1" applyBorder="1" applyAlignment="1">
      <alignment horizontal="right" vertical="center"/>
    </xf>
    <xf numFmtId="3" fontId="68" fillId="0" borderId="0" xfId="47" applyNumberFormat="1" applyFont="1">
      <alignment vertical="center"/>
    </xf>
    <xf numFmtId="0" fontId="68" fillId="0" borderId="0" xfId="47" applyFont="1" applyFill="1" applyBorder="1">
      <alignment vertical="center"/>
    </xf>
    <xf numFmtId="0" fontId="68" fillId="0" borderId="28" xfId="47" applyFont="1" applyFill="1" applyBorder="1" applyAlignment="1">
      <alignment horizontal="left" vertical="center"/>
    </xf>
    <xf numFmtId="3" fontId="68" fillId="0" borderId="0" xfId="47" applyNumberFormat="1" applyFont="1" applyFill="1" applyBorder="1" applyAlignment="1">
      <alignment horizontal="right" vertical="center"/>
    </xf>
    <xf numFmtId="185" fontId="68" fillId="0" borderId="0" xfId="47" applyNumberFormat="1" applyFont="1" applyFill="1" applyBorder="1" applyAlignment="1">
      <alignment horizontal="right" vertical="center"/>
    </xf>
    <xf numFmtId="0" fontId="68" fillId="0" borderId="0" xfId="47" applyFont="1" applyFill="1">
      <alignment vertical="center"/>
    </xf>
    <xf numFmtId="3" fontId="68" fillId="0" borderId="0" xfId="47" applyNumberFormat="1" applyFont="1" applyFill="1">
      <alignment vertical="center"/>
    </xf>
    <xf numFmtId="181" fontId="68" fillId="0" borderId="0" xfId="47" applyNumberFormat="1" applyFont="1" applyFill="1">
      <alignment vertical="center"/>
    </xf>
    <xf numFmtId="0" fontId="68" fillId="0" borderId="52" xfId="47" applyFont="1" applyFill="1" applyBorder="1">
      <alignment vertical="center"/>
    </xf>
    <xf numFmtId="0" fontId="68" fillId="0" borderId="53" xfId="47" applyFont="1" applyFill="1" applyBorder="1" applyAlignment="1">
      <alignment horizontal="left" vertical="center"/>
    </xf>
    <xf numFmtId="3" fontId="68" fillId="0" borderId="52" xfId="47" applyNumberFormat="1" applyFont="1" applyFill="1" applyBorder="1" applyAlignment="1">
      <alignment horizontal="right" vertical="center"/>
    </xf>
    <xf numFmtId="185" fontId="68" fillId="0" borderId="52" xfId="47" applyNumberFormat="1" applyFont="1" applyFill="1" applyBorder="1" applyAlignment="1">
      <alignment horizontal="right" vertical="center"/>
    </xf>
    <xf numFmtId="0" fontId="68" fillId="0" borderId="7" xfId="47" applyFont="1" applyFill="1" applyBorder="1">
      <alignment vertical="center"/>
    </xf>
    <xf numFmtId="0" fontId="68" fillId="0" borderId="29" xfId="47" applyFont="1" applyFill="1" applyBorder="1" applyAlignment="1">
      <alignment horizontal="left" vertical="center"/>
    </xf>
    <xf numFmtId="3" fontId="68" fillId="0" borderId="7" xfId="47" applyNumberFormat="1" applyFont="1" applyFill="1" applyBorder="1" applyAlignment="1">
      <alignment horizontal="right" vertical="center"/>
    </xf>
    <xf numFmtId="185" fontId="68" fillId="0" borderId="7" xfId="47" applyNumberFormat="1" applyFont="1" applyFill="1" applyBorder="1" applyAlignment="1">
      <alignment horizontal="right" vertical="center"/>
    </xf>
    <xf numFmtId="0" fontId="68" fillId="0" borderId="0" xfId="47" applyFont="1" applyAlignment="1">
      <alignment horizontal="left" vertical="center"/>
    </xf>
    <xf numFmtId="9" fontId="68" fillId="0" borderId="0" xfId="0" applyNumberFormat="1" applyFont="1">
      <alignment vertical="center"/>
    </xf>
    <xf numFmtId="0" fontId="85" fillId="10" borderId="58" xfId="1" applyFont="1" applyFill="1" applyBorder="1">
      <alignment vertical="center"/>
    </xf>
    <xf numFmtId="0" fontId="86" fillId="10" borderId="44" xfId="1" applyFont="1" applyFill="1" applyBorder="1">
      <alignment vertical="center"/>
    </xf>
    <xf numFmtId="14" fontId="6" fillId="13" borderId="19" xfId="0" applyNumberFormat="1" applyFont="1" applyFill="1" applyBorder="1" applyAlignment="1">
      <alignment horizontal="center" vertical="center" wrapText="1"/>
    </xf>
    <xf numFmtId="180" fontId="69" fillId="0" borderId="4" xfId="0" applyNumberFormat="1" applyFont="1" applyBorder="1" applyAlignment="1">
      <alignment horizontal="center" vertical="center" wrapText="1"/>
    </xf>
    <xf numFmtId="10" fontId="69" fillId="0" borderId="4" xfId="0" applyNumberFormat="1" applyFont="1" applyBorder="1" applyAlignment="1">
      <alignment horizontal="center" vertical="center" wrapText="1"/>
    </xf>
    <xf numFmtId="190" fontId="69" fillId="0" borderId="4" xfId="0" applyNumberFormat="1" applyFont="1" applyBorder="1" applyAlignment="1">
      <alignment horizontal="center" vertical="center" wrapText="1"/>
    </xf>
    <xf numFmtId="10" fontId="69" fillId="16" borderId="4" xfId="0" applyNumberFormat="1" applyFont="1" applyFill="1" applyBorder="1" applyAlignment="1">
      <alignment horizontal="center" vertical="center" wrapText="1"/>
    </xf>
    <xf numFmtId="14" fontId="6" fillId="13" borderId="4" xfId="0" applyNumberFormat="1" applyFont="1" applyFill="1" applyBorder="1" applyAlignment="1">
      <alignment horizontal="center" vertical="center" wrapText="1"/>
    </xf>
    <xf numFmtId="9" fontId="70" fillId="16" borderId="21" xfId="0" applyNumberFormat="1" applyFont="1" applyFill="1" applyBorder="1" applyAlignment="1">
      <alignment horizontal="center" vertical="center" wrapText="1"/>
    </xf>
    <xf numFmtId="0" fontId="67" fillId="0" borderId="0" xfId="0" applyFont="1" applyAlignment="1">
      <alignment horizontal="left" vertical="center"/>
    </xf>
    <xf numFmtId="0" fontId="1" fillId="0" borderId="0" xfId="47">
      <alignment vertical="center"/>
    </xf>
    <xf numFmtId="0" fontId="1" fillId="0" borderId="49" xfId="47" applyBorder="1" applyAlignment="1">
      <alignment horizontal="center" vertical="center"/>
    </xf>
    <xf numFmtId="0" fontId="1" fillId="0" borderId="0" xfId="47" applyAlignment="1">
      <alignment horizontal="center" vertical="center"/>
    </xf>
    <xf numFmtId="0" fontId="76" fillId="0" borderId="0" xfId="47" applyFont="1" applyAlignment="1">
      <alignment horizontal="center" vertical="center"/>
    </xf>
    <xf numFmtId="0" fontId="87" fillId="0" borderId="0" xfId="47" applyFont="1" applyAlignment="1">
      <alignment horizontal="center" vertical="center"/>
    </xf>
    <xf numFmtId="0" fontId="76" fillId="0" borderId="49" xfId="47" applyFont="1" applyBorder="1" applyAlignment="1">
      <alignment horizontal="center" vertical="center"/>
    </xf>
    <xf numFmtId="0" fontId="6" fillId="0" borderId="0" xfId="47" applyFont="1" applyAlignment="1">
      <alignment horizontal="center" vertical="center"/>
    </xf>
    <xf numFmtId="0" fontId="6" fillId="0" borderId="49" xfId="47" applyFont="1" applyBorder="1" applyAlignment="1">
      <alignment horizontal="center" vertical="center"/>
    </xf>
    <xf numFmtId="0" fontId="87" fillId="0" borderId="49" xfId="47" applyFont="1" applyBorder="1" applyAlignment="1">
      <alignment horizontal="center" vertical="center"/>
    </xf>
    <xf numFmtId="179" fontId="1" fillId="0" borderId="0" xfId="47" applyNumberFormat="1">
      <alignment vertical="center"/>
    </xf>
    <xf numFmtId="3" fontId="1" fillId="0" borderId="0" xfId="47" applyNumberFormat="1">
      <alignment vertical="center"/>
    </xf>
    <xf numFmtId="14" fontId="1" fillId="0" borderId="0" xfId="47" applyNumberFormat="1" applyAlignment="1">
      <alignment horizontal="center" vertical="center"/>
    </xf>
    <xf numFmtId="14" fontId="6" fillId="52" borderId="0" xfId="47" applyNumberFormat="1" applyFont="1" applyFill="1" applyAlignment="1">
      <alignment horizontal="center" vertical="center"/>
    </xf>
    <xf numFmtId="14" fontId="1" fillId="0" borderId="0" xfId="47" applyNumberFormat="1" applyFont="1">
      <alignment vertical="center"/>
    </xf>
    <xf numFmtId="0" fontId="1" fillId="0" borderId="0" xfId="47" applyFont="1">
      <alignment vertical="center"/>
    </xf>
    <xf numFmtId="0" fontId="1" fillId="0" borderId="0" xfId="47" applyFont="1" applyAlignment="1">
      <alignment horizontal="left" vertical="center" indent="1"/>
    </xf>
    <xf numFmtId="0" fontId="6" fillId="0" borderId="0" xfId="47" applyFont="1">
      <alignment vertical="center"/>
    </xf>
    <xf numFmtId="0" fontId="65" fillId="3" borderId="0" xfId="0" applyNumberFormat="1" applyFont="1" applyFill="1" applyBorder="1" applyAlignment="1">
      <alignment horizontal="center" vertical="center"/>
    </xf>
    <xf numFmtId="191" fontId="66" fillId="10" borderId="0" xfId="0" applyNumberFormat="1" applyFont="1" applyFill="1" applyBorder="1" applyAlignment="1">
      <alignment horizontal="center" vertical="center"/>
    </xf>
    <xf numFmtId="0" fontId="3" fillId="6" borderId="4" xfId="0" applyFont="1" applyFill="1" applyBorder="1">
      <alignment vertical="center"/>
    </xf>
    <xf numFmtId="0" fontId="3" fillId="6" borderId="4" xfId="0" applyFont="1" applyFill="1" applyBorder="1" applyAlignment="1">
      <alignment horizontal="left" vertical="center"/>
    </xf>
    <xf numFmtId="3" fontId="3" fillId="7" borderId="4" xfId="0" applyNumberFormat="1" applyFont="1" applyFill="1" applyBorder="1" applyAlignment="1">
      <alignment horizontal="right" vertical="center"/>
    </xf>
    <xf numFmtId="185" fontId="3" fillId="7" borderId="4" xfId="0" applyNumberFormat="1" applyFont="1" applyFill="1" applyBorder="1" applyAlignment="1">
      <alignment horizontal="right" vertical="center"/>
    </xf>
    <xf numFmtId="185" fontId="3" fillId="18" borderId="4" xfId="0" applyNumberFormat="1" applyFont="1" applyFill="1" applyBorder="1" applyAlignment="1">
      <alignment horizontal="right" vertical="center"/>
    </xf>
    <xf numFmtId="9" fontId="0" fillId="0" borderId="0" xfId="0" applyNumberFormat="1" applyFont="1">
      <alignment vertical="center"/>
    </xf>
    <xf numFmtId="0" fontId="3" fillId="6" borderId="48" xfId="0" applyFont="1" applyFill="1" applyBorder="1">
      <alignment vertical="center"/>
    </xf>
    <xf numFmtId="0" fontId="3" fillId="6" borderId="48" xfId="0" applyFont="1" applyFill="1" applyBorder="1" applyAlignment="1">
      <alignment horizontal="left" vertical="center"/>
    </xf>
    <xf numFmtId="3" fontId="3" fillId="7" borderId="48" xfId="0" applyNumberFormat="1" applyFont="1" applyFill="1" applyBorder="1" applyAlignment="1">
      <alignment horizontal="right" vertical="center"/>
    </xf>
    <xf numFmtId="185" fontId="3" fillId="7" borderId="48" xfId="0" applyNumberFormat="1" applyFont="1" applyFill="1" applyBorder="1" applyAlignment="1">
      <alignment horizontal="right" vertical="center"/>
    </xf>
    <xf numFmtId="185" fontId="3" fillId="18" borderId="48" xfId="0" applyNumberFormat="1" applyFont="1" applyFill="1" applyBorder="1" applyAlignment="1">
      <alignment horizontal="right" vertical="center"/>
    </xf>
    <xf numFmtId="0" fontId="3" fillId="6" borderId="50" xfId="0" applyFont="1" applyFill="1" applyBorder="1">
      <alignment vertical="center"/>
    </xf>
    <xf numFmtId="0" fontId="3" fillId="6" borderId="50" xfId="0" applyFont="1" applyFill="1" applyBorder="1" applyAlignment="1">
      <alignment horizontal="left" vertical="center"/>
    </xf>
    <xf numFmtId="3" fontId="3" fillId="7" borderId="50" xfId="0" applyNumberFormat="1" applyFont="1" applyFill="1" applyBorder="1" applyAlignment="1">
      <alignment horizontal="right" vertical="center"/>
    </xf>
    <xf numFmtId="185" fontId="3" fillId="7" borderId="50" xfId="0" applyNumberFormat="1" applyFont="1" applyFill="1" applyBorder="1" applyAlignment="1">
      <alignment horizontal="right" vertical="center"/>
    </xf>
    <xf numFmtId="185" fontId="3" fillId="18" borderId="50" xfId="0" applyNumberFormat="1" applyFont="1" applyFill="1" applyBorder="1" applyAlignment="1">
      <alignment horizontal="right" vertical="center"/>
    </xf>
    <xf numFmtId="0" fontId="3" fillId="6" borderId="51" xfId="0" applyFont="1" applyFill="1" applyBorder="1">
      <alignment vertical="center"/>
    </xf>
    <xf numFmtId="0" fontId="77" fillId="6" borderId="51" xfId="0" applyFont="1" applyFill="1" applyBorder="1" applyAlignment="1">
      <alignment horizontal="left" vertical="center"/>
    </xf>
    <xf numFmtId="3" fontId="3" fillId="7" borderId="51" xfId="0" applyNumberFormat="1" applyFont="1" applyFill="1" applyBorder="1" applyAlignment="1">
      <alignment horizontal="right" vertical="center"/>
    </xf>
    <xf numFmtId="185" fontId="3" fillId="7" borderId="51" xfId="0" applyNumberFormat="1" applyFont="1" applyFill="1" applyBorder="1" applyAlignment="1">
      <alignment horizontal="right" vertical="center"/>
    </xf>
    <xf numFmtId="185" fontId="3" fillId="18" borderId="51" xfId="0" applyNumberFormat="1" applyFont="1" applyFill="1" applyBorder="1" applyAlignment="1">
      <alignment horizontal="right" vertical="center"/>
    </xf>
    <xf numFmtId="0" fontId="77" fillId="6" borderId="28" xfId="0" applyFont="1" applyFill="1" applyBorder="1" applyAlignment="1">
      <alignment horizontal="left" vertical="center"/>
    </xf>
    <xf numFmtId="3" fontId="77" fillId="7" borderId="0" xfId="0" applyNumberFormat="1" applyFont="1" applyFill="1" applyBorder="1" applyAlignment="1">
      <alignment horizontal="right" vertical="center"/>
    </xf>
    <xf numFmtId="0" fontId="3" fillId="6" borderId="54" xfId="0" applyFont="1" applyFill="1" applyBorder="1">
      <alignment vertical="center"/>
    </xf>
    <xf numFmtId="0" fontId="3" fillId="6" borderId="53" xfId="0" applyFont="1" applyFill="1" applyBorder="1" applyAlignment="1">
      <alignment horizontal="left" vertical="center"/>
    </xf>
    <xf numFmtId="3" fontId="3" fillId="7" borderId="52" xfId="0" applyNumberFormat="1" applyFont="1" applyFill="1" applyBorder="1" applyAlignment="1">
      <alignment horizontal="right" vertical="center"/>
    </xf>
    <xf numFmtId="185" fontId="3" fillId="7" borderId="52" xfId="0" applyNumberFormat="1" applyFont="1" applyFill="1" applyBorder="1" applyAlignment="1">
      <alignment horizontal="right" vertical="center"/>
    </xf>
    <xf numFmtId="185" fontId="3" fillId="18" borderId="52" xfId="0" applyNumberFormat="1" applyFont="1" applyFill="1" applyBorder="1" applyAlignment="1">
      <alignment horizontal="right" vertical="center"/>
    </xf>
    <xf numFmtId="0" fontId="0" fillId="0" borderId="0" xfId="0" applyFont="1" applyFill="1">
      <alignment vertical="center"/>
    </xf>
    <xf numFmtId="0" fontId="3" fillId="6" borderId="52" xfId="0" applyFont="1" applyFill="1" applyBorder="1">
      <alignment vertical="center"/>
    </xf>
    <xf numFmtId="0" fontId="3" fillId="6" borderId="62" xfId="0" applyFont="1" applyFill="1" applyBorder="1" applyAlignment="1">
      <alignment horizontal="left" vertical="center"/>
    </xf>
    <xf numFmtId="3" fontId="3" fillId="7" borderId="54" xfId="0" applyNumberFormat="1" applyFont="1" applyFill="1" applyBorder="1" applyAlignment="1">
      <alignment horizontal="right" vertical="center"/>
    </xf>
    <xf numFmtId="185" fontId="3" fillId="7" borderId="54" xfId="0" applyNumberFormat="1" applyFont="1" applyFill="1" applyBorder="1" applyAlignment="1">
      <alignment horizontal="right" vertical="center"/>
    </xf>
    <xf numFmtId="185" fontId="3" fillId="18" borderId="54" xfId="0" applyNumberFormat="1" applyFont="1" applyFill="1" applyBorder="1" applyAlignment="1">
      <alignment horizontal="right" vertical="center"/>
    </xf>
    <xf numFmtId="3" fontId="0" fillId="0" borderId="0" xfId="0" applyNumberFormat="1">
      <alignment vertical="center"/>
    </xf>
    <xf numFmtId="9" fontId="1" fillId="0" borderId="0" xfId="47" applyNumberFormat="1">
      <alignment vertical="center"/>
    </xf>
    <xf numFmtId="0" fontId="4" fillId="2" borderId="0" xfId="0" applyFont="1" applyFill="1" applyAlignment="1">
      <alignment horizontal="right" vertical="center"/>
    </xf>
    <xf numFmtId="14" fontId="0" fillId="0" borderId="0" xfId="0" applyNumberFormat="1">
      <alignment vertical="center"/>
    </xf>
    <xf numFmtId="0" fontId="5" fillId="3" borderId="0" xfId="0" applyFont="1" applyFill="1" applyAlignment="1">
      <alignment horizontal="right" vertical="center"/>
    </xf>
    <xf numFmtId="0" fontId="33" fillId="3" borderId="0" xfId="0" applyFont="1" applyFill="1" applyAlignment="1">
      <alignment horizontal="right" vertical="center"/>
    </xf>
    <xf numFmtId="0" fontId="65" fillId="3" borderId="0" xfId="0" applyFont="1" applyFill="1" applyAlignment="1">
      <alignment horizontal="center" vertical="center"/>
    </xf>
    <xf numFmtId="0" fontId="5" fillId="3" borderId="11" xfId="0" applyFont="1" applyFill="1" applyBorder="1" applyAlignment="1">
      <alignment horizontal="right" vertical="center"/>
    </xf>
    <xf numFmtId="0" fontId="34" fillId="3" borderId="0" xfId="0" applyFont="1" applyFill="1" applyAlignment="1">
      <alignment horizontal="right" vertical="center"/>
    </xf>
    <xf numFmtId="191" fontId="66" fillId="10" borderId="0" xfId="0" applyNumberFormat="1" applyFont="1" applyFill="1" applyAlignment="1">
      <alignment horizontal="center" vertical="center"/>
    </xf>
    <xf numFmtId="9" fontId="0" fillId="0" borderId="0" xfId="0" applyNumberFormat="1">
      <alignment vertical="center"/>
    </xf>
    <xf numFmtId="3" fontId="77" fillId="7" borderId="0" xfId="0" applyNumberFormat="1" applyFont="1" applyFill="1" applyAlignment="1">
      <alignment horizontal="right" vertical="center"/>
    </xf>
    <xf numFmtId="185" fontId="3" fillId="7" borderId="0" xfId="0" applyNumberFormat="1" applyFont="1" applyFill="1" applyAlignment="1">
      <alignment horizontal="right" vertical="center"/>
    </xf>
    <xf numFmtId="185" fontId="3" fillId="18" borderId="0" xfId="0" applyNumberFormat="1" applyFont="1" applyFill="1" applyAlignment="1">
      <alignment horizontal="right" vertical="center"/>
    </xf>
    <xf numFmtId="190" fontId="70" fillId="0" borderId="23" xfId="0" applyNumberFormat="1" applyFont="1" applyBorder="1" applyAlignment="1">
      <alignment horizontal="center" vertical="center" wrapText="1"/>
    </xf>
    <xf numFmtId="14" fontId="30" fillId="0" borderId="0" xfId="0" applyNumberFormat="1" applyFont="1" applyAlignment="1">
      <alignment horizontal="center" vertical="center"/>
    </xf>
    <xf numFmtId="2" fontId="68" fillId="0" borderId="13" xfId="0" applyNumberFormat="1" applyFont="1" applyFill="1" applyBorder="1" applyAlignment="1">
      <alignment horizontal="left" vertical="center" wrapText="1" indent="2"/>
    </xf>
    <xf numFmtId="2" fontId="68" fillId="0" borderId="13" xfId="0" applyNumberFormat="1" applyFont="1" applyFill="1" applyBorder="1" applyAlignment="1">
      <alignment horizontal="left" vertical="top" wrapText="1" indent="2"/>
    </xf>
    <xf numFmtId="0" fontId="88" fillId="53" borderId="14" xfId="0" applyFont="1" applyFill="1" applyBorder="1" applyAlignment="1">
      <alignment horizontal="center" vertical="center" wrapText="1"/>
    </xf>
    <xf numFmtId="2" fontId="68" fillId="0" borderId="13" xfId="0" applyNumberFormat="1" applyFont="1" applyFill="1" applyBorder="1" applyAlignment="1">
      <alignment horizontal="center" vertical="center" shrinkToFit="1"/>
    </xf>
    <xf numFmtId="0" fontId="69" fillId="0" borderId="21" xfId="0" applyFont="1" applyBorder="1" applyAlignment="1">
      <alignment horizontal="center" vertical="center"/>
    </xf>
    <xf numFmtId="0" fontId="69" fillId="0" borderId="23" xfId="0" applyFont="1" applyBorder="1" applyAlignment="1">
      <alignment horizontal="center" vertical="center"/>
    </xf>
    <xf numFmtId="14" fontId="6" fillId="0" borderId="0" xfId="47" applyNumberFormat="1" applyFont="1" applyFill="1" applyAlignment="1">
      <alignment horizontal="center" vertical="center"/>
    </xf>
    <xf numFmtId="0" fontId="68" fillId="0" borderId="0" xfId="0" applyFont="1" applyBorder="1" applyAlignment="1">
      <alignment horizontal="center" vertical="center" wrapText="1"/>
    </xf>
    <xf numFmtId="14" fontId="6" fillId="52" borderId="0" xfId="0" applyNumberFormat="1" applyFont="1" applyFill="1" applyAlignment="1">
      <alignment horizontal="center" vertical="center"/>
    </xf>
    <xf numFmtId="0" fontId="76" fillId="0" borderId="0" xfId="0" applyFont="1" applyAlignment="1">
      <alignment horizontal="center" vertical="center"/>
    </xf>
    <xf numFmtId="0" fontId="87" fillId="0" borderId="0" xfId="0" applyFont="1" applyAlignment="1">
      <alignment horizontal="center" vertical="center"/>
    </xf>
    <xf numFmtId="9" fontId="6" fillId="0" borderId="13" xfId="0" applyNumberFormat="1" applyFont="1" applyFill="1" applyBorder="1" applyAlignment="1">
      <alignment horizontal="center" vertical="center" wrapText="1"/>
    </xf>
    <xf numFmtId="0" fontId="16" fillId="10" borderId="58" xfId="1" applyFill="1" applyBorder="1" applyAlignment="1">
      <alignment vertical="center" shrinkToFit="1"/>
    </xf>
    <xf numFmtId="0" fontId="89" fillId="10" borderId="44" xfId="1" applyFont="1" applyFill="1" applyBorder="1" applyAlignment="1">
      <alignment vertical="center" shrinkToFit="1"/>
    </xf>
    <xf numFmtId="0" fontId="6" fillId="53" borderId="63" xfId="0" applyFont="1" applyFill="1" applyBorder="1" applyAlignment="1">
      <alignment horizontal="center" vertical="center" wrapText="1"/>
    </xf>
    <xf numFmtId="0" fontId="88" fillId="53" borderId="63" xfId="0" applyFont="1" applyFill="1" applyBorder="1" applyAlignment="1">
      <alignment horizontal="center" vertical="center" wrapText="1"/>
    </xf>
    <xf numFmtId="0" fontId="6" fillId="53" borderId="64" xfId="0" applyFont="1" applyFill="1" applyBorder="1" applyAlignment="1">
      <alignment horizontal="center" vertical="center" wrapText="1"/>
    </xf>
    <xf numFmtId="0" fontId="68" fillId="0" borderId="65" xfId="0" applyFont="1" applyBorder="1" applyAlignment="1">
      <alignment horizontal="center" vertical="center" wrapText="1"/>
    </xf>
    <xf numFmtId="14" fontId="6" fillId="0" borderId="67" xfId="0" applyNumberFormat="1" applyFont="1" applyBorder="1" applyAlignment="1">
      <alignment horizontal="center" vertical="center"/>
    </xf>
    <xf numFmtId="14" fontId="6" fillId="0" borderId="69" xfId="0" applyNumberFormat="1" applyFont="1" applyBorder="1" applyAlignment="1">
      <alignment horizontal="center" vertical="center"/>
    </xf>
    <xf numFmtId="0" fontId="30" fillId="0" borderId="0" xfId="0" applyFont="1" applyAlignment="1">
      <alignment horizontal="center" vertical="center"/>
    </xf>
    <xf numFmtId="0" fontId="30" fillId="0" borderId="0" xfId="0" applyFont="1">
      <alignment vertical="center"/>
    </xf>
    <xf numFmtId="0" fontId="68" fillId="54" borderId="65" xfId="0" applyFont="1" applyFill="1" applyBorder="1" applyAlignment="1">
      <alignment horizontal="center" vertical="center" wrapText="1"/>
    </xf>
    <xf numFmtId="0" fontId="68" fillId="54" borderId="13" xfId="0" applyFont="1" applyFill="1" applyBorder="1" applyAlignment="1">
      <alignment horizontal="center" vertical="center" wrapText="1"/>
    </xf>
    <xf numFmtId="14" fontId="68" fillId="54" borderId="13" xfId="0" applyNumberFormat="1" applyFont="1" applyFill="1" applyBorder="1" applyAlignment="1">
      <alignment horizontal="center" vertical="center" wrapText="1"/>
    </xf>
    <xf numFmtId="181" fontId="6" fillId="54" borderId="13" xfId="0" applyNumberFormat="1" applyFont="1" applyFill="1" applyBorder="1" applyAlignment="1">
      <alignment horizontal="center" vertical="center" wrapText="1"/>
    </xf>
    <xf numFmtId="9" fontId="6" fillId="54" borderId="13" xfId="0" applyNumberFormat="1" applyFont="1" applyFill="1" applyBorder="1" applyAlignment="1">
      <alignment horizontal="center" vertical="center" wrapText="1"/>
    </xf>
    <xf numFmtId="182" fontId="6" fillId="54" borderId="13" xfId="0" applyNumberFormat="1" applyFont="1" applyFill="1" applyBorder="1" applyAlignment="1">
      <alignment horizontal="center" vertical="center" wrapText="1"/>
    </xf>
    <xf numFmtId="181" fontId="6" fillId="54" borderId="13" xfId="5" applyNumberFormat="1" applyFont="1" applyFill="1" applyBorder="1" applyAlignment="1">
      <alignment horizontal="center" vertical="center" wrapText="1"/>
    </xf>
    <xf numFmtId="2" fontId="68" fillId="54" borderId="13" xfId="0" applyNumberFormat="1" applyFont="1" applyFill="1" applyBorder="1" applyAlignment="1">
      <alignment horizontal="center" vertical="center" wrapText="1"/>
    </xf>
    <xf numFmtId="2" fontId="68" fillId="54" borderId="13" xfId="0" applyNumberFormat="1" applyFont="1" applyFill="1" applyBorder="1" applyAlignment="1">
      <alignment horizontal="center" vertical="center" shrinkToFit="1"/>
    </xf>
    <xf numFmtId="2" fontId="68" fillId="54" borderId="13" xfId="0" applyNumberFormat="1" applyFont="1" applyFill="1" applyBorder="1" applyAlignment="1">
      <alignment horizontal="left" vertical="center" wrapText="1" indent="2"/>
    </xf>
    <xf numFmtId="2" fontId="30" fillId="54" borderId="13" xfId="0" applyNumberFormat="1" applyFont="1" applyFill="1" applyBorder="1" applyAlignment="1">
      <alignment horizontal="center" vertical="center" wrapText="1"/>
    </xf>
    <xf numFmtId="0" fontId="6" fillId="0" borderId="0" xfId="0" applyFont="1" applyBorder="1">
      <alignment vertical="center"/>
    </xf>
    <xf numFmtId="0" fontId="16" fillId="0" borderId="0" xfId="1" applyBorder="1">
      <alignment vertical="center"/>
    </xf>
    <xf numFmtId="0" fontId="76" fillId="0" borderId="70" xfId="47" applyFont="1" applyBorder="1" applyAlignment="1">
      <alignment horizontal="center" vertical="center"/>
    </xf>
    <xf numFmtId="0" fontId="1" fillId="0" borderId="70" xfId="47" applyBorder="1" applyAlignment="1">
      <alignment horizontal="center" vertical="center"/>
    </xf>
    <xf numFmtId="10" fontId="6" fillId="10" borderId="43" xfId="0" applyNumberFormat="1" applyFont="1" applyFill="1" applyBorder="1" applyAlignment="1">
      <alignment horizontal="center" vertical="center" wrapText="1"/>
    </xf>
    <xf numFmtId="0" fontId="6" fillId="53" borderId="66" xfId="0" applyFont="1" applyFill="1" applyBorder="1" applyAlignment="1">
      <alignment horizontal="center" vertical="center"/>
    </xf>
    <xf numFmtId="0" fontId="6" fillId="53" borderId="68" xfId="0" applyFont="1" applyFill="1" applyBorder="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179" fontId="0" fillId="0" borderId="0" xfId="0" applyNumberFormat="1">
      <alignment vertical="center"/>
    </xf>
    <xf numFmtId="0" fontId="78" fillId="0" borderId="0" xfId="0" applyFont="1">
      <alignment vertical="center"/>
    </xf>
    <xf numFmtId="0" fontId="75" fillId="0" borderId="0" xfId="0" applyFont="1" applyAlignment="1">
      <alignment horizontal="center" vertical="center"/>
    </xf>
    <xf numFmtId="49" fontId="69" fillId="0" borderId="0" xfId="0" applyNumberFormat="1" applyFont="1" applyAlignment="1">
      <alignment horizontal="center" vertical="center"/>
    </xf>
    <xf numFmtId="3" fontId="68" fillId="0" borderId="0" xfId="0" applyNumberFormat="1" applyFont="1" applyAlignment="1">
      <alignment horizontal="center" vertical="center"/>
    </xf>
    <xf numFmtId="3" fontId="30" fillId="0" borderId="0" xfId="0" applyNumberFormat="1" applyFont="1" applyAlignment="1">
      <alignment horizontal="left" vertical="center"/>
    </xf>
    <xf numFmtId="181" fontId="6" fillId="0" borderId="13" xfId="0" applyNumberFormat="1" applyFont="1" applyBorder="1" applyAlignment="1">
      <alignment horizontal="center" vertical="center" wrapText="1"/>
    </xf>
    <xf numFmtId="9" fontId="6" fillId="0" borderId="13" xfId="0" applyNumberFormat="1" applyFont="1" applyBorder="1" applyAlignment="1">
      <alignment horizontal="center" vertical="center" wrapText="1"/>
    </xf>
    <xf numFmtId="182" fontId="6" fillId="0" borderId="13" xfId="0" applyNumberFormat="1" applyFont="1" applyBorder="1" applyAlignment="1">
      <alignment horizontal="center" vertical="center" wrapText="1"/>
    </xf>
    <xf numFmtId="2" fontId="68" fillId="0" borderId="13" xfId="0" applyNumberFormat="1" applyFont="1" applyBorder="1" applyAlignment="1">
      <alignment horizontal="center" vertical="center" wrapText="1"/>
    </xf>
    <xf numFmtId="2" fontId="68" fillId="0" borderId="13" xfId="0" applyNumberFormat="1" applyFont="1" applyBorder="1" applyAlignment="1">
      <alignment horizontal="center" vertical="center" shrinkToFit="1"/>
    </xf>
    <xf numFmtId="2" fontId="68" fillId="0" borderId="13" xfId="0" applyNumberFormat="1" applyFont="1" applyBorder="1" applyAlignment="1">
      <alignment horizontal="left" vertical="center" wrapText="1" indent="2"/>
    </xf>
    <xf numFmtId="186" fontId="68" fillId="0" borderId="0" xfId="0" applyNumberFormat="1" applyFont="1" applyAlignment="1">
      <alignment horizontal="center" vertical="center"/>
    </xf>
    <xf numFmtId="2" fontId="68" fillId="0" borderId="13" xfId="0" applyNumberFormat="1" applyFont="1" applyBorder="1" applyAlignment="1">
      <alignment horizontal="left" vertical="top" wrapText="1" indent="2"/>
    </xf>
    <xf numFmtId="14" fontId="68" fillId="0" borderId="0" xfId="0" applyNumberFormat="1" applyFont="1" applyAlignment="1">
      <alignment horizontal="center" vertical="center" wrapText="1"/>
    </xf>
    <xf numFmtId="181" fontId="68" fillId="0" borderId="0" xfId="0" applyNumberFormat="1" applyFont="1" applyAlignment="1">
      <alignment horizontal="center" vertical="center" wrapText="1"/>
    </xf>
    <xf numFmtId="183" fontId="40" fillId="0" borderId="0" xfId="0" applyNumberFormat="1" applyFont="1" applyAlignment="1">
      <alignment horizontal="right" vertical="center" wrapText="1"/>
    </xf>
    <xf numFmtId="183" fontId="68" fillId="0" borderId="0" xfId="0" applyNumberFormat="1" applyFont="1" applyAlignment="1">
      <alignment horizontal="center" vertical="center" wrapText="1"/>
    </xf>
    <xf numFmtId="2" fontId="68" fillId="0" borderId="0" xfId="0" applyNumberFormat="1" applyFont="1" applyAlignment="1">
      <alignment horizontal="center" vertical="center" wrapText="1"/>
    </xf>
    <xf numFmtId="0" fontId="30" fillId="0" borderId="0" xfId="0" applyFont="1" applyAlignment="1">
      <alignment horizontal="left" vertical="center"/>
    </xf>
    <xf numFmtId="0" fontId="6" fillId="0" borderId="0" xfId="0" applyFont="1" applyAlignment="1">
      <alignment horizontal="center" vertical="center" wrapText="1"/>
    </xf>
    <xf numFmtId="180" fontId="69" fillId="0" borderId="0" xfId="0" applyNumberFormat="1" applyFont="1" applyAlignment="1">
      <alignment horizontal="center" vertical="center" wrapText="1"/>
    </xf>
    <xf numFmtId="10" fontId="69" fillId="0" borderId="0" xfId="0" applyNumberFormat="1" applyFont="1" applyAlignment="1">
      <alignment horizontal="center" vertical="center" wrapText="1"/>
    </xf>
    <xf numFmtId="179" fontId="69" fillId="0" borderId="0" xfId="0" applyNumberFormat="1" applyFont="1" applyAlignment="1">
      <alignment horizontal="center" vertical="center" wrapText="1"/>
    </xf>
    <xf numFmtId="3" fontId="0" fillId="10" borderId="0" xfId="0" applyNumberFormat="1" applyFill="1">
      <alignment vertical="center"/>
    </xf>
    <xf numFmtId="0" fontId="1" fillId="10" borderId="32" xfId="0" applyFont="1" applyFill="1" applyBorder="1" applyAlignment="1">
      <alignment horizontal="center" vertical="center"/>
    </xf>
    <xf numFmtId="0" fontId="1" fillId="10" borderId="33" xfId="0" applyFont="1" applyFill="1" applyBorder="1" applyAlignment="1">
      <alignment horizontal="center" vertical="center"/>
    </xf>
    <xf numFmtId="0" fontId="25" fillId="0" borderId="24" xfId="0" applyFont="1" applyBorder="1" applyAlignment="1">
      <alignment horizontal="center" vertical="center" wrapText="1"/>
    </xf>
    <xf numFmtId="0" fontId="25" fillId="0" borderId="19"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19" xfId="0" applyFont="1" applyBorder="1" applyAlignment="1">
      <alignment horizontal="center" vertical="center" wrapText="1"/>
    </xf>
  </cellXfs>
  <cellStyles count="48">
    <cellStyle name="20% - 강조색1" xfId="24" builtinId="30" customBuiltin="1"/>
    <cellStyle name="20% - 강조색2" xfId="28" builtinId="34" customBuiltin="1"/>
    <cellStyle name="20% - 강조색3" xfId="32" builtinId="38" customBuiltin="1"/>
    <cellStyle name="20% - 강조색4" xfId="36" builtinId="42" customBuiltin="1"/>
    <cellStyle name="20% - 강조색5" xfId="40" builtinId="46" customBuiltin="1"/>
    <cellStyle name="20% - 강조색6" xfId="44" builtinId="50" customBuiltin="1"/>
    <cellStyle name="40% - 강조색1" xfId="25" builtinId="31" customBuiltin="1"/>
    <cellStyle name="40% - 강조색2" xfId="29" builtinId="35" customBuiltin="1"/>
    <cellStyle name="40% - 강조색3" xfId="33" builtinId="39" customBuiltin="1"/>
    <cellStyle name="40% - 강조색4" xfId="37" builtinId="43" customBuiltin="1"/>
    <cellStyle name="40% - 강조색5" xfId="41" builtinId="47" customBuiltin="1"/>
    <cellStyle name="40% - 강조색6" xfId="45" builtinId="51" customBuiltin="1"/>
    <cellStyle name="60% - 강조색1" xfId="26" builtinId="32" customBuiltin="1"/>
    <cellStyle name="60% - 강조색2" xfId="30" builtinId="36" customBuiltin="1"/>
    <cellStyle name="60% - 강조색3" xfId="34" builtinId="40" customBuiltin="1"/>
    <cellStyle name="60% - 강조색4" xfId="38" builtinId="44" customBuiltin="1"/>
    <cellStyle name="60% - 강조색5" xfId="42" builtinId="48" customBuiltin="1"/>
    <cellStyle name="60% - 강조색6" xfId="46" builtinId="52" customBuiltin="1"/>
    <cellStyle name="blp_column_header" xfId="2" xr:uid="{00000000-0005-0000-0000-000012000000}"/>
    <cellStyle name="강조색1" xfId="23" builtinId="29" customBuiltin="1"/>
    <cellStyle name="강조색2" xfId="27" builtinId="33" customBuiltin="1"/>
    <cellStyle name="강조색3" xfId="31" builtinId="37" customBuiltin="1"/>
    <cellStyle name="강조색4" xfId="35" builtinId="41" customBuiltin="1"/>
    <cellStyle name="강조색5" xfId="39" builtinId="45" customBuiltin="1"/>
    <cellStyle name="강조색6" xfId="43" builtinId="49" customBuiltin="1"/>
    <cellStyle name="경고문" xfId="19" builtinId="11" customBuiltin="1"/>
    <cellStyle name="계산" xfId="16" builtinId="22" customBuiltin="1"/>
    <cellStyle name="나쁨" xfId="12" builtinId="27" customBuiltin="1"/>
    <cellStyle name="메모" xfId="20" builtinId="10" customBuiltin="1"/>
    <cellStyle name="보통" xfId="13" builtinId="28" customBuiltin="1"/>
    <cellStyle name="설명 텍스트" xfId="21" builtinId="53" customBuiltin="1"/>
    <cellStyle name="셀 확인" xfId="18" builtinId="23" customBuiltin="1"/>
    <cellStyle name="쉼표 [0]" xfId="5" builtinId="6"/>
    <cellStyle name="연결된 셀" xfId="17" builtinId="24" customBuiltin="1"/>
    <cellStyle name="요약" xfId="22" builtinId="25" customBuiltin="1"/>
    <cellStyle name="입력" xfId="14" builtinId="20" customBuiltin="1"/>
    <cellStyle name="제목" xfId="6" builtinId="15" customBuiltin="1"/>
    <cellStyle name="제목 1" xfId="7" builtinId="16" customBuiltin="1"/>
    <cellStyle name="제목 2" xfId="8" builtinId="17" customBuiltin="1"/>
    <cellStyle name="제목 3" xfId="9" builtinId="18" customBuiltin="1"/>
    <cellStyle name="제목 4" xfId="10" builtinId="19" customBuiltin="1"/>
    <cellStyle name="좋음" xfId="11" builtinId="26" customBuiltin="1"/>
    <cellStyle name="출력" xfId="15" builtinId="21" customBuiltin="1"/>
    <cellStyle name="표준" xfId="0" builtinId="0"/>
    <cellStyle name="표준 2" xfId="3" xr:uid="{00000000-0005-0000-0000-00002C000000}"/>
    <cellStyle name="표준 3" xfId="4" xr:uid="{00000000-0005-0000-0000-00002D000000}"/>
    <cellStyle name="표준 4" xfId="47" xr:uid="{00000000-0005-0000-0000-00002E000000}"/>
    <cellStyle name="하이퍼링크" xfId="1" builtinId="8"/>
  </cellStyles>
  <dxfs count="76">
    <dxf>
      <font>
        <color rgb="FFFF0000"/>
      </font>
    </dxf>
    <dxf>
      <font>
        <color rgb="FFFF0000"/>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FF0000"/>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FF0000"/>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3" formatCode="#,##0"/>
    </dxf>
    <dxf>
      <numFmt numFmtId="3" formatCode="#,##0"/>
    </dxf>
    <dxf>
      <numFmt numFmtId="2" formatCode="0.00"/>
    </dxf>
    <dxf>
      <numFmt numFmtId="179" formatCode="0.000"/>
    </dxf>
    <dxf>
      <numFmt numFmtId="179" formatCode="0.0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border outline="0">
        <top style="thin">
          <color indexed="64"/>
        </top>
      </border>
    </dxf>
    <dxf>
      <border outline="0">
        <bottom style="medium">
          <color indexed="64"/>
        </bottom>
      </border>
    </dxf>
    <dxf>
      <alignment horizontal="center" vertical="center" textRotation="0" wrapText="0"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F3F3F3"/>
      <rgbColor rgb="00800000"/>
      <rgbColor rgb="00008000"/>
      <rgbColor rgb="0001185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BED4EA"/>
      <rgbColor rgb="00FFFF00"/>
      <rgbColor rgb="00800000"/>
      <rgbColor rgb="00FEF4F7"/>
      <rgbColor rgb="00808080"/>
      <rgbColor rgb="00C0C0C0"/>
      <rgbColor rgb="000000FF"/>
      <rgbColor rgb="00F9F9F9"/>
      <rgbColor rgb="00F7F7F7"/>
      <rgbColor rgb="00CCFFCC"/>
      <rgbColor rgb="003366FF"/>
      <rgbColor rgb="00D1DFF3"/>
      <rgbColor rgb="00EBEBEB"/>
      <rgbColor rgb="00CC99FF"/>
      <rgbColor rgb="0000CCFF"/>
      <rgbColor rgb="003366FF"/>
      <rgbColor rgb="0033CCCC"/>
      <rgbColor rgb="0099CC00"/>
      <rgbColor rgb="00FFCC00"/>
      <rgbColor rgb="00FF9900"/>
      <rgbColor rgb="00FF6600"/>
      <rgbColor rgb="00ABC3D6"/>
      <rgbColor rgb="00F3F3F3"/>
      <rgbColor rgb="00004A54"/>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0FFC1A66-39DA-41BF-BB7C-43539A27D87C}" ax:persistence="persistStreamInit" r:id="rId1"/>
</file>

<file path=xl/activeX/activeX2.xml><?xml version="1.0" encoding="utf-8"?>
<ax:ocx xmlns:ax="http://schemas.microsoft.com/office/2006/activeX" xmlns:r="http://schemas.openxmlformats.org/officeDocument/2006/relationships" ax:classid="{0FFC1A66-39DA-41BF-BB7C-43539A27D87C}" ax:persistence="persistPropertyBag">
  <ax:ocxPr ax:name="Selectedy" ax:value="False"/>
  <ax:ocxPr ax:name="AutoSizeMode" ax:value="GrowAndShrink"/>
  <ax:ocxPr ax:name="BackgroundImageLayout" ax:value="None"/>
  <ax:ocxPr ax:name="Font" ax:value="Arial, 7pt, style=Bold"/>
  <ax:ocxPr ax:name="Location" ax:value="34, 22"/>
  <ax:ocxPr ax:name="Margin" ax:value="0, 0, 0, 0"/>
  <ax:ocxPr ax:name="Name" ax:value="FnBtn"/>
  <ax:ocxPr ax:name="Size" ax:value="61, 17"/>
  <ax:ocxPr ax:name="TabIndex" ax:value="0"/>
  <ax:ocxPr ax:name="Visible" ax:value="False"/>
</ax:ocx>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9525</xdr:rowOff>
        </xdr:from>
        <xdr:to>
          <xdr:col>0</xdr:col>
          <xdr:colOff>590550</xdr:colOff>
          <xdr:row>1</xdr:row>
          <xdr:rowOff>19050</xdr:rowOff>
        </xdr:to>
        <xdr:sp macro="" textlink="">
          <xdr:nvSpPr>
            <xdr:cNvPr id="74753" name="FnBtn2" hidden="1">
              <a:extLst>
                <a:ext uri="{63B3BB69-23CF-44E3-9099-C40C66FF867C}">
                  <a14:compatExt spid="_x0000_s74753"/>
                </a:ext>
                <a:ext uri="{FF2B5EF4-FFF2-40B4-BE49-F238E27FC236}">
                  <a16:creationId xmlns:a16="http://schemas.microsoft.com/office/drawing/2014/main" id="{00000000-0008-0000-0F00-00000124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516112</xdr:colOff>
      <xdr:row>0</xdr:row>
      <xdr:rowOff>188423</xdr:rowOff>
    </xdr:from>
    <xdr:to>
      <xdr:col>6</xdr:col>
      <xdr:colOff>380817</xdr:colOff>
      <xdr:row>8</xdr:row>
      <xdr:rowOff>258014</xdr:rowOff>
    </xdr:to>
    <xdr:pic>
      <xdr:nvPicPr>
        <xdr:cNvPr id="7" name="그림 6">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1"/>
        <a:stretch>
          <a:fillRect/>
        </a:stretch>
      </xdr:blipFill>
      <xdr:spPr>
        <a:xfrm>
          <a:off x="516112" y="188423"/>
          <a:ext cx="3979505" cy="2155566"/>
        </a:xfrm>
        <a:prstGeom prst="rect">
          <a:avLst/>
        </a:prstGeom>
      </xdr:spPr>
    </xdr:pic>
    <xdr:clientData/>
  </xdr:twoCellAnchor>
  <xdr:twoCellAnchor editAs="oneCell">
    <xdr:from>
      <xdr:col>0</xdr:col>
      <xdr:colOff>599906</xdr:colOff>
      <xdr:row>8</xdr:row>
      <xdr:rowOff>197948</xdr:rowOff>
    </xdr:from>
    <xdr:to>
      <xdr:col>6</xdr:col>
      <xdr:colOff>464611</xdr:colOff>
      <xdr:row>11</xdr:row>
      <xdr:rowOff>343739</xdr:rowOff>
    </xdr:to>
    <xdr:pic>
      <xdr:nvPicPr>
        <xdr:cNvPr id="8" name="그림 7">
          <a:extLst>
            <a:ext uri="{FF2B5EF4-FFF2-40B4-BE49-F238E27FC236}">
              <a16:creationId xmlns:a16="http://schemas.microsoft.com/office/drawing/2014/main" id="{00000000-0008-0000-1600-000008000000}"/>
            </a:ext>
          </a:extLst>
        </xdr:cNvPr>
        <xdr:cNvPicPr>
          <a:picLocks noChangeAspect="1"/>
        </xdr:cNvPicPr>
      </xdr:nvPicPr>
      <xdr:blipFill>
        <a:blip xmlns:r="http://schemas.openxmlformats.org/officeDocument/2006/relationships" r:embed="rId2"/>
        <a:stretch>
          <a:fillRect/>
        </a:stretch>
      </xdr:blipFill>
      <xdr:spPr>
        <a:xfrm>
          <a:off x="599906" y="2283923"/>
          <a:ext cx="3979505" cy="2155566"/>
        </a:xfrm>
        <a:prstGeom prst="rect">
          <a:avLst/>
        </a:prstGeom>
      </xdr:spPr>
    </xdr:pic>
    <xdr:clientData/>
  </xdr:twoCellAnchor>
  <xdr:twoCellAnchor editAs="oneCell">
    <xdr:from>
      <xdr:col>0</xdr:col>
      <xdr:colOff>324730</xdr:colOff>
      <xdr:row>11</xdr:row>
      <xdr:rowOff>356870</xdr:rowOff>
    </xdr:from>
    <xdr:to>
      <xdr:col>6</xdr:col>
      <xdr:colOff>587386</xdr:colOff>
      <xdr:row>22</xdr:row>
      <xdr:rowOff>165768</xdr:rowOff>
    </xdr:to>
    <xdr:pic>
      <xdr:nvPicPr>
        <xdr:cNvPr id="9" name="그림 8">
          <a:extLst>
            <a:ext uri="{FF2B5EF4-FFF2-40B4-BE49-F238E27FC236}">
              <a16:creationId xmlns:a16="http://schemas.microsoft.com/office/drawing/2014/main" id="{00000000-0008-0000-1600-000009000000}"/>
            </a:ext>
          </a:extLst>
        </xdr:cNvPr>
        <xdr:cNvPicPr>
          <a:picLocks noChangeAspect="1"/>
        </xdr:cNvPicPr>
      </xdr:nvPicPr>
      <xdr:blipFill>
        <a:blip xmlns:r="http://schemas.openxmlformats.org/officeDocument/2006/relationships" r:embed="rId3"/>
        <a:stretch>
          <a:fillRect/>
        </a:stretch>
      </xdr:blipFill>
      <xdr:spPr>
        <a:xfrm>
          <a:off x="324730" y="4452620"/>
          <a:ext cx="4377456" cy="2371123"/>
        </a:xfrm>
        <a:prstGeom prst="rect">
          <a:avLst/>
        </a:prstGeom>
      </xdr:spPr>
    </xdr:pic>
    <xdr:clientData/>
  </xdr:twoCellAnchor>
  <xdr:twoCellAnchor editAs="oneCell">
    <xdr:from>
      <xdr:col>0</xdr:col>
      <xdr:colOff>458080</xdr:colOff>
      <xdr:row>24</xdr:row>
      <xdr:rowOff>42545</xdr:rowOff>
    </xdr:from>
    <xdr:to>
      <xdr:col>7</xdr:col>
      <xdr:colOff>34936</xdr:colOff>
      <xdr:row>35</xdr:row>
      <xdr:rowOff>108617</xdr:rowOff>
    </xdr:to>
    <xdr:pic>
      <xdr:nvPicPr>
        <xdr:cNvPr id="10" name="그림 9">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4"/>
        <a:stretch>
          <a:fillRect/>
        </a:stretch>
      </xdr:blipFill>
      <xdr:spPr>
        <a:xfrm>
          <a:off x="458080" y="7119620"/>
          <a:ext cx="4377456" cy="2371122"/>
        </a:xfrm>
        <a:prstGeom prst="rect">
          <a:avLst/>
        </a:prstGeom>
      </xdr:spPr>
    </xdr:pic>
    <xdr:clientData/>
  </xdr:twoCellAnchor>
  <xdr:twoCellAnchor editAs="oneCell">
    <xdr:from>
      <xdr:col>0</xdr:col>
      <xdr:colOff>553533</xdr:colOff>
      <xdr:row>36</xdr:row>
      <xdr:rowOff>190689</xdr:rowOff>
    </xdr:from>
    <xdr:to>
      <xdr:col>7</xdr:col>
      <xdr:colOff>568134</xdr:colOff>
      <xdr:row>49</xdr:row>
      <xdr:rowOff>74773</xdr:rowOff>
    </xdr:to>
    <xdr:pic>
      <xdr:nvPicPr>
        <xdr:cNvPr id="12" name="그림 11">
          <a:extLst>
            <a:ext uri="{FF2B5EF4-FFF2-40B4-BE49-F238E27FC236}">
              <a16:creationId xmlns:a16="http://schemas.microsoft.com/office/drawing/2014/main" id="{00000000-0008-0000-1600-00000C000000}"/>
            </a:ext>
          </a:extLst>
        </xdr:cNvPr>
        <xdr:cNvPicPr>
          <a:picLocks noChangeAspect="1"/>
        </xdr:cNvPicPr>
      </xdr:nvPicPr>
      <xdr:blipFill>
        <a:blip xmlns:r="http://schemas.openxmlformats.org/officeDocument/2006/relationships" r:embed="rId5"/>
        <a:stretch>
          <a:fillRect/>
        </a:stretch>
      </xdr:blipFill>
      <xdr:spPr>
        <a:xfrm>
          <a:off x="553533" y="9782364"/>
          <a:ext cx="4815201" cy="26082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250601</xdr:colOff>
      <xdr:row>22</xdr:row>
      <xdr:rowOff>172652</xdr:rowOff>
    </xdr:from>
    <xdr:to>
      <xdr:col>8</xdr:col>
      <xdr:colOff>966315</xdr:colOff>
      <xdr:row>47</xdr:row>
      <xdr:rowOff>16611</xdr:rowOff>
    </xdr:to>
    <xdr:pic>
      <xdr:nvPicPr>
        <xdr:cNvPr id="2" name="그림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250601" y="4782752"/>
          <a:ext cx="9383464" cy="50827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422997</xdr:colOff>
      <xdr:row>2</xdr:row>
      <xdr:rowOff>156169</xdr:rowOff>
    </xdr:from>
    <xdr:to>
      <xdr:col>6</xdr:col>
      <xdr:colOff>204129</xdr:colOff>
      <xdr:row>9</xdr:row>
      <xdr:rowOff>185559</xdr:rowOff>
    </xdr:to>
    <xdr:pic>
      <xdr:nvPicPr>
        <xdr:cNvPr id="7" name="그림 6">
          <a:extLst>
            <a:ext uri="{FF2B5EF4-FFF2-40B4-BE49-F238E27FC236}">
              <a16:creationId xmlns:a16="http://schemas.microsoft.com/office/drawing/2014/main" id="{00000000-0008-0000-1A00-000007000000}"/>
            </a:ext>
          </a:extLst>
        </xdr:cNvPr>
        <xdr:cNvPicPr>
          <a:picLocks noChangeAspect="1"/>
        </xdr:cNvPicPr>
      </xdr:nvPicPr>
      <xdr:blipFill>
        <a:blip xmlns:r="http://schemas.openxmlformats.org/officeDocument/2006/relationships" r:embed="rId1"/>
        <a:stretch>
          <a:fillRect/>
        </a:stretch>
      </xdr:blipFill>
      <xdr:spPr>
        <a:xfrm>
          <a:off x="1108797" y="575269"/>
          <a:ext cx="3210132" cy="2467790"/>
        </a:xfrm>
        <a:prstGeom prst="rect">
          <a:avLst/>
        </a:prstGeom>
      </xdr:spPr>
    </xdr:pic>
    <xdr:clientData/>
  </xdr:twoCellAnchor>
  <xdr:twoCellAnchor editAs="oneCell">
    <xdr:from>
      <xdr:col>1</xdr:col>
      <xdr:colOff>442047</xdr:colOff>
      <xdr:row>9</xdr:row>
      <xdr:rowOff>403819</xdr:rowOff>
    </xdr:from>
    <xdr:to>
      <xdr:col>6</xdr:col>
      <xdr:colOff>223179</xdr:colOff>
      <xdr:row>17</xdr:row>
      <xdr:rowOff>118884</xdr:rowOff>
    </xdr:to>
    <xdr:pic>
      <xdr:nvPicPr>
        <xdr:cNvPr id="8" name="그림 7">
          <a:extLst>
            <a:ext uri="{FF2B5EF4-FFF2-40B4-BE49-F238E27FC236}">
              <a16:creationId xmlns:a16="http://schemas.microsoft.com/office/drawing/2014/main" id="{00000000-0008-0000-1A00-000008000000}"/>
            </a:ext>
          </a:extLst>
        </xdr:cNvPr>
        <xdr:cNvPicPr>
          <a:picLocks noChangeAspect="1"/>
        </xdr:cNvPicPr>
      </xdr:nvPicPr>
      <xdr:blipFill>
        <a:blip xmlns:r="http://schemas.openxmlformats.org/officeDocument/2006/relationships" r:embed="rId2"/>
        <a:stretch>
          <a:fillRect/>
        </a:stretch>
      </xdr:blipFill>
      <xdr:spPr>
        <a:xfrm>
          <a:off x="1127847" y="3261319"/>
          <a:ext cx="3210132" cy="2467790"/>
        </a:xfrm>
        <a:prstGeom prst="rect">
          <a:avLst/>
        </a:prstGeom>
      </xdr:spPr>
    </xdr:pic>
    <xdr:clientData/>
  </xdr:twoCellAnchor>
  <xdr:twoCellAnchor editAs="oneCell">
    <xdr:from>
      <xdr:col>6</xdr:col>
      <xdr:colOff>384897</xdr:colOff>
      <xdr:row>2</xdr:row>
      <xdr:rowOff>146644</xdr:rowOff>
    </xdr:from>
    <xdr:to>
      <xdr:col>11</xdr:col>
      <xdr:colOff>166029</xdr:colOff>
      <xdr:row>9</xdr:row>
      <xdr:rowOff>176034</xdr:rowOff>
    </xdr:to>
    <xdr:pic>
      <xdr:nvPicPr>
        <xdr:cNvPr id="9" name="그림 8">
          <a:extLst>
            <a:ext uri="{FF2B5EF4-FFF2-40B4-BE49-F238E27FC236}">
              <a16:creationId xmlns:a16="http://schemas.microsoft.com/office/drawing/2014/main" id="{00000000-0008-0000-1A00-000009000000}"/>
            </a:ext>
          </a:extLst>
        </xdr:cNvPr>
        <xdr:cNvPicPr>
          <a:picLocks noChangeAspect="1"/>
        </xdr:cNvPicPr>
      </xdr:nvPicPr>
      <xdr:blipFill>
        <a:blip xmlns:r="http://schemas.openxmlformats.org/officeDocument/2006/relationships" r:embed="rId3"/>
        <a:stretch>
          <a:fillRect/>
        </a:stretch>
      </xdr:blipFill>
      <xdr:spPr>
        <a:xfrm>
          <a:off x="4499697" y="565744"/>
          <a:ext cx="3210132" cy="2467790"/>
        </a:xfrm>
        <a:prstGeom prst="rect">
          <a:avLst/>
        </a:prstGeom>
      </xdr:spPr>
    </xdr:pic>
    <xdr:clientData/>
  </xdr:twoCellAnchor>
  <xdr:twoCellAnchor editAs="oneCell">
    <xdr:from>
      <xdr:col>6</xdr:col>
      <xdr:colOff>356322</xdr:colOff>
      <xdr:row>9</xdr:row>
      <xdr:rowOff>432394</xdr:rowOff>
    </xdr:from>
    <xdr:to>
      <xdr:col>11</xdr:col>
      <xdr:colOff>137454</xdr:colOff>
      <xdr:row>17</xdr:row>
      <xdr:rowOff>147459</xdr:rowOff>
    </xdr:to>
    <xdr:pic>
      <xdr:nvPicPr>
        <xdr:cNvPr id="11" name="그림 10">
          <a:extLst>
            <a:ext uri="{FF2B5EF4-FFF2-40B4-BE49-F238E27FC236}">
              <a16:creationId xmlns:a16="http://schemas.microsoft.com/office/drawing/2014/main" id="{00000000-0008-0000-1A00-00000B000000}"/>
            </a:ext>
          </a:extLst>
        </xdr:cNvPr>
        <xdr:cNvPicPr>
          <a:picLocks noChangeAspect="1"/>
        </xdr:cNvPicPr>
      </xdr:nvPicPr>
      <xdr:blipFill>
        <a:blip xmlns:r="http://schemas.openxmlformats.org/officeDocument/2006/relationships" r:embed="rId4"/>
        <a:stretch>
          <a:fillRect/>
        </a:stretch>
      </xdr:blipFill>
      <xdr:spPr>
        <a:xfrm>
          <a:off x="4471122" y="3289894"/>
          <a:ext cx="3210132" cy="2467790"/>
        </a:xfrm>
        <a:prstGeom prst="rect">
          <a:avLst/>
        </a:prstGeom>
      </xdr:spPr>
    </xdr:pic>
    <xdr:clientData/>
  </xdr:twoCellAnchor>
  <xdr:twoCellAnchor editAs="oneCell">
    <xdr:from>
      <xdr:col>1</xdr:col>
      <xdr:colOff>133558</xdr:colOff>
      <xdr:row>19</xdr:row>
      <xdr:rowOff>39926</xdr:rowOff>
    </xdr:from>
    <xdr:to>
      <xdr:col>6</xdr:col>
      <xdr:colOff>588818</xdr:colOff>
      <xdr:row>33</xdr:row>
      <xdr:rowOff>92252</xdr:rowOff>
    </xdr:to>
    <xdr:pic>
      <xdr:nvPicPr>
        <xdr:cNvPr id="12" name="그림 11">
          <a:extLst>
            <a:ext uri="{FF2B5EF4-FFF2-40B4-BE49-F238E27FC236}">
              <a16:creationId xmlns:a16="http://schemas.microsoft.com/office/drawing/2014/main" id="{00000000-0008-0000-1A00-00000C000000}"/>
            </a:ext>
          </a:extLst>
        </xdr:cNvPr>
        <xdr:cNvPicPr>
          <a:picLocks noChangeAspect="1"/>
        </xdr:cNvPicPr>
      </xdr:nvPicPr>
      <xdr:blipFill>
        <a:blip xmlns:r="http://schemas.openxmlformats.org/officeDocument/2006/relationships" r:embed="rId5"/>
        <a:stretch>
          <a:fillRect/>
        </a:stretch>
      </xdr:blipFill>
      <xdr:spPr>
        <a:xfrm>
          <a:off x="819358" y="6069251"/>
          <a:ext cx="3884260" cy="29860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1</xdr:row>
          <xdr:rowOff>9525</xdr:rowOff>
        </xdr:from>
        <xdr:to>
          <xdr:col>1</xdr:col>
          <xdr:colOff>590550</xdr:colOff>
          <xdr:row>1</xdr:row>
          <xdr:rowOff>171450</xdr:rowOff>
        </xdr:to>
        <xdr:sp macro="" textlink="">
          <xdr:nvSpPr>
            <xdr:cNvPr id="4097" name="FnBtn1" hidden="1">
              <a:extLst>
                <a:ext uri="{63B3BB69-23CF-44E3-9099-C40C66FF867C}">
                  <a14:compatExt spid="_x0000_s4097"/>
                </a:ext>
                <a:ext uri="{FF2B5EF4-FFF2-40B4-BE49-F238E27FC236}">
                  <a16:creationId xmlns:a16="http://schemas.microsoft.com/office/drawing/2014/main" id="{00000000-0008-0000-1C00-0000011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fPrint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108490-8E3E-433F-9E60-15286EBEAF60}" name="베타표" displayName="베타표" ref="B4:J27" totalsRowShown="0" headerRowDxfId="60" headerRowBorderDxfId="59" tableBorderDxfId="58" headerRowCellStyle="표준 4" dataCellStyle="표준 4">
  <autoFilter ref="B4:J27" xr:uid="{BD108490-8E3E-433F-9E60-15286EBEAF60}"/>
  <tableColumns count="9">
    <tableColumn id="1" xr3:uid="{C08BD235-C79F-4C0B-92CD-F686F8EDCC77}" name="상장일" dataDxfId="57" dataCellStyle="표준 4"/>
    <tableColumn id="2" xr3:uid="{479ECECE-94E0-45B5-828A-0C8E2C295EAC}" name="선택" dataDxfId="56" dataCellStyle="표준 4"/>
    <tableColumn id="3" xr3:uid="{AF97D7DE-0B22-4C45-A9CB-3D30978E7DDF}" name="Ticker" dataDxfId="55" dataCellStyle="표준 4"/>
    <tableColumn id="4" xr3:uid="{6C916D99-E238-4383-9FB1-481F78E089B4}" name="Company Name" dataDxfId="54" dataCellStyle="표준 4"/>
    <tableColumn id="5" xr3:uid="{9CC9C898-0B43-4C35-8D47-CB64EEE19A3B}" name="베타(20220731~20240731)" dataDxfId="53" dataCellStyle="표준 4"/>
    <tableColumn id="6" xr3:uid="{5F27AE86-D563-43DA-8F22-312E10883BF5}" name="총차입/시총" dataDxfId="52" dataCellStyle="표준 4"/>
    <tableColumn id="7" xr3:uid="{CC396234-B488-46EB-A13A-A6EB27ED6E60}" name="Statutory tax rate" dataDxfId="51" dataCellStyle="표준 4"/>
    <tableColumn id="8" xr3:uid="{E0A0B352-49ED-4D03-881D-36F31E8D2169}" name="총차입금" dataDxfId="50" dataCellStyle="표준 4"/>
    <tableColumn id="9" xr3:uid="{3FFF4448-6C65-4940-B88C-B9E04A50640C}" name="시가총액" dataDxfId="49" dataCellStyle="표준 4"/>
  </tableColumns>
  <tableStyleInfo name="TableStyleLight8"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its.molit.go.kr/public/svc/svc/openPage.do?pageId=020302"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reits.molit.go.kr/svc/svc/openPage.do?pageId=020302"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reits.molit.go.kr/svc/svc/openPage.do?pageId=020302"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8.bin"/><Relationship Id="rId5" Type="http://schemas.openxmlformats.org/officeDocument/2006/relationships/image" Target="../media/image1.emf"/><Relationship Id="rId4" Type="http://schemas.openxmlformats.org/officeDocument/2006/relationships/control" Target="../activeX/activeX1.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reits.molit.go.kr/svc/svc/openPage.do?pageId=02030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reits.molit.go.kr/svc/svc/openPage.do?pageId=020302"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reits.molit.go.kr/svc/svc/openPage.do?pageId=020302"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6" Type="http://schemas.openxmlformats.org/officeDocument/2006/relationships/comments" Target="../comments2.xml"/><Relationship Id="rId5" Type="http://schemas.openxmlformats.org/officeDocument/2006/relationships/image" Target="../media/image13.emf"/><Relationship Id="rId4" Type="http://schemas.openxmlformats.org/officeDocument/2006/relationships/control" Target="../activeX/activeX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eits.molit.go.kr/public/svc/svc/openPage.do?pageId=020302"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eits.molit.go.kr/public/svc/svc/openPage.do?pageId=020302"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reits.molit.go.kr/svc/svc/openPage.do?pageId=020302"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reits.molit.go.kr/svc/svc/openPage.do?pageId=0203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E0BA5-101B-46D9-9F8E-999DF3E227BE}">
  <sheetPr>
    <tabColor rgb="FF99FF99"/>
  </sheetPr>
  <dimension ref="A1:W755"/>
  <sheetViews>
    <sheetView showGridLines="0" tabSelected="1" topLeftCell="A20" zoomScale="80" zoomScaleNormal="80" workbookViewId="0">
      <pane xSplit="4" topLeftCell="E1" activePane="topRight" state="frozen"/>
      <selection activeCell="K27" sqref="K27"/>
      <selection pane="topRight" activeCell="E61" sqref="E61:E67"/>
    </sheetView>
  </sheetViews>
  <sheetFormatPr defaultRowHeight="15.75" customHeight="1"/>
  <cols>
    <col min="1" max="1" width="6.375" style="267" hidden="1" customWidth="1"/>
    <col min="2" max="2" width="6.375" style="267" customWidth="1"/>
    <col min="3" max="3" width="19.25" style="267" customWidth="1"/>
    <col min="4" max="4" width="20.125" style="267" bestFit="1" customWidth="1"/>
    <col min="5" max="5" width="14.875" style="267" bestFit="1" customWidth="1"/>
    <col min="6" max="6" width="13.375" style="267" customWidth="1"/>
    <col min="7" max="7" width="14" style="267" customWidth="1"/>
    <col min="8" max="8" width="14.375" style="267" bestFit="1" customWidth="1"/>
    <col min="9" max="9" width="13.375" style="267" customWidth="1"/>
    <col min="10" max="10" width="17" style="267" customWidth="1"/>
    <col min="11" max="11" width="15.125" style="267" customWidth="1"/>
    <col min="12" max="12" width="13.375" style="267" customWidth="1"/>
    <col min="13" max="13" width="10.25" style="267" customWidth="1"/>
    <col min="14" max="14" width="12.875" style="267" customWidth="1"/>
    <col min="15" max="15" width="52.875" style="267" customWidth="1"/>
    <col min="16" max="16" width="7.625" style="267" bestFit="1" customWidth="1"/>
    <col min="17" max="17" width="7.5" style="267" customWidth="1"/>
    <col min="18" max="18" width="15.125" style="267" hidden="1" customWidth="1"/>
    <col min="19" max="19" width="3.125" style="267" hidden="1" customWidth="1"/>
    <col min="20" max="20" width="15.125" style="267" customWidth="1"/>
    <col min="21" max="21" width="17.875" style="267" customWidth="1"/>
    <col min="22" max="22" width="9" style="267"/>
    <col min="23" max="23" width="17.125" style="267" bestFit="1" customWidth="1"/>
    <col min="24" max="16384" width="9" style="267"/>
  </cols>
  <sheetData>
    <row r="1" spans="1:23" ht="15.75" customHeight="1">
      <c r="A1" s="50"/>
      <c r="B1" s="50"/>
      <c r="C1" s="335" t="s">
        <v>789</v>
      </c>
      <c r="D1" s="266"/>
      <c r="E1" s="266"/>
      <c r="F1" s="266"/>
      <c r="G1" s="266"/>
      <c r="H1" s="266"/>
      <c r="I1" s="266"/>
      <c r="J1" s="266"/>
      <c r="K1" s="266"/>
      <c r="R1" s="324" t="s">
        <v>757</v>
      </c>
    </row>
    <row r="2" spans="1:23" ht="15.75" customHeight="1" thickBot="1">
      <c r="A2" s="50"/>
      <c r="B2" s="50"/>
      <c r="C2" s="335"/>
      <c r="D2" s="266"/>
      <c r="E2" s="266"/>
      <c r="F2" s="266"/>
      <c r="G2" s="266"/>
      <c r="H2" s="266"/>
      <c r="I2" s="266"/>
      <c r="J2" s="266"/>
      <c r="K2" s="266"/>
      <c r="R2" s="324" t="s">
        <v>795</v>
      </c>
    </row>
    <row r="3" spans="1:23" ht="15.75" customHeight="1" thickBot="1">
      <c r="C3" s="337" t="s">
        <v>792</v>
      </c>
      <c r="E3" s="268"/>
      <c r="L3" s="269"/>
      <c r="N3" s="270"/>
      <c r="O3" s="271"/>
      <c r="P3" s="62"/>
      <c r="Q3" s="62"/>
      <c r="R3" s="62"/>
      <c r="S3" s="62"/>
      <c r="T3" s="62"/>
      <c r="U3" s="271"/>
    </row>
    <row r="4" spans="1:23" ht="15.75" customHeight="1" thickTop="1">
      <c r="C4" s="520" t="s">
        <v>790</v>
      </c>
      <c r="N4" s="270"/>
      <c r="O4" s="271"/>
      <c r="P4" s="271"/>
      <c r="Q4" s="271"/>
      <c r="R4" s="271"/>
      <c r="S4" s="271"/>
      <c r="T4" s="271"/>
      <c r="U4" s="271"/>
      <c r="V4" s="270"/>
    </row>
    <row r="5" spans="1:23" ht="15.75" customHeight="1" thickBot="1">
      <c r="C5" s="521" t="s">
        <v>791</v>
      </c>
      <c r="N5" s="270"/>
      <c r="O5" s="271"/>
      <c r="P5" s="271"/>
      <c r="Q5" s="271"/>
      <c r="R5" s="271"/>
      <c r="S5" s="271"/>
      <c r="T5" s="271"/>
      <c r="U5" s="271"/>
      <c r="V5" s="270"/>
    </row>
    <row r="6" spans="1:23" ht="15.75" customHeight="1" thickBot="1">
      <c r="M6" s="546" t="s">
        <v>62</v>
      </c>
      <c r="N6" s="526">
        <v>45565</v>
      </c>
      <c r="Q6" s="271"/>
      <c r="R6" s="271"/>
      <c r="S6" s="271"/>
      <c r="T6" s="271"/>
      <c r="U6" s="271"/>
    </row>
    <row r="7" spans="1:23" ht="15.75" customHeight="1" thickBot="1">
      <c r="J7" s="332" t="s">
        <v>858</v>
      </c>
      <c r="K7" s="331">
        <v>0.20899999999999999</v>
      </c>
      <c r="M7" s="547" t="s">
        <v>121</v>
      </c>
      <c r="N7" s="527">
        <v>45537</v>
      </c>
      <c r="Q7" s="274"/>
      <c r="R7" s="274"/>
      <c r="S7" s="271"/>
      <c r="T7" s="271"/>
      <c r="U7" s="271"/>
    </row>
    <row r="8" spans="1:23" ht="15.75" customHeight="1" thickBot="1">
      <c r="G8" s="276"/>
      <c r="H8" s="276"/>
      <c r="I8" s="276"/>
      <c r="J8" s="276"/>
      <c r="K8" s="276"/>
      <c r="N8" s="271"/>
      <c r="O8" s="271"/>
      <c r="P8" s="274"/>
      <c r="Q8" s="322" t="s">
        <v>759</v>
      </c>
      <c r="R8" s="274"/>
      <c r="W8" s="271"/>
    </row>
    <row r="9" spans="1:23" ht="15.75" customHeight="1" thickTop="1" thickBot="1">
      <c r="C9" s="524" t="s">
        <v>256</v>
      </c>
      <c r="D9" s="522" t="s">
        <v>44</v>
      </c>
      <c r="E9" s="522" t="s">
        <v>107</v>
      </c>
      <c r="F9" s="522" t="s">
        <v>46</v>
      </c>
      <c r="G9" s="522" t="s">
        <v>793</v>
      </c>
      <c r="H9" s="522" t="s">
        <v>794</v>
      </c>
      <c r="I9" s="523" t="s">
        <v>656</v>
      </c>
      <c r="J9" s="522" t="s">
        <v>442</v>
      </c>
      <c r="K9" s="522" t="s">
        <v>531</v>
      </c>
      <c r="L9" s="522" t="s">
        <v>731</v>
      </c>
      <c r="M9" s="522" t="s">
        <v>732</v>
      </c>
      <c r="N9" s="522" t="s">
        <v>733</v>
      </c>
      <c r="O9" s="522" t="s">
        <v>734</v>
      </c>
      <c r="P9" s="522" t="s">
        <v>63</v>
      </c>
      <c r="Q9" s="522" t="s">
        <v>122</v>
      </c>
      <c r="W9" s="271"/>
    </row>
    <row r="10" spans="1:23" ht="25.5" thickTop="1" thickBot="1">
      <c r="A10" s="277"/>
      <c r="B10" s="277"/>
      <c r="C10" s="525">
        <v>1</v>
      </c>
      <c r="D10" s="279" t="s">
        <v>54</v>
      </c>
      <c r="E10" s="279" t="s">
        <v>56</v>
      </c>
      <c r="F10" s="281">
        <v>40738</v>
      </c>
      <c r="G10" s="264">
        <f>INDEX(베타표[베타(20220731~20240731)],(MATCH(E10,베타표[Ticker],0)))</f>
        <v>0.54339190000000004</v>
      </c>
      <c r="H10" s="519">
        <f>INDEX(베타표[총차입/시총],(MATCH(E10,베타표[Ticker],0)))</f>
        <v>2.4397162575232354</v>
      </c>
      <c r="I10" s="265">
        <v>0.20900000000000002</v>
      </c>
      <c r="J10" s="338">
        <f>G10/(1+H10*(1-I10))</f>
        <v>0.18546966146069546</v>
      </c>
      <c r="K10" s="338">
        <f t="shared" ref="K10:K32" ca="1" si="0">J10*(1+$H$33*(1-$K$7))</f>
        <v>0.42326389809105525</v>
      </c>
      <c r="L10" s="280" t="s">
        <v>259</v>
      </c>
      <c r="M10" s="511" t="s">
        <v>766</v>
      </c>
      <c r="N10" s="280" t="s">
        <v>736</v>
      </c>
      <c r="O10" s="508" t="s">
        <v>774</v>
      </c>
      <c r="P10" s="280">
        <f t="shared" ref="P10:P32" si="1">YEARFRAC(F10,EOMONTH($N$6,-2),1)</f>
        <v>13.04732107938991</v>
      </c>
      <c r="Q10" s="280" t="s">
        <v>729</v>
      </c>
      <c r="R10" s="267">
        <f>IF(Q10="O",1,0)</f>
        <v>1</v>
      </c>
      <c r="S10" s="267">
        <f>R10</f>
        <v>1</v>
      </c>
      <c r="W10" s="271"/>
    </row>
    <row r="11" spans="1:23" ht="24.75" thickBot="1">
      <c r="A11" s="277"/>
      <c r="B11" s="277"/>
      <c r="C11" s="525">
        <v>2</v>
      </c>
      <c r="D11" s="279" t="s">
        <v>0</v>
      </c>
      <c r="E11" s="279" t="s">
        <v>57</v>
      </c>
      <c r="F11" s="281">
        <v>40939</v>
      </c>
      <c r="G11" s="264">
        <f>INDEX(베타표[베타(20220731~20240731)],(MATCH(E11,베타표[Ticker],0)))</f>
        <v>0.7206226</v>
      </c>
      <c r="H11" s="519">
        <f>INDEX(베타표[총차입/시총],(MATCH(E11,베타표[Ticker],0)))</f>
        <v>1.5371287638907458</v>
      </c>
      <c r="I11" s="265">
        <v>0.20900000000000002</v>
      </c>
      <c r="J11" s="338">
        <f t="shared" ref="J11:J32" si="2">G11/(1+H11*(1-I11))</f>
        <v>0.3252099506125179</v>
      </c>
      <c r="K11" s="338">
        <f t="shared" ca="1" si="0"/>
        <v>0.74216791204649091</v>
      </c>
      <c r="L11" s="280" t="s">
        <v>259</v>
      </c>
      <c r="M11" s="511" t="s">
        <v>735</v>
      </c>
      <c r="N11" s="280" t="s">
        <v>753</v>
      </c>
      <c r="O11" s="508" t="s">
        <v>752</v>
      </c>
      <c r="P11" s="280">
        <f t="shared" si="1"/>
        <v>12.496315013687092</v>
      </c>
      <c r="Q11" s="280" t="s">
        <v>729</v>
      </c>
      <c r="R11" s="267">
        <f t="shared" ref="R11:R29" si="3">IF(Q11="O",1,0)</f>
        <v>1</v>
      </c>
      <c r="S11" s="267">
        <f>S10+R11</f>
        <v>2</v>
      </c>
      <c r="W11" s="271"/>
    </row>
    <row r="12" spans="1:23" ht="12.75" thickBot="1">
      <c r="A12" s="277"/>
      <c r="B12" s="528" t="s">
        <v>1076</v>
      </c>
      <c r="C12" s="530">
        <v>3</v>
      </c>
      <c r="D12" s="531" t="s">
        <v>51</v>
      </c>
      <c r="E12" s="531" t="s">
        <v>102</v>
      </c>
      <c r="F12" s="532">
        <v>42635</v>
      </c>
      <c r="G12" s="533">
        <f>INDEX(베타표[베타(20220731~20240731)],(MATCH(E12,베타표[Ticker],0)))</f>
        <v>0.74270009999999997</v>
      </c>
      <c r="H12" s="534">
        <f>INDEX(베타표[총차입/시총],(MATCH(E12,베타표[Ticker],0)))</f>
        <v>1.2970854769358444</v>
      </c>
      <c r="I12" s="535">
        <v>0.20900000000000002</v>
      </c>
      <c r="J12" s="536">
        <f t="shared" si="2"/>
        <v>0.36658542698338703</v>
      </c>
      <c r="K12" s="536">
        <f t="shared" ca="1" si="0"/>
        <v>0.83659168613538526</v>
      </c>
      <c r="L12" s="537" t="s">
        <v>259</v>
      </c>
      <c r="M12" s="538" t="s">
        <v>735</v>
      </c>
      <c r="N12" s="537" t="s">
        <v>738</v>
      </c>
      <c r="O12" s="539" t="s">
        <v>754</v>
      </c>
      <c r="P12" s="537">
        <f t="shared" si="1"/>
        <v>7.8531021897810227</v>
      </c>
      <c r="Q12" s="540" t="s">
        <v>758</v>
      </c>
      <c r="R12" s="267">
        <f t="shared" si="3"/>
        <v>0</v>
      </c>
      <c r="S12" s="267">
        <f t="shared" ref="S12:S29" si="4">S11+R12</f>
        <v>2</v>
      </c>
      <c r="T12" s="529" t="s">
        <v>1077</v>
      </c>
      <c r="W12" s="282"/>
    </row>
    <row r="13" spans="1:23" ht="12.75" thickBot="1">
      <c r="A13" s="277"/>
      <c r="B13" s="277"/>
      <c r="C13" s="525">
        <v>4</v>
      </c>
      <c r="D13" s="279" t="s">
        <v>49</v>
      </c>
      <c r="E13" s="279" t="s">
        <v>103</v>
      </c>
      <c r="F13" s="281">
        <v>43278</v>
      </c>
      <c r="G13" s="264">
        <f>INDEX(베타표[베타(20220731~20240731)],(MATCH(E13,베타표[Ticker],0)))</f>
        <v>0.50185959999999996</v>
      </c>
      <c r="H13" s="519">
        <f>INDEX(베타표[총차입/시총],(MATCH(E13,베타표[Ticker],0)))</f>
        <v>1.2638810986788664</v>
      </c>
      <c r="I13" s="265">
        <v>0.20900000000000002</v>
      </c>
      <c r="J13" s="338">
        <f t="shared" si="2"/>
        <v>0.25096368649035078</v>
      </c>
      <c r="K13" s="338">
        <f t="shared" ca="1" si="0"/>
        <v>0.57272907809624818</v>
      </c>
      <c r="L13" s="280" t="s">
        <v>739</v>
      </c>
      <c r="M13" s="511" t="s">
        <v>756</v>
      </c>
      <c r="N13" s="280" t="s">
        <v>740</v>
      </c>
      <c r="O13" s="508" t="s">
        <v>755</v>
      </c>
      <c r="P13" s="280">
        <f t="shared" si="1"/>
        <v>6.0938599921783343</v>
      </c>
      <c r="Q13" s="280" t="s">
        <v>729</v>
      </c>
      <c r="R13" s="267">
        <f t="shared" si="3"/>
        <v>1</v>
      </c>
      <c r="S13" s="267">
        <f t="shared" si="4"/>
        <v>3</v>
      </c>
      <c r="W13" s="282"/>
    </row>
    <row r="14" spans="1:23" ht="36.75" thickBot="1">
      <c r="A14" s="277"/>
      <c r="B14" s="277"/>
      <c r="C14" s="525">
        <v>5</v>
      </c>
      <c r="D14" s="279" t="s">
        <v>47</v>
      </c>
      <c r="E14" s="279" t="s">
        <v>100</v>
      </c>
      <c r="F14" s="281">
        <v>43320</v>
      </c>
      <c r="G14" s="264">
        <f>INDEX(베타표[베타(20220731~20240731)],(MATCH(E14,베타표[Ticker],0)))</f>
        <v>0.4735354</v>
      </c>
      <c r="H14" s="519">
        <f>INDEX(베타표[총차입/시총],(MATCH(E14,베타표[Ticker],0)))</f>
        <v>1.4864070728890635</v>
      </c>
      <c r="I14" s="265">
        <v>0.23100000000000001</v>
      </c>
      <c r="J14" s="338">
        <f t="shared" si="2"/>
        <v>0.22096360526437253</v>
      </c>
      <c r="K14" s="338">
        <f t="shared" ca="1" si="0"/>
        <v>0.50426531306453826</v>
      </c>
      <c r="L14" s="280" t="s">
        <v>344</v>
      </c>
      <c r="M14" s="511" t="s">
        <v>756</v>
      </c>
      <c r="N14" s="280" t="s">
        <v>737</v>
      </c>
      <c r="O14" s="508" t="s">
        <v>751</v>
      </c>
      <c r="P14" s="280">
        <f t="shared" si="1"/>
        <v>5.9788815017598749</v>
      </c>
      <c r="Q14" s="280" t="s">
        <v>729</v>
      </c>
      <c r="R14" s="267">
        <f t="shared" si="3"/>
        <v>1</v>
      </c>
      <c r="S14" s="267">
        <f t="shared" si="4"/>
        <v>4</v>
      </c>
      <c r="W14" s="282"/>
    </row>
    <row r="15" spans="1:23" ht="12.75" thickBot="1">
      <c r="A15" s="277"/>
      <c r="B15" s="277"/>
      <c r="C15" s="525">
        <v>6</v>
      </c>
      <c r="D15" s="279" t="s">
        <v>60</v>
      </c>
      <c r="E15" s="279" t="s">
        <v>104</v>
      </c>
      <c r="F15" s="281">
        <v>43768</v>
      </c>
      <c r="G15" s="264">
        <f>INDEX(베타표[베타(20220731~20240731)],(MATCH(E15,베타표[Ticker],0)))</f>
        <v>0.59369229999999995</v>
      </c>
      <c r="H15" s="519">
        <f>INDEX(베타표[총차입/시총],(MATCH(E15,베타표[Ticker],0)))</f>
        <v>0.61438123449065529</v>
      </c>
      <c r="I15" s="265">
        <v>0.20899999999999999</v>
      </c>
      <c r="J15" s="338">
        <f t="shared" si="2"/>
        <v>0.39953032700316032</v>
      </c>
      <c r="K15" s="338">
        <f t="shared" ca="1" si="0"/>
        <v>0.91177587903662916</v>
      </c>
      <c r="L15" s="280" t="s">
        <v>344</v>
      </c>
      <c r="M15" s="511" t="s">
        <v>735</v>
      </c>
      <c r="N15" s="280" t="s">
        <v>740</v>
      </c>
      <c r="O15" s="508" t="s">
        <v>741</v>
      </c>
      <c r="P15" s="280">
        <f t="shared" si="1"/>
        <v>4.7518248175182487</v>
      </c>
      <c r="Q15" s="280" t="s">
        <v>729</v>
      </c>
      <c r="R15" s="267">
        <f t="shared" si="3"/>
        <v>1</v>
      </c>
      <c r="S15" s="267">
        <f t="shared" si="4"/>
        <v>5</v>
      </c>
      <c r="W15" s="282"/>
    </row>
    <row r="16" spans="1:23" ht="36.75" thickBot="1">
      <c r="A16" s="277"/>
      <c r="B16" s="277"/>
      <c r="C16" s="525">
        <v>7</v>
      </c>
      <c r="D16" s="279" t="s">
        <v>58</v>
      </c>
      <c r="E16" s="279" t="s">
        <v>105</v>
      </c>
      <c r="F16" s="281">
        <v>43804</v>
      </c>
      <c r="G16" s="264">
        <f>INDEX(베타표[베타(20220731~20240731)],(MATCH(E16,베타표[Ticker],0)))</f>
        <v>0.49195359999999999</v>
      </c>
      <c r="H16" s="519">
        <f>INDEX(베타표[총차입/시총],(MATCH(E16,베타표[Ticker],0)))</f>
        <v>0</v>
      </c>
      <c r="I16" s="265">
        <v>0.20900000000000002</v>
      </c>
      <c r="J16" s="338">
        <f t="shared" si="2"/>
        <v>0.49195359999999999</v>
      </c>
      <c r="K16" s="338">
        <f t="shared" ca="1" si="0"/>
        <v>1.1226968161585544</v>
      </c>
      <c r="L16" s="280" t="s">
        <v>344</v>
      </c>
      <c r="M16" s="511" t="s">
        <v>742</v>
      </c>
      <c r="N16" s="280" t="s">
        <v>737</v>
      </c>
      <c r="O16" s="508" t="s">
        <v>764</v>
      </c>
      <c r="P16" s="280">
        <f t="shared" si="1"/>
        <v>4.6532846715328473</v>
      </c>
      <c r="Q16" s="280" t="s">
        <v>758</v>
      </c>
      <c r="R16" s="267">
        <f t="shared" si="3"/>
        <v>0</v>
      </c>
      <c r="S16" s="267">
        <f t="shared" si="4"/>
        <v>5</v>
      </c>
      <c r="W16" s="282"/>
    </row>
    <row r="17" spans="1:23" ht="24.75" thickBot="1">
      <c r="A17" s="277"/>
      <c r="B17" s="277"/>
      <c r="C17" s="525">
        <v>8</v>
      </c>
      <c r="D17" s="278" t="s">
        <v>761</v>
      </c>
      <c r="E17" s="278" t="s">
        <v>106</v>
      </c>
      <c r="F17" s="283">
        <v>44028</v>
      </c>
      <c r="G17" s="264">
        <f>INDEX(베타표[베타(20220731~20240731)],(MATCH(E17,베타표[Ticker],0)))</f>
        <v>0.53146260000000001</v>
      </c>
      <c r="H17" s="519">
        <f>INDEX(베타표[총차입/시총],(MATCH(E17,베타표[Ticker],0)))</f>
        <v>0.20347169273760607</v>
      </c>
      <c r="I17" s="265">
        <v>0.20899999999999999</v>
      </c>
      <c r="J17" s="338">
        <f t="shared" si="2"/>
        <v>0.4577840400173096</v>
      </c>
      <c r="K17" s="338">
        <f t="shared" ca="1" si="0"/>
        <v>1.0447178030928808</v>
      </c>
      <c r="L17" s="280" t="s">
        <v>344</v>
      </c>
      <c r="M17" s="511" t="s">
        <v>762</v>
      </c>
      <c r="N17" s="280" t="s">
        <v>765</v>
      </c>
      <c r="O17" s="508" t="s">
        <v>763</v>
      </c>
      <c r="P17" s="280">
        <f t="shared" si="1"/>
        <v>4.0394088669950738</v>
      </c>
      <c r="Q17" s="280" t="s">
        <v>758</v>
      </c>
      <c r="R17" s="267">
        <f t="shared" si="3"/>
        <v>0</v>
      </c>
      <c r="S17" s="267">
        <f t="shared" si="4"/>
        <v>5</v>
      </c>
      <c r="W17" s="266"/>
    </row>
    <row r="18" spans="1:23" ht="24.75" thickBot="1">
      <c r="A18" s="277"/>
      <c r="B18" s="277"/>
      <c r="C18" s="525">
        <v>9</v>
      </c>
      <c r="D18" s="278" t="s">
        <v>114</v>
      </c>
      <c r="E18" s="278" t="s">
        <v>117</v>
      </c>
      <c r="F18" s="283">
        <v>44048</v>
      </c>
      <c r="G18" s="264">
        <f>INDEX(베타표[베타(20220731~20240731)],(MATCH(E18,베타표[Ticker],0)))</f>
        <v>0.63523890000000005</v>
      </c>
      <c r="H18" s="519">
        <f>INDEX(베타표[총차입/시총],(MATCH(E18,베타표[Ticker],0)))</f>
        <v>1.8803186177478552</v>
      </c>
      <c r="I18" s="265">
        <v>0.20900000000000002</v>
      </c>
      <c r="J18" s="338">
        <f t="shared" si="2"/>
        <v>0.25538966780340894</v>
      </c>
      <c r="K18" s="338">
        <f t="shared" ca="1" si="0"/>
        <v>0.58282969557022879</v>
      </c>
      <c r="L18" s="280" t="s">
        <v>344</v>
      </c>
      <c r="M18" s="511" t="s">
        <v>735</v>
      </c>
      <c r="N18" s="280" t="s">
        <v>740</v>
      </c>
      <c r="O18" s="508" t="s">
        <v>767</v>
      </c>
      <c r="P18" s="280">
        <f t="shared" si="1"/>
        <v>3.984674329501916</v>
      </c>
      <c r="Q18" s="280" t="s">
        <v>729</v>
      </c>
      <c r="R18" s="267">
        <f t="shared" si="3"/>
        <v>1</v>
      </c>
      <c r="S18" s="267">
        <f t="shared" si="4"/>
        <v>6</v>
      </c>
      <c r="T18" s="270"/>
    </row>
    <row r="19" spans="1:23" ht="36.75" thickBot="1">
      <c r="A19" s="277"/>
      <c r="B19" s="277"/>
      <c r="C19" s="525">
        <v>10</v>
      </c>
      <c r="D19" s="278" t="s">
        <v>112</v>
      </c>
      <c r="E19" s="278" t="s">
        <v>118</v>
      </c>
      <c r="F19" s="283">
        <v>44048</v>
      </c>
      <c r="G19" s="264">
        <f>INDEX(베타표[베타(20220731~20240731)],(MATCH(E19,베타표[Ticker],0)))</f>
        <v>0.55687609999999999</v>
      </c>
      <c r="H19" s="519">
        <f>INDEX(베타표[총차입/시총],(MATCH(E19,베타표[Ticker],0)))</f>
        <v>0.95683297035007275</v>
      </c>
      <c r="I19" s="265">
        <v>0.20900000000000002</v>
      </c>
      <c r="J19" s="338">
        <f t="shared" si="2"/>
        <v>0.31697330638010252</v>
      </c>
      <c r="K19" s="338">
        <f t="shared" ca="1" si="0"/>
        <v>0.7233709070940656</v>
      </c>
      <c r="L19" s="280" t="s">
        <v>344</v>
      </c>
      <c r="M19" s="511" t="s">
        <v>762</v>
      </c>
      <c r="N19" s="280" t="s">
        <v>768</v>
      </c>
      <c r="O19" s="508" t="s">
        <v>769</v>
      </c>
      <c r="P19" s="280">
        <f t="shared" si="1"/>
        <v>3.984674329501916</v>
      </c>
      <c r="Q19" s="280" t="s">
        <v>758</v>
      </c>
      <c r="R19" s="267">
        <f t="shared" si="3"/>
        <v>0</v>
      </c>
      <c r="S19" s="267">
        <f t="shared" si="4"/>
        <v>6</v>
      </c>
    </row>
    <row r="20" spans="1:23" ht="48.75" thickBot="1">
      <c r="A20" s="277"/>
      <c r="B20" s="277"/>
      <c r="C20" s="525">
        <v>11</v>
      </c>
      <c r="D20" s="278" t="s">
        <v>110</v>
      </c>
      <c r="E20" s="278" t="s">
        <v>119</v>
      </c>
      <c r="F20" s="283">
        <v>44050</v>
      </c>
      <c r="G20" s="264">
        <f>INDEX(베타표[베타(20220731~20240731)],(MATCH(E20,베타표[Ticker],0)))</f>
        <v>0.63963230000000004</v>
      </c>
      <c r="H20" s="519">
        <f>INDEX(베타표[총차입/시총],(MATCH(E20,베타표[Ticker],0)))</f>
        <v>1.3088036536057477</v>
      </c>
      <c r="I20" s="265">
        <v>0.23100000000000001</v>
      </c>
      <c r="J20" s="338">
        <f t="shared" si="2"/>
        <v>0.31878487938139644</v>
      </c>
      <c r="K20" s="338">
        <f t="shared" ca="1" si="0"/>
        <v>0.72750513284379381</v>
      </c>
      <c r="L20" s="280" t="s">
        <v>344</v>
      </c>
      <c r="M20" s="511" t="s">
        <v>771</v>
      </c>
      <c r="N20" s="280" t="s">
        <v>1036</v>
      </c>
      <c r="O20" s="508" t="s">
        <v>770</v>
      </c>
      <c r="P20" s="280">
        <f t="shared" si="1"/>
        <v>3.9792008757526003</v>
      </c>
      <c r="Q20" s="280" t="s">
        <v>758</v>
      </c>
      <c r="R20" s="267">
        <f t="shared" si="3"/>
        <v>0</v>
      </c>
      <c r="S20" s="267">
        <f t="shared" si="4"/>
        <v>6</v>
      </c>
    </row>
    <row r="21" spans="1:23" ht="24.75" thickBot="1">
      <c r="A21" s="277"/>
      <c r="B21" s="277"/>
      <c r="C21" s="525">
        <v>12</v>
      </c>
      <c r="D21" s="278" t="s">
        <v>109</v>
      </c>
      <c r="E21" s="278" t="s">
        <v>116</v>
      </c>
      <c r="F21" s="283">
        <v>44074</v>
      </c>
      <c r="G21" s="264">
        <f>INDEX(베타표[베타(20220731~20240731)],(MATCH(E21,베타표[Ticker],0)))</f>
        <v>0.54092439999999997</v>
      </c>
      <c r="H21" s="519">
        <f>INDEX(베타표[총차입/시총],(MATCH(E21,베타표[Ticker],0)))</f>
        <v>1.5853304269094801</v>
      </c>
      <c r="I21" s="265">
        <v>0.23100000000000001</v>
      </c>
      <c r="J21" s="338">
        <f t="shared" si="2"/>
        <v>0.24375636279098176</v>
      </c>
      <c r="K21" s="338">
        <f t="shared" ca="1" si="0"/>
        <v>0.55628110542096809</v>
      </c>
      <c r="L21" s="280" t="s">
        <v>344</v>
      </c>
      <c r="M21" s="511" t="s">
        <v>735</v>
      </c>
      <c r="N21" s="280" t="s">
        <v>744</v>
      </c>
      <c r="O21" s="508" t="s">
        <v>772</v>
      </c>
      <c r="P21" s="280">
        <f t="shared" si="1"/>
        <v>3.9135194307608101</v>
      </c>
      <c r="Q21" s="280" t="s">
        <v>758</v>
      </c>
      <c r="R21" s="267">
        <f t="shared" si="3"/>
        <v>0</v>
      </c>
      <c r="S21" s="267">
        <f t="shared" si="4"/>
        <v>6</v>
      </c>
    </row>
    <row r="22" spans="1:23" ht="12.75" thickBot="1">
      <c r="A22" s="277"/>
      <c r="B22" s="277"/>
      <c r="C22" s="525">
        <v>13</v>
      </c>
      <c r="D22" s="278" t="s">
        <v>746</v>
      </c>
      <c r="E22" s="278" t="s">
        <v>1074</v>
      </c>
      <c r="F22" s="283">
        <v>44188</v>
      </c>
      <c r="G22" s="264">
        <f>INDEX(베타표[베타(20220731~20240731)],(MATCH(E22,베타표[Ticker],0)))</f>
        <v>0.75234160000000005</v>
      </c>
      <c r="H22" s="519">
        <f>INDEX(베타표[총차입/시총],(MATCH(E22,베타표[Ticker],0)))</f>
        <v>1.0991486613256045</v>
      </c>
      <c r="I22" s="265">
        <v>0.23100000000000001</v>
      </c>
      <c r="J22" s="338">
        <f t="shared" si="2"/>
        <v>0.40771901254404813</v>
      </c>
      <c r="K22" s="338">
        <f t="shared" ca="1" si="0"/>
        <v>0.93046343653245456</v>
      </c>
      <c r="L22" s="280" t="s">
        <v>344</v>
      </c>
      <c r="M22" s="511" t="s">
        <v>742</v>
      </c>
      <c r="N22" s="280" t="s">
        <v>743</v>
      </c>
      <c r="O22" s="508" t="s">
        <v>745</v>
      </c>
      <c r="P22" s="280">
        <f t="shared" si="1"/>
        <v>3.6015325670498086</v>
      </c>
      <c r="Q22" s="280" t="s">
        <v>758</v>
      </c>
      <c r="R22" s="267">
        <f t="shared" si="3"/>
        <v>0</v>
      </c>
      <c r="S22" s="267">
        <f t="shared" si="4"/>
        <v>6</v>
      </c>
    </row>
    <row r="23" spans="1:23" ht="63.75" customHeight="1" thickBot="1">
      <c r="A23" s="277"/>
      <c r="B23" s="277"/>
      <c r="C23" s="525">
        <v>14</v>
      </c>
      <c r="D23" s="278" t="s">
        <v>541</v>
      </c>
      <c r="E23" s="278" t="s">
        <v>545</v>
      </c>
      <c r="F23" s="285">
        <v>44435</v>
      </c>
      <c r="G23" s="264">
        <f>INDEX(베타표[베타(20220731~20240731)],(MATCH(E23,베타표[Ticker],0)))</f>
        <v>0.62727569999999999</v>
      </c>
      <c r="H23" s="519">
        <f>INDEX(베타표[총차입/시총],(MATCH(E23,베타표[Ticker],0)))</f>
        <v>2.0180617702247288</v>
      </c>
      <c r="I23" s="265">
        <v>9.9000000000000019E-2</v>
      </c>
      <c r="J23" s="338">
        <f t="shared" si="2"/>
        <v>0.22257444691123335</v>
      </c>
      <c r="K23" s="338">
        <f t="shared" ca="1" si="0"/>
        <v>0.5079414459117545</v>
      </c>
      <c r="L23" s="280" t="s">
        <v>261</v>
      </c>
      <c r="M23" s="511" t="s">
        <v>1057</v>
      </c>
      <c r="N23" s="280" t="s">
        <v>1058</v>
      </c>
      <c r="O23" s="509" t="s">
        <v>1059</v>
      </c>
      <c r="P23" s="280">
        <f t="shared" si="1"/>
        <v>2.9267624914442161</v>
      </c>
      <c r="Q23" s="280" t="s">
        <v>729</v>
      </c>
      <c r="R23" s="267">
        <f t="shared" si="3"/>
        <v>1</v>
      </c>
      <c r="S23" s="267">
        <f t="shared" si="4"/>
        <v>7</v>
      </c>
    </row>
    <row r="24" spans="1:23" ht="76.5" customHeight="1" thickBot="1">
      <c r="A24" s="277"/>
      <c r="B24" s="277"/>
      <c r="C24" s="525">
        <v>15</v>
      </c>
      <c r="D24" s="278" t="s">
        <v>747</v>
      </c>
      <c r="E24" s="278" t="s">
        <v>547</v>
      </c>
      <c r="F24" s="285">
        <v>44453</v>
      </c>
      <c r="G24" s="264">
        <f>INDEX(베타표[베타(20220731~20240731)],(MATCH(E24,베타표[Ticker],0)))</f>
        <v>0.64068689999999995</v>
      </c>
      <c r="H24" s="519">
        <f>INDEX(베타표[총차입/시총],(MATCH(E24,베타표[Ticker],0)))</f>
        <v>1.1322689316633499</v>
      </c>
      <c r="I24" s="265">
        <v>0.20899999999999999</v>
      </c>
      <c r="J24" s="338">
        <f t="shared" si="2"/>
        <v>0.3379819283684164</v>
      </c>
      <c r="K24" s="338">
        <f t="shared" ca="1" si="0"/>
        <v>0.77131508926522685</v>
      </c>
      <c r="L24" s="280" t="s">
        <v>261</v>
      </c>
      <c r="M24" s="511" t="s">
        <v>1060</v>
      </c>
      <c r="N24" s="280" t="s">
        <v>1068</v>
      </c>
      <c r="O24" s="508" t="s">
        <v>1069</v>
      </c>
      <c r="P24" s="280">
        <f t="shared" si="1"/>
        <v>2.8774811772758384</v>
      </c>
      <c r="Q24" s="280" t="s">
        <v>729</v>
      </c>
      <c r="R24" s="267">
        <f t="shared" si="3"/>
        <v>1</v>
      </c>
      <c r="S24" s="267">
        <f t="shared" si="4"/>
        <v>8</v>
      </c>
    </row>
    <row r="25" spans="1:23" ht="60.75" thickBot="1">
      <c r="A25" s="277"/>
      <c r="B25" s="277"/>
      <c r="C25" s="525">
        <v>16</v>
      </c>
      <c r="D25" s="278" t="s">
        <v>748</v>
      </c>
      <c r="E25" s="278" t="s">
        <v>721</v>
      </c>
      <c r="F25" s="285">
        <v>44518</v>
      </c>
      <c r="G25" s="264">
        <f>INDEX(베타표[베타(20220731~20240731)],(MATCH(E25,베타표[Ticker],0)))</f>
        <v>0.63808240000000005</v>
      </c>
      <c r="H25" s="519">
        <f>INDEX(베타표[총차입/시총],(MATCH(E25,베타표[Ticker],0)))</f>
        <v>2.8621378539838886</v>
      </c>
      <c r="I25" s="265">
        <v>0.20900000000000002</v>
      </c>
      <c r="J25" s="338">
        <f t="shared" si="2"/>
        <v>0.1954938636306934</v>
      </c>
      <c r="K25" s="338">
        <f t="shared" ca="1" si="0"/>
        <v>0.4461403235522905</v>
      </c>
      <c r="L25" s="280" t="s">
        <v>261</v>
      </c>
      <c r="M25" s="511" t="s">
        <v>1060</v>
      </c>
      <c r="N25" s="280" t="s">
        <v>1061</v>
      </c>
      <c r="O25" s="508" t="s">
        <v>1062</v>
      </c>
      <c r="P25" s="280">
        <f t="shared" si="1"/>
        <v>2.6995208761122518</v>
      </c>
      <c r="Q25" s="280" t="s">
        <v>729</v>
      </c>
      <c r="R25" s="267">
        <f t="shared" si="3"/>
        <v>1</v>
      </c>
      <c r="S25" s="267">
        <f t="shared" si="4"/>
        <v>9</v>
      </c>
    </row>
    <row r="26" spans="1:23" ht="15.75" customHeight="1" thickBot="1">
      <c r="A26" s="277"/>
      <c r="B26" s="277"/>
      <c r="C26" s="525">
        <v>17</v>
      </c>
      <c r="D26" s="278" t="s">
        <v>717</v>
      </c>
      <c r="E26" s="278" t="s">
        <v>722</v>
      </c>
      <c r="F26" s="285">
        <v>44533</v>
      </c>
      <c r="G26" s="264">
        <f>INDEX(베타표[베타(20220731~20240731)],(MATCH(E26,베타표[Ticker],0)))</f>
        <v>0.70659850000000002</v>
      </c>
      <c r="H26" s="519">
        <f>INDEX(베타표[총차입/시총],(MATCH(E26,베타표[Ticker],0)))</f>
        <v>1.4910485083884535</v>
      </c>
      <c r="I26" s="265">
        <v>9.9000000000000019E-2</v>
      </c>
      <c r="J26" s="338">
        <f t="shared" si="2"/>
        <v>0.30152258911817653</v>
      </c>
      <c r="K26" s="338">
        <f t="shared" ca="1" si="0"/>
        <v>0.68811052668963246</v>
      </c>
      <c r="L26" s="280" t="s">
        <v>261</v>
      </c>
      <c r="M26" s="280" t="s">
        <v>1065</v>
      </c>
      <c r="N26" s="280" t="s">
        <v>1064</v>
      </c>
      <c r="O26" s="508" t="s">
        <v>1063</v>
      </c>
      <c r="P26" s="280">
        <f t="shared" si="1"/>
        <v>2.6584531143052703</v>
      </c>
      <c r="Q26" s="280" t="s">
        <v>758</v>
      </c>
      <c r="R26" s="267">
        <f t="shared" si="3"/>
        <v>0</v>
      </c>
      <c r="S26" s="267">
        <f t="shared" si="4"/>
        <v>9</v>
      </c>
    </row>
    <row r="27" spans="1:23" ht="54.75" customHeight="1" thickBot="1">
      <c r="A27" s="277"/>
      <c r="B27" s="277"/>
      <c r="C27" s="525">
        <v>18</v>
      </c>
      <c r="D27" s="278" t="s">
        <v>718</v>
      </c>
      <c r="E27" s="278" t="s">
        <v>723</v>
      </c>
      <c r="F27" s="285">
        <v>44540</v>
      </c>
      <c r="G27" s="264">
        <f>INDEX(베타표[베타(20220731~20240731)],(MATCH(E27,베타표[Ticker],0)))</f>
        <v>0.71369249999999995</v>
      </c>
      <c r="H27" s="519">
        <f>INDEX(베타표[총차입/시총],(MATCH(E27,베타표[Ticker],0)))</f>
        <v>1.1974113439805274</v>
      </c>
      <c r="I27" s="265">
        <v>0.20899999999999999</v>
      </c>
      <c r="J27" s="338">
        <f t="shared" si="2"/>
        <v>0.36653140753845165</v>
      </c>
      <c r="K27" s="338">
        <f t="shared" ca="1" si="0"/>
        <v>0.83646840731632666</v>
      </c>
      <c r="L27" s="280" t="s">
        <v>261</v>
      </c>
      <c r="M27" s="280" t="s">
        <v>1066</v>
      </c>
      <c r="N27" s="280" t="s">
        <v>1070</v>
      </c>
      <c r="O27" s="508" t="s">
        <v>1082</v>
      </c>
      <c r="P27" s="280">
        <f t="shared" si="1"/>
        <v>2.6392881587953458</v>
      </c>
      <c r="Q27" s="280" t="s">
        <v>729</v>
      </c>
      <c r="R27" s="267">
        <f t="shared" si="3"/>
        <v>1</v>
      </c>
      <c r="S27" s="267">
        <f t="shared" si="4"/>
        <v>10</v>
      </c>
    </row>
    <row r="28" spans="1:23" ht="35.25" customHeight="1" thickBot="1">
      <c r="A28" s="277"/>
      <c r="B28" s="277"/>
      <c r="C28" s="525">
        <v>19</v>
      </c>
      <c r="D28" s="278" t="s">
        <v>719</v>
      </c>
      <c r="E28" s="278" t="s">
        <v>724</v>
      </c>
      <c r="F28" s="285">
        <v>44648</v>
      </c>
      <c r="G28" s="264">
        <f>INDEX(베타표[베타(20220731~20240731)],(MATCH(E28,베타표[Ticker],0)))</f>
        <v>0.75168780000000002</v>
      </c>
      <c r="H28" s="519">
        <f>INDEX(베타표[총차입/시총],(MATCH(E28,베타표[Ticker],0)))</f>
        <v>1.3980121416396958</v>
      </c>
      <c r="I28" s="265">
        <v>9.9000000000000019E-2</v>
      </c>
      <c r="J28" s="338">
        <f t="shared" si="2"/>
        <v>0.33266278373251967</v>
      </c>
      <c r="K28" s="338">
        <f t="shared" ca="1" si="0"/>
        <v>0.75917616651436559</v>
      </c>
      <c r="L28" s="280" t="s">
        <v>261</v>
      </c>
      <c r="M28" s="280" t="s">
        <v>1066</v>
      </c>
      <c r="N28" s="280" t="s">
        <v>1078</v>
      </c>
      <c r="O28" s="508" t="s">
        <v>1081</v>
      </c>
      <c r="P28" s="280">
        <f t="shared" si="1"/>
        <v>2.3430656934306571</v>
      </c>
      <c r="Q28" s="280" t="s">
        <v>729</v>
      </c>
      <c r="R28" s="267">
        <f t="shared" si="3"/>
        <v>1</v>
      </c>
      <c r="S28" s="267">
        <f t="shared" si="4"/>
        <v>11</v>
      </c>
    </row>
    <row r="29" spans="1:23" ht="48.75" thickBot="1">
      <c r="A29" s="277"/>
      <c r="B29" s="277"/>
      <c r="C29" s="525">
        <v>20</v>
      </c>
      <c r="D29" s="278" t="s">
        <v>720</v>
      </c>
      <c r="E29" s="278" t="s">
        <v>725</v>
      </c>
      <c r="F29" s="285">
        <v>44712</v>
      </c>
      <c r="G29" s="264">
        <f>INDEX(베타표[베타(20220731~20240731)],(MATCH(E29,베타표[Ticker],0)))</f>
        <v>0.58483609999999997</v>
      </c>
      <c r="H29" s="519">
        <f>INDEX(베타표[총차입/시총],(MATCH(E29,베타표[Ticker],0)))</f>
        <v>0.6277199142828227</v>
      </c>
      <c r="I29" s="265">
        <v>0.20899999999999999</v>
      </c>
      <c r="J29" s="265">
        <f t="shared" si="2"/>
        <v>0.39079569835945316</v>
      </c>
      <c r="K29" s="265">
        <f t="shared" ca="1" si="0"/>
        <v>0.891842414237068</v>
      </c>
      <c r="L29" s="280" t="s">
        <v>261</v>
      </c>
      <c r="M29" s="280" t="s">
        <v>1065</v>
      </c>
      <c r="N29" s="280" t="s">
        <v>1083</v>
      </c>
      <c r="O29" s="508" t="s">
        <v>1079</v>
      </c>
      <c r="P29" s="280">
        <f t="shared" si="1"/>
        <v>2.167883211678832</v>
      </c>
      <c r="Q29" s="280" t="s">
        <v>758</v>
      </c>
      <c r="R29" s="267">
        <f t="shared" si="3"/>
        <v>0</v>
      </c>
      <c r="S29" s="267">
        <f t="shared" si="4"/>
        <v>11</v>
      </c>
    </row>
    <row r="30" spans="1:23" ht="36.75" thickBot="1">
      <c r="A30" s="277"/>
      <c r="B30" s="277"/>
      <c r="C30" s="525">
        <v>21</v>
      </c>
      <c r="D30" s="278" t="s">
        <v>1000</v>
      </c>
      <c r="E30" s="278" t="s">
        <v>1001</v>
      </c>
      <c r="F30" s="285">
        <v>44840</v>
      </c>
      <c r="G30" s="264">
        <f>INDEX(베타표[베타(20220731~20240731)],(MATCH(E30,베타표[Ticker],0)))</f>
        <v>0.56659020000000004</v>
      </c>
      <c r="H30" s="519">
        <f>INDEX(베타표[총차입/시총],(MATCH(E30,베타표[Ticker],0)))</f>
        <v>1.1755657358999527</v>
      </c>
      <c r="I30" s="265">
        <v>0.23100000000000001</v>
      </c>
      <c r="J30" s="265">
        <f t="shared" si="2"/>
        <v>0.29757731569225621</v>
      </c>
      <c r="K30" s="265">
        <f t="shared" ca="1" si="0"/>
        <v>0.67910694197319643</v>
      </c>
      <c r="L30" s="280" t="s">
        <v>261</v>
      </c>
      <c r="M30" s="280" t="s">
        <v>1065</v>
      </c>
      <c r="N30" s="280" t="s">
        <v>1036</v>
      </c>
      <c r="O30" s="508" t="s">
        <v>1080</v>
      </c>
      <c r="P30" s="280">
        <f t="shared" si="1"/>
        <v>1.8175182481751826</v>
      </c>
      <c r="Q30" s="280" t="s">
        <v>758</v>
      </c>
    </row>
    <row r="31" spans="1:23" ht="15.75" customHeight="1" thickBot="1">
      <c r="A31" s="277"/>
      <c r="B31" s="277"/>
      <c r="C31" s="525">
        <v>22</v>
      </c>
      <c r="D31" s="278" t="s">
        <v>1072</v>
      </c>
      <c r="E31" s="278" t="s">
        <v>1091</v>
      </c>
      <c r="F31" s="285">
        <v>45012</v>
      </c>
      <c r="G31" s="264">
        <f>INDEX(베타표[베타(20220731~20240731)],(MATCH(E31,베타표[Ticker],0)))</f>
        <v>0.31678020000000001</v>
      </c>
      <c r="H31" s="519">
        <f>INDEX(베타표[총차입/시총],(MATCH(E31,베타표[Ticker],0)))</f>
        <v>0.90834687423762717</v>
      </c>
      <c r="I31" s="278"/>
      <c r="J31" s="265">
        <f t="shared" si="2"/>
        <v>0.16599718021732909</v>
      </c>
      <c r="K31" s="265">
        <f t="shared" ca="1" si="0"/>
        <v>0.37882537239547215</v>
      </c>
      <c r="L31" s="280" t="s">
        <v>261</v>
      </c>
      <c r="M31" s="278"/>
      <c r="N31" s="285"/>
      <c r="O31" s="278"/>
      <c r="P31" s="280">
        <f t="shared" si="1"/>
        <v>1.3461012311901506</v>
      </c>
      <c r="Q31" s="280" t="s">
        <v>758</v>
      </c>
    </row>
    <row r="32" spans="1:23" ht="15.75" customHeight="1" thickBot="1">
      <c r="A32" s="277"/>
      <c r="B32" s="277"/>
      <c r="C32" s="525">
        <v>23</v>
      </c>
      <c r="D32" s="278" t="s">
        <v>1073</v>
      </c>
      <c r="E32" s="278" t="s">
        <v>1092</v>
      </c>
      <c r="F32" s="285">
        <v>45026</v>
      </c>
      <c r="G32" s="264">
        <f>INDEX(베타표[베타(20220731~20240731)],(MATCH(E32,베타표[Ticker],0)))</f>
        <v>0.388461</v>
      </c>
      <c r="H32" s="519">
        <f>INDEX(베타표[총차입/시총],(MATCH(E32,베타표[Ticker],0)))</f>
        <v>0.87137195834411385</v>
      </c>
      <c r="I32" s="278"/>
      <c r="J32" s="265">
        <f t="shared" si="2"/>
        <v>0.2075808597365808</v>
      </c>
      <c r="K32" s="265">
        <f t="shared" ca="1" si="0"/>
        <v>0.47372429091222168</v>
      </c>
      <c r="L32" s="280" t="s">
        <v>261</v>
      </c>
      <c r="M32" s="280"/>
      <c r="N32" s="280"/>
      <c r="O32" s="280"/>
      <c r="P32" s="280">
        <f t="shared" si="1"/>
        <v>1.3077975376196991</v>
      </c>
      <c r="Q32" s="280" t="s">
        <v>758</v>
      </c>
    </row>
    <row r="33" spans="1:17" ht="15.75" customHeight="1" thickBot="1">
      <c r="A33" s="286"/>
      <c r="B33" s="286"/>
      <c r="D33" s="287"/>
      <c r="E33" s="287"/>
      <c r="F33" s="288"/>
      <c r="G33" s="341">
        <f ca="1">AVERAGEIF($Q$10:$S$32,"O",G10:G32)</f>
        <v>0.62179690909090901</v>
      </c>
      <c r="H33" s="545">
        <f ca="1">AVERAGEIF($Q$10:$S$32,"O",H10:H32)</f>
        <v>1.6208840987920559</v>
      </c>
      <c r="I33" s="336"/>
      <c r="J33" s="341">
        <f ca="1">AVERAGEIF($Q$10:$S$32,"O",J10:J32)</f>
        <v>0.28116102989234731</v>
      </c>
      <c r="K33" s="341">
        <f ca="1">AVERAGEIF($Q$10:$Q$32,"O",K10:K32)</f>
        <v>0.64164301895137765</v>
      </c>
      <c r="L33" s="515"/>
      <c r="M33" s="515"/>
      <c r="N33" s="515"/>
      <c r="O33" s="515"/>
      <c r="P33" s="515"/>
      <c r="Q33" s="515"/>
    </row>
    <row r="34" spans="1:17" ht="15.75" customHeight="1">
      <c r="A34" s="286"/>
      <c r="B34" s="286"/>
      <c r="D34" s="287"/>
      <c r="E34" s="287"/>
      <c r="F34" s="288"/>
      <c r="G34" s="289"/>
      <c r="H34" s="171"/>
      <c r="I34" s="171"/>
      <c r="J34" s="292"/>
      <c r="K34" s="292"/>
      <c r="L34" s="290"/>
      <c r="O34" s="284"/>
      <c r="P34" s="284"/>
      <c r="Q34" s="284"/>
    </row>
    <row r="35" spans="1:17" ht="15.75" customHeight="1">
      <c r="A35" s="286"/>
      <c r="B35" s="286"/>
      <c r="C35" s="541" t="s">
        <v>773</v>
      </c>
      <c r="D35" s="287"/>
      <c r="E35" s="287"/>
      <c r="F35" s="288"/>
      <c r="G35" s="289"/>
      <c r="H35" s="171"/>
      <c r="I35" s="171"/>
      <c r="J35" s="292"/>
      <c r="K35" s="292"/>
      <c r="L35" s="290"/>
      <c r="O35" s="284"/>
      <c r="P35" s="284"/>
      <c r="Q35" s="284"/>
    </row>
    <row r="36" spans="1:17" ht="15.75" customHeight="1">
      <c r="A36" s="286"/>
      <c r="B36" s="286"/>
      <c r="C36" s="542" t="s">
        <v>1071</v>
      </c>
      <c r="D36" s="287"/>
      <c r="E36" s="287"/>
      <c r="F36" s="288"/>
      <c r="G36" s="289"/>
      <c r="H36" s="171"/>
      <c r="I36" s="171"/>
      <c r="J36" s="292"/>
      <c r="K36" s="292"/>
      <c r="L36" s="290"/>
      <c r="O36" s="284"/>
      <c r="P36" s="284"/>
      <c r="Q36" s="284"/>
    </row>
    <row r="37" spans="1:17" ht="15.75" customHeight="1">
      <c r="A37" s="286"/>
      <c r="B37" s="286"/>
      <c r="C37" s="291"/>
      <c r="D37" s="287"/>
      <c r="E37" s="287"/>
      <c r="F37" s="288"/>
      <c r="G37" s="289"/>
      <c r="H37" s="171"/>
      <c r="I37" s="171"/>
      <c r="J37" s="292"/>
      <c r="K37" s="292"/>
      <c r="L37" s="290"/>
      <c r="O37" s="284"/>
      <c r="P37" s="284"/>
      <c r="Q37" s="284"/>
    </row>
    <row r="38" spans="1:17" ht="15.75" customHeight="1">
      <c r="A38" s="286"/>
      <c r="B38" s="286"/>
      <c r="C38" s="291"/>
      <c r="D38" s="287"/>
      <c r="E38" s="287"/>
      <c r="F38" s="288"/>
      <c r="G38" s="289"/>
      <c r="H38" s="171"/>
      <c r="I38" s="171"/>
      <c r="J38" s="292"/>
      <c r="K38" s="292"/>
      <c r="L38" s="290"/>
      <c r="O38" s="284"/>
      <c r="P38" s="284"/>
      <c r="Q38" s="284"/>
    </row>
    <row r="39" spans="1:17" s="293" customFormat="1" ht="15.75" customHeight="1">
      <c r="N39" s="79"/>
      <c r="O39" s="79"/>
      <c r="P39" s="79"/>
      <c r="Q39" s="294"/>
    </row>
    <row r="40" spans="1:17" s="295" customFormat="1" ht="17.25" thickBot="1">
      <c r="C40" s="323" t="s">
        <v>760</v>
      </c>
    </row>
    <row r="41" spans="1:17" s="295" customFormat="1" ht="12.75" thickBot="1">
      <c r="C41" s="296" t="s">
        <v>338</v>
      </c>
      <c r="D41" s="296" t="s">
        <v>339</v>
      </c>
      <c r="E41" s="296" t="s">
        <v>530</v>
      </c>
      <c r="F41" s="296" t="s">
        <v>730</v>
      </c>
      <c r="G41" s="296" t="s">
        <v>533</v>
      </c>
      <c r="H41" s="297" t="s">
        <v>531</v>
      </c>
    </row>
    <row r="42" spans="1:17" s="295" customFormat="1" ht="12.75" thickBot="1">
      <c r="A42" s="343">
        <v>1</v>
      </c>
      <c r="B42" s="343"/>
      <c r="C42" s="298" t="str">
        <f t="shared" ref="C42:C55" si="5">IFERROR(INDEX($D$10:$D$32,MATCH(A42,$S$10:$S$29,0)),"")</f>
        <v>에이리츠</v>
      </c>
      <c r="D42" s="298" t="str">
        <f>IFERROR(INDEX($L$10:$L$33,MATCH(C42,$D$10:$D$32,0)),"")</f>
        <v>자기관리</v>
      </c>
      <c r="E42" s="299">
        <f>IFERROR(INDEX($G$10:$G$32,MATCH(C42,$D$10:$D$32,0)),"")</f>
        <v>0.54339190000000004</v>
      </c>
      <c r="F42" s="300">
        <f>IFERROR(INDEX($H$10:$H$32,MATCH(C42,$D$10:$D$32,0)),"")</f>
        <v>2.4397162575232354</v>
      </c>
      <c r="G42" s="299">
        <f>IFERROR(INDEX($J$10:$J$32,MATCH(C42,$D$10:$D$32,0)),"")</f>
        <v>0.18546966146069546</v>
      </c>
      <c r="H42" s="299">
        <f ca="1">IFERROR(INDEX($K$10:$K$32,MATCH(C42,$D$10:$D$32,0)),"")</f>
        <v>0.42326389809105525</v>
      </c>
    </row>
    <row r="43" spans="1:17" s="295" customFormat="1" ht="12.75" thickBot="1">
      <c r="A43" s="343">
        <v>2</v>
      </c>
      <c r="B43" s="343"/>
      <c r="C43" s="298" t="str">
        <f t="shared" si="5"/>
        <v>케이탑리츠</v>
      </c>
      <c r="D43" s="298" t="str">
        <f t="shared" ref="D43:D55" si="6">IFERROR(INDEX($L$10:$L$33,MATCH(C43,$D$10:$D$32,0)),"")</f>
        <v>자기관리</v>
      </c>
      <c r="E43" s="299">
        <f t="shared" ref="E43:E53" si="7">IFERROR(INDEX($G$10:$G$32,MATCH(C43,$D$10:$D$32,0)),"")</f>
        <v>0.7206226</v>
      </c>
      <c r="F43" s="300">
        <f t="shared" ref="F43:F53" si="8">IFERROR(INDEX($H$10:$H$32,MATCH(C43,$D$10:$D$32,0)),"")</f>
        <v>1.5371287638907458</v>
      </c>
      <c r="G43" s="299">
        <f t="shared" ref="G43:G53" si="9">IFERROR(INDEX($J$10:$J$32,MATCH(C43,$D$10:$D$32,0)),"")</f>
        <v>0.3252099506125179</v>
      </c>
      <c r="H43" s="299">
        <f t="shared" ref="H43:H53" ca="1" si="10">IFERROR(INDEX($K$10:$K$32,MATCH(C43,$D$10:$D$32,0)),"")</f>
        <v>0.74216791204649091</v>
      </c>
    </row>
    <row r="44" spans="1:17" s="295" customFormat="1" ht="12.75" thickBot="1">
      <c r="A44" s="343">
        <v>3</v>
      </c>
      <c r="B44" s="343"/>
      <c r="C44" s="298" t="str">
        <f t="shared" si="5"/>
        <v>이리츠코크렙</v>
      </c>
      <c r="D44" s="298" t="str">
        <f t="shared" si="6"/>
        <v>기업구조조정</v>
      </c>
      <c r="E44" s="299">
        <f t="shared" si="7"/>
        <v>0.50185959999999996</v>
      </c>
      <c r="F44" s="300">
        <f t="shared" si="8"/>
        <v>1.2638810986788664</v>
      </c>
      <c r="G44" s="299">
        <f t="shared" si="9"/>
        <v>0.25096368649035078</v>
      </c>
      <c r="H44" s="299">
        <f t="shared" ca="1" si="10"/>
        <v>0.57272907809624818</v>
      </c>
    </row>
    <row r="45" spans="1:17" s="295" customFormat="1" ht="12.75" thickBot="1">
      <c r="A45" s="343">
        <v>4</v>
      </c>
      <c r="B45" s="343"/>
      <c r="C45" s="298" t="str">
        <f t="shared" si="5"/>
        <v>신한알파리츠</v>
      </c>
      <c r="D45" s="298" t="str">
        <f t="shared" si="6"/>
        <v>위탁관리</v>
      </c>
      <c r="E45" s="299">
        <f t="shared" si="7"/>
        <v>0.4735354</v>
      </c>
      <c r="F45" s="300">
        <f t="shared" si="8"/>
        <v>1.4864070728890635</v>
      </c>
      <c r="G45" s="299">
        <f t="shared" si="9"/>
        <v>0.22096360526437253</v>
      </c>
      <c r="H45" s="299">
        <f t="shared" ca="1" si="10"/>
        <v>0.50426531306453826</v>
      </c>
    </row>
    <row r="46" spans="1:17" s="295" customFormat="1" ht="12.75" thickBot="1">
      <c r="A46" s="343">
        <v>5</v>
      </c>
      <c r="B46" s="343"/>
      <c r="C46" s="298" t="str">
        <f t="shared" si="5"/>
        <v>롯데리츠</v>
      </c>
      <c r="D46" s="298" t="str">
        <f t="shared" si="6"/>
        <v>위탁관리</v>
      </c>
      <c r="E46" s="299">
        <f t="shared" si="7"/>
        <v>0.59369229999999995</v>
      </c>
      <c r="F46" s="300">
        <f t="shared" si="8"/>
        <v>0.61438123449065529</v>
      </c>
      <c r="G46" s="299">
        <f t="shared" si="9"/>
        <v>0.39953032700316032</v>
      </c>
      <c r="H46" s="299">
        <f t="shared" ca="1" si="10"/>
        <v>0.91177587903662916</v>
      </c>
    </row>
    <row r="47" spans="1:17" s="295" customFormat="1" ht="12.75" thickBot="1">
      <c r="A47" s="343">
        <v>6</v>
      </c>
      <c r="B47" s="343"/>
      <c r="C47" s="298" t="str">
        <f t="shared" si="5"/>
        <v>미래에셋맵스리츠</v>
      </c>
      <c r="D47" s="298" t="str">
        <f t="shared" si="6"/>
        <v>위탁관리</v>
      </c>
      <c r="E47" s="299">
        <f t="shared" si="7"/>
        <v>0.63523890000000005</v>
      </c>
      <c r="F47" s="300">
        <f t="shared" si="8"/>
        <v>1.8803186177478552</v>
      </c>
      <c r="G47" s="299">
        <f t="shared" si="9"/>
        <v>0.25538966780340894</v>
      </c>
      <c r="H47" s="299">
        <f t="shared" ca="1" si="10"/>
        <v>0.58282969557022879</v>
      </c>
    </row>
    <row r="48" spans="1:17" s="295" customFormat="1" ht="12.75" thickBot="1">
      <c r="A48" s="343">
        <v>7</v>
      </c>
      <c r="B48" s="343"/>
      <c r="C48" s="298" t="str">
        <f t="shared" si="5"/>
        <v>디앤디플랫폼리츠</v>
      </c>
      <c r="D48" s="298" t="str">
        <f t="shared" si="6"/>
        <v>위탁관리</v>
      </c>
      <c r="E48" s="299">
        <f t="shared" si="7"/>
        <v>0.62727569999999999</v>
      </c>
      <c r="F48" s="300">
        <f t="shared" si="8"/>
        <v>2.0180617702247288</v>
      </c>
      <c r="G48" s="299">
        <f t="shared" si="9"/>
        <v>0.22257444691123335</v>
      </c>
      <c r="H48" s="299">
        <f t="shared" ca="1" si="10"/>
        <v>0.5079414459117545</v>
      </c>
    </row>
    <row r="49" spans="1:18" s="295" customFormat="1" ht="12.75" thickBot="1">
      <c r="A49" s="343">
        <v>8</v>
      </c>
      <c r="B49" s="343"/>
      <c r="C49" s="298" t="str">
        <f t="shared" si="5"/>
        <v>SK리츠</v>
      </c>
      <c r="D49" s="298" t="str">
        <f t="shared" si="6"/>
        <v>위탁관리</v>
      </c>
      <c r="E49" s="299">
        <f t="shared" si="7"/>
        <v>0.64068689999999995</v>
      </c>
      <c r="F49" s="300">
        <f t="shared" si="8"/>
        <v>1.1322689316633499</v>
      </c>
      <c r="G49" s="299">
        <f t="shared" si="9"/>
        <v>0.3379819283684164</v>
      </c>
      <c r="H49" s="299">
        <f t="shared" ca="1" si="10"/>
        <v>0.77131508926522685</v>
      </c>
    </row>
    <row r="50" spans="1:18" s="295" customFormat="1" ht="12.75" thickBot="1">
      <c r="A50" s="343">
        <v>9</v>
      </c>
      <c r="B50" s="343"/>
      <c r="C50" s="298" t="str">
        <f t="shared" si="5"/>
        <v>NH올원리츠</v>
      </c>
      <c r="D50" s="298" t="str">
        <f t="shared" si="6"/>
        <v>위탁관리</v>
      </c>
      <c r="E50" s="299">
        <f t="shared" si="7"/>
        <v>0.63808240000000005</v>
      </c>
      <c r="F50" s="300">
        <f t="shared" si="8"/>
        <v>2.8621378539838886</v>
      </c>
      <c r="G50" s="299">
        <f t="shared" si="9"/>
        <v>0.1954938636306934</v>
      </c>
      <c r="H50" s="299">
        <f t="shared" ca="1" si="10"/>
        <v>0.4461403235522905</v>
      </c>
    </row>
    <row r="51" spans="1:18" s="295" customFormat="1" ht="12.75" thickBot="1">
      <c r="A51" s="343">
        <v>10</v>
      </c>
      <c r="B51" s="343"/>
      <c r="C51" s="298" t="str">
        <f t="shared" si="5"/>
        <v>신한서부티엔디리츠</v>
      </c>
      <c r="D51" s="298" t="str">
        <f t="shared" si="6"/>
        <v>위탁관리</v>
      </c>
      <c r="E51" s="299">
        <f t="shared" si="7"/>
        <v>0.71369249999999995</v>
      </c>
      <c r="F51" s="300">
        <f t="shared" si="8"/>
        <v>1.1974113439805274</v>
      </c>
      <c r="G51" s="299">
        <f t="shared" si="9"/>
        <v>0.36653140753845165</v>
      </c>
      <c r="H51" s="299">
        <f t="shared" ca="1" si="10"/>
        <v>0.83646840731632666</v>
      </c>
    </row>
    <row r="52" spans="1:18" s="295" customFormat="1" ht="12.75" thickBot="1">
      <c r="A52" s="343">
        <v>11</v>
      </c>
      <c r="B52" s="343"/>
      <c r="C52" s="298" t="str">
        <f t="shared" si="5"/>
        <v>코람코더원리츠</v>
      </c>
      <c r="D52" s="298" t="str">
        <f t="shared" si="6"/>
        <v>위탁관리</v>
      </c>
      <c r="E52" s="299">
        <f t="shared" si="7"/>
        <v>0.75168780000000002</v>
      </c>
      <c r="F52" s="300">
        <f t="shared" si="8"/>
        <v>1.3980121416396958</v>
      </c>
      <c r="G52" s="299">
        <f t="shared" si="9"/>
        <v>0.33266278373251967</v>
      </c>
      <c r="H52" s="299">
        <f t="shared" ca="1" si="10"/>
        <v>0.75917616651436559</v>
      </c>
    </row>
    <row r="53" spans="1:18" s="295" customFormat="1" ht="12.75" thickBot="1">
      <c r="A53" s="343">
        <v>12</v>
      </c>
      <c r="B53" s="343"/>
      <c r="C53" s="298" t="str">
        <f t="shared" si="5"/>
        <v/>
      </c>
      <c r="D53" s="298" t="str">
        <f t="shared" si="6"/>
        <v/>
      </c>
      <c r="E53" s="299" t="str">
        <f t="shared" si="7"/>
        <v/>
      </c>
      <c r="F53" s="300" t="str">
        <f t="shared" si="8"/>
        <v/>
      </c>
      <c r="G53" s="299" t="str">
        <f t="shared" si="9"/>
        <v/>
      </c>
      <c r="H53" s="299" t="str">
        <f t="shared" si="10"/>
        <v/>
      </c>
    </row>
    <row r="54" spans="1:18" s="295" customFormat="1" ht="12.75" thickBot="1">
      <c r="A54" s="343"/>
      <c r="B54" s="343"/>
      <c r="C54" s="298" t="str">
        <f t="shared" si="5"/>
        <v/>
      </c>
      <c r="D54" s="298" t="str">
        <f t="shared" si="6"/>
        <v/>
      </c>
      <c r="E54" s="299"/>
      <c r="F54" s="300"/>
      <c r="G54" s="299"/>
      <c r="H54" s="299"/>
    </row>
    <row r="55" spans="1:18" s="295" customFormat="1" ht="12.75" thickBot="1">
      <c r="A55" s="343"/>
      <c r="B55" s="343"/>
      <c r="C55" s="298" t="str">
        <f t="shared" si="5"/>
        <v/>
      </c>
      <c r="D55" s="298" t="str">
        <f t="shared" si="6"/>
        <v/>
      </c>
      <c r="E55" s="299"/>
      <c r="F55" s="300"/>
      <c r="G55" s="299"/>
      <c r="H55" s="299"/>
    </row>
    <row r="56" spans="1:18" s="295" customFormat="1" ht="12.75" thickBot="1">
      <c r="C56" s="301" t="s">
        <v>345</v>
      </c>
      <c r="D56" s="302" t="s">
        <v>346</v>
      </c>
      <c r="E56" s="303">
        <f>AVERAGE(E42:E55)</f>
        <v>0.62179690909090901</v>
      </c>
      <c r="F56" s="303">
        <f t="shared" ref="F56:H56" si="11">AVERAGE(F42:F55)</f>
        <v>1.6208840987920559</v>
      </c>
      <c r="G56" s="303">
        <f t="shared" si="11"/>
        <v>0.28116102989234731</v>
      </c>
      <c r="H56" s="303">
        <f t="shared" ca="1" si="11"/>
        <v>0.64164301895137765</v>
      </c>
    </row>
    <row r="57" spans="1:18" s="295" customFormat="1" ht="12">
      <c r="E57" s="295" t="b">
        <f ca="1">G33=E56</f>
        <v>1</v>
      </c>
      <c r="F57" s="295" t="b">
        <f ca="1">H33=F56</f>
        <v>1</v>
      </c>
      <c r="G57" s="295" t="b">
        <f ca="1">G56=J33</f>
        <v>1</v>
      </c>
      <c r="H57" s="295" t="b">
        <f ca="1">H56=K33</f>
        <v>1</v>
      </c>
    </row>
    <row r="58" spans="1:18" s="295" customFormat="1" ht="12"/>
    <row r="59" spans="1:18" s="295" customFormat="1" ht="17.25" thickBot="1">
      <c r="C59" s="75" t="s">
        <v>79</v>
      </c>
      <c r="D59" s="70"/>
      <c r="E59" s="70"/>
      <c r="F59" s="304"/>
    </row>
    <row r="60" spans="1:18" s="295" customFormat="1" ht="17.25" thickBot="1">
      <c r="C60" s="305" t="s">
        <v>69</v>
      </c>
      <c r="D60" s="306" t="s">
        <v>70</v>
      </c>
      <c r="E60" s="431">
        <f>N6</f>
        <v>45565</v>
      </c>
      <c r="F60" s="70"/>
      <c r="G60" s="436">
        <v>45473</v>
      </c>
      <c r="K60" s="272"/>
      <c r="L60" s="272"/>
      <c r="M60" s="272"/>
      <c r="N60" s="272"/>
      <c r="O60" s="272"/>
      <c r="P60" s="272"/>
      <c r="Q60" s="272"/>
      <c r="R60" s="272"/>
    </row>
    <row r="61" spans="1:18" s="295" customFormat="1" ht="12.75" thickBot="1">
      <c r="C61" s="307" t="s">
        <v>534</v>
      </c>
      <c r="D61" s="512" t="s">
        <v>72</v>
      </c>
      <c r="E61" s="308">
        <f ca="1">G33</f>
        <v>0.62179690909090901</v>
      </c>
      <c r="G61" s="432">
        <v>0.68278226363636374</v>
      </c>
      <c r="K61" s="273"/>
      <c r="L61" s="273"/>
      <c r="M61" s="273"/>
      <c r="N61" s="273"/>
      <c r="O61" s="273"/>
      <c r="P61" s="273"/>
      <c r="Q61" s="273"/>
      <c r="R61" s="273"/>
    </row>
    <row r="62" spans="1:18" s="295" customFormat="1" ht="12.75" thickBot="1">
      <c r="C62" s="307" t="s">
        <v>73</v>
      </c>
      <c r="D62" s="512" t="s">
        <v>72</v>
      </c>
      <c r="E62" s="309">
        <f ca="1">H33</f>
        <v>1.6208840987920559</v>
      </c>
      <c r="G62" s="433">
        <v>1.7521146263455092</v>
      </c>
      <c r="K62" s="320"/>
      <c r="L62" s="320"/>
      <c r="M62" s="320"/>
      <c r="N62" s="320"/>
      <c r="O62" s="320"/>
      <c r="P62" s="320"/>
      <c r="Q62" s="320"/>
      <c r="R62" s="320"/>
    </row>
    <row r="63" spans="1:18" s="295" customFormat="1" ht="24.75" thickBot="1">
      <c r="C63" s="310" t="s">
        <v>90</v>
      </c>
      <c r="D63" s="513" t="s">
        <v>749</v>
      </c>
      <c r="E63" s="308">
        <f ca="1">J33</f>
        <v>0.28116102989234731</v>
      </c>
      <c r="G63" s="432">
        <v>0.29427484907490886</v>
      </c>
      <c r="K63" s="273"/>
      <c r="L63" s="273"/>
      <c r="M63" s="273"/>
      <c r="N63" s="273"/>
      <c r="O63" s="273"/>
      <c r="P63" s="273"/>
      <c r="Q63" s="273"/>
      <c r="R63" s="321"/>
    </row>
    <row r="64" spans="1:18" s="295" customFormat="1" ht="24.75" thickBot="1">
      <c r="C64" s="312" t="s">
        <v>89</v>
      </c>
      <c r="D64" s="513" t="s">
        <v>750</v>
      </c>
      <c r="E64" s="308">
        <f ca="1">E63*(1+$E$62*(1-$E$69))</f>
        <v>0.64164301895137765</v>
      </c>
      <c r="G64" s="432">
        <v>0.70211703345365295</v>
      </c>
      <c r="K64" s="273"/>
      <c r="L64" s="273"/>
      <c r="M64" s="273"/>
      <c r="N64" s="273"/>
      <c r="O64" s="273"/>
      <c r="P64" s="273"/>
      <c r="Q64" s="273"/>
      <c r="R64" s="273"/>
    </row>
    <row r="65" spans="3:18" s="295" customFormat="1" ht="24.75" thickBot="1">
      <c r="C65" s="312" t="s">
        <v>88</v>
      </c>
      <c r="D65" s="513" t="s">
        <v>85</v>
      </c>
      <c r="E65" s="313">
        <f>E70</f>
        <v>3.5900000000000001E-2</v>
      </c>
      <c r="G65" s="434">
        <v>3.6499999999999998E-2</v>
      </c>
      <c r="K65" s="320"/>
      <c r="L65" s="320"/>
      <c r="M65" s="320"/>
      <c r="N65" s="320"/>
      <c r="O65" s="320"/>
      <c r="P65" s="320"/>
      <c r="Q65" s="320"/>
      <c r="R65" s="320"/>
    </row>
    <row r="66" spans="3:18" s="295" customFormat="1" ht="24.75" thickBot="1">
      <c r="C66" s="312" t="s">
        <v>87</v>
      </c>
      <c r="D66" s="513" t="s">
        <v>86</v>
      </c>
      <c r="E66" s="314">
        <f>E71</f>
        <v>0.1169</v>
      </c>
      <c r="G66" s="434">
        <v>0.114</v>
      </c>
      <c r="K66" s="320"/>
      <c r="L66" s="320"/>
      <c r="M66" s="320"/>
      <c r="N66" s="320"/>
      <c r="O66" s="320"/>
      <c r="P66" s="320"/>
      <c r="Q66" s="320"/>
      <c r="R66" s="320"/>
    </row>
    <row r="67" spans="3:18" s="295" customFormat="1" ht="12.75" thickBot="1">
      <c r="C67" s="315" t="s">
        <v>91</v>
      </c>
      <c r="D67" s="316" t="s">
        <v>75</v>
      </c>
      <c r="E67" s="317">
        <f ca="1">E65+E64*E66</f>
        <v>0.11090806891541605</v>
      </c>
      <c r="F67" s="318"/>
      <c r="G67" s="435">
        <v>0.11654134181371645</v>
      </c>
      <c r="H67" s="318">
        <f ca="1">E67-G67</f>
        <v>-5.633272898300401E-3</v>
      </c>
      <c r="K67" s="320"/>
      <c r="L67" s="320"/>
      <c r="M67" s="320"/>
      <c r="N67" s="320"/>
      <c r="O67" s="320"/>
      <c r="P67" s="320"/>
      <c r="Q67" s="320"/>
      <c r="R67" s="320"/>
    </row>
    <row r="68" spans="3:18" ht="15.75" customHeight="1">
      <c r="J68" s="266"/>
      <c r="K68" s="320"/>
      <c r="L68" s="320"/>
      <c r="M68" s="266"/>
      <c r="N68" s="266"/>
      <c r="O68" s="266"/>
      <c r="P68" s="266"/>
      <c r="Q68" s="266"/>
      <c r="R68" s="266"/>
    </row>
    <row r="69" spans="3:18" ht="15.75" customHeight="1" thickBot="1">
      <c r="D69" s="77" t="s">
        <v>80</v>
      </c>
      <c r="E69" s="333">
        <f>K7</f>
        <v>0.20899999999999999</v>
      </c>
    </row>
    <row r="70" spans="3:18" ht="15.75" customHeight="1">
      <c r="C70" s="507">
        <v>45504</v>
      </c>
      <c r="D70" s="77" t="s">
        <v>81</v>
      </c>
      <c r="E70" s="506">
        <v>3.5900000000000001E-2</v>
      </c>
    </row>
    <row r="71" spans="3:18" ht="15.75" customHeight="1">
      <c r="C71" s="507">
        <v>45504</v>
      </c>
      <c r="D71" s="77" t="s">
        <v>82</v>
      </c>
      <c r="E71" s="76">
        <v>0.1169</v>
      </c>
    </row>
    <row r="77" spans="3:18" ht="15.75" customHeight="1">
      <c r="C77" s="267" t="s">
        <v>1075</v>
      </c>
    </row>
    <row r="503" spans="3:11" ht="15.75" customHeight="1">
      <c r="C503" s="269"/>
      <c r="D503" s="269"/>
      <c r="E503" s="269"/>
      <c r="F503" s="269"/>
      <c r="G503" s="269"/>
      <c r="H503" s="269"/>
      <c r="I503" s="269"/>
      <c r="J503" s="269"/>
      <c r="K503" s="269"/>
    </row>
    <row r="504" spans="3:11" s="269" customFormat="1" ht="15.75" customHeight="1">
      <c r="C504" s="267"/>
      <c r="D504" s="267"/>
      <c r="E504" s="267"/>
      <c r="F504" s="267"/>
      <c r="G504" s="267"/>
      <c r="H504" s="267"/>
      <c r="I504" s="267"/>
      <c r="J504" s="267"/>
      <c r="K504" s="267"/>
    </row>
    <row r="746" spans="3:11" ht="15.75" customHeight="1">
      <c r="C746" s="319"/>
      <c r="D746" s="319"/>
      <c r="E746" s="319"/>
      <c r="F746" s="319"/>
      <c r="G746" s="319"/>
      <c r="H746" s="319"/>
      <c r="I746" s="319"/>
      <c r="J746" s="319"/>
      <c r="K746" s="319"/>
    </row>
    <row r="747" spans="3:11" s="319" customFormat="1" ht="15.75" customHeight="1"/>
    <row r="748" spans="3:11" s="319" customFormat="1" ht="15.75" customHeight="1">
      <c r="C748" s="267"/>
      <c r="D748" s="267"/>
      <c r="E748" s="267"/>
      <c r="F748" s="267"/>
      <c r="G748" s="267"/>
      <c r="H748" s="267"/>
      <c r="I748" s="267"/>
      <c r="J748" s="267"/>
      <c r="K748" s="267"/>
    </row>
    <row r="749" spans="3:11" ht="15.75" customHeight="1">
      <c r="C749" s="269"/>
      <c r="D749" s="269"/>
      <c r="E749" s="269"/>
      <c r="F749" s="269"/>
      <c r="G749" s="269"/>
      <c r="H749" s="269"/>
      <c r="I749" s="269"/>
      <c r="J749" s="269"/>
      <c r="K749" s="269"/>
    </row>
    <row r="750" spans="3:11" s="269" customFormat="1" ht="15.75" customHeight="1"/>
    <row r="751" spans="3:11" s="269" customFormat="1" ht="15.75" customHeight="1"/>
    <row r="752" spans="3:11" s="269" customFormat="1" ht="15.75" customHeight="1">
      <c r="C752" s="267"/>
      <c r="D752" s="267"/>
      <c r="E752" s="267"/>
      <c r="F752" s="267"/>
      <c r="G752" s="267"/>
      <c r="H752" s="267"/>
      <c r="I752" s="267"/>
      <c r="J752" s="267"/>
      <c r="K752" s="267"/>
    </row>
    <row r="753" spans="3:11" ht="15.75" customHeight="1">
      <c r="C753" s="269"/>
      <c r="D753" s="269"/>
      <c r="E753" s="269"/>
      <c r="F753" s="269"/>
      <c r="G753" s="269"/>
      <c r="H753" s="269"/>
      <c r="I753" s="269"/>
      <c r="J753" s="269"/>
      <c r="K753" s="269"/>
    </row>
    <row r="754" spans="3:11" s="269" customFormat="1" ht="15.75" customHeight="1"/>
    <row r="755" spans="3:11" s="269" customFormat="1" ht="15.75" customHeight="1">
      <c r="C755" s="267"/>
      <c r="D755" s="267"/>
      <c r="E755" s="267"/>
      <c r="F755" s="267"/>
      <c r="G755" s="267"/>
      <c r="H755" s="267"/>
      <c r="I755" s="267"/>
      <c r="J755" s="267"/>
      <c r="K755" s="267"/>
    </row>
  </sheetData>
  <autoFilter ref="C9:L9" xr:uid="{00000000-0009-0000-0000-000000000000}">
    <sortState xmlns:xlrd2="http://schemas.microsoft.com/office/spreadsheetml/2017/richdata2" ref="C13:M28">
      <sortCondition ref="C12"/>
    </sortState>
  </autoFilter>
  <phoneticPr fontId="2" type="noConversion"/>
  <conditionalFormatting sqref="G33:I33">
    <cfRule type="expression" dxfId="75" priority="14">
      <formula>$L33="O"</formula>
    </cfRule>
  </conditionalFormatting>
  <conditionalFormatting sqref="P31:P32 C11:F30 C10:Q10 I11:Q30 G11:H32">
    <cfRule type="expression" dxfId="74" priority="15">
      <formula>$Q10="O"</formula>
    </cfRule>
  </conditionalFormatting>
  <conditionalFormatting sqref="J22:K30">
    <cfRule type="expression" dxfId="73" priority="13">
      <formula>$Q22="O"</formula>
    </cfRule>
  </conditionalFormatting>
  <conditionalFormatting sqref="I22:I30">
    <cfRule type="expression" dxfId="72" priority="12">
      <formula>$P22="O"</formula>
    </cfRule>
  </conditionalFormatting>
  <conditionalFormatting sqref="C31:F32 M31:O31 I31:I32">
    <cfRule type="expression" dxfId="71" priority="11">
      <formula>$Q31="O"</formula>
    </cfRule>
  </conditionalFormatting>
  <conditionalFormatting sqref="J29:K30">
    <cfRule type="expression" dxfId="70" priority="10">
      <formula>$P29="O"</formula>
    </cfRule>
  </conditionalFormatting>
  <conditionalFormatting sqref="J33">
    <cfRule type="expression" dxfId="69" priority="5">
      <formula>$L33="O"</formula>
    </cfRule>
  </conditionalFormatting>
  <conditionalFormatting sqref="K33">
    <cfRule type="expression" dxfId="68" priority="9">
      <formula>$L33="O"</formula>
    </cfRule>
  </conditionalFormatting>
  <conditionalFormatting sqref="L33:Q33">
    <cfRule type="expression" dxfId="67" priority="8">
      <formula>$Q33="O"</formula>
    </cfRule>
  </conditionalFormatting>
  <conditionalFormatting sqref="L31">
    <cfRule type="expression" dxfId="66" priority="7">
      <formula>$Q31="O"</formula>
    </cfRule>
  </conditionalFormatting>
  <conditionalFormatting sqref="L32:O32">
    <cfRule type="expression" dxfId="65" priority="6">
      <formula>$Q32="O"</formula>
    </cfRule>
  </conditionalFormatting>
  <conditionalFormatting sqref="J31:K32">
    <cfRule type="expression" dxfId="64" priority="4">
      <formula>$Q31="O"</formula>
    </cfRule>
  </conditionalFormatting>
  <conditionalFormatting sqref="J31:K32">
    <cfRule type="expression" dxfId="63" priority="3">
      <formula>$Q31="O"</formula>
    </cfRule>
  </conditionalFormatting>
  <conditionalFormatting sqref="J31:K32">
    <cfRule type="expression" dxfId="62" priority="2">
      <formula>$P31="O"</formula>
    </cfRule>
  </conditionalFormatting>
  <conditionalFormatting sqref="Q31:Q32">
    <cfRule type="expression" dxfId="61" priority="1">
      <formula>$Q31="O"</formula>
    </cfRule>
  </conditionalFormatting>
  <dataValidations count="1">
    <dataValidation type="list" allowBlank="1" showInputMessage="1" showErrorMessage="1" sqref="Q10:Q32" xr:uid="{81A225DD-7A62-470C-81DF-01FE0BA09B7F}">
      <formula1>$R$1:$R$2</formula1>
    </dataValidation>
  </dataValidations>
  <hyperlinks>
    <hyperlink ref="C5" location="'24.1Q'!Q10" display="2. 적용기업 선택" xr:uid="{5FFAC8D1-2791-46A0-BD59-5786D05D8E54}"/>
    <hyperlink ref="C36" r:id="rId1" xr:uid="{6FBC0801-53D4-4B1C-BC44-533266AD2338}"/>
    <hyperlink ref="C4" location="'24.1Q'!K7" display="1. 평가대상기업 법인세율" xr:uid="{095AA1E8-2ED8-47C0-BEB4-0782C74A088C}"/>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74A2C-9743-4419-ACA1-B92CBDE22B31}">
  <dimension ref="A1:Q27"/>
  <sheetViews>
    <sheetView showGridLines="0" workbookViewId="0">
      <selection activeCell="E55" sqref="E55:E62"/>
    </sheetView>
  </sheetViews>
  <sheetFormatPr defaultRowHeight="16.5"/>
  <cols>
    <col min="1" max="1" width="13" bestFit="1" customWidth="1"/>
    <col min="2" max="2" width="24" bestFit="1" customWidth="1"/>
    <col min="3" max="4" width="16.5" bestFit="1" customWidth="1"/>
    <col min="5" max="5" width="10.375" bestFit="1" customWidth="1"/>
    <col min="6" max="9" width="15.625" bestFit="1" customWidth="1"/>
    <col min="11" max="11" width="22" bestFit="1" customWidth="1"/>
    <col min="12" max="12" width="16.75" bestFit="1" customWidth="1"/>
  </cols>
  <sheetData>
    <row r="1" spans="1:17">
      <c r="A1" s="123"/>
      <c r="B1" s="438" t="s">
        <v>1011</v>
      </c>
      <c r="C1" s="123"/>
      <c r="D1" s="123"/>
      <c r="E1" s="123"/>
      <c r="F1" s="123"/>
      <c r="G1" s="123"/>
      <c r="H1" s="123"/>
      <c r="I1" s="123"/>
      <c r="J1" s="123"/>
      <c r="K1" s="123"/>
      <c r="L1" s="123"/>
      <c r="M1" s="123"/>
      <c r="N1" s="123"/>
      <c r="O1" s="453"/>
      <c r="P1" s="453"/>
      <c r="Q1" s="453"/>
    </row>
    <row r="2" spans="1:17">
      <c r="A2" s="120" t="s">
        <v>353</v>
      </c>
      <c r="B2" s="120"/>
      <c r="C2" s="494" t="s">
        <v>266</v>
      </c>
      <c r="D2" s="494" t="s">
        <v>266</v>
      </c>
      <c r="E2" s="494" t="s">
        <v>266</v>
      </c>
      <c r="F2" s="494" t="s">
        <v>354</v>
      </c>
      <c r="G2" s="494" t="s">
        <v>267</v>
      </c>
      <c r="H2" s="494" t="s">
        <v>354</v>
      </c>
      <c r="I2" s="494" t="s">
        <v>267</v>
      </c>
      <c r="J2" s="495"/>
      <c r="K2" s="494"/>
      <c r="L2" s="494" t="s">
        <v>355</v>
      </c>
      <c r="O2" s="453"/>
      <c r="P2" s="454"/>
      <c r="Q2" s="453"/>
    </row>
    <row r="3" spans="1:17">
      <c r="A3" s="3" t="s">
        <v>356</v>
      </c>
      <c r="B3" s="3"/>
      <c r="C3" s="496" t="s">
        <v>268</v>
      </c>
      <c r="D3" s="496" t="s">
        <v>268</v>
      </c>
      <c r="E3" s="496" t="s">
        <v>268</v>
      </c>
      <c r="F3" s="497" t="s">
        <v>357</v>
      </c>
      <c r="G3" s="497" t="s">
        <v>357</v>
      </c>
      <c r="H3" s="497" t="s">
        <v>358</v>
      </c>
      <c r="I3" s="497" t="s">
        <v>358</v>
      </c>
      <c r="K3" s="496" t="s">
        <v>359</v>
      </c>
      <c r="L3" s="496" t="s">
        <v>360</v>
      </c>
      <c r="N3" s="498" t="s">
        <v>903</v>
      </c>
      <c r="O3" s="453"/>
      <c r="P3" s="452"/>
      <c r="Q3" s="455"/>
    </row>
    <row r="4" spans="1:17">
      <c r="A4" s="3" t="s">
        <v>27</v>
      </c>
      <c r="B4" s="3"/>
      <c r="C4" s="499">
        <f>N4</f>
        <v>20230731</v>
      </c>
      <c r="D4" s="499">
        <f>N4</f>
        <v>20230731</v>
      </c>
      <c r="E4" s="499">
        <f>N4</f>
        <v>20230731</v>
      </c>
      <c r="F4" s="497">
        <v>2023</v>
      </c>
      <c r="G4" s="497">
        <v>2023</v>
      </c>
      <c r="H4" s="497">
        <v>2022</v>
      </c>
      <c r="I4" s="497">
        <v>2022</v>
      </c>
      <c r="K4" s="500" t="s">
        <v>362</v>
      </c>
      <c r="L4" s="496" t="s">
        <v>363</v>
      </c>
      <c r="N4" s="501">
        <v>20230731</v>
      </c>
      <c r="O4" s="453"/>
      <c r="P4" s="452"/>
      <c r="Q4" s="455"/>
    </row>
    <row r="5" spans="1:17">
      <c r="A5" s="13" t="s">
        <v>364</v>
      </c>
      <c r="B5" s="13" t="s">
        <v>365</v>
      </c>
      <c r="C5" s="499" t="s">
        <v>269</v>
      </c>
      <c r="D5" s="499" t="s">
        <v>270</v>
      </c>
      <c r="E5" s="499" t="s">
        <v>271</v>
      </c>
      <c r="F5" s="499">
        <v>6000991040</v>
      </c>
      <c r="G5" s="499">
        <v>3000991040</v>
      </c>
      <c r="H5" s="499">
        <v>6000991040</v>
      </c>
      <c r="I5" s="499">
        <v>3000991040</v>
      </c>
      <c r="K5" s="499">
        <f>E4</f>
        <v>20230731</v>
      </c>
      <c r="L5" s="497" t="str">
        <f>F4&amp;F3&amp;"&amp;"&amp;C4</f>
        <v>20231Q&amp;20230731</v>
      </c>
      <c r="O5" s="453"/>
      <c r="P5" s="452"/>
      <c r="Q5" s="455"/>
    </row>
    <row r="6" spans="1:17">
      <c r="A6" s="26" t="s">
        <v>24</v>
      </c>
      <c r="B6" s="26" t="s">
        <v>367</v>
      </c>
      <c r="C6" s="128" t="s">
        <v>272</v>
      </c>
      <c r="D6" s="128" t="s">
        <v>273</v>
      </c>
      <c r="E6" s="128" t="s">
        <v>274</v>
      </c>
      <c r="F6" s="128" t="s">
        <v>275</v>
      </c>
      <c r="G6" s="128" t="s">
        <v>275</v>
      </c>
      <c r="H6" s="128" t="s">
        <v>275</v>
      </c>
      <c r="I6" s="128" t="s">
        <v>275</v>
      </c>
      <c r="K6" s="129" t="s">
        <v>368</v>
      </c>
      <c r="L6" s="129" t="s">
        <v>369</v>
      </c>
      <c r="O6" s="453"/>
      <c r="P6" s="452"/>
      <c r="Q6" s="455"/>
    </row>
    <row r="7" spans="1:17">
      <c r="A7" s="458" t="s">
        <v>374</v>
      </c>
      <c r="B7" s="459" t="s">
        <v>54</v>
      </c>
      <c r="C7" s="460">
        <v>4463032</v>
      </c>
      <c r="D7" s="460">
        <v>182783</v>
      </c>
      <c r="E7" s="460">
        <v>3535</v>
      </c>
      <c r="F7" s="461">
        <v>40113.026720000002</v>
      </c>
      <c r="G7" s="461">
        <v>40113.026720000002</v>
      </c>
      <c r="H7" s="462">
        <v>40122.803019999999</v>
      </c>
      <c r="I7" s="462">
        <v>40122.803019999999</v>
      </c>
      <c r="K7" s="492">
        <f>(C7-D7)*E7/1000000</f>
        <v>15130.680215</v>
      </c>
      <c r="L7" s="502">
        <f>F7/K7</f>
        <v>2.6511053138399832</v>
      </c>
      <c r="O7" s="453"/>
      <c r="P7" s="453"/>
      <c r="Q7" s="453"/>
    </row>
    <row r="8" spans="1:17">
      <c r="A8" s="458" t="s">
        <v>373</v>
      </c>
      <c r="B8" s="459" t="s">
        <v>0</v>
      </c>
      <c r="C8" s="460">
        <v>48060774</v>
      </c>
      <c r="D8" s="460">
        <v>300652</v>
      </c>
      <c r="E8" s="460">
        <v>997</v>
      </c>
      <c r="F8" s="461">
        <v>134300</v>
      </c>
      <c r="G8" s="461">
        <v>134300</v>
      </c>
      <c r="H8" s="462">
        <v>134300</v>
      </c>
      <c r="I8" s="462">
        <v>134300</v>
      </c>
      <c r="K8" s="492">
        <f>(C8-D8)*E8/1000000</f>
        <v>47616.841633999997</v>
      </c>
      <c r="L8" s="502">
        <f t="shared" ref="L8:L9" si="0">F8/K8</f>
        <v>2.8204306583850651</v>
      </c>
      <c r="O8" s="453"/>
      <c r="P8" s="453"/>
      <c r="Q8" s="453"/>
    </row>
    <row r="9" spans="1:17">
      <c r="A9" s="458" t="s">
        <v>372</v>
      </c>
      <c r="B9" s="459" t="s">
        <v>51</v>
      </c>
      <c r="C9" s="460">
        <v>7826815</v>
      </c>
      <c r="D9" s="460">
        <v>0</v>
      </c>
      <c r="E9" s="460">
        <v>3900</v>
      </c>
      <c r="F9" s="461">
        <v>45565.521500000003</v>
      </c>
      <c r="G9" s="461">
        <v>45565.521500000003</v>
      </c>
      <c r="H9" s="462">
        <v>45586.880080000003</v>
      </c>
      <c r="I9" s="462">
        <v>45586.880080000003</v>
      </c>
      <c r="K9" s="492">
        <f t="shared" ref="K9" si="1">(C9-D9)*E9/1000000</f>
        <v>30524.5785</v>
      </c>
      <c r="L9" s="502">
        <f t="shared" si="0"/>
        <v>1.4927485894686474</v>
      </c>
      <c r="O9" s="453"/>
      <c r="P9" s="453"/>
      <c r="Q9" s="453"/>
    </row>
    <row r="10" spans="1:17">
      <c r="A10" s="458" t="s">
        <v>371</v>
      </c>
      <c r="B10" s="459" t="s">
        <v>49</v>
      </c>
      <c r="C10" s="460">
        <v>63341590</v>
      </c>
      <c r="D10" s="460">
        <v>0</v>
      </c>
      <c r="E10" s="460">
        <v>5080</v>
      </c>
      <c r="F10" s="461"/>
      <c r="G10" s="461"/>
      <c r="H10" s="462">
        <v>427432.36599999998</v>
      </c>
      <c r="I10" s="462">
        <v>278137.11900000001</v>
      </c>
      <c r="K10" s="492">
        <f>(C10-D10)*E10/1000000</f>
        <v>321775.27720000001</v>
      </c>
      <c r="L10" s="502">
        <f>H10/K10</f>
        <v>1.3283567641348921</v>
      </c>
      <c r="O10" s="453"/>
      <c r="P10" s="453"/>
      <c r="Q10" s="453"/>
    </row>
    <row r="11" spans="1:17">
      <c r="A11" s="464" t="s">
        <v>370</v>
      </c>
      <c r="B11" s="465" t="s">
        <v>47</v>
      </c>
      <c r="C11" s="466">
        <v>88100123</v>
      </c>
      <c r="D11" s="466">
        <v>0</v>
      </c>
      <c r="E11" s="466">
        <v>6180</v>
      </c>
      <c r="F11" s="467"/>
      <c r="G11" s="467"/>
      <c r="H11" s="468">
        <v>1372255.3884999999</v>
      </c>
      <c r="I11" s="468">
        <v>485000</v>
      </c>
      <c r="K11" s="492">
        <f>(C11-D11)*E11/1000000</f>
        <v>544458.76014000003</v>
      </c>
      <c r="L11" s="502">
        <f t="shared" ref="L11:L27" si="2">H11/K11</f>
        <v>2.5204028091074213</v>
      </c>
      <c r="O11" s="453"/>
      <c r="P11" s="453"/>
      <c r="Q11" s="453"/>
    </row>
    <row r="12" spans="1:17">
      <c r="A12" s="469" t="s">
        <v>1030</v>
      </c>
      <c r="B12" s="470" t="s">
        <v>60</v>
      </c>
      <c r="C12" s="471">
        <v>242968884</v>
      </c>
      <c r="D12" s="471">
        <v>0</v>
      </c>
      <c r="E12" s="471">
        <v>3520</v>
      </c>
      <c r="F12" s="472"/>
      <c r="G12" s="472"/>
      <c r="H12" s="473">
        <v>1134979.844</v>
      </c>
      <c r="I12" s="473">
        <v>1134979.844</v>
      </c>
      <c r="K12" s="492">
        <f>(C12-D12)*E12/1000000</f>
        <v>855250.47167999996</v>
      </c>
      <c r="L12" s="502">
        <f t="shared" si="2"/>
        <v>1.3270730406853999</v>
      </c>
      <c r="O12" s="453"/>
      <c r="P12" s="452"/>
      <c r="Q12" s="455"/>
    </row>
    <row r="13" spans="1:17">
      <c r="A13" s="474" t="s">
        <v>1031</v>
      </c>
      <c r="B13" s="475" t="s">
        <v>58</v>
      </c>
      <c r="C13" s="476">
        <v>18660000</v>
      </c>
      <c r="D13" s="476">
        <v>0</v>
      </c>
      <c r="E13" s="476">
        <v>4120</v>
      </c>
      <c r="F13" s="477"/>
      <c r="G13" s="477"/>
      <c r="H13" s="478">
        <v>0</v>
      </c>
      <c r="I13" s="478">
        <v>0</v>
      </c>
      <c r="K13" s="492">
        <f>(C13-D13)*E13/1000000</f>
        <v>76879.199999999997</v>
      </c>
      <c r="L13" s="502">
        <f t="shared" si="2"/>
        <v>0</v>
      </c>
      <c r="O13" s="453"/>
      <c r="P13" s="452"/>
      <c r="Q13" s="455"/>
    </row>
    <row r="14" spans="1:17">
      <c r="A14" s="137" t="s">
        <v>785</v>
      </c>
      <c r="B14" s="479" t="s">
        <v>596</v>
      </c>
      <c r="C14" s="8">
        <v>36745335</v>
      </c>
      <c r="D14" s="503">
        <v>0</v>
      </c>
      <c r="E14" s="8">
        <v>4530</v>
      </c>
      <c r="F14" s="504"/>
      <c r="G14" s="504"/>
      <c r="H14" s="505">
        <v>36000</v>
      </c>
      <c r="I14" s="505">
        <v>0</v>
      </c>
      <c r="K14" s="492">
        <f t="shared" ref="K14:K27" si="3">(C14-D14)*E14/1000000</f>
        <v>166456.36755</v>
      </c>
      <c r="L14" s="502">
        <f t="shared" si="2"/>
        <v>0.21627289198886523</v>
      </c>
      <c r="O14" s="453"/>
      <c r="P14" s="453"/>
      <c r="Q14" s="453"/>
    </row>
    <row r="15" spans="1:17">
      <c r="A15" s="137" t="s">
        <v>786</v>
      </c>
      <c r="B15" s="479" t="s">
        <v>114</v>
      </c>
      <c r="C15" s="8">
        <v>20100000</v>
      </c>
      <c r="D15" s="8">
        <v>0</v>
      </c>
      <c r="E15" s="8">
        <v>3165</v>
      </c>
      <c r="F15" s="504"/>
      <c r="G15" s="504"/>
      <c r="H15" s="505">
        <v>149696.72700000001</v>
      </c>
      <c r="I15" s="505">
        <v>149696.72700000001</v>
      </c>
      <c r="K15" s="492">
        <f t="shared" si="3"/>
        <v>63616.5</v>
      </c>
      <c r="L15" s="502">
        <f t="shared" si="2"/>
        <v>2.3531116455636512</v>
      </c>
      <c r="O15" s="453"/>
      <c r="P15" s="453"/>
      <c r="Q15" s="453"/>
    </row>
    <row r="16" spans="1:17">
      <c r="A16" s="137" t="s">
        <v>787</v>
      </c>
      <c r="B16" s="138" t="s">
        <v>112</v>
      </c>
      <c r="C16" s="8">
        <v>28358617</v>
      </c>
      <c r="D16" s="8">
        <v>0</v>
      </c>
      <c r="E16" s="8">
        <v>3695</v>
      </c>
      <c r="F16" s="504"/>
      <c r="G16" s="504"/>
      <c r="H16" s="505">
        <v>113567.785</v>
      </c>
      <c r="I16" s="505">
        <v>59567.785000000003</v>
      </c>
      <c r="K16" s="492">
        <f t="shared" si="3"/>
        <v>104785.089815</v>
      </c>
      <c r="L16" s="502">
        <f t="shared" si="2"/>
        <v>1.0838162681399235</v>
      </c>
      <c r="O16" s="453"/>
      <c r="P16" s="453"/>
      <c r="Q16" s="453"/>
    </row>
    <row r="17" spans="1:17">
      <c r="A17" s="481" t="s">
        <v>1032</v>
      </c>
      <c r="B17" s="482" t="s">
        <v>110</v>
      </c>
      <c r="C17" s="483">
        <v>197376000</v>
      </c>
      <c r="D17" s="483">
        <v>0</v>
      </c>
      <c r="E17" s="483">
        <v>4030</v>
      </c>
      <c r="F17" s="484"/>
      <c r="G17" s="484"/>
      <c r="H17" s="485">
        <v>1162625.0089</v>
      </c>
      <c r="I17" s="485">
        <v>189754.59700000001</v>
      </c>
      <c r="K17" s="492">
        <f t="shared" si="3"/>
        <v>795425.28000000003</v>
      </c>
      <c r="L17" s="502">
        <f t="shared" si="2"/>
        <v>1.461639500444341</v>
      </c>
      <c r="O17" s="453"/>
      <c r="P17" s="453"/>
      <c r="Q17" s="453"/>
    </row>
    <row r="18" spans="1:17">
      <c r="A18" s="143" t="s">
        <v>1033</v>
      </c>
      <c r="B18" s="144" t="s">
        <v>109</v>
      </c>
      <c r="C18" s="11">
        <v>88534474</v>
      </c>
      <c r="D18" s="11">
        <v>0</v>
      </c>
      <c r="E18" s="11">
        <v>5490</v>
      </c>
      <c r="F18" s="146"/>
      <c r="G18" s="146"/>
      <c r="H18" s="147">
        <v>710449.46200000006</v>
      </c>
      <c r="I18" s="147">
        <v>710449.46200000006</v>
      </c>
      <c r="K18" s="492">
        <f t="shared" si="3"/>
        <v>486054.26225999999</v>
      </c>
      <c r="L18" s="502">
        <f t="shared" si="2"/>
        <v>1.4616669725240814</v>
      </c>
      <c r="O18" s="453"/>
      <c r="P18" s="453"/>
      <c r="Q18" s="453"/>
    </row>
    <row r="19" spans="1:17">
      <c r="A19" s="137" t="s">
        <v>1037</v>
      </c>
      <c r="B19" s="138" t="s">
        <v>589</v>
      </c>
      <c r="C19" s="8">
        <v>213089000</v>
      </c>
      <c r="D19" s="8">
        <v>0</v>
      </c>
      <c r="E19" s="8">
        <v>3965</v>
      </c>
      <c r="F19" s="504"/>
      <c r="G19" s="504"/>
      <c r="H19" s="505">
        <v>1062285.0319999999</v>
      </c>
      <c r="I19" s="505">
        <v>0</v>
      </c>
      <c r="K19" s="492">
        <f t="shared" si="3"/>
        <v>844897.88500000001</v>
      </c>
      <c r="L19" s="502">
        <f t="shared" si="2"/>
        <v>1.2572939888469479</v>
      </c>
    </row>
    <row r="20" spans="1:17">
      <c r="A20" s="137" t="s">
        <v>1038</v>
      </c>
      <c r="B20" s="138" t="s">
        <v>588</v>
      </c>
      <c r="C20" s="8">
        <v>64400000</v>
      </c>
      <c r="D20" s="8">
        <v>0</v>
      </c>
      <c r="E20" s="8">
        <v>3030</v>
      </c>
      <c r="F20" s="504"/>
      <c r="G20" s="504"/>
      <c r="H20" s="505">
        <v>533987.33872999996</v>
      </c>
      <c r="I20" s="505">
        <v>56752.635609999998</v>
      </c>
      <c r="K20" s="492">
        <f t="shared" si="3"/>
        <v>195132</v>
      </c>
      <c r="L20" s="502">
        <f t="shared" si="2"/>
        <v>2.736544178966033</v>
      </c>
    </row>
    <row r="21" spans="1:17">
      <c r="A21" s="137" t="s">
        <v>1039</v>
      </c>
      <c r="B21" s="138" t="s">
        <v>586</v>
      </c>
      <c r="C21" s="8">
        <v>196554079</v>
      </c>
      <c r="D21" s="8">
        <v>0</v>
      </c>
      <c r="E21" s="8">
        <v>4560</v>
      </c>
      <c r="F21" s="504"/>
      <c r="G21" s="504"/>
      <c r="H21" s="505">
        <v>1605866.912</v>
      </c>
      <c r="I21" s="505">
        <v>1158022.5360000001</v>
      </c>
      <c r="K21" s="492">
        <f t="shared" si="3"/>
        <v>896286.60024000006</v>
      </c>
      <c r="L21" s="502">
        <f t="shared" si="2"/>
        <v>1.791689077545056</v>
      </c>
    </row>
    <row r="22" spans="1:17">
      <c r="A22" s="487" t="s">
        <v>1040</v>
      </c>
      <c r="B22" s="482" t="s">
        <v>776</v>
      </c>
      <c r="C22" s="483">
        <v>42200000</v>
      </c>
      <c r="D22" s="483">
        <v>0</v>
      </c>
      <c r="E22" s="483">
        <v>3225</v>
      </c>
      <c r="F22" s="484"/>
      <c r="G22" s="484"/>
      <c r="H22" s="485">
        <v>300634.44799999997</v>
      </c>
      <c r="I22" s="485">
        <v>117713.175</v>
      </c>
      <c r="K22" s="492">
        <f t="shared" si="3"/>
        <v>136095</v>
      </c>
      <c r="L22" s="502">
        <f t="shared" si="2"/>
        <v>2.2090043572504499</v>
      </c>
    </row>
    <row r="23" spans="1:17">
      <c r="A23" s="487" t="s">
        <v>1041</v>
      </c>
      <c r="B23" s="482" t="s">
        <v>778</v>
      </c>
      <c r="C23" s="8">
        <v>29060000</v>
      </c>
      <c r="D23" s="483">
        <v>0</v>
      </c>
      <c r="E23" s="483">
        <v>3065</v>
      </c>
      <c r="F23" s="484"/>
      <c r="G23" s="504"/>
      <c r="H23" s="505">
        <v>199521.85200000001</v>
      </c>
      <c r="I23" s="505">
        <v>0</v>
      </c>
      <c r="K23" s="492">
        <f t="shared" si="3"/>
        <v>89068.9</v>
      </c>
      <c r="L23" s="502">
        <f t="shared" si="2"/>
        <v>2.240084384111626</v>
      </c>
    </row>
    <row r="24" spans="1:17">
      <c r="A24" s="137" t="s">
        <v>1042</v>
      </c>
      <c r="B24" s="138" t="s">
        <v>780</v>
      </c>
      <c r="C24" s="8">
        <v>55955884</v>
      </c>
      <c r="D24" s="8">
        <v>0</v>
      </c>
      <c r="E24" s="8">
        <v>3125</v>
      </c>
      <c r="F24" s="504"/>
      <c r="G24" s="504"/>
      <c r="H24" s="505">
        <v>263871.09299999999</v>
      </c>
      <c r="I24" s="505">
        <v>192185.11050000001</v>
      </c>
      <c r="K24" s="492">
        <f t="shared" si="3"/>
        <v>174862.13750000001</v>
      </c>
      <c r="L24" s="502">
        <f t="shared" si="2"/>
        <v>1.5090236043809082</v>
      </c>
    </row>
    <row r="25" spans="1:17">
      <c r="A25" s="137" t="s">
        <v>1043</v>
      </c>
      <c r="B25" s="138" t="s">
        <v>782</v>
      </c>
      <c r="C25" s="8">
        <v>40400000</v>
      </c>
      <c r="D25" s="8">
        <v>0</v>
      </c>
      <c r="E25" s="8">
        <v>4630</v>
      </c>
      <c r="F25" s="504"/>
      <c r="G25" s="504"/>
      <c r="H25" s="505">
        <v>292000</v>
      </c>
      <c r="I25" s="505">
        <v>292000</v>
      </c>
      <c r="K25" s="492">
        <f t="shared" si="3"/>
        <v>187052</v>
      </c>
      <c r="L25" s="502">
        <f t="shared" si="2"/>
        <v>1.5610632337531809</v>
      </c>
    </row>
    <row r="26" spans="1:17">
      <c r="A26" s="137" t="s">
        <v>1044</v>
      </c>
      <c r="B26" s="138" t="s">
        <v>784</v>
      </c>
      <c r="C26" s="8">
        <v>26580000</v>
      </c>
      <c r="D26" s="8">
        <v>0</v>
      </c>
      <c r="E26" s="8">
        <v>2960</v>
      </c>
      <c r="F26" s="504"/>
      <c r="G26" s="504"/>
      <c r="H26" s="505">
        <v>42264.9</v>
      </c>
      <c r="I26" s="505">
        <v>0</v>
      </c>
      <c r="K26" s="492">
        <f t="shared" si="3"/>
        <v>78676.800000000003</v>
      </c>
      <c r="L26" s="502">
        <f t="shared" si="2"/>
        <v>0.53719647977548657</v>
      </c>
    </row>
    <row r="27" spans="1:17">
      <c r="A27" s="481" t="s">
        <v>1045</v>
      </c>
      <c r="B27" s="488" t="s">
        <v>999</v>
      </c>
      <c r="C27" s="489">
        <v>101414285</v>
      </c>
      <c r="D27" s="489">
        <v>0</v>
      </c>
      <c r="E27" s="489">
        <v>3960</v>
      </c>
      <c r="F27" s="490"/>
      <c r="G27" s="490"/>
      <c r="H27" s="491">
        <v>0</v>
      </c>
      <c r="I27" s="491">
        <v>0</v>
      </c>
      <c r="K27" s="492">
        <f t="shared" si="3"/>
        <v>401600.5686</v>
      </c>
      <c r="L27" s="502">
        <f t="shared" si="2"/>
        <v>0</v>
      </c>
    </row>
  </sheetData>
  <phoneticPr fontId="2" type="noConversion"/>
  <conditionalFormatting sqref="B1">
    <cfRule type="expression" dxfId="12" priority="1" stopIfTrue="1">
      <formula>MID($B$1, 15, 10)-TODAY() &lt; 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FF99"/>
  </sheetPr>
  <dimension ref="A1:W750"/>
  <sheetViews>
    <sheetView showGridLines="0" topLeftCell="A40" zoomScale="85" zoomScaleNormal="85" workbookViewId="0">
      <pane xSplit="4" topLeftCell="E1" activePane="topRight" state="frozen"/>
      <selection activeCell="E55" sqref="E55:E62"/>
      <selection pane="topRight" activeCell="E55" sqref="E55:E62"/>
    </sheetView>
  </sheetViews>
  <sheetFormatPr defaultRowHeight="15.75" customHeight="1"/>
  <cols>
    <col min="1" max="1" width="6.375" style="267" hidden="1" customWidth="1"/>
    <col min="2" max="2" width="6.375" style="267" customWidth="1"/>
    <col min="3" max="3" width="19.25" style="267" customWidth="1"/>
    <col min="4" max="4" width="20.125" style="267" bestFit="1" customWidth="1"/>
    <col min="5" max="5" width="14.875" style="267" bestFit="1" customWidth="1"/>
    <col min="6" max="6" width="13.375" style="267" customWidth="1"/>
    <col min="7" max="7" width="17.25" style="267" bestFit="1" customWidth="1"/>
    <col min="8" max="8" width="15.125" style="267" bestFit="1" customWidth="1"/>
    <col min="9" max="9" width="15.125" style="267" customWidth="1"/>
    <col min="10" max="10" width="17" style="267" customWidth="1"/>
    <col min="11" max="11" width="15.125" style="267" customWidth="1"/>
    <col min="12" max="12" width="13.375" style="267" customWidth="1"/>
    <col min="13" max="13" width="18" style="267" customWidth="1"/>
    <col min="14" max="14" width="12.875" style="267" bestFit="1" customWidth="1"/>
    <col min="15" max="15" width="48" style="267" customWidth="1"/>
    <col min="16" max="16" width="12.25" style="267" customWidth="1"/>
    <col min="17" max="17" width="15.125" style="267" customWidth="1"/>
    <col min="18" max="18" width="15.125" style="267" hidden="1" customWidth="1"/>
    <col min="19" max="19" width="3.125" style="267" hidden="1" customWidth="1"/>
    <col min="20" max="20" width="15.125" style="267" customWidth="1"/>
    <col min="21" max="21" width="17.875" style="267" customWidth="1"/>
    <col min="22" max="22" width="9" style="267"/>
    <col min="23" max="23" width="17.125" style="267" bestFit="1" customWidth="1"/>
    <col min="24" max="16384" width="9" style="267"/>
  </cols>
  <sheetData>
    <row r="1" spans="1:23" ht="15.75" customHeight="1">
      <c r="A1" s="50"/>
      <c r="B1" s="50"/>
      <c r="C1" s="335" t="s">
        <v>789</v>
      </c>
      <c r="D1" s="266"/>
      <c r="E1" s="266"/>
      <c r="F1" s="266"/>
      <c r="G1" s="266"/>
      <c r="H1" s="266"/>
      <c r="I1" s="266"/>
      <c r="J1" s="266"/>
      <c r="K1" s="266"/>
      <c r="R1" s="324" t="s">
        <v>757</v>
      </c>
    </row>
    <row r="2" spans="1:23" ht="15.75" customHeight="1" thickBot="1">
      <c r="A2" s="50"/>
      <c r="B2" s="50"/>
      <c r="C2" s="335"/>
      <c r="D2" s="266"/>
      <c r="E2" s="266"/>
      <c r="F2" s="266"/>
      <c r="G2" s="266"/>
      <c r="H2" s="266"/>
      <c r="I2" s="266"/>
      <c r="J2" s="266"/>
      <c r="K2" s="266"/>
      <c r="R2" s="324" t="s">
        <v>795</v>
      </c>
    </row>
    <row r="3" spans="1:23" ht="15.75" customHeight="1" thickBot="1">
      <c r="C3" s="337" t="s">
        <v>792</v>
      </c>
      <c r="E3" s="268"/>
      <c r="L3" s="269"/>
      <c r="N3" s="270"/>
      <c r="O3" s="271"/>
      <c r="P3" s="62"/>
      <c r="Q3" s="62"/>
      <c r="R3" s="62"/>
      <c r="S3" s="62"/>
      <c r="T3" s="62"/>
      <c r="U3" s="271"/>
    </row>
    <row r="4" spans="1:23" ht="15.75" customHeight="1" thickTop="1">
      <c r="C4" s="429" t="s">
        <v>790</v>
      </c>
      <c r="N4" s="270"/>
      <c r="O4" s="271"/>
      <c r="P4" s="271"/>
      <c r="Q4" s="271"/>
      <c r="R4" s="271"/>
      <c r="S4" s="271"/>
      <c r="T4" s="271"/>
      <c r="U4" s="271"/>
      <c r="V4" s="270"/>
    </row>
    <row r="5" spans="1:23" ht="15.75" customHeight="1" thickBot="1">
      <c r="C5" s="430" t="s">
        <v>791</v>
      </c>
      <c r="N5" s="270"/>
      <c r="O5" s="271"/>
      <c r="P5" s="271"/>
      <c r="Q5" s="271"/>
      <c r="R5" s="271"/>
      <c r="S5" s="271"/>
      <c r="T5" s="271"/>
      <c r="U5" s="271"/>
      <c r="V5" s="270"/>
    </row>
    <row r="6" spans="1:23" ht="15.75" customHeight="1" thickBot="1">
      <c r="M6" s="327" t="s">
        <v>726</v>
      </c>
      <c r="N6" s="328">
        <v>45107</v>
      </c>
      <c r="Q6" s="271"/>
      <c r="R6" s="271"/>
      <c r="S6" s="271"/>
      <c r="T6" s="271"/>
      <c r="U6" s="271"/>
    </row>
    <row r="7" spans="1:23" ht="15.75" customHeight="1" thickBot="1">
      <c r="J7" s="332" t="s">
        <v>858</v>
      </c>
      <c r="K7" s="331">
        <f>E64</f>
        <v>0.20899999999999999</v>
      </c>
      <c r="M7" s="329" t="s">
        <v>121</v>
      </c>
      <c r="N7" s="330">
        <v>45084</v>
      </c>
      <c r="Q7" s="274"/>
      <c r="R7" s="274"/>
      <c r="S7" s="271"/>
      <c r="T7" s="271"/>
      <c r="U7" s="271"/>
    </row>
    <row r="8" spans="1:23" ht="15.75" customHeight="1" thickBot="1">
      <c r="G8" s="276"/>
      <c r="H8" s="276"/>
      <c r="I8" s="276"/>
      <c r="J8" s="276"/>
      <c r="K8" s="276"/>
      <c r="N8" s="271"/>
      <c r="O8" s="271"/>
      <c r="P8" s="274"/>
      <c r="Q8" s="322" t="s">
        <v>759</v>
      </c>
      <c r="R8" s="274"/>
      <c r="W8" s="271"/>
    </row>
    <row r="9" spans="1:23" ht="15.75" customHeight="1" thickTop="1" thickBot="1">
      <c r="C9" s="334" t="s">
        <v>256</v>
      </c>
      <c r="D9" s="334" t="s">
        <v>44</v>
      </c>
      <c r="E9" s="334" t="s">
        <v>107</v>
      </c>
      <c r="F9" s="334" t="s">
        <v>46</v>
      </c>
      <c r="G9" s="334" t="s">
        <v>793</v>
      </c>
      <c r="H9" s="334" t="s">
        <v>794</v>
      </c>
      <c r="I9" s="334" t="s">
        <v>656</v>
      </c>
      <c r="J9" s="334" t="s">
        <v>442</v>
      </c>
      <c r="K9" s="334" t="s">
        <v>531</v>
      </c>
      <c r="L9" s="334" t="s">
        <v>731</v>
      </c>
      <c r="M9" s="334" t="s">
        <v>732</v>
      </c>
      <c r="N9" s="334" t="s">
        <v>733</v>
      </c>
      <c r="O9" s="334" t="s">
        <v>734</v>
      </c>
      <c r="P9" s="334" t="s">
        <v>63</v>
      </c>
      <c r="Q9" s="334" t="s">
        <v>122</v>
      </c>
      <c r="W9" s="271"/>
    </row>
    <row r="10" spans="1:23" ht="24.75" thickBot="1">
      <c r="A10" s="277"/>
      <c r="B10" s="277"/>
      <c r="C10" s="278">
        <v>1</v>
      </c>
      <c r="D10" s="279" t="s">
        <v>54</v>
      </c>
      <c r="E10" s="279" t="s">
        <v>56</v>
      </c>
      <c r="F10" s="281">
        <v>40738</v>
      </c>
      <c r="G10" s="264">
        <f>VLOOKUP(E10,'BETA(23.2Q)'!$D$4:$G$23,3,FALSE)</f>
        <v>0.70179539999999996</v>
      </c>
      <c r="H10" s="326">
        <f>'차입금시총(23.2Q)'!L7</f>
        <v>2.5894865562947209</v>
      </c>
      <c r="I10" s="265">
        <v>0.20900000000000002</v>
      </c>
      <c r="J10" s="338">
        <f>G10/(1+H10*(1-I10))</f>
        <v>0.23022639322439495</v>
      </c>
      <c r="K10" s="338">
        <f t="shared" ref="K10:K30" si="0">J10*(1+$H$31*(1-$K$7))</f>
        <v>0.61567982438722246</v>
      </c>
      <c r="L10" s="280" t="s">
        <v>599</v>
      </c>
      <c r="M10" s="280" t="s">
        <v>766</v>
      </c>
      <c r="N10" s="280" t="s">
        <v>736</v>
      </c>
      <c r="O10" s="280" t="s">
        <v>774</v>
      </c>
      <c r="P10" s="280">
        <f t="shared" ref="P10:P30" si="1">YEARFRAC(F10,EOMONTH($N$6,-2),1)</f>
        <v>11.795282224094356</v>
      </c>
      <c r="Q10" s="280" t="s">
        <v>729</v>
      </c>
      <c r="R10" s="267">
        <f>IF(Q10="O",1,0)</f>
        <v>1</v>
      </c>
      <c r="S10" s="267">
        <f>R10</f>
        <v>1</v>
      </c>
      <c r="W10" s="271"/>
    </row>
    <row r="11" spans="1:23" ht="24.75" thickBot="1">
      <c r="A11" s="277"/>
      <c r="B11" s="277"/>
      <c r="C11" s="278">
        <v>2</v>
      </c>
      <c r="D11" s="279" t="s">
        <v>0</v>
      </c>
      <c r="E11" s="279" t="s">
        <v>57</v>
      </c>
      <c r="F11" s="281">
        <v>40939</v>
      </c>
      <c r="G11" s="264">
        <f>VLOOKUP(E11,'BETA(23.2Q)'!$D$4:$G$23,3,FALSE)</f>
        <v>0.90157620000000005</v>
      </c>
      <c r="H11" s="326">
        <f>'차입금시총(23.2Q)'!L8</f>
        <v>2.8119693664099099</v>
      </c>
      <c r="I11" s="265">
        <v>0.20900000000000002</v>
      </c>
      <c r="J11" s="338">
        <f t="shared" ref="J11:J30" si="2">G11/(1+H11*(1-I11))</f>
        <v>0.27962199936238269</v>
      </c>
      <c r="K11" s="338">
        <f t="shared" si="0"/>
        <v>0.74777535733897715</v>
      </c>
      <c r="L11" s="280" t="s">
        <v>599</v>
      </c>
      <c r="M11" s="280" t="s">
        <v>735</v>
      </c>
      <c r="N11" s="280" t="s">
        <v>753</v>
      </c>
      <c r="O11" s="280" t="s">
        <v>752</v>
      </c>
      <c r="P11" s="280">
        <f t="shared" si="1"/>
        <v>11.24435318275154</v>
      </c>
      <c r="Q11" s="280" t="s">
        <v>729</v>
      </c>
      <c r="R11" s="267">
        <f t="shared" ref="R11:R29" si="3">IF(Q11="O",1,0)</f>
        <v>1</v>
      </c>
      <c r="S11" s="267">
        <f>S10+R11</f>
        <v>2</v>
      </c>
      <c r="W11" s="271"/>
    </row>
    <row r="12" spans="1:23" ht="12.75" thickBot="1">
      <c r="A12" s="277"/>
      <c r="B12" s="277"/>
      <c r="C12" s="278">
        <v>3</v>
      </c>
      <c r="D12" s="279" t="s">
        <v>51</v>
      </c>
      <c r="E12" s="279" t="s">
        <v>102</v>
      </c>
      <c r="F12" s="281">
        <v>42635</v>
      </c>
      <c r="G12" s="264">
        <f>VLOOKUP(E12,'BETA(23.2Q)'!$D$4:$G$23,3,FALSE)</f>
        <v>0.78216870000000005</v>
      </c>
      <c r="H12" s="326">
        <f>'차입금시총(23.2Q)'!L9</f>
        <v>1.495365442093272</v>
      </c>
      <c r="I12" s="265">
        <v>0.20900000000000002</v>
      </c>
      <c r="J12" s="338">
        <f t="shared" si="2"/>
        <v>0.35832714572786867</v>
      </c>
      <c r="K12" s="338">
        <f t="shared" si="0"/>
        <v>0.95825153261156304</v>
      </c>
      <c r="L12" s="280" t="s">
        <v>599</v>
      </c>
      <c r="M12" s="280" t="s">
        <v>735</v>
      </c>
      <c r="N12" s="280" t="s">
        <v>738</v>
      </c>
      <c r="O12" s="280" t="s">
        <v>754</v>
      </c>
      <c r="P12" s="280">
        <f t="shared" si="1"/>
        <v>6.6009582477754964</v>
      </c>
      <c r="Q12" s="280" t="s">
        <v>729</v>
      </c>
      <c r="R12" s="267">
        <f t="shared" si="3"/>
        <v>1</v>
      </c>
      <c r="S12" s="267">
        <f t="shared" ref="S12:S29" si="4">S11+R12</f>
        <v>3</v>
      </c>
      <c r="W12" s="282"/>
    </row>
    <row r="13" spans="1:23" ht="24.75" thickBot="1">
      <c r="A13" s="277"/>
      <c r="B13" s="277"/>
      <c r="C13" s="278">
        <v>4</v>
      </c>
      <c r="D13" s="279" t="s">
        <v>49</v>
      </c>
      <c r="E13" s="279" t="s">
        <v>103</v>
      </c>
      <c r="F13" s="281">
        <v>43278</v>
      </c>
      <c r="G13" s="264">
        <f>VLOOKUP(E13,'BETA(23.2Q)'!$D$4:$G$23,3,FALSE)</f>
        <v>0.60797140000000005</v>
      </c>
      <c r="H13" s="326">
        <f>'차입금시총(23.2Q)'!L10</f>
        <v>1.356392434533719</v>
      </c>
      <c r="I13" s="265">
        <v>0.20900000000000002</v>
      </c>
      <c r="J13" s="338">
        <f t="shared" si="2"/>
        <v>0.29329418607156521</v>
      </c>
      <c r="K13" s="338">
        <f t="shared" si="0"/>
        <v>0.78433801809305648</v>
      </c>
      <c r="L13" s="280" t="s">
        <v>739</v>
      </c>
      <c r="M13" s="280" t="s">
        <v>756</v>
      </c>
      <c r="N13" s="280" t="s">
        <v>740</v>
      </c>
      <c r="O13" s="280" t="s">
        <v>755</v>
      </c>
      <c r="P13" s="280">
        <f t="shared" si="1"/>
        <v>4.8416248288452755</v>
      </c>
      <c r="Q13" s="280" t="s">
        <v>729</v>
      </c>
      <c r="R13" s="267">
        <f t="shared" si="3"/>
        <v>1</v>
      </c>
      <c r="S13" s="267">
        <f t="shared" si="4"/>
        <v>4</v>
      </c>
      <c r="W13" s="282"/>
    </row>
    <row r="14" spans="1:23" ht="36.75" thickBot="1">
      <c r="A14" s="277"/>
      <c r="B14" s="277"/>
      <c r="C14" s="278">
        <v>5</v>
      </c>
      <c r="D14" s="279" t="s">
        <v>47</v>
      </c>
      <c r="E14" s="279" t="s">
        <v>100</v>
      </c>
      <c r="F14" s="281">
        <v>43320</v>
      </c>
      <c r="G14" s="264">
        <f>VLOOKUP(E14,'BETA(23.2Q)'!$D$4:$G$23,3,FALSE)</f>
        <v>0.48718479999999997</v>
      </c>
      <c r="H14" s="326">
        <f>'차입금시총(23.2Q)'!L11</f>
        <v>3.1663815887661926</v>
      </c>
      <c r="I14" s="265">
        <v>0.20900000000000002</v>
      </c>
      <c r="J14" s="338">
        <f t="shared" si="2"/>
        <v>0.13901264355351881</v>
      </c>
      <c r="K14" s="338">
        <f t="shared" si="0"/>
        <v>0.37175268557160857</v>
      </c>
      <c r="L14" s="280" t="s">
        <v>344</v>
      </c>
      <c r="M14" s="280" t="s">
        <v>756</v>
      </c>
      <c r="N14" s="280" t="s">
        <v>737</v>
      </c>
      <c r="O14" s="280" t="s">
        <v>751</v>
      </c>
      <c r="P14" s="280">
        <f t="shared" si="1"/>
        <v>4.7266088544043816</v>
      </c>
      <c r="Q14" s="280" t="s">
        <v>729</v>
      </c>
      <c r="R14" s="267">
        <f t="shared" si="3"/>
        <v>1</v>
      </c>
      <c r="S14" s="267">
        <f t="shared" si="4"/>
        <v>5</v>
      </c>
      <c r="W14" s="282"/>
    </row>
    <row r="15" spans="1:23" ht="12.75" thickBot="1">
      <c r="A15" s="277"/>
      <c r="B15" s="277"/>
      <c r="C15" s="278">
        <v>6</v>
      </c>
      <c r="D15" s="279" t="s">
        <v>60</v>
      </c>
      <c r="E15" s="279" t="s">
        <v>104</v>
      </c>
      <c r="F15" s="281">
        <v>43768</v>
      </c>
      <c r="G15" s="264">
        <f>VLOOKUP(E15,'BETA(23.2Q)'!$D$4:$G$23,3,FALSE)</f>
        <v>0.52868709999999997</v>
      </c>
      <c r="H15" s="326">
        <f>'차입금시총(23.2Q)'!L12</f>
        <v>1.2957828302947594</v>
      </c>
      <c r="I15" s="265">
        <v>0.23100000000000001</v>
      </c>
      <c r="J15" s="338">
        <f t="shared" si="2"/>
        <v>0.26481266610186255</v>
      </c>
      <c r="K15" s="338">
        <f t="shared" si="0"/>
        <v>0.70817169776966782</v>
      </c>
      <c r="L15" s="280" t="s">
        <v>344</v>
      </c>
      <c r="M15" s="280" t="s">
        <v>735</v>
      </c>
      <c r="N15" s="280" t="s">
        <v>740</v>
      </c>
      <c r="O15" s="280" t="s">
        <v>741</v>
      </c>
      <c r="P15" s="280">
        <f t="shared" si="1"/>
        <v>3.4994523548740419</v>
      </c>
      <c r="Q15" s="280" t="s">
        <v>729</v>
      </c>
      <c r="R15" s="267">
        <f t="shared" si="3"/>
        <v>1</v>
      </c>
      <c r="S15" s="267">
        <f t="shared" si="4"/>
        <v>6</v>
      </c>
      <c r="W15" s="282"/>
    </row>
    <row r="16" spans="1:23" ht="36.75" thickBot="1">
      <c r="A16" s="277"/>
      <c r="B16" s="277"/>
      <c r="C16" s="278">
        <v>7</v>
      </c>
      <c r="D16" s="279" t="s">
        <v>58</v>
      </c>
      <c r="E16" s="279" t="s">
        <v>105</v>
      </c>
      <c r="F16" s="281">
        <v>43804</v>
      </c>
      <c r="G16" s="264">
        <f>VLOOKUP(E16,'BETA(23.2Q)'!$D$4:$G$23,3,FALSE)</f>
        <v>0.57759740000000004</v>
      </c>
      <c r="H16" s="326">
        <f>'차입금시총(23.2Q)'!L13</f>
        <v>0</v>
      </c>
      <c r="I16" s="265">
        <v>0.20900000000000002</v>
      </c>
      <c r="J16" s="338">
        <f t="shared" si="2"/>
        <v>0.57759740000000004</v>
      </c>
      <c r="K16" s="338">
        <f t="shared" si="0"/>
        <v>1.5446320502962867</v>
      </c>
      <c r="L16" s="280" t="s">
        <v>344</v>
      </c>
      <c r="M16" s="280" t="s">
        <v>742</v>
      </c>
      <c r="N16" s="280" t="s">
        <v>737</v>
      </c>
      <c r="O16" s="280" t="s">
        <v>764</v>
      </c>
      <c r="P16" s="280">
        <f t="shared" si="1"/>
        <v>3.4008762322015333</v>
      </c>
      <c r="Q16" s="280" t="s">
        <v>758</v>
      </c>
      <c r="R16" s="267">
        <f t="shared" si="3"/>
        <v>0</v>
      </c>
      <c r="S16" s="267">
        <f t="shared" si="4"/>
        <v>6</v>
      </c>
      <c r="W16" s="282"/>
    </row>
    <row r="17" spans="1:23" ht="24.75" thickBot="1">
      <c r="A17" s="277"/>
      <c r="B17" s="277"/>
      <c r="C17" s="278">
        <v>8</v>
      </c>
      <c r="D17" s="278" t="s">
        <v>761</v>
      </c>
      <c r="E17" s="278" t="s">
        <v>106</v>
      </c>
      <c r="F17" s="283">
        <v>44028</v>
      </c>
      <c r="G17" s="264">
        <f>VLOOKUP(E17,'BETA(23.2Q)'!$D$4:$G$23,3,FALSE)</f>
        <v>0.62188509999999997</v>
      </c>
      <c r="H17" s="326">
        <f>'차입금시총(23.2Q)'!L14</f>
        <v>0.20911765223256337</v>
      </c>
      <c r="I17" s="265" t="e">
        <v>#VALUE!</v>
      </c>
      <c r="J17" s="338" t="e">
        <f t="shared" si="2"/>
        <v>#VALUE!</v>
      </c>
      <c r="K17" s="338" t="e">
        <f t="shared" si="0"/>
        <v>#VALUE!</v>
      </c>
      <c r="L17" s="280" t="s">
        <v>344</v>
      </c>
      <c r="M17" s="280" t="s">
        <v>762</v>
      </c>
      <c r="N17" s="280" t="s">
        <v>765</v>
      </c>
      <c r="O17" s="280" t="s">
        <v>763</v>
      </c>
      <c r="P17" s="280">
        <f t="shared" si="1"/>
        <v>2.7871321013004793</v>
      </c>
      <c r="Q17" s="280" t="s">
        <v>758</v>
      </c>
      <c r="R17" s="267">
        <f t="shared" si="3"/>
        <v>0</v>
      </c>
      <c r="S17" s="267">
        <f t="shared" si="4"/>
        <v>6</v>
      </c>
      <c r="W17" s="266"/>
    </row>
    <row r="18" spans="1:23" ht="24.75" thickBot="1">
      <c r="A18" s="277"/>
      <c r="B18" s="277"/>
      <c r="C18" s="278">
        <v>9</v>
      </c>
      <c r="D18" s="278" t="s">
        <v>114</v>
      </c>
      <c r="E18" s="278" t="s">
        <v>117</v>
      </c>
      <c r="F18" s="283">
        <v>44048</v>
      </c>
      <c r="G18" s="264">
        <f>VLOOKUP(E18,'BETA(23.2Q)'!$D$4:$G$23,3,FALSE)</f>
        <v>0.65372039999999998</v>
      </c>
      <c r="H18" s="326">
        <f>'차입금시총(23.2Q)'!L15</f>
        <v>2.1008740079573922</v>
      </c>
      <c r="I18" s="265">
        <v>0.20900000000000002</v>
      </c>
      <c r="J18" s="338">
        <f t="shared" si="2"/>
        <v>0.24559415687621947</v>
      </c>
      <c r="K18" s="338">
        <f t="shared" si="0"/>
        <v>0.65677685889254822</v>
      </c>
      <c r="L18" s="280" t="s">
        <v>344</v>
      </c>
      <c r="M18" s="280" t="s">
        <v>735</v>
      </c>
      <c r="N18" s="280" t="s">
        <v>740</v>
      </c>
      <c r="O18" s="280" t="s">
        <v>767</v>
      </c>
      <c r="P18" s="280">
        <f t="shared" si="1"/>
        <v>2.732375085557837</v>
      </c>
      <c r="Q18" s="280" t="s">
        <v>729</v>
      </c>
      <c r="R18" s="267">
        <f t="shared" si="3"/>
        <v>1</v>
      </c>
      <c r="S18" s="267">
        <f t="shared" si="4"/>
        <v>7</v>
      </c>
      <c r="T18" s="270"/>
    </row>
    <row r="19" spans="1:23" ht="36.75" thickBot="1">
      <c r="A19" s="277"/>
      <c r="B19" s="277"/>
      <c r="C19" s="278">
        <v>10</v>
      </c>
      <c r="D19" s="278" t="s">
        <v>112</v>
      </c>
      <c r="E19" s="278" t="s">
        <v>118</v>
      </c>
      <c r="F19" s="283">
        <v>44048</v>
      </c>
      <c r="G19" s="264">
        <f>VLOOKUP(E19,'BETA(23.2Q)'!$D$4:$G$23,3,FALSE)</f>
        <v>0.63705999999999996</v>
      </c>
      <c r="H19" s="326">
        <f>'차입금시총(23.2Q)'!L16</f>
        <v>1.0636656336725145</v>
      </c>
      <c r="I19" s="265">
        <v>0.20900000000000002</v>
      </c>
      <c r="J19" s="338">
        <f t="shared" si="2"/>
        <v>0.34597263292863151</v>
      </c>
      <c r="K19" s="338">
        <f t="shared" si="0"/>
        <v>0.92521264352463606</v>
      </c>
      <c r="L19" s="280" t="s">
        <v>344</v>
      </c>
      <c r="M19" s="280" t="s">
        <v>762</v>
      </c>
      <c r="N19" s="280" t="s">
        <v>768</v>
      </c>
      <c r="O19" s="280" t="s">
        <v>769</v>
      </c>
      <c r="P19" s="280">
        <f t="shared" si="1"/>
        <v>2.732375085557837</v>
      </c>
      <c r="Q19" s="280" t="s">
        <v>758</v>
      </c>
      <c r="R19" s="267">
        <f t="shared" si="3"/>
        <v>0</v>
      </c>
      <c r="S19" s="267">
        <f t="shared" si="4"/>
        <v>7</v>
      </c>
    </row>
    <row r="20" spans="1:23" ht="48.75" thickBot="1">
      <c r="A20" s="277"/>
      <c r="B20" s="277"/>
      <c r="C20" s="278">
        <v>11</v>
      </c>
      <c r="D20" s="278" t="s">
        <v>110</v>
      </c>
      <c r="E20" s="278" t="s">
        <v>119</v>
      </c>
      <c r="F20" s="283">
        <v>44050</v>
      </c>
      <c r="G20" s="264">
        <f>VLOOKUP(E20,'BETA(23.2Q)'!$D$4:$G$23,3,FALSE)</f>
        <v>0.61873020000000001</v>
      </c>
      <c r="H20" s="326">
        <f>'차입금시총(23.2Q)'!L17</f>
        <v>1.3341805632595003</v>
      </c>
      <c r="I20" s="265">
        <v>0.23100000000000001</v>
      </c>
      <c r="J20" s="338">
        <f t="shared" si="2"/>
        <v>0.30539724867096146</v>
      </c>
      <c r="K20" s="338">
        <f t="shared" si="0"/>
        <v>0.81670446987723988</v>
      </c>
      <c r="L20" s="280" t="s">
        <v>344</v>
      </c>
      <c r="M20" s="280" t="s">
        <v>771</v>
      </c>
      <c r="N20" s="280" t="s">
        <v>1036</v>
      </c>
      <c r="O20" s="280" t="s">
        <v>770</v>
      </c>
      <c r="P20" s="280">
        <f t="shared" si="1"/>
        <v>2.7268993839835729</v>
      </c>
      <c r="Q20" s="280" t="s">
        <v>758</v>
      </c>
      <c r="R20" s="267">
        <f t="shared" si="3"/>
        <v>0</v>
      </c>
      <c r="S20" s="267">
        <f t="shared" si="4"/>
        <v>7</v>
      </c>
    </row>
    <row r="21" spans="1:23" ht="24.75" thickBot="1">
      <c r="A21" s="277"/>
      <c r="B21" s="277"/>
      <c r="C21" s="278">
        <v>12</v>
      </c>
      <c r="D21" s="278" t="s">
        <v>109</v>
      </c>
      <c r="E21" s="278" t="s">
        <v>116</v>
      </c>
      <c r="F21" s="283">
        <v>44074</v>
      </c>
      <c r="G21" s="264">
        <f>VLOOKUP(E21,'BETA(23.2Q)'!$D$4:$G$23,3,FALSE)</f>
        <v>0.6628541</v>
      </c>
      <c r="H21" s="326">
        <f>'차입금시총(23.2Q)'!L18</f>
        <v>1.55213765554298</v>
      </c>
      <c r="I21" s="265">
        <v>0.23100000000000001</v>
      </c>
      <c r="J21" s="338">
        <f t="shared" si="2"/>
        <v>0.30217722293976568</v>
      </c>
      <c r="K21" s="338">
        <f t="shared" si="0"/>
        <v>0.80809335953085726</v>
      </c>
      <c r="L21" s="280" t="s">
        <v>344</v>
      </c>
      <c r="M21" s="280" t="s">
        <v>735</v>
      </c>
      <c r="N21" s="280" t="s">
        <v>744</v>
      </c>
      <c r="O21" s="280" t="s">
        <v>772</v>
      </c>
      <c r="P21" s="280">
        <f t="shared" si="1"/>
        <v>2.6611909650924024</v>
      </c>
      <c r="Q21" s="280" t="s">
        <v>758</v>
      </c>
      <c r="R21" s="267">
        <f t="shared" si="3"/>
        <v>0</v>
      </c>
      <c r="S21" s="267">
        <f t="shared" si="4"/>
        <v>7</v>
      </c>
    </row>
    <row r="22" spans="1:23" ht="12.75" thickBot="1">
      <c r="A22" s="277"/>
      <c r="B22" s="277"/>
      <c r="C22" s="278">
        <v>13</v>
      </c>
      <c r="D22" s="278" t="s">
        <v>746</v>
      </c>
      <c r="E22" s="278" t="s">
        <v>258</v>
      </c>
      <c r="F22" s="283">
        <v>44188</v>
      </c>
      <c r="G22" s="264" t="str">
        <f>VLOOKUP(E22,'BETA(23.2Q)'!$D$4:$G$23,3,FALSE)</f>
        <v>#N/A Invalid Security</v>
      </c>
      <c r="H22" s="326">
        <f>'차입금시총(23.2Q)'!L19</f>
        <v>1.3258432621750396</v>
      </c>
      <c r="I22" s="265" t="e">
        <v>#VALUE!</v>
      </c>
      <c r="J22" s="338" t="e">
        <f t="shared" si="2"/>
        <v>#VALUE!</v>
      </c>
      <c r="K22" s="338" t="e">
        <f t="shared" si="0"/>
        <v>#VALUE!</v>
      </c>
      <c r="L22" s="280" t="s">
        <v>344</v>
      </c>
      <c r="M22" s="280" t="s">
        <v>742</v>
      </c>
      <c r="N22" s="280" t="s">
        <v>743</v>
      </c>
      <c r="O22" s="280" t="s">
        <v>745</v>
      </c>
      <c r="P22" s="280">
        <f t="shared" si="1"/>
        <v>2.3490759753593431</v>
      </c>
      <c r="Q22" s="280" t="s">
        <v>758</v>
      </c>
      <c r="R22" s="267">
        <f t="shared" si="3"/>
        <v>0</v>
      </c>
      <c r="S22" s="267">
        <f t="shared" si="4"/>
        <v>7</v>
      </c>
    </row>
    <row r="23" spans="1:23" ht="15.75" customHeight="1" thickBot="1">
      <c r="A23" s="277"/>
      <c r="B23" s="277"/>
      <c r="C23" s="278">
        <v>14</v>
      </c>
      <c r="D23" s="278" t="s">
        <v>541</v>
      </c>
      <c r="E23" s="278" t="s">
        <v>545</v>
      </c>
      <c r="F23" s="285">
        <v>44435</v>
      </c>
      <c r="G23" s="264">
        <f>VLOOKUP(E23,'BETA(23.2Q)'!$D$4:$G$23,3,FALSE)</f>
        <v>0.60840019999999995</v>
      </c>
      <c r="H23" s="326">
        <f>'차입금시총(23.2Q)'!L20</f>
        <v>2.5356968992060325</v>
      </c>
      <c r="I23" s="265">
        <v>9.9000000000000019E-2</v>
      </c>
      <c r="J23" s="338">
        <f t="shared" si="2"/>
        <v>0.18522454735140512</v>
      </c>
      <c r="K23" s="338">
        <f t="shared" si="0"/>
        <v>0.49533424551530619</v>
      </c>
      <c r="L23" s="280"/>
      <c r="M23" s="280"/>
      <c r="N23" s="280"/>
      <c r="O23" s="280"/>
      <c r="P23" s="280">
        <f t="shared" si="1"/>
        <v>1.6739726027397259</v>
      </c>
      <c r="Q23" s="280" t="s">
        <v>758</v>
      </c>
      <c r="R23" s="267">
        <f t="shared" si="3"/>
        <v>0</v>
      </c>
      <c r="S23" s="267">
        <f t="shared" si="4"/>
        <v>7</v>
      </c>
    </row>
    <row r="24" spans="1:23" ht="15.75" customHeight="1" thickBot="1">
      <c r="A24" s="277"/>
      <c r="B24" s="277"/>
      <c r="C24" s="278">
        <v>15</v>
      </c>
      <c r="D24" s="278" t="s">
        <v>747</v>
      </c>
      <c r="E24" s="278" t="s">
        <v>547</v>
      </c>
      <c r="F24" s="285">
        <v>44453</v>
      </c>
      <c r="G24" s="264">
        <f>VLOOKUP(E24,'BETA(23.2Q)'!$D$4:$G$23,3,FALSE)</f>
        <v>0.54717249999999995</v>
      </c>
      <c r="H24" s="326">
        <f>'차입금시총(23.2Q)'!L21</f>
        <v>1.6572215402850823</v>
      </c>
      <c r="I24" s="265" t="e">
        <v>#VALUE!</v>
      </c>
      <c r="J24" s="338" t="e">
        <f t="shared" si="2"/>
        <v>#VALUE!</v>
      </c>
      <c r="K24" s="338" t="e">
        <f t="shared" si="0"/>
        <v>#VALUE!</v>
      </c>
      <c r="L24" s="280"/>
      <c r="M24" s="280"/>
      <c r="N24" s="280"/>
      <c r="O24" s="280"/>
      <c r="P24" s="280">
        <f t="shared" si="1"/>
        <v>1.6246575342465754</v>
      </c>
      <c r="Q24" s="280" t="s">
        <v>758</v>
      </c>
      <c r="R24" s="267">
        <f t="shared" si="3"/>
        <v>0</v>
      </c>
      <c r="S24" s="267">
        <f t="shared" si="4"/>
        <v>7</v>
      </c>
    </row>
    <row r="25" spans="1:23" ht="15.75" customHeight="1" thickBot="1">
      <c r="A25" s="277"/>
      <c r="B25" s="277"/>
      <c r="C25" s="278">
        <v>16</v>
      </c>
      <c r="D25" s="278" t="s">
        <v>748</v>
      </c>
      <c r="E25" s="278" t="s">
        <v>721</v>
      </c>
      <c r="F25" s="285">
        <v>44518</v>
      </c>
      <c r="G25" s="264">
        <f>VLOOKUP(E25,'BETA(23.2Q)'!$D$4:$G$23,3,FALSE)</f>
        <v>0.58288470000000003</v>
      </c>
      <c r="H25" s="326">
        <f>'차입금시총(23.2Q)'!L22</f>
        <v>2.1077038615777219</v>
      </c>
      <c r="I25" s="265">
        <v>0.20900000000000002</v>
      </c>
      <c r="J25" s="338">
        <f t="shared" si="2"/>
        <v>0.21853856661700446</v>
      </c>
      <c r="K25" s="338">
        <f t="shared" si="0"/>
        <v>0.58442381184962955</v>
      </c>
      <c r="L25" s="280"/>
      <c r="M25" s="280"/>
      <c r="N25" s="280"/>
      <c r="O25" s="280"/>
      <c r="P25" s="280">
        <f t="shared" si="1"/>
        <v>1.4465753424657535</v>
      </c>
      <c r="Q25" s="280" t="s">
        <v>758</v>
      </c>
      <c r="R25" s="267">
        <f t="shared" si="3"/>
        <v>0</v>
      </c>
      <c r="S25" s="267">
        <f t="shared" si="4"/>
        <v>7</v>
      </c>
    </row>
    <row r="26" spans="1:23" ht="15.75" customHeight="1" thickBot="1">
      <c r="A26" s="277"/>
      <c r="B26" s="277"/>
      <c r="C26" s="278">
        <v>17</v>
      </c>
      <c r="D26" s="278" t="s">
        <v>717</v>
      </c>
      <c r="E26" s="278" t="s">
        <v>722</v>
      </c>
      <c r="F26" s="285">
        <v>44533</v>
      </c>
      <c r="G26" s="264">
        <f>VLOOKUP(E26,'BETA(23.2Q)'!$D$4:$G$23,3,FALSE)</f>
        <v>0.64202539999999997</v>
      </c>
      <c r="H26" s="326">
        <f>'차입금시총(23.2Q)'!L23</f>
        <v>1.9616738940123881</v>
      </c>
      <c r="I26" s="265">
        <v>9.9000000000000019E-2</v>
      </c>
      <c r="J26" s="338">
        <f t="shared" si="2"/>
        <v>0.2319901652299351</v>
      </c>
      <c r="K26" s="338">
        <f t="shared" si="0"/>
        <v>0.6203965678648985</v>
      </c>
      <c r="L26" s="280"/>
      <c r="M26" s="280"/>
      <c r="N26" s="280"/>
      <c r="O26" s="280"/>
      <c r="P26" s="280">
        <f t="shared" si="1"/>
        <v>1.4054794520547946</v>
      </c>
      <c r="Q26" s="280" t="s">
        <v>758</v>
      </c>
      <c r="R26" s="267">
        <f t="shared" si="3"/>
        <v>0</v>
      </c>
      <c r="S26" s="267">
        <f t="shared" si="4"/>
        <v>7</v>
      </c>
    </row>
    <row r="27" spans="1:23" ht="15.75" customHeight="1" thickBot="1">
      <c r="A27" s="277"/>
      <c r="B27" s="277"/>
      <c r="C27" s="278">
        <v>18</v>
      </c>
      <c r="D27" s="278" t="s">
        <v>718</v>
      </c>
      <c r="E27" s="278" t="s">
        <v>723</v>
      </c>
      <c r="F27" s="285">
        <v>44540</v>
      </c>
      <c r="G27" s="264">
        <f>VLOOKUP(E27,'BETA(23.2Q)'!$D$4:$G$23,3,FALSE)</f>
        <v>0.67726169999999997</v>
      </c>
      <c r="H27" s="326">
        <f>'차입금시총(23.2Q)'!L24</f>
        <v>1.3708426638634705</v>
      </c>
      <c r="I27" s="265">
        <v>9.9000000000000019E-2</v>
      </c>
      <c r="J27" s="338">
        <f t="shared" si="2"/>
        <v>0.30300784752709864</v>
      </c>
      <c r="K27" s="338">
        <f t="shared" si="0"/>
        <v>0.8103146461214108</v>
      </c>
      <c r="L27" s="280"/>
      <c r="M27" s="280"/>
      <c r="N27" s="280"/>
      <c r="O27" s="280"/>
      <c r="P27" s="280">
        <f t="shared" si="1"/>
        <v>1.3863013698630138</v>
      </c>
      <c r="Q27" s="280" t="s">
        <v>758</v>
      </c>
      <c r="R27" s="267">
        <f t="shared" si="3"/>
        <v>0</v>
      </c>
      <c r="S27" s="267">
        <f t="shared" si="4"/>
        <v>7</v>
      </c>
    </row>
    <row r="28" spans="1:23" ht="15.75" customHeight="1" thickBot="1">
      <c r="A28" s="277"/>
      <c r="B28" s="277"/>
      <c r="C28" s="278">
        <v>19</v>
      </c>
      <c r="D28" s="278" t="s">
        <v>719</v>
      </c>
      <c r="E28" s="278" t="s">
        <v>724</v>
      </c>
      <c r="F28" s="285">
        <v>44648</v>
      </c>
      <c r="G28" s="264">
        <f>VLOOKUP(E28,'BETA(23.2Q)'!$D$4:$G$23,3,FALSE)</f>
        <v>0.92991840000000003</v>
      </c>
      <c r="H28" s="326">
        <f>'차입금시총(23.2Q)'!L25</f>
        <v>1.6187509008459637</v>
      </c>
      <c r="I28" s="265" t="e">
        <v>#VALUE!</v>
      </c>
      <c r="J28" s="338" t="e">
        <f t="shared" si="2"/>
        <v>#VALUE!</v>
      </c>
      <c r="K28" s="338" t="e">
        <f t="shared" si="0"/>
        <v>#VALUE!</v>
      </c>
      <c r="L28" s="280"/>
      <c r="M28" s="280"/>
      <c r="N28" s="280"/>
      <c r="O28" s="280"/>
      <c r="P28" s="280">
        <f t="shared" si="1"/>
        <v>1.0904109589041096</v>
      </c>
      <c r="Q28" s="280" t="s">
        <v>758</v>
      </c>
      <c r="R28" s="267">
        <f t="shared" si="3"/>
        <v>0</v>
      </c>
      <c r="S28" s="267">
        <f t="shared" si="4"/>
        <v>7</v>
      </c>
    </row>
    <row r="29" spans="1:23" ht="15.75" customHeight="1" thickBot="1">
      <c r="A29" s="277"/>
      <c r="B29" s="277"/>
      <c r="C29" s="278">
        <v>20</v>
      </c>
      <c r="D29" s="278" t="s">
        <v>720</v>
      </c>
      <c r="E29" s="278" t="s">
        <v>725</v>
      </c>
      <c r="F29" s="285">
        <v>44712</v>
      </c>
      <c r="G29" s="264" t="e">
        <f>VLOOKUP(E29,'BETA(23.2Q)'!$D$4:$G$23,3,FALSE)</f>
        <v>#N/A</v>
      </c>
      <c r="H29" s="326">
        <f>'차입금시총(23.2Q)'!L26</f>
        <v>0.48111999398954319</v>
      </c>
      <c r="I29" s="265">
        <v>9.9000000000000019E-2</v>
      </c>
      <c r="J29" s="339" t="e">
        <f t="shared" si="2"/>
        <v>#N/A</v>
      </c>
      <c r="K29" s="339" t="e">
        <f t="shared" si="0"/>
        <v>#N/A</v>
      </c>
      <c r="L29" s="280"/>
      <c r="M29" s="280"/>
      <c r="N29" s="280"/>
      <c r="O29" s="280"/>
      <c r="P29" s="280">
        <f t="shared" si="1"/>
        <v>0.91506849315068495</v>
      </c>
      <c r="Q29" s="280" t="s">
        <v>758</v>
      </c>
      <c r="R29" s="267">
        <f t="shared" si="3"/>
        <v>0</v>
      </c>
      <c r="S29" s="267">
        <f t="shared" si="4"/>
        <v>7</v>
      </c>
    </row>
    <row r="30" spans="1:23" ht="15.75" customHeight="1" thickBot="1">
      <c r="A30" s="277"/>
      <c r="B30" s="277"/>
      <c r="C30" s="278">
        <v>21</v>
      </c>
      <c r="D30" s="278" t="s">
        <v>1000</v>
      </c>
      <c r="E30" s="278" t="s">
        <v>1001</v>
      </c>
      <c r="F30" s="285">
        <v>44840</v>
      </c>
      <c r="G30" s="264" t="e">
        <f>VLOOKUP(E30,'BETA(23.2Q)'!$D$4:$G$23,3,FALSE)</f>
        <v>#N/A</v>
      </c>
      <c r="H30" s="326">
        <f>'차입금시총(23.2Q)'!L27</f>
        <v>0</v>
      </c>
      <c r="I30" s="265" t="e">
        <v>#N/A</v>
      </c>
      <c r="J30" s="339" t="e">
        <f t="shared" si="2"/>
        <v>#N/A</v>
      </c>
      <c r="K30" s="339" t="e">
        <f t="shared" si="0"/>
        <v>#N/A</v>
      </c>
      <c r="L30" s="280"/>
      <c r="M30" s="280"/>
      <c r="N30" s="280"/>
      <c r="O30" s="280"/>
      <c r="P30" s="280">
        <f t="shared" si="1"/>
        <v>0.56438356164383563</v>
      </c>
      <c r="Q30" s="280" t="s">
        <v>758</v>
      </c>
    </row>
    <row r="31" spans="1:23" ht="15.75" customHeight="1" thickBot="1">
      <c r="A31" s="286"/>
      <c r="B31" s="286"/>
      <c r="C31" s="40" t="s">
        <v>773</v>
      </c>
      <c r="D31" s="287"/>
      <c r="E31" s="287"/>
      <c r="F31" s="288"/>
      <c r="G31" s="341">
        <f>AVERAGEIF($Q$10:$Q$29,"O",G10:G29)</f>
        <v>0.66615771428571424</v>
      </c>
      <c r="H31" s="342">
        <f>AVERAGEIF($Q$10:$Q$29,"O",H10:H29)</f>
        <v>2.1166074609071379</v>
      </c>
      <c r="I31" s="336"/>
      <c r="J31" s="340">
        <f>AVERAGEIF($Q$10:$Q$29,"O",J10:J29)</f>
        <v>0.2586984558454018</v>
      </c>
      <c r="K31" s="340">
        <f>AVERAGEIF($Q$10:$Q$29,"O",K10:K29)</f>
        <v>0.69182085352352041</v>
      </c>
      <c r="L31" s="290"/>
      <c r="O31" s="284"/>
      <c r="P31" s="284"/>
      <c r="Q31" s="284"/>
    </row>
    <row r="32" spans="1:23" ht="15.75" customHeight="1">
      <c r="A32" s="286"/>
      <c r="B32" s="286"/>
      <c r="C32" s="275" t="s">
        <v>108</v>
      </c>
      <c r="D32" s="287"/>
      <c r="E32" s="287"/>
      <c r="F32" s="288"/>
      <c r="G32" s="289"/>
      <c r="H32" s="171"/>
      <c r="I32" s="171"/>
      <c r="J32" s="292"/>
      <c r="K32" s="292"/>
      <c r="L32" s="290"/>
      <c r="O32" s="284"/>
      <c r="P32" s="284"/>
      <c r="Q32" s="284"/>
    </row>
    <row r="33" spans="1:17" ht="15.75" customHeight="1">
      <c r="A33" s="286"/>
      <c r="B33" s="286"/>
      <c r="C33" s="291"/>
      <c r="D33" s="287"/>
      <c r="E33" s="287"/>
      <c r="F33" s="288"/>
      <c r="G33" s="289"/>
      <c r="H33" s="171"/>
      <c r="I33" s="171"/>
      <c r="J33" s="292"/>
      <c r="K33" s="292"/>
      <c r="L33" s="290"/>
      <c r="O33" s="284"/>
      <c r="P33" s="284"/>
      <c r="Q33" s="284"/>
    </row>
    <row r="34" spans="1:17" ht="15.75" customHeight="1">
      <c r="A34" s="286"/>
      <c r="B34" s="286"/>
      <c r="C34" s="291"/>
      <c r="D34" s="287"/>
      <c r="E34" s="287"/>
      <c r="F34" s="288"/>
      <c r="G34" s="289"/>
      <c r="H34" s="171"/>
      <c r="I34" s="171"/>
      <c r="J34" s="292"/>
      <c r="K34" s="292"/>
      <c r="L34" s="290"/>
      <c r="O34" s="284"/>
      <c r="P34" s="284"/>
      <c r="Q34" s="284"/>
    </row>
    <row r="35" spans="1:17" ht="15.75" customHeight="1">
      <c r="A35" s="286"/>
      <c r="B35" s="286"/>
      <c r="C35" s="291"/>
      <c r="D35" s="287"/>
      <c r="E35" s="287"/>
      <c r="F35" s="288"/>
      <c r="G35" s="289"/>
      <c r="H35" s="171"/>
      <c r="I35" s="171"/>
      <c r="J35" s="292"/>
      <c r="K35" s="292"/>
      <c r="L35" s="290"/>
      <c r="O35" s="284"/>
      <c r="P35" s="284"/>
      <c r="Q35" s="284"/>
    </row>
    <row r="36" spans="1:17" s="293" customFormat="1" ht="15.75" customHeight="1">
      <c r="N36" s="79"/>
      <c r="O36" s="79"/>
      <c r="P36" s="79"/>
      <c r="Q36" s="294"/>
    </row>
    <row r="37" spans="1:17" s="295" customFormat="1" ht="17.25" thickBot="1">
      <c r="C37" s="323" t="s">
        <v>760</v>
      </c>
    </row>
    <row r="38" spans="1:17" s="295" customFormat="1" ht="12.75" thickBot="1">
      <c r="C38" s="296" t="s">
        <v>338</v>
      </c>
      <c r="D38" s="296" t="s">
        <v>339</v>
      </c>
      <c r="E38" s="296" t="s">
        <v>530</v>
      </c>
      <c r="F38" s="296" t="s">
        <v>730</v>
      </c>
      <c r="G38" s="296" t="s">
        <v>533</v>
      </c>
      <c r="H38" s="297" t="s">
        <v>531</v>
      </c>
    </row>
    <row r="39" spans="1:17" s="295" customFormat="1" ht="12.75" thickBot="1">
      <c r="A39" s="343">
        <v>1</v>
      </c>
      <c r="B39" s="343"/>
      <c r="C39" s="298" t="str">
        <f t="shared" ref="C39:C50" si="5">IFERROR(INDEX($D$10:$D$29,MATCH(A39,$S$10:$S$29,0)),"")</f>
        <v>에이리츠</v>
      </c>
      <c r="D39" s="298" t="str">
        <f>IFERROR(INDEX($L$10:$L$29,MATCH(C39,$D$10:$D$29,0)),"")</f>
        <v>자기관리</v>
      </c>
      <c r="E39" s="299">
        <f>IFERROR(INDEX($G$10:$G$29,MATCH(C39,$D$10:$D$29,0)),"")</f>
        <v>0.70179539999999996</v>
      </c>
      <c r="F39" s="300">
        <f>IFERROR(INDEX($H$10:$H$29,MATCH(C39,$D$10:$D$29,0)),"")</f>
        <v>2.5894865562947209</v>
      </c>
      <c r="G39" s="299">
        <f>IFERROR(INDEX($J$10:$J$29,MATCH(C39,$D$10:$D$29,0)),"")</f>
        <v>0.23022639322439495</v>
      </c>
      <c r="H39" s="299">
        <f>IFERROR(INDEX($K$10:$K$29,MATCH(C39,$D$10:$D$29,0)),"")</f>
        <v>0.61567982438722246</v>
      </c>
    </row>
    <row r="40" spans="1:17" s="295" customFormat="1" ht="12.75" thickBot="1">
      <c r="A40" s="343">
        <v>2</v>
      </c>
      <c r="B40" s="343"/>
      <c r="C40" s="298" t="str">
        <f t="shared" si="5"/>
        <v>케이탑리츠</v>
      </c>
      <c r="D40" s="298" t="str">
        <f t="shared" ref="D40:D50" si="6">IFERROR(INDEX($L$10:$L$29,MATCH(C40,$D$10:$D$29,0)),"")</f>
        <v>자기관리</v>
      </c>
      <c r="E40" s="299">
        <f t="shared" ref="E40:E50" si="7">IFERROR(INDEX($G$10:$G$29,MATCH(C40,$D$10:$D$29,0)),"")</f>
        <v>0.90157620000000005</v>
      </c>
      <c r="F40" s="300">
        <f t="shared" ref="F40:F50" si="8">IFERROR(INDEX($H$10:$H$29,MATCH(C40,$D$10:$D$29,0)),"")</f>
        <v>2.8119693664099099</v>
      </c>
      <c r="G40" s="299">
        <f t="shared" ref="G40:G50" si="9">IFERROR(INDEX($J$10:$J$29,MATCH(C40,$D$10:$D$29,0)),"")</f>
        <v>0.27962199936238269</v>
      </c>
      <c r="H40" s="299">
        <f t="shared" ref="H40:H50" si="10">IFERROR(INDEX($K$10:$K$29,MATCH(C40,$D$10:$D$29,0)),"")</f>
        <v>0.74777535733897715</v>
      </c>
    </row>
    <row r="41" spans="1:17" s="295" customFormat="1" ht="12.75" thickBot="1">
      <c r="A41" s="343">
        <v>3</v>
      </c>
      <c r="B41" s="343"/>
      <c r="C41" s="298" t="str">
        <f t="shared" si="5"/>
        <v>모두투어리츠</v>
      </c>
      <c r="D41" s="298" t="str">
        <f t="shared" si="6"/>
        <v>자기관리</v>
      </c>
      <c r="E41" s="299">
        <f t="shared" si="7"/>
        <v>0.78216870000000005</v>
      </c>
      <c r="F41" s="300">
        <f t="shared" si="8"/>
        <v>1.495365442093272</v>
      </c>
      <c r="G41" s="299">
        <f t="shared" si="9"/>
        <v>0.35832714572786867</v>
      </c>
      <c r="H41" s="299">
        <f t="shared" si="10"/>
        <v>0.95825153261156304</v>
      </c>
    </row>
    <row r="42" spans="1:17" s="295" customFormat="1" ht="12.75" thickBot="1">
      <c r="A42" s="343">
        <v>4</v>
      </c>
      <c r="B42" s="343"/>
      <c r="C42" s="298" t="str">
        <f t="shared" si="5"/>
        <v>이리츠코크렙</v>
      </c>
      <c r="D42" s="298" t="str">
        <f t="shared" si="6"/>
        <v>기업구조조정</v>
      </c>
      <c r="E42" s="299">
        <f t="shared" si="7"/>
        <v>0.60797140000000005</v>
      </c>
      <c r="F42" s="300">
        <f t="shared" si="8"/>
        <v>1.356392434533719</v>
      </c>
      <c r="G42" s="299">
        <f t="shared" si="9"/>
        <v>0.29329418607156521</v>
      </c>
      <c r="H42" s="299">
        <f t="shared" si="10"/>
        <v>0.78433801809305648</v>
      </c>
    </row>
    <row r="43" spans="1:17" s="295" customFormat="1" ht="12.75" thickBot="1">
      <c r="A43" s="343">
        <v>5</v>
      </c>
      <c r="B43" s="343"/>
      <c r="C43" s="298" t="str">
        <f t="shared" si="5"/>
        <v>신한알파리츠</v>
      </c>
      <c r="D43" s="298" t="str">
        <f t="shared" si="6"/>
        <v>위탁관리</v>
      </c>
      <c r="E43" s="299">
        <f t="shared" si="7"/>
        <v>0.48718479999999997</v>
      </c>
      <c r="F43" s="300">
        <f t="shared" si="8"/>
        <v>3.1663815887661926</v>
      </c>
      <c r="G43" s="299">
        <f t="shared" si="9"/>
        <v>0.13901264355351881</v>
      </c>
      <c r="H43" s="299">
        <f t="shared" si="10"/>
        <v>0.37175268557160857</v>
      </c>
    </row>
    <row r="44" spans="1:17" s="295" customFormat="1" ht="12.75" thickBot="1">
      <c r="A44" s="343">
        <v>6</v>
      </c>
      <c r="B44" s="343"/>
      <c r="C44" s="298" t="str">
        <f t="shared" si="5"/>
        <v>롯데리츠</v>
      </c>
      <c r="D44" s="298" t="str">
        <f t="shared" si="6"/>
        <v>위탁관리</v>
      </c>
      <c r="E44" s="299">
        <f t="shared" si="7"/>
        <v>0.52868709999999997</v>
      </c>
      <c r="F44" s="300">
        <f t="shared" si="8"/>
        <v>1.2957828302947594</v>
      </c>
      <c r="G44" s="299">
        <f t="shared" si="9"/>
        <v>0.26481266610186255</v>
      </c>
      <c r="H44" s="299">
        <f t="shared" si="10"/>
        <v>0.70817169776966782</v>
      </c>
    </row>
    <row r="45" spans="1:17" s="295" customFormat="1" ht="12.75" thickBot="1">
      <c r="A45" s="343">
        <v>7</v>
      </c>
      <c r="B45" s="343"/>
      <c r="C45" s="298" t="str">
        <f t="shared" si="5"/>
        <v>미래에셋맵스리츠</v>
      </c>
      <c r="D45" s="298" t="str">
        <f t="shared" si="6"/>
        <v>위탁관리</v>
      </c>
      <c r="E45" s="299">
        <f t="shared" si="7"/>
        <v>0.65372039999999998</v>
      </c>
      <c r="F45" s="300">
        <f t="shared" si="8"/>
        <v>2.1008740079573922</v>
      </c>
      <c r="G45" s="299">
        <f t="shared" si="9"/>
        <v>0.24559415687621947</v>
      </c>
      <c r="H45" s="299">
        <f t="shared" si="10"/>
        <v>0.65677685889254822</v>
      </c>
    </row>
    <row r="46" spans="1:17" s="295" customFormat="1" ht="12.75" thickBot="1">
      <c r="A46" s="343">
        <v>8</v>
      </c>
      <c r="B46" s="343"/>
      <c r="C46" s="298" t="str">
        <f t="shared" si="5"/>
        <v/>
      </c>
      <c r="D46" s="298" t="str">
        <f t="shared" si="6"/>
        <v/>
      </c>
      <c r="E46" s="299" t="str">
        <f t="shared" si="7"/>
        <v/>
      </c>
      <c r="F46" s="300" t="str">
        <f t="shared" si="8"/>
        <v/>
      </c>
      <c r="G46" s="299" t="str">
        <f t="shared" si="9"/>
        <v/>
      </c>
      <c r="H46" s="299" t="str">
        <f t="shared" si="10"/>
        <v/>
      </c>
    </row>
    <row r="47" spans="1:17" s="295" customFormat="1" ht="12.75" thickBot="1">
      <c r="A47" s="343">
        <v>9</v>
      </c>
      <c r="B47" s="343"/>
      <c r="C47" s="298" t="str">
        <f t="shared" si="5"/>
        <v/>
      </c>
      <c r="D47" s="298" t="str">
        <f t="shared" si="6"/>
        <v/>
      </c>
      <c r="E47" s="299" t="str">
        <f t="shared" si="7"/>
        <v/>
      </c>
      <c r="F47" s="300" t="str">
        <f t="shared" si="8"/>
        <v/>
      </c>
      <c r="G47" s="299" t="str">
        <f t="shared" si="9"/>
        <v/>
      </c>
      <c r="H47" s="299" t="str">
        <f t="shared" si="10"/>
        <v/>
      </c>
    </row>
    <row r="48" spans="1:17" s="295" customFormat="1" ht="12.75" thickBot="1">
      <c r="A48" s="343">
        <v>10</v>
      </c>
      <c r="B48" s="343"/>
      <c r="C48" s="298" t="str">
        <f t="shared" si="5"/>
        <v/>
      </c>
      <c r="D48" s="298" t="str">
        <f t="shared" si="6"/>
        <v/>
      </c>
      <c r="E48" s="299" t="str">
        <f t="shared" si="7"/>
        <v/>
      </c>
      <c r="F48" s="300" t="str">
        <f t="shared" si="8"/>
        <v/>
      </c>
      <c r="G48" s="299" t="str">
        <f t="shared" si="9"/>
        <v/>
      </c>
      <c r="H48" s="299" t="str">
        <f t="shared" si="10"/>
        <v/>
      </c>
    </row>
    <row r="49" spans="1:18" s="295" customFormat="1" ht="12.75" thickBot="1">
      <c r="A49" s="343">
        <v>11</v>
      </c>
      <c r="B49" s="343"/>
      <c r="C49" s="298" t="str">
        <f t="shared" si="5"/>
        <v/>
      </c>
      <c r="D49" s="298" t="str">
        <f t="shared" si="6"/>
        <v/>
      </c>
      <c r="E49" s="299" t="str">
        <f t="shared" si="7"/>
        <v/>
      </c>
      <c r="F49" s="300" t="str">
        <f t="shared" si="8"/>
        <v/>
      </c>
      <c r="G49" s="299" t="str">
        <f t="shared" si="9"/>
        <v/>
      </c>
      <c r="H49" s="299" t="str">
        <f t="shared" si="10"/>
        <v/>
      </c>
    </row>
    <row r="50" spans="1:18" s="295" customFormat="1" ht="12.75" thickBot="1">
      <c r="A50" s="343">
        <v>12</v>
      </c>
      <c r="B50" s="343"/>
      <c r="C50" s="298" t="str">
        <f t="shared" si="5"/>
        <v/>
      </c>
      <c r="D50" s="298" t="str">
        <f t="shared" si="6"/>
        <v/>
      </c>
      <c r="E50" s="299" t="str">
        <f t="shared" si="7"/>
        <v/>
      </c>
      <c r="F50" s="300" t="str">
        <f t="shared" si="8"/>
        <v/>
      </c>
      <c r="G50" s="299" t="str">
        <f t="shared" si="9"/>
        <v/>
      </c>
      <c r="H50" s="299" t="str">
        <f t="shared" si="10"/>
        <v/>
      </c>
    </row>
    <row r="51" spans="1:18" s="295" customFormat="1" ht="12.75" thickBot="1">
      <c r="C51" s="301" t="s">
        <v>345</v>
      </c>
      <c r="D51" s="302" t="s">
        <v>346</v>
      </c>
      <c r="E51" s="303">
        <f>AVERAGE(E39:E50)</f>
        <v>0.66615771428571424</v>
      </c>
      <c r="F51" s="437">
        <f t="shared" ref="F51:H51" si="11">AVERAGE(F39:F50)</f>
        <v>2.1166074609071379</v>
      </c>
      <c r="G51" s="303">
        <f t="shared" si="11"/>
        <v>0.2586984558454018</v>
      </c>
      <c r="H51" s="303">
        <f t="shared" si="11"/>
        <v>0.69182085352352041</v>
      </c>
    </row>
    <row r="52" spans="1:18" s="295" customFormat="1" ht="12"/>
    <row r="53" spans="1:18" s="295" customFormat="1" ht="12"/>
    <row r="54" spans="1:18" s="295" customFormat="1" ht="17.25" thickBot="1">
      <c r="C54" s="75" t="s">
        <v>79</v>
      </c>
      <c r="D54" s="70"/>
      <c r="E54" s="70"/>
      <c r="F54" s="304"/>
    </row>
    <row r="55" spans="1:18" s="295" customFormat="1" ht="17.25" thickBot="1">
      <c r="C55" s="305" t="s">
        <v>69</v>
      </c>
      <c r="D55" s="306" t="s">
        <v>70</v>
      </c>
      <c r="E55" s="431">
        <f>N6</f>
        <v>45107</v>
      </c>
      <c r="F55" s="70"/>
      <c r="G55" s="436" t="s">
        <v>1034</v>
      </c>
      <c r="K55" s="272"/>
      <c r="L55" s="272"/>
      <c r="M55" s="272"/>
      <c r="N55" s="272"/>
      <c r="O55" s="272"/>
      <c r="P55" s="272"/>
      <c r="Q55" s="272"/>
      <c r="R55" s="272"/>
    </row>
    <row r="56" spans="1:18" s="295" customFormat="1" ht="24.75" thickBot="1">
      <c r="C56" s="307" t="s">
        <v>534</v>
      </c>
      <c r="D56" s="298" t="s">
        <v>72</v>
      </c>
      <c r="E56" s="308">
        <f>G31</f>
        <v>0.66615771428571424</v>
      </c>
      <c r="G56" s="432">
        <v>0.69503492857142868</v>
      </c>
      <c r="K56" s="273"/>
      <c r="L56" s="273"/>
      <c r="M56" s="273"/>
      <c r="N56" s="273"/>
      <c r="O56" s="273"/>
      <c r="P56" s="273"/>
      <c r="Q56" s="273"/>
      <c r="R56" s="273"/>
    </row>
    <row r="57" spans="1:18" s="295" customFormat="1" ht="24.75" thickBot="1">
      <c r="C57" s="307" t="s">
        <v>73</v>
      </c>
      <c r="D57" s="298" t="s">
        <v>72</v>
      </c>
      <c r="E57" s="309">
        <f>H31</f>
        <v>2.1166074609071379</v>
      </c>
      <c r="G57" s="433">
        <v>2.0014276841067309</v>
      </c>
      <c r="K57" s="320"/>
      <c r="L57" s="320"/>
      <c r="M57" s="320"/>
      <c r="N57" s="320"/>
      <c r="O57" s="320"/>
      <c r="P57" s="320"/>
      <c r="Q57" s="320"/>
      <c r="R57" s="320"/>
    </row>
    <row r="58" spans="1:18" s="295" customFormat="1" ht="27.75" thickBot="1">
      <c r="C58" s="310" t="s">
        <v>90</v>
      </c>
      <c r="D58" s="311" t="s">
        <v>749</v>
      </c>
      <c r="E58" s="308">
        <f>J31</f>
        <v>0.2586984558454018</v>
      </c>
      <c r="G58" s="432">
        <v>0.27402765806095569</v>
      </c>
      <c r="K58" s="273"/>
      <c r="L58" s="273"/>
      <c r="M58" s="273"/>
      <c r="N58" s="273"/>
      <c r="O58" s="273"/>
      <c r="P58" s="273"/>
      <c r="Q58" s="273"/>
      <c r="R58" s="321"/>
    </row>
    <row r="59" spans="1:18" s="295" customFormat="1" ht="26.25" thickBot="1">
      <c r="C59" s="312" t="s">
        <v>89</v>
      </c>
      <c r="D59" s="311" t="s">
        <v>750</v>
      </c>
      <c r="E59" s="308">
        <f>E58*(1+$E$57*(1-$E$64))</f>
        <v>0.69182085352352063</v>
      </c>
      <c r="G59" s="432">
        <v>0.70784887203477231</v>
      </c>
      <c r="K59" s="273"/>
      <c r="L59" s="273"/>
      <c r="M59" s="273"/>
      <c r="N59" s="273"/>
      <c r="O59" s="273"/>
      <c r="P59" s="273"/>
      <c r="Q59" s="273"/>
      <c r="R59" s="273"/>
    </row>
    <row r="60" spans="1:18" s="295" customFormat="1" ht="24.75" thickBot="1">
      <c r="C60" s="312" t="s">
        <v>88</v>
      </c>
      <c r="D60" s="311" t="s">
        <v>85</v>
      </c>
      <c r="E60" s="313">
        <f>E65</f>
        <v>3.56E-2</v>
      </c>
      <c r="G60" s="434">
        <v>3.4374430894308937E-2</v>
      </c>
      <c r="K60" s="320"/>
      <c r="L60" s="320"/>
      <c r="M60" s="320"/>
      <c r="N60" s="320"/>
      <c r="O60" s="320"/>
      <c r="P60" s="320"/>
      <c r="Q60" s="320"/>
      <c r="R60" s="320"/>
    </row>
    <row r="61" spans="1:18" s="295" customFormat="1" ht="36.75" thickBot="1">
      <c r="C61" s="312" t="s">
        <v>87</v>
      </c>
      <c r="D61" s="311" t="s">
        <v>86</v>
      </c>
      <c r="E61" s="314">
        <f>E66</f>
        <v>0.1086</v>
      </c>
      <c r="G61" s="434">
        <v>0.10982109756097566</v>
      </c>
      <c r="K61" s="320"/>
      <c r="L61" s="320"/>
      <c r="M61" s="320"/>
      <c r="N61" s="320"/>
      <c r="O61" s="320"/>
      <c r="P61" s="320"/>
      <c r="Q61" s="320"/>
      <c r="R61" s="320"/>
    </row>
    <row r="62" spans="1:18" s="295" customFormat="1" ht="12.75" thickBot="1">
      <c r="C62" s="315" t="s">
        <v>91</v>
      </c>
      <c r="D62" s="316" t="s">
        <v>75</v>
      </c>
      <c r="E62" s="317">
        <f>E60+E59*E61</f>
        <v>0.11073174469265434</v>
      </c>
      <c r="F62" s="318"/>
      <c r="G62" s="435">
        <v>0.11211117092846623</v>
      </c>
      <c r="H62" s="318">
        <f>E62-G62</f>
        <v>-1.3794262358118869E-3</v>
      </c>
      <c r="K62" s="320"/>
      <c r="L62" s="320"/>
      <c r="M62" s="320"/>
      <c r="N62" s="320"/>
      <c r="O62" s="320"/>
      <c r="P62" s="320"/>
      <c r="Q62" s="320"/>
      <c r="R62" s="320"/>
    </row>
    <row r="63" spans="1:18" ht="15.75" customHeight="1">
      <c r="J63" s="266"/>
      <c r="K63" s="320"/>
      <c r="L63" s="320"/>
      <c r="M63" s="266"/>
      <c r="N63" s="266"/>
      <c r="O63" s="266"/>
      <c r="P63" s="266"/>
      <c r="Q63" s="266"/>
      <c r="R63" s="266"/>
    </row>
    <row r="64" spans="1:18" ht="15.75" customHeight="1">
      <c r="D64" s="77" t="s">
        <v>80</v>
      </c>
      <c r="E64" s="333">
        <v>0.20899999999999999</v>
      </c>
    </row>
    <row r="65" spans="4:5" ht="15.75" customHeight="1">
      <c r="D65" s="77" t="s">
        <v>81</v>
      </c>
      <c r="E65" s="76">
        <v>3.56E-2</v>
      </c>
    </row>
    <row r="66" spans="4:5" ht="15.75" customHeight="1">
      <c r="D66" s="77" t="s">
        <v>82</v>
      </c>
      <c r="E66" s="76">
        <v>0.1086</v>
      </c>
    </row>
    <row r="498" spans="3:11" ht="15.75" customHeight="1">
      <c r="C498" s="269"/>
      <c r="D498" s="269"/>
      <c r="E498" s="269"/>
      <c r="F498" s="269"/>
      <c r="G498" s="269"/>
      <c r="H498" s="269"/>
      <c r="I498" s="269"/>
      <c r="J498" s="269"/>
      <c r="K498" s="269"/>
    </row>
    <row r="499" spans="3:11" s="269" customFormat="1" ht="15.75" customHeight="1">
      <c r="C499" s="267"/>
      <c r="D499" s="267"/>
      <c r="E499" s="267"/>
      <c r="F499" s="267"/>
      <c r="G499" s="267"/>
      <c r="H499" s="267"/>
      <c r="I499" s="267"/>
      <c r="J499" s="267"/>
      <c r="K499" s="267"/>
    </row>
    <row r="741" spans="3:11" ht="15.75" customHeight="1">
      <c r="C741" s="319"/>
      <c r="D741" s="319"/>
      <c r="E741" s="319"/>
      <c r="F741" s="319"/>
      <c r="G741" s="319"/>
      <c r="H741" s="319"/>
      <c r="I741" s="319"/>
      <c r="J741" s="319"/>
      <c r="K741" s="319"/>
    </row>
    <row r="742" spans="3:11" s="319" customFormat="1" ht="15.75" customHeight="1"/>
    <row r="743" spans="3:11" s="319" customFormat="1" ht="15.75" customHeight="1">
      <c r="C743" s="267"/>
      <c r="D743" s="267"/>
      <c r="E743" s="267"/>
      <c r="F743" s="267"/>
      <c r="G743" s="267"/>
      <c r="H743" s="267"/>
      <c r="I743" s="267"/>
      <c r="J743" s="267"/>
      <c r="K743" s="267"/>
    </row>
    <row r="744" spans="3:11" ht="15.75" customHeight="1">
      <c r="C744" s="269"/>
      <c r="D744" s="269"/>
      <c r="E744" s="269"/>
      <c r="F744" s="269"/>
      <c r="G744" s="269"/>
      <c r="H744" s="269"/>
      <c r="I744" s="269"/>
      <c r="J744" s="269"/>
      <c r="K744" s="269"/>
    </row>
    <row r="745" spans="3:11" s="269" customFormat="1" ht="15.75" customHeight="1"/>
    <row r="746" spans="3:11" s="269" customFormat="1" ht="15.75" customHeight="1"/>
    <row r="747" spans="3:11" s="269" customFormat="1" ht="15.75" customHeight="1">
      <c r="C747" s="267"/>
      <c r="D747" s="267"/>
      <c r="E747" s="267"/>
      <c r="F747" s="267"/>
      <c r="G747" s="267"/>
      <c r="H747" s="267"/>
      <c r="I747" s="267"/>
      <c r="J747" s="267"/>
      <c r="K747" s="267"/>
    </row>
    <row r="748" spans="3:11" ht="15.75" customHeight="1">
      <c r="C748" s="269"/>
      <c r="D748" s="269"/>
      <c r="E748" s="269"/>
      <c r="F748" s="269"/>
      <c r="G748" s="269"/>
      <c r="H748" s="269"/>
      <c r="I748" s="269"/>
      <c r="J748" s="269"/>
      <c r="K748" s="269"/>
    </row>
    <row r="749" spans="3:11" s="269" customFormat="1" ht="15.75" customHeight="1"/>
    <row r="750" spans="3:11" s="269" customFormat="1" ht="15.75" customHeight="1">
      <c r="C750" s="267"/>
      <c r="D750" s="267"/>
      <c r="E750" s="267"/>
      <c r="F750" s="267"/>
      <c r="G750" s="267"/>
      <c r="H750" s="267"/>
      <c r="I750" s="267"/>
      <c r="J750" s="267"/>
      <c r="K750" s="267"/>
    </row>
  </sheetData>
  <autoFilter ref="C9:L9" xr:uid="{00000000-0009-0000-0000-000000000000}">
    <sortState xmlns:xlrd2="http://schemas.microsoft.com/office/spreadsheetml/2017/richdata2" ref="C13:M28">
      <sortCondition ref="C12"/>
    </sortState>
  </autoFilter>
  <phoneticPr fontId="2" type="noConversion"/>
  <conditionalFormatting sqref="H31:I31">
    <cfRule type="expression" dxfId="11" priority="4">
      <formula>$L31="O"</formula>
    </cfRule>
  </conditionalFormatting>
  <conditionalFormatting sqref="L22:Q30 C10:Q21 C22:H30">
    <cfRule type="expression" dxfId="10" priority="5">
      <formula>$Q10="O"</formula>
    </cfRule>
  </conditionalFormatting>
  <conditionalFormatting sqref="J22:K31">
    <cfRule type="expression" dxfId="9" priority="3">
      <formula>$Q22="O"</formula>
    </cfRule>
  </conditionalFormatting>
  <conditionalFormatting sqref="G31">
    <cfRule type="expression" dxfId="8" priority="2">
      <formula>$L31="O"</formula>
    </cfRule>
  </conditionalFormatting>
  <conditionalFormatting sqref="I22:I30">
    <cfRule type="expression" dxfId="7" priority="1">
      <formula>$P22="O"</formula>
    </cfRule>
  </conditionalFormatting>
  <dataValidations count="1">
    <dataValidation type="list" allowBlank="1" showInputMessage="1" showErrorMessage="1" sqref="Q10:Q30" xr:uid="{00000000-0002-0000-0000-000000000000}">
      <formula1>$R$1:$R$2</formula1>
    </dataValidation>
  </dataValidations>
  <hyperlinks>
    <hyperlink ref="C32" r:id="rId1" xr:uid="{00000000-0004-0000-0000-000000000000}"/>
    <hyperlink ref="C4" location="'23.1Q_230131'!J7" display="1. 평가대상기업 법인세율" xr:uid="{00000000-0004-0000-0000-000001000000}"/>
    <hyperlink ref="C5" location="'23.1Q_230131'!P10" display="2. 적용기업 선택" xr:uid="{00000000-0004-0000-0000-000002000000}"/>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M24"/>
  <sheetViews>
    <sheetView showGridLines="0" workbookViewId="0">
      <selection activeCell="E55" sqref="E55:E62"/>
    </sheetView>
  </sheetViews>
  <sheetFormatPr defaultRowHeight="16.5"/>
  <cols>
    <col min="2" max="2" width="9.75" bestFit="1" customWidth="1"/>
    <col min="3" max="3" width="5" bestFit="1" customWidth="1"/>
    <col min="4" max="4" width="14.625" bestFit="1" customWidth="1"/>
    <col min="5" max="5" width="15.5" bestFit="1" customWidth="1"/>
    <col min="6" max="6" width="21.625" bestFit="1" customWidth="1"/>
    <col min="7" max="7" width="21.25" bestFit="1" customWidth="1"/>
    <col min="8" max="10" width="16.5" bestFit="1" customWidth="1"/>
    <col min="11" max="11" width="9.5" bestFit="1" customWidth="1"/>
    <col min="12" max="12" width="8" bestFit="1" customWidth="1"/>
    <col min="13" max="13" width="4.5" bestFit="1" customWidth="1"/>
  </cols>
  <sheetData>
    <row r="3" spans="2:13">
      <c r="B3" s="439"/>
      <c r="C3" s="439"/>
      <c r="D3" s="451">
        <v>45107</v>
      </c>
      <c r="E3" s="445"/>
      <c r="F3" s="442" t="s">
        <v>727</v>
      </c>
      <c r="G3" s="442" t="s">
        <v>1003</v>
      </c>
      <c r="H3" s="442" t="s">
        <v>1004</v>
      </c>
      <c r="I3" s="442" t="s">
        <v>1004</v>
      </c>
      <c r="J3" s="442" t="s">
        <v>1005</v>
      </c>
      <c r="K3" s="439"/>
      <c r="L3" s="443">
        <v>0.23100000000000001</v>
      </c>
      <c r="M3" s="439"/>
    </row>
    <row r="4" spans="2:13" ht="17.25" thickBot="1">
      <c r="B4" s="444" t="s">
        <v>46</v>
      </c>
      <c r="C4" s="444" t="s">
        <v>904</v>
      </c>
      <c r="D4" s="440" t="s">
        <v>578</v>
      </c>
      <c r="E4" s="440" t="s">
        <v>905</v>
      </c>
      <c r="F4" s="440" t="s">
        <v>1006</v>
      </c>
      <c r="G4" s="440" t="s">
        <v>447</v>
      </c>
      <c r="H4" s="440" t="s">
        <v>728</v>
      </c>
      <c r="I4" s="444" t="s">
        <v>1007</v>
      </c>
      <c r="J4" s="444" t="s">
        <v>584</v>
      </c>
      <c r="K4" s="447" t="s">
        <v>1008</v>
      </c>
      <c r="L4" s="447" t="s">
        <v>1009</v>
      </c>
      <c r="M4" s="446" t="s">
        <v>1010</v>
      </c>
    </row>
    <row r="5" spans="2:13">
      <c r="B5" s="450">
        <v>40738</v>
      </c>
      <c r="C5" s="441" t="s">
        <v>729</v>
      </c>
      <c r="D5" s="441" t="s">
        <v>56</v>
      </c>
      <c r="E5" s="441" t="s">
        <v>54</v>
      </c>
      <c r="F5" s="448">
        <v>0.70179539999999996</v>
      </c>
      <c r="G5" s="448" t="e">
        <v>#VALUE!</v>
      </c>
      <c r="H5" s="439">
        <v>0.2</v>
      </c>
      <c r="I5" s="449" t="s">
        <v>587</v>
      </c>
      <c r="J5" s="449">
        <v>16156.175800000001</v>
      </c>
      <c r="K5" s="448" t="e">
        <v>#VALUE!</v>
      </c>
      <c r="L5" s="448" t="e">
        <v>#VALUE!</v>
      </c>
      <c r="M5" s="439"/>
    </row>
    <row r="6" spans="2:13">
      <c r="B6" s="450">
        <v>40939</v>
      </c>
      <c r="C6" s="441" t="s">
        <v>729</v>
      </c>
      <c r="D6" s="441" t="s">
        <v>57</v>
      </c>
      <c r="E6" s="441" t="s">
        <v>0</v>
      </c>
      <c r="F6" s="448">
        <v>0.90157620000000005</v>
      </c>
      <c r="G6" s="448">
        <v>2.79437863401867</v>
      </c>
      <c r="H6" s="439">
        <v>0.20860000000000001</v>
      </c>
      <c r="I6" s="449">
        <v>134300</v>
      </c>
      <c r="J6" s="449">
        <v>48060.773999999998</v>
      </c>
      <c r="K6" s="448">
        <v>0.2807361889756374</v>
      </c>
      <c r="L6" s="448" t="e">
        <v>#REF!</v>
      </c>
    </row>
    <row r="7" spans="2:13">
      <c r="B7" s="450">
        <v>42635</v>
      </c>
      <c r="C7" s="441" t="s">
        <v>729</v>
      </c>
      <c r="D7" s="441" t="s">
        <v>102</v>
      </c>
      <c r="E7" s="441" t="s">
        <v>51</v>
      </c>
      <c r="F7" s="448">
        <v>0.78216870000000005</v>
      </c>
      <c r="G7" s="448" t="e">
        <v>#VALUE!</v>
      </c>
      <c r="H7" s="439">
        <v>0.2</v>
      </c>
      <c r="I7" s="449" t="s">
        <v>587</v>
      </c>
      <c r="J7" s="449">
        <v>30485.4444</v>
      </c>
      <c r="K7" s="448" t="e">
        <v>#VALUE!</v>
      </c>
      <c r="L7" s="448" t="e">
        <v>#VALUE!</v>
      </c>
    </row>
    <row r="8" spans="2:13">
      <c r="B8" s="450">
        <v>43278</v>
      </c>
      <c r="C8" s="441" t="s">
        <v>729</v>
      </c>
      <c r="D8" s="441" t="s">
        <v>103</v>
      </c>
      <c r="E8" s="441" t="s">
        <v>49</v>
      </c>
      <c r="F8" s="448">
        <v>0.60797140000000005</v>
      </c>
      <c r="G8" s="448">
        <v>1.3563924335779685</v>
      </c>
      <c r="H8" s="439">
        <v>0.2</v>
      </c>
      <c r="I8" s="449">
        <v>427432.36563099996</v>
      </c>
      <c r="J8" s="449">
        <v>315124.41019999998</v>
      </c>
      <c r="K8" s="448">
        <v>0.2915770626899597</v>
      </c>
      <c r="L8" s="448" t="e">
        <v>#REF!</v>
      </c>
    </row>
    <row r="9" spans="2:13">
      <c r="B9" s="450">
        <v>43320</v>
      </c>
      <c r="C9" s="441" t="s">
        <v>729</v>
      </c>
      <c r="D9" s="441" t="s">
        <v>100</v>
      </c>
      <c r="E9" s="441" t="s">
        <v>47</v>
      </c>
      <c r="F9" s="448">
        <v>0.48718479999999997</v>
      </c>
      <c r="G9" s="448">
        <v>3.2500995609103498</v>
      </c>
      <c r="H9" s="439">
        <v>0.2</v>
      </c>
      <c r="I9" s="449">
        <v>1418184.135001</v>
      </c>
      <c r="J9" s="449">
        <v>436350.98200000002</v>
      </c>
      <c r="K9" s="448">
        <v>0.13532611706857567</v>
      </c>
      <c r="L9" s="448" t="e">
        <v>#REF!</v>
      </c>
    </row>
    <row r="10" spans="2:13">
      <c r="B10" s="450">
        <v>43768</v>
      </c>
      <c r="C10" s="441" t="s">
        <v>729</v>
      </c>
      <c r="D10" s="441" t="s">
        <v>104</v>
      </c>
      <c r="E10" s="441" t="s">
        <v>60</v>
      </c>
      <c r="F10" s="448">
        <v>0.52868709999999997</v>
      </c>
      <c r="G10" s="448">
        <v>1.2957828303300551</v>
      </c>
      <c r="H10" s="439">
        <v>0.22</v>
      </c>
      <c r="I10" s="449">
        <v>1134979.8440050001</v>
      </c>
      <c r="J10" s="449">
        <v>875902.82680000004</v>
      </c>
      <c r="K10" s="448">
        <v>0.26293545077376462</v>
      </c>
      <c r="L10" s="448" t="e">
        <v>#REF!</v>
      </c>
    </row>
    <row r="11" spans="2:13">
      <c r="B11" s="450">
        <v>43804</v>
      </c>
      <c r="C11" s="441" t="s">
        <v>729</v>
      </c>
      <c r="D11" s="441" t="s">
        <v>105</v>
      </c>
      <c r="E11" s="441" t="s">
        <v>58</v>
      </c>
      <c r="F11" s="448">
        <v>0.57759740000000004</v>
      </c>
      <c r="G11" s="448">
        <v>0</v>
      </c>
      <c r="H11" s="439">
        <v>0.2</v>
      </c>
      <c r="I11" s="449">
        <v>0</v>
      </c>
      <c r="J11" s="449">
        <v>79771.5</v>
      </c>
      <c r="K11" s="448">
        <v>0.57759740000000004</v>
      </c>
      <c r="L11" s="448" t="e">
        <v>#REF!</v>
      </c>
    </row>
    <row r="12" spans="2:13">
      <c r="B12" s="450">
        <v>44028</v>
      </c>
      <c r="C12" s="441" t="s">
        <v>729</v>
      </c>
      <c r="D12" s="441" t="s">
        <v>597</v>
      </c>
      <c r="E12" s="441" t="s">
        <v>596</v>
      </c>
      <c r="F12" s="448">
        <v>0.62188509999999997</v>
      </c>
      <c r="G12" s="448">
        <v>0.20911765220219519</v>
      </c>
      <c r="H12" s="439">
        <v>0.22</v>
      </c>
      <c r="I12" s="449">
        <v>36000</v>
      </c>
      <c r="J12" s="449">
        <v>172151.89449999999</v>
      </c>
      <c r="K12" s="448">
        <v>0.53467355135233929</v>
      </c>
      <c r="L12" s="448" t="e">
        <v>#REF!</v>
      </c>
    </row>
    <row r="13" spans="2:13">
      <c r="B13" s="450">
        <v>44048</v>
      </c>
      <c r="C13" s="441" t="s">
        <v>729</v>
      </c>
      <c r="D13" s="441" t="s">
        <v>595</v>
      </c>
      <c r="E13" s="441" t="s">
        <v>114</v>
      </c>
      <c r="F13" s="448">
        <v>0.65372039999999998</v>
      </c>
      <c r="G13" s="448">
        <v>2.1008740141324407</v>
      </c>
      <c r="H13" s="439">
        <v>0.2</v>
      </c>
      <c r="I13" s="449">
        <v>149696.72743999999</v>
      </c>
      <c r="J13" s="449">
        <v>71254.5</v>
      </c>
      <c r="K13" s="448">
        <v>0.24386189888179502</v>
      </c>
      <c r="L13" s="448" t="e">
        <v>#REF!</v>
      </c>
    </row>
    <row r="14" spans="2:13">
      <c r="B14" s="450">
        <v>44048</v>
      </c>
      <c r="C14" s="441" t="s">
        <v>729</v>
      </c>
      <c r="D14" s="441" t="s">
        <v>594</v>
      </c>
      <c r="E14" s="441" t="s">
        <v>112</v>
      </c>
      <c r="F14" s="448">
        <v>0.63705999999999996</v>
      </c>
      <c r="G14" s="448">
        <v>1.0636656337223256</v>
      </c>
      <c r="H14" s="439">
        <v>0.2</v>
      </c>
      <c r="I14" s="449">
        <v>113567.785</v>
      </c>
      <c r="J14" s="449">
        <v>106770.193</v>
      </c>
      <c r="K14" s="448">
        <v>0.3441832684867423</v>
      </c>
      <c r="L14" s="448" t="e">
        <v>#REF!</v>
      </c>
    </row>
    <row r="15" spans="2:13">
      <c r="B15" s="450">
        <v>44050</v>
      </c>
      <c r="C15" s="441" t="s">
        <v>729</v>
      </c>
      <c r="D15" s="441" t="s">
        <v>593</v>
      </c>
      <c r="E15" s="441" t="s">
        <v>110</v>
      </c>
      <c r="F15" s="448">
        <v>0.61873020000000001</v>
      </c>
      <c r="G15" s="448">
        <v>1.2541330614433737</v>
      </c>
      <c r="H15" s="439">
        <v>0.22</v>
      </c>
      <c r="I15" s="449">
        <v>1092870.411903</v>
      </c>
      <c r="J15" s="449">
        <v>871415.04</v>
      </c>
      <c r="K15" s="448">
        <v>0.31277057923195783</v>
      </c>
      <c r="L15" s="448" t="e">
        <v>#REF!</v>
      </c>
    </row>
    <row r="16" spans="2:13">
      <c r="B16" s="450">
        <v>44074</v>
      </c>
      <c r="C16" s="441" t="s">
        <v>729</v>
      </c>
      <c r="D16" s="441" t="s">
        <v>592</v>
      </c>
      <c r="E16" s="441" t="s">
        <v>109</v>
      </c>
      <c r="F16" s="448">
        <v>0.6628541</v>
      </c>
      <c r="G16" s="448">
        <v>1.5521376551387118</v>
      </c>
      <c r="H16" s="439">
        <v>0.22</v>
      </c>
      <c r="I16" s="449">
        <v>710449.46184599993</v>
      </c>
      <c r="J16" s="449">
        <v>457723.23060000001</v>
      </c>
      <c r="K16" s="448">
        <v>0.29984343582983236</v>
      </c>
      <c r="L16" s="448" t="e">
        <v>#REF!</v>
      </c>
    </row>
    <row r="17" spans="2:12">
      <c r="B17" s="450">
        <v>44188</v>
      </c>
      <c r="C17" s="441" t="s">
        <v>729</v>
      </c>
      <c r="D17" s="441" t="s">
        <v>590</v>
      </c>
      <c r="E17" s="441" t="s">
        <v>589</v>
      </c>
      <c r="F17" s="448" t="s">
        <v>1035</v>
      </c>
      <c r="G17" s="448" t="e">
        <v>#VALUE!</v>
      </c>
      <c r="H17" s="439" t="s">
        <v>591</v>
      </c>
      <c r="I17" s="449" t="s">
        <v>591</v>
      </c>
      <c r="J17" s="449" t="s">
        <v>591</v>
      </c>
      <c r="K17" s="448" t="e">
        <v>#VALUE!</v>
      </c>
      <c r="L17" s="448" t="e">
        <v>#VALUE!</v>
      </c>
    </row>
    <row r="18" spans="2:12">
      <c r="B18" s="450">
        <v>44435</v>
      </c>
      <c r="C18" s="441" t="s">
        <v>758</v>
      </c>
      <c r="D18" s="441" t="s">
        <v>544</v>
      </c>
      <c r="E18" s="441" t="s">
        <v>588</v>
      </c>
      <c r="F18" s="448">
        <v>0.60840019999999995</v>
      </c>
      <c r="G18" s="448">
        <v>1.9719025647377819</v>
      </c>
      <c r="H18" s="439">
        <v>0.1</v>
      </c>
      <c r="I18" s="449">
        <v>415259.01730300003</v>
      </c>
      <c r="J18" s="449">
        <v>210588</v>
      </c>
      <c r="K18" s="448">
        <v>0.21926604721793483</v>
      </c>
      <c r="L18" s="448" t="e">
        <v>#REF!</v>
      </c>
    </row>
    <row r="19" spans="2:12">
      <c r="B19" s="450">
        <v>44453</v>
      </c>
      <c r="C19" s="441" t="s">
        <v>758</v>
      </c>
      <c r="D19" s="441" t="s">
        <v>546</v>
      </c>
      <c r="E19" s="441" t="s">
        <v>586</v>
      </c>
      <c r="F19" s="448">
        <v>0.54717249999999995</v>
      </c>
      <c r="G19" s="448">
        <v>1.0794888070946276</v>
      </c>
      <c r="H19" s="439" t="s">
        <v>587</v>
      </c>
      <c r="I19" s="449">
        <v>1046037.1864000001</v>
      </c>
      <c r="J19" s="449">
        <v>969011.60950000002</v>
      </c>
      <c r="K19" s="448" t="e">
        <v>#VALUE!</v>
      </c>
      <c r="L19" s="448" t="e">
        <v>#VALUE!</v>
      </c>
    </row>
    <row r="20" spans="2:12">
      <c r="B20" s="450">
        <v>44518</v>
      </c>
      <c r="C20" s="441" t="s">
        <v>758</v>
      </c>
      <c r="D20" s="441" t="s">
        <v>775</v>
      </c>
      <c r="E20" s="441" t="s">
        <v>776</v>
      </c>
      <c r="F20" s="448">
        <v>0.58288470000000003</v>
      </c>
      <c r="G20" s="448">
        <v>1.8283869423918226</v>
      </c>
      <c r="H20" s="439">
        <v>0.2</v>
      </c>
      <c r="I20" s="449">
        <v>260793.79991500001</v>
      </c>
      <c r="J20" s="449">
        <v>142636</v>
      </c>
      <c r="K20" s="448">
        <v>0.23668430533099036</v>
      </c>
      <c r="L20" s="448" t="e">
        <v>#REF!</v>
      </c>
    </row>
    <row r="21" spans="2:12">
      <c r="B21" s="450">
        <v>44533</v>
      </c>
      <c r="C21" s="441" t="s">
        <v>758</v>
      </c>
      <c r="D21" s="441" t="s">
        <v>777</v>
      </c>
      <c r="E21" s="441" t="s">
        <v>778</v>
      </c>
      <c r="F21" s="448">
        <v>0.64202539999999997</v>
      </c>
      <c r="G21" s="448">
        <v>1.6523239995968932</v>
      </c>
      <c r="H21" s="439">
        <v>0.1</v>
      </c>
      <c r="I21" s="449">
        <v>168057.873999</v>
      </c>
      <c r="J21" s="449">
        <v>101710</v>
      </c>
      <c r="K21" s="448">
        <v>0.25814304551294098</v>
      </c>
      <c r="L21" s="448" t="e">
        <v>#REF!</v>
      </c>
    </row>
    <row r="22" spans="2:12">
      <c r="B22" s="450">
        <v>44540</v>
      </c>
      <c r="C22" s="441" t="s">
        <v>758</v>
      </c>
      <c r="D22" s="441" t="s">
        <v>779</v>
      </c>
      <c r="E22" s="441" t="s">
        <v>780</v>
      </c>
      <c r="F22" s="448">
        <v>0.67726169999999997</v>
      </c>
      <c r="G22" s="448">
        <v>1.3726969340999899</v>
      </c>
      <c r="H22" s="439">
        <v>0.2</v>
      </c>
      <c r="I22" s="449">
        <v>264228.01827100001</v>
      </c>
      <c r="J22" s="449">
        <v>192488.24100000001</v>
      </c>
      <c r="K22" s="448">
        <v>0.32278877288218322</v>
      </c>
      <c r="L22" s="448" t="e">
        <v>#REF!</v>
      </c>
    </row>
    <row r="23" spans="2:12">
      <c r="B23" s="450">
        <v>44648</v>
      </c>
      <c r="C23" s="441" t="s">
        <v>758</v>
      </c>
      <c r="D23" s="441" t="s">
        <v>781</v>
      </c>
      <c r="E23" s="441" t="s">
        <v>782</v>
      </c>
      <c r="F23" s="448">
        <v>0.92991840000000003</v>
      </c>
      <c r="G23" s="448" t="e">
        <v>#VALUE!</v>
      </c>
      <c r="H23" s="439">
        <v>0.2</v>
      </c>
      <c r="I23" s="449" t="s">
        <v>587</v>
      </c>
      <c r="J23" s="449">
        <v>180386</v>
      </c>
      <c r="K23" s="448" t="e">
        <v>#VALUE!</v>
      </c>
      <c r="L23" s="448" t="e">
        <v>#VALUE!</v>
      </c>
    </row>
    <row r="24" spans="2:12">
      <c r="B24" s="450">
        <v>44712</v>
      </c>
      <c r="C24" s="441" t="s">
        <v>758</v>
      </c>
      <c r="D24" s="441" t="s">
        <v>783</v>
      </c>
      <c r="E24" s="441" t="s">
        <v>784</v>
      </c>
      <c r="F24" s="448">
        <v>0.6276292</v>
      </c>
      <c r="G24" s="448" t="e">
        <v>#VALUE!</v>
      </c>
      <c r="H24" s="439" t="s">
        <v>587</v>
      </c>
      <c r="I24" s="449" t="s">
        <v>587</v>
      </c>
      <c r="J24" s="449">
        <v>87846.9</v>
      </c>
      <c r="K24" s="448" t="e">
        <v>#VALUE!</v>
      </c>
      <c r="L24" s="448" t="e">
        <v>#VALUE!</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7"/>
  <sheetViews>
    <sheetView showGridLines="0" workbookViewId="0">
      <selection activeCell="E55" sqref="E55:E62"/>
    </sheetView>
  </sheetViews>
  <sheetFormatPr defaultRowHeight="16.5"/>
  <cols>
    <col min="1" max="1" width="13" bestFit="1" customWidth="1"/>
    <col min="2" max="2" width="24" bestFit="1" customWidth="1"/>
    <col min="3" max="4" width="16.5" bestFit="1" customWidth="1"/>
    <col min="5" max="5" width="10.375" bestFit="1" customWidth="1"/>
    <col min="6" max="9" width="15.625" bestFit="1" customWidth="1"/>
    <col min="11" max="11" width="22" bestFit="1" customWidth="1"/>
    <col min="12" max="12" width="16.75" bestFit="1" customWidth="1"/>
  </cols>
  <sheetData>
    <row r="1" spans="1:17">
      <c r="A1" s="123"/>
      <c r="B1" s="438" t="s">
        <v>1011</v>
      </c>
      <c r="C1" s="123"/>
      <c r="D1" s="123"/>
      <c r="E1" s="123"/>
      <c r="F1" s="123"/>
      <c r="G1" s="123"/>
      <c r="H1" s="123"/>
      <c r="I1" s="123"/>
      <c r="J1" s="123"/>
      <c r="K1" s="123"/>
      <c r="L1" s="123"/>
      <c r="M1" s="123"/>
      <c r="N1" s="123"/>
      <c r="O1" s="453"/>
      <c r="P1" s="453"/>
      <c r="Q1" s="453"/>
    </row>
    <row r="2" spans="1:17">
      <c r="A2" s="120" t="s">
        <v>1012</v>
      </c>
      <c r="B2" s="120"/>
      <c r="C2" s="121" t="s">
        <v>266</v>
      </c>
      <c r="D2" s="121" t="s">
        <v>266</v>
      </c>
      <c r="E2" s="121" t="s">
        <v>266</v>
      </c>
      <c r="F2" s="121" t="s">
        <v>1013</v>
      </c>
      <c r="G2" s="121" t="s">
        <v>267</v>
      </c>
      <c r="H2" s="121" t="s">
        <v>1013</v>
      </c>
      <c r="I2" s="121" t="s">
        <v>267</v>
      </c>
      <c r="J2" s="122"/>
      <c r="K2" s="121"/>
      <c r="L2" s="121" t="s">
        <v>1014</v>
      </c>
      <c r="M2" s="123"/>
      <c r="N2" s="123"/>
      <c r="O2" s="453"/>
      <c r="P2" s="454"/>
      <c r="Q2" s="453"/>
    </row>
    <row r="3" spans="1:17">
      <c r="A3" s="3" t="s">
        <v>1015</v>
      </c>
      <c r="B3" s="3"/>
      <c r="C3" s="124" t="s">
        <v>268</v>
      </c>
      <c r="D3" s="124" t="s">
        <v>268</v>
      </c>
      <c r="E3" s="124" t="s">
        <v>268</v>
      </c>
      <c r="F3" s="125" t="s">
        <v>1016</v>
      </c>
      <c r="G3" s="125" t="s">
        <v>1016</v>
      </c>
      <c r="H3" s="125" t="s">
        <v>1017</v>
      </c>
      <c r="I3" s="125" t="s">
        <v>1017</v>
      </c>
      <c r="J3" s="123"/>
      <c r="K3" s="124" t="s">
        <v>1018</v>
      </c>
      <c r="L3" s="124" t="s">
        <v>1019</v>
      </c>
      <c r="M3" s="123"/>
      <c r="N3" s="456" t="s">
        <v>1020</v>
      </c>
      <c r="O3" s="453"/>
      <c r="P3" s="452"/>
      <c r="Q3" s="455"/>
    </row>
    <row r="4" spans="1:17">
      <c r="A4" s="3" t="s">
        <v>1021</v>
      </c>
      <c r="B4" s="3"/>
      <c r="C4" s="127">
        <f>N4</f>
        <v>20230428</v>
      </c>
      <c r="D4" s="127">
        <f>N4</f>
        <v>20230428</v>
      </c>
      <c r="E4" s="127">
        <f>N4</f>
        <v>20230428</v>
      </c>
      <c r="F4" s="125">
        <v>2022</v>
      </c>
      <c r="G4" s="125">
        <v>2022</v>
      </c>
      <c r="H4" s="125">
        <v>2022</v>
      </c>
      <c r="I4" s="125">
        <v>2022</v>
      </c>
      <c r="J4" s="123"/>
      <c r="K4" s="126" t="s">
        <v>1022</v>
      </c>
      <c r="L4" s="124" t="s">
        <v>1023</v>
      </c>
      <c r="M4" s="123"/>
      <c r="N4" s="457">
        <v>20230428</v>
      </c>
      <c r="O4" s="453"/>
      <c r="P4" s="452"/>
      <c r="Q4" s="455"/>
    </row>
    <row r="5" spans="1:17">
      <c r="A5" s="13" t="s">
        <v>1024</v>
      </c>
      <c r="B5" s="13" t="s">
        <v>1025</v>
      </c>
      <c r="C5" s="127" t="s">
        <v>269</v>
      </c>
      <c r="D5" s="127" t="s">
        <v>270</v>
      </c>
      <c r="E5" s="127" t="s">
        <v>271</v>
      </c>
      <c r="F5" s="127">
        <v>6000991040</v>
      </c>
      <c r="G5" s="127">
        <v>3000991040</v>
      </c>
      <c r="H5" s="127">
        <v>6000991040</v>
      </c>
      <c r="I5" s="127">
        <v>3000991040</v>
      </c>
      <c r="J5" s="123"/>
      <c r="K5" s="127">
        <f>E4</f>
        <v>20230428</v>
      </c>
      <c r="L5" s="125" t="str">
        <f>F4&amp;F3&amp;"&amp;"&amp;C4</f>
        <v>20224Q&amp;20230428</v>
      </c>
      <c r="M5" s="123"/>
      <c r="N5" s="123"/>
      <c r="O5" s="453"/>
      <c r="P5" s="452"/>
      <c r="Q5" s="455"/>
    </row>
    <row r="6" spans="1:17">
      <c r="A6" s="26" t="s">
        <v>366</v>
      </c>
      <c r="B6" s="26" t="s">
        <v>367</v>
      </c>
      <c r="C6" s="128" t="s">
        <v>272</v>
      </c>
      <c r="D6" s="128" t="s">
        <v>273</v>
      </c>
      <c r="E6" s="128" t="s">
        <v>274</v>
      </c>
      <c r="F6" s="128" t="s">
        <v>275</v>
      </c>
      <c r="G6" s="128" t="s">
        <v>275</v>
      </c>
      <c r="H6" s="128" t="s">
        <v>275</v>
      </c>
      <c r="I6" s="128" t="s">
        <v>275</v>
      </c>
      <c r="J6" s="123"/>
      <c r="K6" s="129" t="s">
        <v>368</v>
      </c>
      <c r="L6" s="129" t="s">
        <v>369</v>
      </c>
      <c r="M6" s="123"/>
      <c r="N6" s="123"/>
      <c r="O6" s="453"/>
      <c r="P6" s="452"/>
      <c r="Q6" s="455"/>
    </row>
    <row r="7" spans="1:17">
      <c r="A7" s="458" t="s">
        <v>374</v>
      </c>
      <c r="B7" s="459" t="s">
        <v>54</v>
      </c>
      <c r="C7" s="460">
        <v>4463032</v>
      </c>
      <c r="D7" s="460">
        <v>182783</v>
      </c>
      <c r="E7" s="460">
        <v>3620</v>
      </c>
      <c r="F7" s="461">
        <v>40122.803019999999</v>
      </c>
      <c r="G7" s="461">
        <v>40122.803019999999</v>
      </c>
      <c r="H7" s="462">
        <v>40126.1872</v>
      </c>
      <c r="I7" s="462">
        <v>40126.1872</v>
      </c>
      <c r="J7" s="123"/>
      <c r="K7" s="135">
        <f>(C7-D7)*E7/1000000</f>
        <v>15494.50138</v>
      </c>
      <c r="L7" s="463">
        <f>F7/K7</f>
        <v>2.5894865562947209</v>
      </c>
      <c r="M7" s="123"/>
      <c r="N7" s="123"/>
      <c r="O7" s="453"/>
      <c r="P7" s="453"/>
      <c r="Q7" s="453"/>
    </row>
    <row r="8" spans="1:17">
      <c r="A8" s="458" t="s">
        <v>1026</v>
      </c>
      <c r="B8" s="459" t="s">
        <v>0</v>
      </c>
      <c r="C8" s="460">
        <v>48060774</v>
      </c>
      <c r="D8" s="460">
        <v>300652</v>
      </c>
      <c r="E8" s="460">
        <v>1000</v>
      </c>
      <c r="F8" s="461">
        <v>134300</v>
      </c>
      <c r="G8" s="461">
        <v>134300</v>
      </c>
      <c r="H8" s="462">
        <v>134300</v>
      </c>
      <c r="I8" s="462">
        <v>134300</v>
      </c>
      <c r="J8" s="123"/>
      <c r="K8" s="135">
        <f>(C8-D8)*E8/1000000</f>
        <v>47760.122000000003</v>
      </c>
      <c r="L8" s="463">
        <f>F8/K8</f>
        <v>2.8119693664099099</v>
      </c>
      <c r="M8" s="123"/>
      <c r="N8" s="123"/>
      <c r="O8" s="453"/>
      <c r="P8" s="453"/>
      <c r="Q8" s="453"/>
    </row>
    <row r="9" spans="1:17">
      <c r="A9" s="458" t="s">
        <v>1027</v>
      </c>
      <c r="B9" s="459" t="s">
        <v>51</v>
      </c>
      <c r="C9" s="460">
        <v>7826815</v>
      </c>
      <c r="D9" s="460">
        <v>0</v>
      </c>
      <c r="E9" s="460">
        <v>3895</v>
      </c>
      <c r="F9" s="461">
        <v>45586.880080000003</v>
      </c>
      <c r="G9" s="461">
        <v>45586.880080000003</v>
      </c>
      <c r="H9" s="462">
        <v>45586.141519999997</v>
      </c>
      <c r="I9" s="462">
        <v>45586.141519999997</v>
      </c>
      <c r="J9" s="123"/>
      <c r="K9" s="135">
        <f t="shared" ref="K9" si="0">(C9-D9)*E9/1000000</f>
        <v>30485.444425000002</v>
      </c>
      <c r="L9" s="463">
        <f t="shared" ref="L9:L27" si="1">F9/K9</f>
        <v>1.495365442093272</v>
      </c>
      <c r="M9" s="123"/>
      <c r="N9" s="123"/>
      <c r="O9" s="453"/>
      <c r="P9" s="453"/>
      <c r="Q9" s="453"/>
    </row>
    <row r="10" spans="1:17">
      <c r="A10" s="458" t="s">
        <v>1028</v>
      </c>
      <c r="B10" s="459" t="s">
        <v>49</v>
      </c>
      <c r="C10" s="460">
        <v>63341590</v>
      </c>
      <c r="D10" s="460">
        <v>0</v>
      </c>
      <c r="E10" s="460">
        <v>4975</v>
      </c>
      <c r="F10" s="461">
        <v>427432.36599999998</v>
      </c>
      <c r="G10" s="461">
        <v>278137.11900000001</v>
      </c>
      <c r="H10" s="462"/>
      <c r="I10" s="462"/>
      <c r="J10" s="123"/>
      <c r="K10" s="135">
        <f>(C10-D10)*E10/1000000</f>
        <v>315124.41025000002</v>
      </c>
      <c r="L10" s="463">
        <f t="shared" si="1"/>
        <v>1.356392434533719</v>
      </c>
      <c r="M10" s="123"/>
      <c r="N10" s="123"/>
      <c r="O10" s="453"/>
      <c r="P10" s="453"/>
      <c r="Q10" s="453"/>
    </row>
    <row r="11" spans="1:17">
      <c r="A11" s="464" t="s">
        <v>1029</v>
      </c>
      <c r="B11" s="465" t="s">
        <v>47</v>
      </c>
      <c r="C11" s="466">
        <v>73830123</v>
      </c>
      <c r="D11" s="466">
        <v>0</v>
      </c>
      <c r="E11" s="466">
        <v>5870</v>
      </c>
      <c r="F11" s="467">
        <v>1372255.3884999999</v>
      </c>
      <c r="G11" s="467">
        <v>485000</v>
      </c>
      <c r="H11" s="468"/>
      <c r="I11" s="468"/>
      <c r="J11" s="123"/>
      <c r="K11" s="135">
        <f>(C11-D11)*E11/1000000</f>
        <v>433382.82201</v>
      </c>
      <c r="L11" s="463">
        <f t="shared" si="1"/>
        <v>3.1663815887661926</v>
      </c>
      <c r="M11" s="123"/>
      <c r="N11" s="123"/>
      <c r="O11" s="453"/>
      <c r="P11" s="453"/>
      <c r="Q11" s="453"/>
    </row>
    <row r="12" spans="1:17">
      <c r="A12" s="469" t="s">
        <v>1030</v>
      </c>
      <c r="B12" s="470" t="s">
        <v>60</v>
      </c>
      <c r="C12" s="471">
        <v>242968884</v>
      </c>
      <c r="D12" s="471">
        <v>0</v>
      </c>
      <c r="E12" s="471">
        <v>3605</v>
      </c>
      <c r="F12" s="472">
        <v>1134979.844</v>
      </c>
      <c r="G12" s="472">
        <v>1134979.844</v>
      </c>
      <c r="H12" s="473"/>
      <c r="I12" s="473"/>
      <c r="J12" s="123"/>
      <c r="K12" s="135">
        <f>(C12-D12)*E12/1000000</f>
        <v>875902.82681999996</v>
      </c>
      <c r="L12" s="463">
        <f t="shared" si="1"/>
        <v>1.2957828302947594</v>
      </c>
      <c r="M12" s="123"/>
      <c r="N12" s="123"/>
      <c r="O12" s="453"/>
      <c r="P12" s="452"/>
      <c r="Q12" s="455"/>
    </row>
    <row r="13" spans="1:17">
      <c r="A13" s="474" t="s">
        <v>1031</v>
      </c>
      <c r="B13" s="475" t="s">
        <v>58</v>
      </c>
      <c r="C13" s="476">
        <v>18660000</v>
      </c>
      <c r="D13" s="476">
        <v>0</v>
      </c>
      <c r="E13" s="476">
        <v>4275</v>
      </c>
      <c r="F13" s="477">
        <v>0</v>
      </c>
      <c r="G13" s="477">
        <v>0</v>
      </c>
      <c r="H13" s="478"/>
      <c r="I13" s="478"/>
      <c r="J13" s="123"/>
      <c r="K13" s="135">
        <f>(C13-D13)*E13/1000000</f>
        <v>79771.5</v>
      </c>
      <c r="L13" s="463">
        <f t="shared" si="1"/>
        <v>0</v>
      </c>
      <c r="M13" s="123"/>
      <c r="N13" s="123"/>
      <c r="O13" s="453"/>
      <c r="P13" s="452"/>
      <c r="Q13" s="455"/>
    </row>
    <row r="14" spans="1:17">
      <c r="A14" s="137" t="s">
        <v>785</v>
      </c>
      <c r="B14" s="479" t="s">
        <v>596</v>
      </c>
      <c r="C14" s="139">
        <v>36745335</v>
      </c>
      <c r="D14" s="480">
        <v>0</v>
      </c>
      <c r="E14" s="139">
        <v>4685</v>
      </c>
      <c r="F14" s="140">
        <v>36000</v>
      </c>
      <c r="G14" s="140">
        <v>0</v>
      </c>
      <c r="H14" s="141"/>
      <c r="I14" s="141"/>
      <c r="J14" s="123"/>
      <c r="K14" s="135">
        <f t="shared" ref="K14:K27" si="2">(C14-D14)*E14/1000000</f>
        <v>172151.89447500001</v>
      </c>
      <c r="L14" s="463">
        <f t="shared" si="1"/>
        <v>0.20911765223256337</v>
      </c>
      <c r="M14" s="123"/>
      <c r="N14" s="123"/>
      <c r="O14" s="453"/>
      <c r="P14" s="453"/>
      <c r="Q14" s="453"/>
    </row>
    <row r="15" spans="1:17">
      <c r="A15" s="137" t="s">
        <v>786</v>
      </c>
      <c r="B15" s="479" t="s">
        <v>114</v>
      </c>
      <c r="C15" s="139">
        <v>20100000</v>
      </c>
      <c r="D15" s="139">
        <v>0</v>
      </c>
      <c r="E15" s="139">
        <v>3545</v>
      </c>
      <c r="F15" s="140">
        <v>149696.72700000001</v>
      </c>
      <c r="G15" s="140">
        <v>149696.72700000001</v>
      </c>
      <c r="H15" s="141"/>
      <c r="I15" s="141"/>
      <c r="J15" s="123"/>
      <c r="K15" s="135">
        <f t="shared" si="2"/>
        <v>71254.5</v>
      </c>
      <c r="L15" s="463">
        <f t="shared" si="1"/>
        <v>2.1008740079573922</v>
      </c>
      <c r="M15" s="123"/>
      <c r="N15" s="123"/>
      <c r="O15" s="453"/>
      <c r="P15" s="453"/>
      <c r="Q15" s="453"/>
    </row>
    <row r="16" spans="1:17">
      <c r="A16" s="137" t="s">
        <v>787</v>
      </c>
      <c r="B16" s="138" t="s">
        <v>112</v>
      </c>
      <c r="C16" s="139">
        <v>28358617</v>
      </c>
      <c r="D16" s="139">
        <v>0</v>
      </c>
      <c r="E16" s="139">
        <v>3765</v>
      </c>
      <c r="F16" s="140">
        <v>113567.785</v>
      </c>
      <c r="G16" s="140">
        <v>59567.785000000003</v>
      </c>
      <c r="H16" s="141"/>
      <c r="I16" s="141"/>
      <c r="J16" s="123"/>
      <c r="K16" s="135">
        <f>(C16-D16)*E16/1000000</f>
        <v>106770.19300499999</v>
      </c>
      <c r="L16" s="463">
        <f t="shared" si="1"/>
        <v>1.0636656336725145</v>
      </c>
      <c r="M16" s="123"/>
      <c r="N16" s="123"/>
      <c r="O16" s="453"/>
      <c r="P16" s="453"/>
      <c r="Q16" s="453"/>
    </row>
    <row r="17" spans="1:17">
      <c r="A17" s="481" t="s">
        <v>1032</v>
      </c>
      <c r="B17" s="482" t="s">
        <v>110</v>
      </c>
      <c r="C17" s="483">
        <v>197376000</v>
      </c>
      <c r="D17" s="483">
        <v>0</v>
      </c>
      <c r="E17" s="483">
        <v>4415</v>
      </c>
      <c r="F17" s="484">
        <v>1162625.0089</v>
      </c>
      <c r="G17" s="484">
        <v>189754.59700000001</v>
      </c>
      <c r="H17" s="485"/>
      <c r="I17" s="485"/>
      <c r="J17" s="123"/>
      <c r="K17" s="135">
        <f t="shared" si="2"/>
        <v>871415.04</v>
      </c>
      <c r="L17" s="463">
        <f t="shared" si="1"/>
        <v>1.3341805632595003</v>
      </c>
      <c r="M17" s="123"/>
      <c r="N17" s="123"/>
      <c r="O17" s="453"/>
      <c r="P17" s="453"/>
      <c r="Q17" s="453"/>
    </row>
    <row r="18" spans="1:17">
      <c r="A18" s="143" t="s">
        <v>1033</v>
      </c>
      <c r="B18" s="144" t="s">
        <v>109</v>
      </c>
      <c r="C18" s="11">
        <v>88534474</v>
      </c>
      <c r="D18" s="11">
        <v>0</v>
      </c>
      <c r="E18" s="11">
        <v>5170</v>
      </c>
      <c r="F18" s="146">
        <v>710449.46200000006</v>
      </c>
      <c r="G18" s="146">
        <v>710449.46200000006</v>
      </c>
      <c r="H18" s="147"/>
      <c r="I18" s="147"/>
      <c r="J18" s="123"/>
      <c r="K18" s="135">
        <f t="shared" si="2"/>
        <v>457723.23057999997</v>
      </c>
      <c r="L18" s="463">
        <f t="shared" si="1"/>
        <v>1.55213765554298</v>
      </c>
      <c r="M18" s="123"/>
      <c r="N18" s="123"/>
      <c r="O18" s="453"/>
      <c r="P18" s="453"/>
      <c r="Q18" s="453"/>
    </row>
    <row r="19" spans="1:17">
      <c r="A19" s="137" t="s">
        <v>1037</v>
      </c>
      <c r="B19" s="138" t="s">
        <v>589</v>
      </c>
      <c r="C19" s="139">
        <v>213089000</v>
      </c>
      <c r="D19" s="139">
        <v>0</v>
      </c>
      <c r="E19" s="139">
        <v>3760</v>
      </c>
      <c r="F19" s="140">
        <v>1062285.0319999999</v>
      </c>
      <c r="G19" s="140">
        <v>0</v>
      </c>
      <c r="H19" s="141"/>
      <c r="I19" s="141"/>
      <c r="J19" s="123"/>
      <c r="K19" s="135">
        <f t="shared" si="2"/>
        <v>801214.64</v>
      </c>
      <c r="L19" s="463">
        <f t="shared" si="1"/>
        <v>1.3258432621750396</v>
      </c>
    </row>
    <row r="20" spans="1:17">
      <c r="A20" s="137" t="s">
        <v>1038</v>
      </c>
      <c r="B20" s="138" t="s">
        <v>588</v>
      </c>
      <c r="C20" s="139">
        <v>64400000</v>
      </c>
      <c r="D20" s="139">
        <v>0</v>
      </c>
      <c r="E20" s="139">
        <v>3270</v>
      </c>
      <c r="F20" s="140">
        <v>533987.33860999998</v>
      </c>
      <c r="G20" s="140">
        <v>56752.635609999998</v>
      </c>
      <c r="H20" s="141"/>
      <c r="I20" s="141"/>
      <c r="J20" s="123"/>
      <c r="K20" s="135">
        <f t="shared" si="2"/>
        <v>210588</v>
      </c>
      <c r="L20" s="463">
        <f t="shared" si="1"/>
        <v>2.5356968992060325</v>
      </c>
    </row>
    <row r="21" spans="1:17">
      <c r="A21" s="137" t="s">
        <v>1039</v>
      </c>
      <c r="B21" s="138" t="s">
        <v>586</v>
      </c>
      <c r="C21" s="139">
        <v>196554079</v>
      </c>
      <c r="D21" s="139">
        <v>0</v>
      </c>
      <c r="E21" s="139">
        <v>4930</v>
      </c>
      <c r="F21" s="140">
        <v>1605866.912</v>
      </c>
      <c r="G21" s="140">
        <v>1158022.5360000001</v>
      </c>
      <c r="H21" s="141"/>
      <c r="I21" s="141"/>
      <c r="J21" s="486"/>
      <c r="K21" s="135">
        <f t="shared" si="2"/>
        <v>969011.60947000002</v>
      </c>
      <c r="L21" s="463">
        <f t="shared" si="1"/>
        <v>1.6572215402850823</v>
      </c>
    </row>
    <row r="22" spans="1:17">
      <c r="A22" s="487" t="s">
        <v>1040</v>
      </c>
      <c r="B22" s="482" t="s">
        <v>776</v>
      </c>
      <c r="C22" s="483">
        <v>42200000</v>
      </c>
      <c r="D22" s="483">
        <v>0</v>
      </c>
      <c r="E22" s="483">
        <v>3380</v>
      </c>
      <c r="F22" s="484">
        <v>300634.44799999997</v>
      </c>
      <c r="G22" s="484">
        <v>117713.175</v>
      </c>
      <c r="H22" s="485"/>
      <c r="I22" s="485"/>
      <c r="J22" s="486"/>
      <c r="K22" s="135">
        <f t="shared" si="2"/>
        <v>142636</v>
      </c>
      <c r="L22" s="463">
        <f t="shared" si="1"/>
        <v>2.1077038615777219</v>
      </c>
    </row>
    <row r="23" spans="1:17">
      <c r="A23" s="487" t="s">
        <v>1041</v>
      </c>
      <c r="B23" s="482" t="s">
        <v>778</v>
      </c>
      <c r="C23" s="139">
        <v>29060000</v>
      </c>
      <c r="D23" s="483">
        <v>0</v>
      </c>
      <c r="E23" s="483">
        <v>3500</v>
      </c>
      <c r="F23" s="484">
        <v>199521.85175999999</v>
      </c>
      <c r="G23" s="140">
        <v>0</v>
      </c>
      <c r="H23" s="141"/>
      <c r="I23" s="141"/>
      <c r="J23" s="486"/>
      <c r="K23" s="135">
        <f t="shared" si="2"/>
        <v>101710</v>
      </c>
      <c r="L23" s="463">
        <f t="shared" si="1"/>
        <v>1.9616738940123881</v>
      </c>
    </row>
    <row r="24" spans="1:17">
      <c r="A24" s="137" t="s">
        <v>1042</v>
      </c>
      <c r="B24" s="138" t="s">
        <v>780</v>
      </c>
      <c r="C24" s="139">
        <v>55955884</v>
      </c>
      <c r="D24" s="139">
        <v>0</v>
      </c>
      <c r="E24" s="139">
        <v>3440</v>
      </c>
      <c r="F24" s="140">
        <v>263871.09299999999</v>
      </c>
      <c r="G24" s="140">
        <v>192185.11050000001</v>
      </c>
      <c r="H24" s="141"/>
      <c r="I24" s="141"/>
      <c r="J24" s="486"/>
      <c r="K24" s="135">
        <f t="shared" si="2"/>
        <v>192488.24096</v>
      </c>
      <c r="L24" s="463">
        <f t="shared" si="1"/>
        <v>1.3708426638634705</v>
      </c>
    </row>
    <row r="25" spans="1:17">
      <c r="A25" s="137" t="s">
        <v>1043</v>
      </c>
      <c r="B25" s="138" t="s">
        <v>782</v>
      </c>
      <c r="C25" s="139">
        <v>40400000</v>
      </c>
      <c r="D25" s="139">
        <v>0</v>
      </c>
      <c r="E25" s="139">
        <v>4465</v>
      </c>
      <c r="F25" s="140">
        <v>292000</v>
      </c>
      <c r="G25" s="140">
        <v>292000</v>
      </c>
      <c r="H25" s="141"/>
      <c r="I25" s="141"/>
      <c r="J25" s="486"/>
      <c r="K25" s="135">
        <f t="shared" si="2"/>
        <v>180386</v>
      </c>
      <c r="L25" s="463">
        <f t="shared" si="1"/>
        <v>1.6187509008459637</v>
      </c>
    </row>
    <row r="26" spans="1:17">
      <c r="A26" s="137" t="s">
        <v>1044</v>
      </c>
      <c r="B26" s="138" t="s">
        <v>784</v>
      </c>
      <c r="C26" s="139">
        <v>26580000</v>
      </c>
      <c r="D26" s="139">
        <v>0</v>
      </c>
      <c r="E26" s="139">
        <v>3305</v>
      </c>
      <c r="F26" s="140">
        <v>42264.9</v>
      </c>
      <c r="G26" s="140">
        <v>0</v>
      </c>
      <c r="H26" s="141"/>
      <c r="I26" s="141"/>
      <c r="J26" s="486"/>
      <c r="K26" s="135">
        <f t="shared" si="2"/>
        <v>87846.9</v>
      </c>
      <c r="L26" s="463">
        <f t="shared" si="1"/>
        <v>0.48111999398954319</v>
      </c>
    </row>
    <row r="27" spans="1:17">
      <c r="A27" s="481" t="s">
        <v>1045</v>
      </c>
      <c r="B27" s="488" t="s">
        <v>999</v>
      </c>
      <c r="C27" s="489">
        <v>101414285</v>
      </c>
      <c r="D27" s="489">
        <v>0</v>
      </c>
      <c r="E27" s="489">
        <v>4325</v>
      </c>
      <c r="F27" s="490">
        <v>0</v>
      </c>
      <c r="G27" s="490">
        <v>0</v>
      </c>
      <c r="H27" s="491"/>
      <c r="I27" s="491"/>
      <c r="J27" s="486"/>
      <c r="K27" s="135">
        <f t="shared" si="2"/>
        <v>438616.78262499999</v>
      </c>
      <c r="L27" s="463">
        <f t="shared" si="1"/>
        <v>0</v>
      </c>
    </row>
  </sheetData>
  <phoneticPr fontId="2" type="noConversion"/>
  <conditionalFormatting sqref="B1">
    <cfRule type="expression" dxfId="6" priority="1" stopIfTrue="1">
      <formula>MID($B$1, 15, 10)-TODAY() &lt; 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FF99"/>
  </sheetPr>
  <dimension ref="A1:V750"/>
  <sheetViews>
    <sheetView showGridLines="0" topLeftCell="A31" zoomScale="85" zoomScaleNormal="85" workbookViewId="0">
      <pane xSplit="3" topLeftCell="D1" activePane="topRight" state="frozen"/>
      <selection activeCell="E55" sqref="E55:E62"/>
      <selection pane="topRight" activeCell="E55" sqref="E55:E62"/>
    </sheetView>
  </sheetViews>
  <sheetFormatPr defaultRowHeight="15.75" customHeight="1"/>
  <cols>
    <col min="1" max="1" width="6.375" style="267" customWidth="1"/>
    <col min="2" max="2" width="19.25" style="267" customWidth="1"/>
    <col min="3" max="3" width="20.125" style="267" bestFit="1" customWidth="1"/>
    <col min="4" max="4" width="14.875" style="267" bestFit="1" customWidth="1"/>
    <col min="5" max="5" width="13.375" style="267" customWidth="1"/>
    <col min="6" max="6" width="17.25" style="267" bestFit="1" customWidth="1"/>
    <col min="7" max="7" width="15.125" style="267" bestFit="1" customWidth="1"/>
    <col min="8" max="8" width="15.125" style="267" customWidth="1"/>
    <col min="9" max="9" width="17" style="267" customWidth="1"/>
    <col min="10" max="10" width="15.125" style="267" customWidth="1"/>
    <col min="11" max="11" width="13.375" style="267" customWidth="1"/>
    <col min="12" max="12" width="18" style="267" customWidth="1"/>
    <col min="13" max="13" width="12.875" style="267" bestFit="1" customWidth="1"/>
    <col min="14" max="14" width="48" style="267" customWidth="1"/>
    <col min="15" max="15" width="12.25" style="267" customWidth="1"/>
    <col min="16" max="16" width="15.125" style="267" customWidth="1"/>
    <col min="17" max="18" width="15.125" style="267" hidden="1" customWidth="1"/>
    <col min="19" max="19" width="15.125" style="267" customWidth="1"/>
    <col min="20" max="20" width="17.875" style="267" customWidth="1"/>
    <col min="21" max="21" width="9" style="267"/>
    <col min="22" max="22" width="17.125" style="267" bestFit="1" customWidth="1"/>
    <col min="23" max="16384" width="9" style="267"/>
  </cols>
  <sheetData>
    <row r="1" spans="1:22" ht="15.75" customHeight="1">
      <c r="A1" s="50"/>
      <c r="B1" s="335" t="s">
        <v>789</v>
      </c>
      <c r="C1" s="266"/>
      <c r="D1" s="266"/>
      <c r="E1" s="266"/>
      <c r="F1" s="266"/>
      <c r="G1" s="266"/>
      <c r="H1" s="266"/>
      <c r="I1" s="266"/>
      <c r="J1" s="266"/>
      <c r="Q1" s="324" t="s">
        <v>757</v>
      </c>
    </row>
    <row r="2" spans="1:22" ht="15.75" customHeight="1" thickBot="1">
      <c r="A2" s="50"/>
      <c r="B2" s="335"/>
      <c r="C2" s="266"/>
      <c r="D2" s="266"/>
      <c r="E2" s="266"/>
      <c r="F2" s="266"/>
      <c r="G2" s="266"/>
      <c r="H2" s="266"/>
      <c r="I2" s="266"/>
      <c r="J2" s="266"/>
      <c r="Q2" s="324" t="s">
        <v>795</v>
      </c>
    </row>
    <row r="3" spans="1:22" ht="15.75" customHeight="1" thickBot="1">
      <c r="B3" s="337" t="s">
        <v>792</v>
      </c>
      <c r="D3" s="268"/>
      <c r="K3" s="269"/>
      <c r="M3" s="270"/>
      <c r="N3" s="271"/>
      <c r="O3" s="62"/>
      <c r="P3" s="62"/>
      <c r="Q3" s="62"/>
      <c r="R3" s="62"/>
      <c r="S3" s="62"/>
      <c r="T3" s="271"/>
    </row>
    <row r="4" spans="1:22" ht="15.75" customHeight="1" thickTop="1">
      <c r="B4" s="429" t="s">
        <v>790</v>
      </c>
      <c r="M4" s="270"/>
      <c r="N4" s="271"/>
      <c r="O4" s="271"/>
      <c r="P4" s="271"/>
      <c r="Q4" s="271"/>
      <c r="R4" s="271"/>
      <c r="S4" s="271"/>
      <c r="T4" s="271"/>
      <c r="U4" s="270"/>
    </row>
    <row r="5" spans="1:22" ht="15.75" customHeight="1" thickBot="1">
      <c r="B5" s="430" t="s">
        <v>791</v>
      </c>
      <c r="M5" s="270"/>
      <c r="N5" s="271"/>
      <c r="O5" s="271"/>
      <c r="P5" s="271"/>
      <c r="Q5" s="271"/>
      <c r="R5" s="271"/>
      <c r="S5" s="271"/>
      <c r="T5" s="271"/>
      <c r="U5" s="270"/>
    </row>
    <row r="6" spans="1:22" ht="15.75" customHeight="1" thickBot="1">
      <c r="L6" s="327" t="s">
        <v>726</v>
      </c>
      <c r="M6" s="328">
        <v>45016</v>
      </c>
      <c r="P6" s="271"/>
      <c r="Q6" s="271"/>
      <c r="R6" s="271"/>
      <c r="S6" s="271"/>
      <c r="T6" s="271"/>
    </row>
    <row r="7" spans="1:22" ht="15.75" customHeight="1" thickBot="1">
      <c r="I7" s="332" t="s">
        <v>858</v>
      </c>
      <c r="J7" s="331">
        <f>D64</f>
        <v>0.20899999999999999</v>
      </c>
      <c r="L7" s="329" t="s">
        <v>121</v>
      </c>
      <c r="M7" s="330">
        <v>44994</v>
      </c>
      <c r="P7" s="274"/>
      <c r="Q7" s="274"/>
      <c r="R7" s="271"/>
      <c r="S7" s="271"/>
      <c r="T7" s="271"/>
    </row>
    <row r="8" spans="1:22" ht="15.75" customHeight="1" thickBot="1">
      <c r="F8" s="276"/>
      <c r="G8" s="276"/>
      <c r="H8" s="276"/>
      <c r="I8" s="276"/>
      <c r="J8" s="276"/>
      <c r="M8" s="271"/>
      <c r="N8" s="271"/>
      <c r="O8" s="274"/>
      <c r="P8" s="322" t="s">
        <v>759</v>
      </c>
      <c r="Q8" s="274"/>
      <c r="V8" s="271"/>
    </row>
    <row r="9" spans="1:22" ht="15.75" customHeight="1" thickTop="1" thickBot="1">
      <c r="B9" s="334" t="s">
        <v>256</v>
      </c>
      <c r="C9" s="334" t="s">
        <v>44</v>
      </c>
      <c r="D9" s="334" t="s">
        <v>107</v>
      </c>
      <c r="E9" s="334" t="s">
        <v>46</v>
      </c>
      <c r="F9" s="334" t="s">
        <v>793</v>
      </c>
      <c r="G9" s="334" t="s">
        <v>794</v>
      </c>
      <c r="H9" s="334" t="s">
        <v>656</v>
      </c>
      <c r="I9" s="334" t="s">
        <v>442</v>
      </c>
      <c r="J9" s="334" t="s">
        <v>788</v>
      </c>
      <c r="K9" s="334" t="s">
        <v>731</v>
      </c>
      <c r="L9" s="334" t="s">
        <v>732</v>
      </c>
      <c r="M9" s="334" t="s">
        <v>733</v>
      </c>
      <c r="N9" s="334" t="s">
        <v>734</v>
      </c>
      <c r="O9" s="334" t="s">
        <v>63</v>
      </c>
      <c r="P9" s="334" t="s">
        <v>122</v>
      </c>
      <c r="V9" s="271"/>
    </row>
    <row r="10" spans="1:22" ht="24.75" thickBot="1">
      <c r="A10" s="277"/>
      <c r="B10" s="278">
        <v>1</v>
      </c>
      <c r="C10" s="279" t="s">
        <v>54</v>
      </c>
      <c r="D10" s="279" t="s">
        <v>56</v>
      </c>
      <c r="E10" s="281">
        <v>40738</v>
      </c>
      <c r="F10" s="264">
        <f>VLOOKUP(D10,'BETA(23.1Q)'!$D$4:$G$23,3,FALSE)</f>
        <v>0.78020469999999997</v>
      </c>
      <c r="G10" s="326">
        <f>'차입금시총(23.1Q)'!L7</f>
        <v>2.2671661388271973</v>
      </c>
      <c r="H10" s="265">
        <f>(VLOOKUP(D10,'BETA(23.1Q)'!$D$4:$G$23,4,FALSE)-0.01)*1.1</f>
        <v>0.20900000000000002</v>
      </c>
      <c r="I10" s="338">
        <f>F10/(1+G10*(1-H10))</f>
        <v>0.27931005018366695</v>
      </c>
      <c r="J10" s="338">
        <f t="shared" ref="J10:J30" si="0">I10*(1+$G$31*(1-$J$7))</f>
        <v>0.72149397389115055</v>
      </c>
      <c r="K10" s="280" t="s">
        <v>599</v>
      </c>
      <c r="L10" s="280" t="s">
        <v>766</v>
      </c>
      <c r="M10" s="280" t="s">
        <v>736</v>
      </c>
      <c r="N10" s="280" t="s">
        <v>774</v>
      </c>
      <c r="O10" s="280">
        <f t="shared" ref="O10:O29" si="1">YEARFRAC(E10,EOMONTH($M$6,-2),1)</f>
        <v>11.551600673967986</v>
      </c>
      <c r="P10" s="280" t="s">
        <v>729</v>
      </c>
      <c r="Q10" s="267">
        <f>IF(P10="O",1,0)</f>
        <v>1</v>
      </c>
      <c r="R10" s="267">
        <f>Q10</f>
        <v>1</v>
      </c>
      <c r="V10" s="271"/>
    </row>
    <row r="11" spans="1:22" ht="24.75" thickBot="1">
      <c r="A11" s="277"/>
      <c r="B11" s="278">
        <v>2</v>
      </c>
      <c r="C11" s="279" t="s">
        <v>0</v>
      </c>
      <c r="D11" s="279" t="s">
        <v>57</v>
      </c>
      <c r="E11" s="281">
        <v>40939</v>
      </c>
      <c r="F11" s="264">
        <f>VLOOKUP(D11,'BETA(23.1Q)'!$D$4:$G$23,3,FALSE)</f>
        <v>1.0056590000000001</v>
      </c>
      <c r="G11" s="326">
        <f>'차입금시총(23.1Q)'!L8</f>
        <v>3.120942693018768</v>
      </c>
      <c r="H11" s="265">
        <f>(VLOOKUP(D11,'BETA(23.1Q)'!$D$4:$G$23,4,FALSE)-0.01)*1.1</f>
        <v>0.20900000000000002</v>
      </c>
      <c r="I11" s="338">
        <f t="shared" ref="I11:I29" si="2">F11/(1+G11*(1-H11))</f>
        <v>0.28992676020818053</v>
      </c>
      <c r="J11" s="338">
        <f t="shared" si="0"/>
        <v>0.74891830860520536</v>
      </c>
      <c r="K11" s="280" t="s">
        <v>599</v>
      </c>
      <c r="L11" s="280" t="s">
        <v>735</v>
      </c>
      <c r="M11" s="280" t="s">
        <v>753</v>
      </c>
      <c r="N11" s="280" t="s">
        <v>752</v>
      </c>
      <c r="O11" s="280">
        <f t="shared" si="1"/>
        <v>11.000684462696784</v>
      </c>
      <c r="P11" s="280" t="s">
        <v>729</v>
      </c>
      <c r="Q11" s="267">
        <f t="shared" ref="Q11:Q29" si="3">IF(P11="O",1,0)</f>
        <v>1</v>
      </c>
      <c r="R11" s="267">
        <f>R10+Q11</f>
        <v>2</v>
      </c>
      <c r="V11" s="271"/>
    </row>
    <row r="12" spans="1:22" ht="12.75" thickBot="1">
      <c r="A12" s="277"/>
      <c r="B12" s="278">
        <v>3</v>
      </c>
      <c r="C12" s="279" t="s">
        <v>51</v>
      </c>
      <c r="D12" s="279" t="s">
        <v>102</v>
      </c>
      <c r="E12" s="281">
        <v>42635</v>
      </c>
      <c r="F12" s="264">
        <f>VLOOKUP(D12,'BETA(23.1Q)'!$D$4:$G$23,3,FALSE)</f>
        <v>0.79244499999999995</v>
      </c>
      <c r="G12" s="326">
        <f>'차입금시총(23.1Q)'!L9</f>
        <v>1.6089636455672085</v>
      </c>
      <c r="H12" s="265">
        <f>(VLOOKUP(D12,'BETA(23.1Q)'!$D$4:$G$23,4,FALSE)-0.01)*1.1</f>
        <v>0.20900000000000002</v>
      </c>
      <c r="I12" s="338">
        <f t="shared" si="2"/>
        <v>0.34868148099651392</v>
      </c>
      <c r="J12" s="338">
        <f t="shared" si="0"/>
        <v>0.90068934927690447</v>
      </c>
      <c r="K12" s="280" t="s">
        <v>599</v>
      </c>
      <c r="L12" s="280" t="s">
        <v>735</v>
      </c>
      <c r="M12" s="280" t="s">
        <v>738</v>
      </c>
      <c r="N12" s="280" t="s">
        <v>754</v>
      </c>
      <c r="O12" s="280">
        <f t="shared" si="1"/>
        <v>6.3572895277207389</v>
      </c>
      <c r="P12" s="280" t="s">
        <v>729</v>
      </c>
      <c r="Q12" s="267">
        <f t="shared" si="3"/>
        <v>1</v>
      </c>
      <c r="R12" s="267">
        <f t="shared" ref="R12:R29" si="4">R11+Q12</f>
        <v>3</v>
      </c>
      <c r="V12" s="282"/>
    </row>
    <row r="13" spans="1:22" ht="24.75" thickBot="1">
      <c r="A13" s="277"/>
      <c r="B13" s="278">
        <v>4</v>
      </c>
      <c r="C13" s="279" t="s">
        <v>49</v>
      </c>
      <c r="D13" s="279" t="s">
        <v>103</v>
      </c>
      <c r="E13" s="281">
        <v>43278</v>
      </c>
      <c r="F13" s="264">
        <f>VLOOKUP(D13,'BETA(23.1Q)'!$D$4:$G$23,3,FALSE)</f>
        <v>0.60944980000000004</v>
      </c>
      <c r="G13" s="326">
        <f>'차입금시총(23.1Q)'!L10</f>
        <v>1.2708196538239649</v>
      </c>
      <c r="H13" s="265">
        <f>(VLOOKUP(D13,'BETA(23.1Q)'!$D$4:$G$23,4,FALSE)-0.01)*1.1</f>
        <v>0.20900000000000002</v>
      </c>
      <c r="I13" s="338">
        <f t="shared" si="2"/>
        <v>0.30393188909457847</v>
      </c>
      <c r="J13" s="338">
        <f t="shared" si="0"/>
        <v>0.78509536735572449</v>
      </c>
      <c r="K13" s="280" t="s">
        <v>739</v>
      </c>
      <c r="L13" s="280" t="s">
        <v>756</v>
      </c>
      <c r="M13" s="280" t="s">
        <v>740</v>
      </c>
      <c r="N13" s="280" t="s">
        <v>755</v>
      </c>
      <c r="O13" s="280">
        <f t="shared" si="1"/>
        <v>4.5979005020538564</v>
      </c>
      <c r="P13" s="280" t="s">
        <v>729</v>
      </c>
      <c r="Q13" s="267">
        <f t="shared" si="3"/>
        <v>1</v>
      </c>
      <c r="R13" s="267">
        <f t="shared" si="4"/>
        <v>4</v>
      </c>
      <c r="V13" s="282"/>
    </row>
    <row r="14" spans="1:22" ht="36.75" thickBot="1">
      <c r="A14" s="277"/>
      <c r="B14" s="278">
        <v>5</v>
      </c>
      <c r="C14" s="279" t="s">
        <v>47</v>
      </c>
      <c r="D14" s="279" t="s">
        <v>100</v>
      </c>
      <c r="E14" s="281">
        <v>43320</v>
      </c>
      <c r="F14" s="264">
        <f>VLOOKUP(D14,'BETA(23.1Q)'!$D$4:$G$23,3,FALSE)</f>
        <v>0.49491479999999999</v>
      </c>
      <c r="G14" s="326">
        <f>'차입금시총(23.1Q)'!L11</f>
        <v>2.6031736591117016</v>
      </c>
      <c r="H14" s="265">
        <f>(VLOOKUP(D14,'BETA(23.1Q)'!$D$4:$G$23,4,FALSE)-0.01)*1.1</f>
        <v>0.20900000000000002</v>
      </c>
      <c r="I14" s="338">
        <f t="shared" si="2"/>
        <v>0.16178389827526521</v>
      </c>
      <c r="J14" s="338">
        <f t="shared" si="0"/>
        <v>0.41790872760026621</v>
      </c>
      <c r="K14" s="280" t="s">
        <v>344</v>
      </c>
      <c r="L14" s="280" t="s">
        <v>756</v>
      </c>
      <c r="M14" s="280" t="s">
        <v>737</v>
      </c>
      <c r="N14" s="280" t="s">
        <v>751</v>
      </c>
      <c r="O14" s="280">
        <f t="shared" si="1"/>
        <v>4.4828845276129616</v>
      </c>
      <c r="P14" s="280" t="s">
        <v>729</v>
      </c>
      <c r="Q14" s="267">
        <f t="shared" si="3"/>
        <v>1</v>
      </c>
      <c r="R14" s="267">
        <f t="shared" si="4"/>
        <v>5</v>
      </c>
      <c r="V14" s="282"/>
    </row>
    <row r="15" spans="1:22" ht="12.75" thickBot="1">
      <c r="A15" s="277"/>
      <c r="B15" s="278">
        <v>6</v>
      </c>
      <c r="C15" s="279" t="s">
        <v>60</v>
      </c>
      <c r="D15" s="279" t="s">
        <v>104</v>
      </c>
      <c r="E15" s="281">
        <v>43768</v>
      </c>
      <c r="F15" s="264">
        <f>VLOOKUP(D15,'BETA(23.1Q)'!$D$4:$G$23,3,FALSE)</f>
        <v>0.52657730000000003</v>
      </c>
      <c r="G15" s="326">
        <f>'차입금시총(23.1Q)'!L12</f>
        <v>1.1449257605913254</v>
      </c>
      <c r="H15" s="265">
        <f>(VLOOKUP(D15,'BETA(23.1Q)'!$D$4:$G$23,4,FALSE)-0.01)*1.1</f>
        <v>0.23100000000000001</v>
      </c>
      <c r="I15" s="338">
        <f t="shared" si="2"/>
        <v>0.28002759195253579</v>
      </c>
      <c r="J15" s="338">
        <f t="shared" si="0"/>
        <v>0.72334747705694658</v>
      </c>
      <c r="K15" s="280" t="s">
        <v>344</v>
      </c>
      <c r="L15" s="280" t="s">
        <v>735</v>
      </c>
      <c r="M15" s="280" t="s">
        <v>740</v>
      </c>
      <c r="N15" s="280" t="s">
        <v>741</v>
      </c>
      <c r="O15" s="280">
        <f t="shared" si="1"/>
        <v>3.2557502738225632</v>
      </c>
      <c r="P15" s="280" t="s">
        <v>729</v>
      </c>
      <c r="Q15" s="267">
        <f t="shared" si="3"/>
        <v>1</v>
      </c>
      <c r="R15" s="267">
        <f t="shared" si="4"/>
        <v>6</v>
      </c>
      <c r="V15" s="282"/>
    </row>
    <row r="16" spans="1:22" ht="36.75" thickBot="1">
      <c r="A16" s="277"/>
      <c r="B16" s="278">
        <v>7</v>
      </c>
      <c r="C16" s="279" t="s">
        <v>58</v>
      </c>
      <c r="D16" s="279" t="s">
        <v>105</v>
      </c>
      <c r="E16" s="281">
        <v>43804</v>
      </c>
      <c r="F16" s="264">
        <f>VLOOKUP(D16,'BETA(23.1Q)'!$D$4:$G$23,3,FALSE)</f>
        <v>0.57458390000000004</v>
      </c>
      <c r="G16" s="326">
        <f>'차입금시총(23.1Q)'!L13</f>
        <v>0</v>
      </c>
      <c r="H16" s="265">
        <f>(VLOOKUP(D16,'BETA(23.1Q)'!$D$4:$G$23,4,FALSE)-0.01)*1.1</f>
        <v>0.20900000000000002</v>
      </c>
      <c r="I16" s="338">
        <f t="shared" si="2"/>
        <v>0.57458390000000004</v>
      </c>
      <c r="J16" s="338">
        <f t="shared" si="0"/>
        <v>1.4842245063228927</v>
      </c>
      <c r="K16" s="280" t="s">
        <v>344</v>
      </c>
      <c r="L16" s="280" t="s">
        <v>742</v>
      </c>
      <c r="M16" s="280" t="s">
        <v>737</v>
      </c>
      <c r="N16" s="280" t="s">
        <v>764</v>
      </c>
      <c r="O16" s="280">
        <f t="shared" si="1"/>
        <v>3.1571741511500551</v>
      </c>
      <c r="P16" s="280" t="s">
        <v>758</v>
      </c>
      <c r="Q16" s="267">
        <f t="shared" si="3"/>
        <v>0</v>
      </c>
      <c r="R16" s="267">
        <f t="shared" si="4"/>
        <v>6</v>
      </c>
      <c r="V16" s="282"/>
    </row>
    <row r="17" spans="1:22" ht="24.75" thickBot="1">
      <c r="A17" s="277"/>
      <c r="B17" s="278">
        <v>8</v>
      </c>
      <c r="C17" s="278" t="s">
        <v>761</v>
      </c>
      <c r="D17" s="278" t="s">
        <v>106</v>
      </c>
      <c r="E17" s="283">
        <v>44028</v>
      </c>
      <c r="F17" s="264">
        <f>VLOOKUP(D17,'BETA(23.1Q)'!$D$4:$G$23,3,FALSE)</f>
        <v>0.64019329999999997</v>
      </c>
      <c r="G17" s="326">
        <f>'차입금시총(23.1Q)'!L14</f>
        <v>0.19792246478980999</v>
      </c>
      <c r="H17" s="265" t="e">
        <f>(VLOOKUP(D17,'BETA(23.1Q)'!$D$4:$G$23,4,FALSE)-0.01)*1.1</f>
        <v>#VALUE!</v>
      </c>
      <c r="I17" s="338" t="e">
        <f t="shared" si="2"/>
        <v>#VALUE!</v>
      </c>
      <c r="J17" s="338" t="e">
        <f t="shared" si="0"/>
        <v>#VALUE!</v>
      </c>
      <c r="K17" s="280" t="s">
        <v>344</v>
      </c>
      <c r="L17" s="280" t="s">
        <v>762</v>
      </c>
      <c r="M17" s="280" t="s">
        <v>765</v>
      </c>
      <c r="N17" s="280" t="s">
        <v>763</v>
      </c>
      <c r="O17" s="280">
        <f t="shared" si="1"/>
        <v>2.5434633812457221</v>
      </c>
      <c r="P17" s="280" t="s">
        <v>758</v>
      </c>
      <c r="Q17" s="267">
        <f t="shared" si="3"/>
        <v>0</v>
      </c>
      <c r="R17" s="267">
        <f t="shared" si="4"/>
        <v>6</v>
      </c>
      <c r="V17" s="266"/>
    </row>
    <row r="18" spans="1:22" ht="24.75" thickBot="1">
      <c r="A18" s="277"/>
      <c r="B18" s="278">
        <v>9</v>
      </c>
      <c r="C18" s="278" t="s">
        <v>114</v>
      </c>
      <c r="D18" s="278" t="s">
        <v>117</v>
      </c>
      <c r="E18" s="283">
        <v>44048</v>
      </c>
      <c r="F18" s="264">
        <f>VLOOKUP(D18,'BETA(23.1Q)'!$D$4:$G$23,3,FALSE)</f>
        <v>0.65599390000000002</v>
      </c>
      <c r="G18" s="326">
        <f>'차입금시총(23.1Q)'!L15</f>
        <v>1.9940022378069493</v>
      </c>
      <c r="H18" s="265">
        <f>(VLOOKUP(D18,'BETA(23.1Q)'!$D$4:$G$23,4,FALSE)-0.01)*1.1</f>
        <v>0.20900000000000002</v>
      </c>
      <c r="I18" s="338">
        <f t="shared" si="2"/>
        <v>0.25453193571594895</v>
      </c>
      <c r="J18" s="338">
        <f t="shared" si="0"/>
        <v>0.65748890045720843</v>
      </c>
      <c r="K18" s="280" t="s">
        <v>344</v>
      </c>
      <c r="L18" s="280" t="s">
        <v>735</v>
      </c>
      <c r="M18" s="280" t="s">
        <v>740</v>
      </c>
      <c r="N18" s="280" t="s">
        <v>767</v>
      </c>
      <c r="O18" s="280">
        <f t="shared" si="1"/>
        <v>2.4887063655030799</v>
      </c>
      <c r="P18" s="280" t="s">
        <v>729</v>
      </c>
      <c r="Q18" s="267">
        <f t="shared" si="3"/>
        <v>1</v>
      </c>
      <c r="R18" s="267">
        <f t="shared" si="4"/>
        <v>7</v>
      </c>
      <c r="S18" s="270"/>
    </row>
    <row r="19" spans="1:22" ht="36.75" thickBot="1">
      <c r="A19" s="277"/>
      <c r="B19" s="278">
        <v>10</v>
      </c>
      <c r="C19" s="278" t="s">
        <v>112</v>
      </c>
      <c r="D19" s="278" t="s">
        <v>118</v>
      </c>
      <c r="E19" s="283">
        <v>44048</v>
      </c>
      <c r="F19" s="264">
        <f>VLOOKUP(D19,'BETA(23.1Q)'!$D$4:$G$23,3,FALSE)</f>
        <v>0.64341839999999995</v>
      </c>
      <c r="G19" s="326">
        <f>'차입금시총(23.1Q)'!L16</f>
        <v>0.51357407913252406</v>
      </c>
      <c r="H19" s="265">
        <f>(VLOOKUP(D19,'BETA(23.1Q)'!$D$4:$G$23,4,FALSE)-0.01)*1.1</f>
        <v>0.20900000000000002</v>
      </c>
      <c r="I19" s="338">
        <f t="shared" si="2"/>
        <v>0.457546171665135</v>
      </c>
      <c r="J19" s="338">
        <f t="shared" si="0"/>
        <v>1.1819009212747076</v>
      </c>
      <c r="K19" s="280" t="s">
        <v>344</v>
      </c>
      <c r="L19" s="280" t="s">
        <v>762</v>
      </c>
      <c r="M19" s="280" t="s">
        <v>768</v>
      </c>
      <c r="N19" s="280" t="s">
        <v>769</v>
      </c>
      <c r="O19" s="280">
        <f t="shared" si="1"/>
        <v>2.4887063655030799</v>
      </c>
      <c r="P19" s="280" t="s">
        <v>758</v>
      </c>
      <c r="Q19" s="267">
        <f t="shared" si="3"/>
        <v>0</v>
      </c>
      <c r="R19" s="267">
        <f t="shared" si="4"/>
        <v>7</v>
      </c>
    </row>
    <row r="20" spans="1:22" ht="48.75" thickBot="1">
      <c r="A20" s="277"/>
      <c r="B20" s="278">
        <v>11</v>
      </c>
      <c r="C20" s="278" t="s">
        <v>110</v>
      </c>
      <c r="D20" s="278" t="s">
        <v>119</v>
      </c>
      <c r="E20" s="283">
        <v>44050</v>
      </c>
      <c r="F20" s="264">
        <f>VLOOKUP(D20,'BETA(23.1Q)'!$D$4:$G$23,3,FALSE)</f>
        <v>0.6088192</v>
      </c>
      <c r="G20" s="326">
        <f>'차입금시총(23.1Q)'!L17</f>
        <v>1.3133572322833209</v>
      </c>
      <c r="H20" s="265">
        <f>(VLOOKUP(D20,'BETA(23.1Q)'!$D$4:$G$23,4,FALSE)-0.01)*1.1</f>
        <v>0.23100000000000001</v>
      </c>
      <c r="I20" s="338">
        <f t="shared" si="2"/>
        <v>0.30289938732895089</v>
      </c>
      <c r="J20" s="338">
        <f t="shared" si="0"/>
        <v>0.78242828179456259</v>
      </c>
      <c r="K20" s="280" t="s">
        <v>344</v>
      </c>
      <c r="L20" s="280" t="s">
        <v>771</v>
      </c>
      <c r="M20" s="280" t="s">
        <v>737</v>
      </c>
      <c r="N20" s="280" t="s">
        <v>770</v>
      </c>
      <c r="O20" s="280">
        <f t="shared" si="1"/>
        <v>2.4832306639288158</v>
      </c>
      <c r="P20" s="280" t="s">
        <v>758</v>
      </c>
      <c r="Q20" s="267">
        <f t="shared" si="3"/>
        <v>0</v>
      </c>
      <c r="R20" s="267">
        <f t="shared" si="4"/>
        <v>7</v>
      </c>
    </row>
    <row r="21" spans="1:22" ht="24.75" thickBot="1">
      <c r="A21" s="277"/>
      <c r="B21" s="278">
        <v>12</v>
      </c>
      <c r="C21" s="278" t="s">
        <v>109</v>
      </c>
      <c r="D21" s="278" t="s">
        <v>116</v>
      </c>
      <c r="E21" s="283">
        <v>44074</v>
      </c>
      <c r="F21" s="264">
        <f>VLOOKUP(D21,'BETA(23.1Q)'!$D$4:$G$23,3,FALSE)</f>
        <v>0.67875750000000001</v>
      </c>
      <c r="G21" s="326">
        <f>'차입금시총(23.1Q)'!L18</f>
        <v>1.5343311050013779</v>
      </c>
      <c r="H21" s="265">
        <f>(VLOOKUP(D21,'BETA(23.1Q)'!$D$4:$G$23,4,FALSE)-0.01)*1.1</f>
        <v>0.23100000000000001</v>
      </c>
      <c r="I21" s="338">
        <f t="shared" si="2"/>
        <v>0.31137084592373282</v>
      </c>
      <c r="J21" s="338">
        <f t="shared" si="0"/>
        <v>0.80431115468862568</v>
      </c>
      <c r="K21" s="280" t="s">
        <v>344</v>
      </c>
      <c r="L21" s="280" t="s">
        <v>735</v>
      </c>
      <c r="M21" s="280" t="s">
        <v>744</v>
      </c>
      <c r="N21" s="280" t="s">
        <v>772</v>
      </c>
      <c r="O21" s="280">
        <f t="shared" si="1"/>
        <v>2.4175222450376452</v>
      </c>
      <c r="P21" s="280" t="s">
        <v>758</v>
      </c>
      <c r="Q21" s="267">
        <f t="shared" si="3"/>
        <v>0</v>
      </c>
      <c r="R21" s="267">
        <f t="shared" si="4"/>
        <v>7</v>
      </c>
    </row>
    <row r="22" spans="1:22" ht="12.75" thickBot="1">
      <c r="A22" s="277"/>
      <c r="B22" s="278">
        <v>13</v>
      </c>
      <c r="C22" s="278" t="s">
        <v>746</v>
      </c>
      <c r="D22" s="278" t="s">
        <v>258</v>
      </c>
      <c r="E22" s="283">
        <v>44188</v>
      </c>
      <c r="F22" s="264" t="str">
        <f>VLOOKUP(D22,'BETA(23.1Q)'!$D$4:$G$23,3,FALSE)</f>
        <v>#N/A Invalid Security</v>
      </c>
      <c r="G22" s="326">
        <f>'차입금시총(23.1Q)'!L19</f>
        <v>0</v>
      </c>
      <c r="H22" s="265" t="e">
        <f>(VLOOKUP(D22,'BETA(23.1Q)'!$D$4:$G$23,4,FALSE)-0.01)*1.1</f>
        <v>#VALUE!</v>
      </c>
      <c r="I22" s="338" t="e">
        <f t="shared" si="2"/>
        <v>#VALUE!</v>
      </c>
      <c r="J22" s="338" t="e">
        <f t="shared" si="0"/>
        <v>#VALUE!</v>
      </c>
      <c r="K22" s="280" t="s">
        <v>344</v>
      </c>
      <c r="L22" s="280" t="s">
        <v>742</v>
      </c>
      <c r="M22" s="280" t="s">
        <v>743</v>
      </c>
      <c r="N22" s="280" t="s">
        <v>745</v>
      </c>
      <c r="O22" s="280">
        <f t="shared" si="1"/>
        <v>2.1054072553045859</v>
      </c>
      <c r="P22" s="280" t="s">
        <v>758</v>
      </c>
      <c r="Q22" s="267">
        <f t="shared" si="3"/>
        <v>0</v>
      </c>
      <c r="R22" s="267">
        <f t="shared" si="4"/>
        <v>7</v>
      </c>
    </row>
    <row r="23" spans="1:22" ht="15.75" customHeight="1" thickBot="1">
      <c r="A23" s="277"/>
      <c r="B23" s="278">
        <v>14</v>
      </c>
      <c r="C23" s="278" t="s">
        <v>541</v>
      </c>
      <c r="D23" s="278" t="s">
        <v>545</v>
      </c>
      <c r="E23" s="285">
        <v>44435</v>
      </c>
      <c r="F23" s="264">
        <f>VLOOKUP(D23,'BETA(23.1Q)'!$D$4:$G$23,3,FALSE)</f>
        <v>0.65114139999999998</v>
      </c>
      <c r="G23" s="326">
        <f>'차입금시총(23.1Q)'!L20</f>
        <v>0</v>
      </c>
      <c r="H23" s="265">
        <f>(VLOOKUP(D23,'BETA(23.1Q)'!$D$4:$G$23,4,FALSE)-0.01)*1.1</f>
        <v>9.9000000000000019E-2</v>
      </c>
      <c r="I23" s="338">
        <f t="shared" si="2"/>
        <v>0.65114139999999998</v>
      </c>
      <c r="J23" s="338">
        <f t="shared" si="0"/>
        <v>1.6819824275643596</v>
      </c>
      <c r="K23" s="280"/>
      <c r="L23" s="280"/>
      <c r="M23" s="280"/>
      <c r="N23" s="280"/>
      <c r="O23" s="280">
        <f t="shared" si="1"/>
        <v>1.4301369863013698</v>
      </c>
      <c r="P23" s="280" t="s">
        <v>758</v>
      </c>
      <c r="Q23" s="267">
        <f t="shared" si="3"/>
        <v>0</v>
      </c>
      <c r="R23" s="267">
        <f t="shared" si="4"/>
        <v>7</v>
      </c>
    </row>
    <row r="24" spans="1:22" ht="15.75" customHeight="1" thickBot="1">
      <c r="A24" s="277"/>
      <c r="B24" s="278">
        <v>15</v>
      </c>
      <c r="C24" s="278" t="s">
        <v>747</v>
      </c>
      <c r="D24" s="278" t="s">
        <v>547</v>
      </c>
      <c r="E24" s="285">
        <v>44453</v>
      </c>
      <c r="F24" s="264">
        <f>VLOOKUP(D24,'BETA(23.1Q)'!$D$4:$G$23,3,FALSE)</f>
        <v>0.54174690000000003</v>
      </c>
      <c r="G24" s="326">
        <f>'차입금시총(23.1Q)'!L21</f>
        <v>0</v>
      </c>
      <c r="H24" s="265" t="e">
        <f>(VLOOKUP(D24,'BETA(23.1Q)'!$D$4:$G$23,4,FALSE)-0.01)*1.1</f>
        <v>#VALUE!</v>
      </c>
      <c r="I24" s="338" t="e">
        <f t="shared" si="2"/>
        <v>#VALUE!</v>
      </c>
      <c r="J24" s="338" t="e">
        <f t="shared" si="0"/>
        <v>#VALUE!</v>
      </c>
      <c r="K24" s="280"/>
      <c r="L24" s="280"/>
      <c r="M24" s="280"/>
      <c r="N24" s="280"/>
      <c r="O24" s="280">
        <f t="shared" si="1"/>
        <v>1.3808219178082193</v>
      </c>
      <c r="P24" s="280" t="s">
        <v>758</v>
      </c>
      <c r="Q24" s="267">
        <f t="shared" si="3"/>
        <v>0</v>
      </c>
      <c r="R24" s="267">
        <f t="shared" si="4"/>
        <v>7</v>
      </c>
    </row>
    <row r="25" spans="1:22" ht="15.75" customHeight="1" thickBot="1">
      <c r="A25" s="277"/>
      <c r="B25" s="278">
        <v>16</v>
      </c>
      <c r="C25" s="278" t="s">
        <v>748</v>
      </c>
      <c r="D25" s="278" t="s">
        <v>721</v>
      </c>
      <c r="E25" s="285">
        <v>44518</v>
      </c>
      <c r="F25" s="264">
        <f>VLOOKUP(D25,'BETA(23.1Q)'!$D$4:$G$23,3,FALSE)</f>
        <v>0.59811340000000002</v>
      </c>
      <c r="G25" s="326">
        <f>'차입금시총(23.1Q)'!L22</f>
        <v>0</v>
      </c>
      <c r="H25" s="265">
        <f>(VLOOKUP(D25,'BETA(23.1Q)'!$D$4:$G$23,4,FALSE)-0.01)*1.1</f>
        <v>0.20900000000000002</v>
      </c>
      <c r="I25" s="338">
        <f t="shared" si="2"/>
        <v>0.59811340000000002</v>
      </c>
      <c r="J25" s="338">
        <f t="shared" si="0"/>
        <v>1.5450042471432055</v>
      </c>
      <c r="K25" s="280"/>
      <c r="L25" s="280"/>
      <c r="M25" s="280"/>
      <c r="N25" s="280"/>
      <c r="O25" s="280">
        <f t="shared" si="1"/>
        <v>1.2027397260273973</v>
      </c>
      <c r="P25" s="280" t="s">
        <v>758</v>
      </c>
      <c r="Q25" s="267">
        <f t="shared" si="3"/>
        <v>0</v>
      </c>
      <c r="R25" s="267">
        <f t="shared" si="4"/>
        <v>7</v>
      </c>
    </row>
    <row r="26" spans="1:22" ht="15.75" customHeight="1" thickBot="1">
      <c r="A26" s="277"/>
      <c r="B26" s="278">
        <v>17</v>
      </c>
      <c r="C26" s="278" t="s">
        <v>717</v>
      </c>
      <c r="D26" s="278" t="s">
        <v>722</v>
      </c>
      <c r="E26" s="285">
        <v>44533</v>
      </c>
      <c r="F26" s="264">
        <f>VLOOKUP(D26,'BETA(23.1Q)'!$D$4:$G$23,3,FALSE)</f>
        <v>0.65775609999999995</v>
      </c>
      <c r="G26" s="326">
        <f>'차입금시총(23.1Q)'!L23</f>
        <v>0</v>
      </c>
      <c r="H26" s="265">
        <f>(VLOOKUP(D26,'BETA(23.1Q)'!$D$4:$G$23,4,FALSE)-0.01)*1.1</f>
        <v>9.9000000000000019E-2</v>
      </c>
      <c r="I26" s="338">
        <f t="shared" si="2"/>
        <v>0.65775609999999995</v>
      </c>
      <c r="J26" s="338">
        <f t="shared" si="0"/>
        <v>1.6990690529326895</v>
      </c>
      <c r="K26" s="280"/>
      <c r="L26" s="280"/>
      <c r="M26" s="280"/>
      <c r="N26" s="280"/>
      <c r="O26" s="280">
        <f t="shared" si="1"/>
        <v>1.1616438356164382</v>
      </c>
      <c r="P26" s="280" t="s">
        <v>758</v>
      </c>
      <c r="Q26" s="267">
        <f t="shared" si="3"/>
        <v>0</v>
      </c>
      <c r="R26" s="267">
        <f t="shared" si="4"/>
        <v>7</v>
      </c>
    </row>
    <row r="27" spans="1:22" ht="15.75" customHeight="1" thickBot="1">
      <c r="A27" s="277"/>
      <c r="B27" s="278">
        <v>18</v>
      </c>
      <c r="C27" s="278" t="s">
        <v>718</v>
      </c>
      <c r="D27" s="278" t="s">
        <v>723</v>
      </c>
      <c r="E27" s="285">
        <v>44540</v>
      </c>
      <c r="F27" s="264">
        <f>VLOOKUP(D27,'BETA(23.1Q)'!$D$4:$G$23,3,FALSE)</f>
        <v>0.73447430000000002</v>
      </c>
      <c r="G27" s="326">
        <f>'차입금시총(23.1Q)'!L24</f>
        <v>0</v>
      </c>
      <c r="H27" s="265">
        <f>(VLOOKUP(D27,'BETA(23.1Q)'!$D$4:$G$23,4,FALSE)-0.01)*1.1</f>
        <v>9.9000000000000019E-2</v>
      </c>
      <c r="I27" s="338">
        <f t="shared" si="2"/>
        <v>0.73447430000000002</v>
      </c>
      <c r="J27" s="338">
        <f t="shared" si="0"/>
        <v>1.8972420830523657</v>
      </c>
      <c r="K27" s="280"/>
      <c r="L27" s="280"/>
      <c r="M27" s="280"/>
      <c r="N27" s="280"/>
      <c r="O27" s="280">
        <f t="shared" si="1"/>
        <v>1.1424657534246576</v>
      </c>
      <c r="P27" s="280" t="s">
        <v>758</v>
      </c>
      <c r="Q27" s="267">
        <f t="shared" si="3"/>
        <v>0</v>
      </c>
      <c r="R27" s="267">
        <f t="shared" si="4"/>
        <v>7</v>
      </c>
    </row>
    <row r="28" spans="1:22" ht="15.75" customHeight="1" thickBot="1">
      <c r="A28" s="277"/>
      <c r="B28" s="278">
        <v>19</v>
      </c>
      <c r="C28" s="278" t="s">
        <v>719</v>
      </c>
      <c r="D28" s="278" t="s">
        <v>724</v>
      </c>
      <c r="E28" s="285">
        <v>44648</v>
      </c>
      <c r="F28" s="264">
        <f>VLOOKUP(D28,'BETA(23.1Q)'!$D$4:$G$23,3,FALSE)</f>
        <v>0.95966220000000002</v>
      </c>
      <c r="G28" s="326">
        <f>'차입금시총(23.1Q)'!L25</f>
        <v>0</v>
      </c>
      <c r="H28" s="265" t="e">
        <f>(VLOOKUP(D28,'BETA(23.1Q)'!$D$4:$G$23,4,FALSE)-0.01)*1.1</f>
        <v>#VALUE!</v>
      </c>
      <c r="I28" s="338" t="e">
        <f t="shared" si="2"/>
        <v>#VALUE!</v>
      </c>
      <c r="J28" s="338" t="e">
        <f t="shared" si="0"/>
        <v>#VALUE!</v>
      </c>
      <c r="K28" s="280"/>
      <c r="L28" s="280"/>
      <c r="M28" s="280"/>
      <c r="N28" s="280"/>
      <c r="O28" s="280">
        <f t="shared" si="1"/>
        <v>0.84657534246575339</v>
      </c>
      <c r="P28" s="280" t="s">
        <v>758</v>
      </c>
      <c r="Q28" s="267">
        <f t="shared" si="3"/>
        <v>0</v>
      </c>
      <c r="R28" s="267">
        <f t="shared" si="4"/>
        <v>7</v>
      </c>
    </row>
    <row r="29" spans="1:22" ht="15.75" customHeight="1" thickBot="1">
      <c r="A29" s="277"/>
      <c r="B29" s="278">
        <v>20</v>
      </c>
      <c r="C29" s="278" t="s">
        <v>720</v>
      </c>
      <c r="D29" s="278" t="s">
        <v>725</v>
      </c>
      <c r="E29" s="285">
        <v>44712</v>
      </c>
      <c r="F29" s="264">
        <f>VLOOKUP(D29,'BETA(23.1Q)'!$D$4:$G$23,3,FALSE)</f>
        <v>0.71068319999999996</v>
      </c>
      <c r="G29" s="326">
        <f>'차입금시총(23.1Q)'!L26</f>
        <v>0</v>
      </c>
      <c r="H29" s="265">
        <f>(VLOOKUP(D29,'BETA(23.1Q)'!$D$4:$G$23,4,FALSE)-0.01)*1.1</f>
        <v>9.9000000000000019E-2</v>
      </c>
      <c r="I29" s="339">
        <f t="shared" si="2"/>
        <v>0.71068319999999996</v>
      </c>
      <c r="J29" s="339">
        <f t="shared" si="0"/>
        <v>1.8357865956076624</v>
      </c>
      <c r="K29" s="280"/>
      <c r="L29" s="280"/>
      <c r="M29" s="280"/>
      <c r="N29" s="280"/>
      <c r="O29" s="280">
        <f t="shared" si="1"/>
        <v>0.67123287671232879</v>
      </c>
      <c r="P29" s="280" t="s">
        <v>758</v>
      </c>
      <c r="Q29" s="267">
        <f t="shared" si="3"/>
        <v>0</v>
      </c>
      <c r="R29" s="267">
        <f t="shared" si="4"/>
        <v>7</v>
      </c>
    </row>
    <row r="30" spans="1:22" ht="15.75" customHeight="1" thickBot="1">
      <c r="A30" s="277"/>
      <c r="B30" s="278">
        <v>21</v>
      </c>
      <c r="C30" s="278" t="s">
        <v>1000</v>
      </c>
      <c r="D30" s="278" t="s">
        <v>1001</v>
      </c>
      <c r="E30" s="285">
        <v>44840</v>
      </c>
      <c r="F30" s="264" t="e">
        <f>VLOOKUP(D30,'BETA(23.1Q)'!$D$4:$G$23,3,FALSE)</f>
        <v>#N/A</v>
      </c>
      <c r="G30" s="326">
        <f>'차입금시총(23.1Q)'!L27</f>
        <v>0</v>
      </c>
      <c r="H30" s="265" t="e">
        <f>(VLOOKUP(D30,'BETA(23.1Q)'!$D$4:$G$23,4,FALSE)-0.01)*1.1</f>
        <v>#N/A</v>
      </c>
      <c r="I30" s="339" t="e">
        <f t="shared" ref="I30" si="5">F30/(1+G30*(1-H30))</f>
        <v>#N/A</v>
      </c>
      <c r="J30" s="339" t="e">
        <f t="shared" si="0"/>
        <v>#N/A</v>
      </c>
      <c r="K30" s="280"/>
      <c r="L30" s="280"/>
      <c r="M30" s="280"/>
      <c r="N30" s="280"/>
      <c r="O30" s="280">
        <f t="shared" ref="O30" si="6">YEARFRAC(E30,EOMONTH($M$6,-2),1)</f>
        <v>0.32054794520547947</v>
      </c>
      <c r="P30" s="280" t="s">
        <v>758</v>
      </c>
    </row>
    <row r="31" spans="1:22" ht="15.75" customHeight="1" thickBot="1">
      <c r="A31" s="286"/>
      <c r="B31" s="40" t="s">
        <v>773</v>
      </c>
      <c r="C31" s="287"/>
      <c r="D31" s="287"/>
      <c r="E31" s="288"/>
      <c r="F31" s="341">
        <f>AVERAGEIF($P$10:$P$29,"O",F10:F29)</f>
        <v>0.69503492857142868</v>
      </c>
      <c r="G31" s="342">
        <f>AVERAGEIF($P$10:$P$29,"O",G10:G29)</f>
        <v>2.0014276841067309</v>
      </c>
      <c r="H31" s="336"/>
      <c r="I31" s="340">
        <f>AVERAGEIF($P$10:$P$29,"O",I10:I29)</f>
        <v>0.27402765806095569</v>
      </c>
      <c r="J31" s="340">
        <f>AVERAGEIF($P$10:$P$29,"O",J10:J29)</f>
        <v>0.70784887203477231</v>
      </c>
      <c r="K31" s="290"/>
      <c r="N31" s="284"/>
      <c r="O31" s="284"/>
      <c r="P31" s="284"/>
    </row>
    <row r="32" spans="1:22" ht="15.75" customHeight="1">
      <c r="A32" s="286"/>
      <c r="B32" s="275" t="s">
        <v>108</v>
      </c>
      <c r="C32" s="287"/>
      <c r="D32" s="287"/>
      <c r="E32" s="288"/>
      <c r="F32" s="289"/>
      <c r="G32" s="171"/>
      <c r="H32" s="171"/>
      <c r="I32" s="292"/>
      <c r="J32" s="292"/>
      <c r="K32" s="290"/>
      <c r="N32" s="284"/>
      <c r="O32" s="284"/>
      <c r="P32" s="284"/>
    </row>
    <row r="33" spans="1:16" ht="15.75" customHeight="1">
      <c r="A33" s="286"/>
      <c r="B33" s="291"/>
      <c r="C33" s="287"/>
      <c r="D33" s="287"/>
      <c r="E33" s="288"/>
      <c r="F33" s="289"/>
      <c r="G33" s="171"/>
      <c r="H33" s="171"/>
      <c r="I33" s="292"/>
      <c r="J33" s="292"/>
      <c r="K33" s="290"/>
      <c r="N33" s="284"/>
      <c r="O33" s="284"/>
      <c r="P33" s="284"/>
    </row>
    <row r="34" spans="1:16" ht="15.75" customHeight="1">
      <c r="A34" s="286"/>
      <c r="B34" s="291"/>
      <c r="C34" s="287"/>
      <c r="D34" s="287"/>
      <c r="E34" s="288"/>
      <c r="F34" s="289"/>
      <c r="G34" s="171"/>
      <c r="H34" s="171"/>
      <c r="I34" s="292"/>
      <c r="J34" s="292"/>
      <c r="K34" s="290"/>
      <c r="N34" s="284"/>
      <c r="O34" s="284"/>
      <c r="P34" s="284"/>
    </row>
    <row r="35" spans="1:16" ht="15.75" customHeight="1">
      <c r="A35" s="286"/>
      <c r="B35" s="291"/>
      <c r="C35" s="287"/>
      <c r="D35" s="287"/>
      <c r="E35" s="288"/>
      <c r="F35" s="289"/>
      <c r="G35" s="171"/>
      <c r="H35" s="171"/>
      <c r="I35" s="292"/>
      <c r="J35" s="292"/>
      <c r="K35" s="290"/>
      <c r="N35" s="284"/>
      <c r="O35" s="284"/>
      <c r="P35" s="284"/>
    </row>
    <row r="36" spans="1:16" s="293" customFormat="1" ht="15.75" customHeight="1">
      <c r="M36" s="79"/>
      <c r="N36" s="79"/>
      <c r="O36" s="79"/>
      <c r="P36" s="294"/>
    </row>
    <row r="37" spans="1:16" s="295" customFormat="1" ht="17.25" thickBot="1">
      <c r="B37" s="323" t="s">
        <v>760</v>
      </c>
    </row>
    <row r="38" spans="1:16" s="295" customFormat="1" ht="12.75" thickBot="1">
      <c r="B38" s="296" t="s">
        <v>338</v>
      </c>
      <c r="C38" s="296" t="s">
        <v>339</v>
      </c>
      <c r="D38" s="296" t="s">
        <v>530</v>
      </c>
      <c r="E38" s="296" t="s">
        <v>730</v>
      </c>
      <c r="F38" s="296" t="s">
        <v>533</v>
      </c>
      <c r="G38" s="297" t="s">
        <v>531</v>
      </c>
    </row>
    <row r="39" spans="1:16" s="295" customFormat="1" ht="12.75" thickBot="1">
      <c r="A39" s="343">
        <v>1</v>
      </c>
      <c r="B39" s="298" t="str">
        <f>IFERROR(INDEX($C$10:$C$29,MATCH(A39,$R$10:$R$29,0)),"")</f>
        <v>에이리츠</v>
      </c>
      <c r="C39" s="298" t="str">
        <f>IFERROR(INDEX($K$10:$K$29,MATCH(B39,$C$10:$C$29,0)),"")</f>
        <v>자기관리</v>
      </c>
      <c r="D39" s="299">
        <f>IFERROR(INDEX($F$10:$F$29,MATCH(B39,$C$10:$C$29,0)),"")</f>
        <v>0.78020469999999997</v>
      </c>
      <c r="E39" s="300">
        <f>IFERROR(INDEX($G$10:$G$29,MATCH(B39,$C$10:$C$29,0)),"")</f>
        <v>2.2671661388271973</v>
      </c>
      <c r="F39" s="299">
        <f>IFERROR(INDEX($I$10:$I$29,MATCH(B39,$C$10:$C$29,0)),"")</f>
        <v>0.27931005018366695</v>
      </c>
      <c r="G39" s="299">
        <f>IFERROR(INDEX($J$10:$J$29,MATCH(B39,$C$10:$C$29,0)),"")</f>
        <v>0.72149397389115055</v>
      </c>
    </row>
    <row r="40" spans="1:16" s="295" customFormat="1" ht="12.75" thickBot="1">
      <c r="A40" s="343">
        <v>2</v>
      </c>
      <c r="B40" s="298" t="str">
        <f t="shared" ref="B40:B50" si="7">IFERROR(INDEX($C$10:$C$29,MATCH(A40,$R$10:$R$29,0)),"")</f>
        <v>케이탑리츠</v>
      </c>
      <c r="C40" s="298" t="str">
        <f t="shared" ref="C40:C50" si="8">IFERROR(INDEX($K$10:$K$29,MATCH(B40,$C$10:$C$29,0)),"")</f>
        <v>자기관리</v>
      </c>
      <c r="D40" s="299">
        <f t="shared" ref="D40:D50" si="9">IFERROR(INDEX($F$10:$F$29,MATCH(B40,$C$10:$C$29,0)),"")</f>
        <v>1.0056590000000001</v>
      </c>
      <c r="E40" s="300">
        <f t="shared" ref="E40:E50" si="10">IFERROR(INDEX($G$10:$G$29,MATCH(B40,$C$10:$C$29,0)),"")</f>
        <v>3.120942693018768</v>
      </c>
      <c r="F40" s="299">
        <f t="shared" ref="F40:F50" si="11">IFERROR(INDEX($I$10:$I$29,MATCH(B40,$C$10:$C$29,0)),"")</f>
        <v>0.28992676020818053</v>
      </c>
      <c r="G40" s="299">
        <f t="shared" ref="G40:G50" si="12">IFERROR(INDEX($J$10:$J$29,MATCH(B40,$C$10:$C$29,0)),"")</f>
        <v>0.74891830860520536</v>
      </c>
    </row>
    <row r="41" spans="1:16" s="295" customFormat="1" ht="12.75" thickBot="1">
      <c r="A41" s="343">
        <v>3</v>
      </c>
      <c r="B41" s="298" t="str">
        <f t="shared" si="7"/>
        <v>모두투어리츠</v>
      </c>
      <c r="C41" s="298" t="str">
        <f t="shared" si="8"/>
        <v>자기관리</v>
      </c>
      <c r="D41" s="299">
        <f t="shared" si="9"/>
        <v>0.79244499999999995</v>
      </c>
      <c r="E41" s="300">
        <f t="shared" si="10"/>
        <v>1.6089636455672085</v>
      </c>
      <c r="F41" s="299">
        <f t="shared" si="11"/>
        <v>0.34868148099651392</v>
      </c>
      <c r="G41" s="299">
        <f t="shared" si="12"/>
        <v>0.90068934927690447</v>
      </c>
    </row>
    <row r="42" spans="1:16" s="295" customFormat="1" ht="12.75" thickBot="1">
      <c r="A42" s="343">
        <v>4</v>
      </c>
      <c r="B42" s="298" t="str">
        <f t="shared" si="7"/>
        <v>이리츠코크렙</v>
      </c>
      <c r="C42" s="298" t="str">
        <f t="shared" si="8"/>
        <v>기업구조조정</v>
      </c>
      <c r="D42" s="299">
        <f t="shared" si="9"/>
        <v>0.60944980000000004</v>
      </c>
      <c r="E42" s="300">
        <f t="shared" si="10"/>
        <v>1.2708196538239649</v>
      </c>
      <c r="F42" s="299">
        <f t="shared" si="11"/>
        <v>0.30393188909457847</v>
      </c>
      <c r="G42" s="299">
        <f t="shared" si="12"/>
        <v>0.78509536735572449</v>
      </c>
    </row>
    <row r="43" spans="1:16" s="295" customFormat="1" ht="12.75" thickBot="1">
      <c r="A43" s="343">
        <v>5</v>
      </c>
      <c r="B43" s="298" t="str">
        <f t="shared" si="7"/>
        <v>신한알파리츠</v>
      </c>
      <c r="C43" s="298" t="str">
        <f t="shared" si="8"/>
        <v>위탁관리</v>
      </c>
      <c r="D43" s="299">
        <f t="shared" si="9"/>
        <v>0.49491479999999999</v>
      </c>
      <c r="E43" s="300">
        <f t="shared" si="10"/>
        <v>2.6031736591117016</v>
      </c>
      <c r="F43" s="299">
        <f t="shared" si="11"/>
        <v>0.16178389827526521</v>
      </c>
      <c r="G43" s="299">
        <f t="shared" si="12"/>
        <v>0.41790872760026621</v>
      </c>
    </row>
    <row r="44" spans="1:16" s="295" customFormat="1" ht="12.75" thickBot="1">
      <c r="A44" s="343">
        <v>6</v>
      </c>
      <c r="B44" s="298" t="str">
        <f t="shared" si="7"/>
        <v>롯데리츠</v>
      </c>
      <c r="C44" s="298" t="str">
        <f t="shared" si="8"/>
        <v>위탁관리</v>
      </c>
      <c r="D44" s="299">
        <f t="shared" si="9"/>
        <v>0.52657730000000003</v>
      </c>
      <c r="E44" s="300">
        <f t="shared" si="10"/>
        <v>1.1449257605913254</v>
      </c>
      <c r="F44" s="299">
        <f t="shared" si="11"/>
        <v>0.28002759195253579</v>
      </c>
      <c r="G44" s="299">
        <f t="shared" si="12"/>
        <v>0.72334747705694658</v>
      </c>
    </row>
    <row r="45" spans="1:16" s="295" customFormat="1" ht="12.75" thickBot="1">
      <c r="A45" s="343">
        <v>7</v>
      </c>
      <c r="B45" s="298" t="str">
        <f t="shared" si="7"/>
        <v>미래에셋맵스리츠</v>
      </c>
      <c r="C45" s="298" t="str">
        <f t="shared" si="8"/>
        <v>위탁관리</v>
      </c>
      <c r="D45" s="299">
        <f t="shared" si="9"/>
        <v>0.65599390000000002</v>
      </c>
      <c r="E45" s="300">
        <f t="shared" si="10"/>
        <v>1.9940022378069493</v>
      </c>
      <c r="F45" s="299">
        <f t="shared" si="11"/>
        <v>0.25453193571594895</v>
      </c>
      <c r="G45" s="299">
        <f t="shared" si="12"/>
        <v>0.65748890045720843</v>
      </c>
    </row>
    <row r="46" spans="1:16" s="295" customFormat="1" ht="12.75" thickBot="1">
      <c r="A46" s="343">
        <v>8</v>
      </c>
      <c r="B46" s="298" t="str">
        <f t="shared" si="7"/>
        <v/>
      </c>
      <c r="C46" s="298" t="str">
        <f t="shared" si="8"/>
        <v/>
      </c>
      <c r="D46" s="299" t="str">
        <f t="shared" si="9"/>
        <v/>
      </c>
      <c r="E46" s="300" t="str">
        <f t="shared" si="10"/>
        <v/>
      </c>
      <c r="F46" s="299" t="str">
        <f t="shared" si="11"/>
        <v/>
      </c>
      <c r="G46" s="299" t="str">
        <f t="shared" si="12"/>
        <v/>
      </c>
    </row>
    <row r="47" spans="1:16" s="295" customFormat="1" ht="12.75" thickBot="1">
      <c r="A47" s="343">
        <v>9</v>
      </c>
      <c r="B47" s="298" t="str">
        <f t="shared" si="7"/>
        <v/>
      </c>
      <c r="C47" s="298" t="str">
        <f t="shared" si="8"/>
        <v/>
      </c>
      <c r="D47" s="299" t="str">
        <f t="shared" si="9"/>
        <v/>
      </c>
      <c r="E47" s="300" t="str">
        <f t="shared" si="10"/>
        <v/>
      </c>
      <c r="F47" s="299" t="str">
        <f t="shared" si="11"/>
        <v/>
      </c>
      <c r="G47" s="299" t="str">
        <f t="shared" si="12"/>
        <v/>
      </c>
    </row>
    <row r="48" spans="1:16" s="295" customFormat="1" ht="12.75" thickBot="1">
      <c r="A48" s="343">
        <v>10</v>
      </c>
      <c r="B48" s="298" t="str">
        <f t="shared" si="7"/>
        <v/>
      </c>
      <c r="C48" s="298" t="str">
        <f t="shared" si="8"/>
        <v/>
      </c>
      <c r="D48" s="299" t="str">
        <f t="shared" si="9"/>
        <v/>
      </c>
      <c r="E48" s="300" t="str">
        <f t="shared" si="10"/>
        <v/>
      </c>
      <c r="F48" s="299" t="str">
        <f t="shared" si="11"/>
        <v/>
      </c>
      <c r="G48" s="299" t="str">
        <f t="shared" si="12"/>
        <v/>
      </c>
    </row>
    <row r="49" spans="1:17" s="295" customFormat="1" ht="12.75" thickBot="1">
      <c r="A49" s="343">
        <v>11</v>
      </c>
      <c r="B49" s="298" t="str">
        <f t="shared" si="7"/>
        <v/>
      </c>
      <c r="C49" s="298" t="str">
        <f t="shared" si="8"/>
        <v/>
      </c>
      <c r="D49" s="299" t="str">
        <f t="shared" si="9"/>
        <v/>
      </c>
      <c r="E49" s="300" t="str">
        <f t="shared" si="10"/>
        <v/>
      </c>
      <c r="F49" s="299" t="str">
        <f t="shared" si="11"/>
        <v/>
      </c>
      <c r="G49" s="299" t="str">
        <f t="shared" si="12"/>
        <v/>
      </c>
    </row>
    <row r="50" spans="1:17" s="295" customFormat="1" ht="12.75" thickBot="1">
      <c r="A50" s="343">
        <v>12</v>
      </c>
      <c r="B50" s="298" t="str">
        <f t="shared" si="7"/>
        <v/>
      </c>
      <c r="C50" s="298" t="str">
        <f t="shared" si="8"/>
        <v/>
      </c>
      <c r="D50" s="299" t="str">
        <f t="shared" si="9"/>
        <v/>
      </c>
      <c r="E50" s="300" t="str">
        <f t="shared" si="10"/>
        <v/>
      </c>
      <c r="F50" s="299" t="str">
        <f t="shared" si="11"/>
        <v/>
      </c>
      <c r="G50" s="299" t="str">
        <f t="shared" si="12"/>
        <v/>
      </c>
    </row>
    <row r="51" spans="1:17" s="295" customFormat="1" ht="12.75" thickBot="1">
      <c r="B51" s="301" t="s">
        <v>345</v>
      </c>
      <c r="C51" s="302" t="s">
        <v>346</v>
      </c>
      <c r="D51" s="303">
        <f>AVERAGE(D39:D50)</f>
        <v>0.69503492857142868</v>
      </c>
      <c r="E51" s="437">
        <f t="shared" ref="E51:G51" si="13">AVERAGE(E39:E50)</f>
        <v>2.0014276841067309</v>
      </c>
      <c r="F51" s="303">
        <f t="shared" si="13"/>
        <v>0.27402765806095569</v>
      </c>
      <c r="G51" s="303">
        <f t="shared" si="13"/>
        <v>0.70784887203477231</v>
      </c>
    </row>
    <row r="52" spans="1:17" s="295" customFormat="1" ht="12"/>
    <row r="53" spans="1:17" s="295" customFormat="1" ht="12"/>
    <row r="54" spans="1:17" s="295" customFormat="1" ht="17.25" thickBot="1">
      <c r="B54" s="75" t="s">
        <v>79</v>
      </c>
      <c r="C54" s="70"/>
      <c r="D54" s="70"/>
      <c r="E54" s="304"/>
    </row>
    <row r="55" spans="1:17" s="295" customFormat="1" ht="17.25" thickBot="1">
      <c r="B55" s="305" t="s">
        <v>69</v>
      </c>
      <c r="C55" s="306" t="s">
        <v>70</v>
      </c>
      <c r="D55" s="431">
        <f>M6</f>
        <v>45016</v>
      </c>
      <c r="E55" s="70"/>
      <c r="F55" s="436" t="s">
        <v>1002</v>
      </c>
      <c r="J55" s="272"/>
      <c r="K55" s="272"/>
      <c r="L55" s="272"/>
      <c r="M55" s="272"/>
      <c r="N55" s="272"/>
      <c r="O55" s="272"/>
      <c r="P55" s="272"/>
      <c r="Q55" s="272"/>
    </row>
    <row r="56" spans="1:17" s="295" customFormat="1" ht="24.75" thickBot="1">
      <c r="B56" s="307" t="s">
        <v>534</v>
      </c>
      <c r="C56" s="298" t="s">
        <v>72</v>
      </c>
      <c r="D56" s="308">
        <f>F31</f>
        <v>0.69503492857142868</v>
      </c>
      <c r="F56" s="432">
        <v>0.60509615714285714</v>
      </c>
      <c r="J56" s="273"/>
      <c r="K56" s="273"/>
      <c r="L56" s="273"/>
      <c r="M56" s="273"/>
      <c r="N56" s="273"/>
      <c r="O56" s="273"/>
      <c r="P56" s="273"/>
      <c r="Q56" s="273"/>
    </row>
    <row r="57" spans="1:17" s="295" customFormat="1" ht="24.75" thickBot="1">
      <c r="B57" s="307" t="s">
        <v>73</v>
      </c>
      <c r="C57" s="298" t="s">
        <v>72</v>
      </c>
      <c r="D57" s="309">
        <f>G31</f>
        <v>2.0014276841067309</v>
      </c>
      <c r="F57" s="433">
        <v>2.0538870387213821</v>
      </c>
      <c r="J57" s="320"/>
      <c r="K57" s="320"/>
      <c r="L57" s="320"/>
      <c r="M57" s="320"/>
      <c r="N57" s="320"/>
      <c r="O57" s="320"/>
      <c r="P57" s="320"/>
      <c r="Q57" s="320"/>
    </row>
    <row r="58" spans="1:17" s="295" customFormat="1" ht="27.75" thickBot="1">
      <c r="B58" s="310" t="s">
        <v>90</v>
      </c>
      <c r="C58" s="311" t="s">
        <v>749</v>
      </c>
      <c r="D58" s="308">
        <f>I31</f>
        <v>0.27402765806095569</v>
      </c>
      <c r="F58" s="432">
        <v>0.2409143508410875</v>
      </c>
      <c r="J58" s="273"/>
      <c r="K58" s="273"/>
      <c r="L58" s="273"/>
      <c r="M58" s="273"/>
      <c r="N58" s="273"/>
      <c r="O58" s="273"/>
      <c r="P58" s="273"/>
      <c r="Q58" s="321"/>
    </row>
    <row r="59" spans="1:17" s="295" customFormat="1" ht="26.25" thickBot="1">
      <c r="B59" s="312" t="s">
        <v>89</v>
      </c>
      <c r="C59" s="311" t="s">
        <v>750</v>
      </c>
      <c r="D59" s="308">
        <f>D58*(1+$D$57*(1-$D$64))</f>
        <v>0.70784887203477231</v>
      </c>
      <c r="F59" s="432">
        <v>0.62686682369598601</v>
      </c>
      <c r="J59" s="273"/>
      <c r="K59" s="273"/>
      <c r="L59" s="273"/>
      <c r="M59" s="273"/>
      <c r="N59" s="273"/>
      <c r="O59" s="273"/>
      <c r="P59" s="273"/>
      <c r="Q59" s="273"/>
    </row>
    <row r="60" spans="1:17" s="295" customFormat="1" ht="24.75" thickBot="1">
      <c r="B60" s="312" t="s">
        <v>88</v>
      </c>
      <c r="C60" s="311" t="s">
        <v>85</v>
      </c>
      <c r="D60" s="313">
        <f>D65</f>
        <v>3.4374430894308937E-2</v>
      </c>
      <c r="F60" s="434">
        <v>3.363E-2</v>
      </c>
      <c r="J60" s="320"/>
      <c r="K60" s="320"/>
      <c r="L60" s="320"/>
      <c r="M60" s="320"/>
      <c r="N60" s="320"/>
      <c r="O60" s="320"/>
      <c r="P60" s="320"/>
      <c r="Q60" s="320"/>
    </row>
    <row r="61" spans="1:17" s="295" customFormat="1" ht="36.75" thickBot="1">
      <c r="B61" s="312" t="s">
        <v>87</v>
      </c>
      <c r="C61" s="311" t="s">
        <v>86</v>
      </c>
      <c r="D61" s="314">
        <f>D66</f>
        <v>0.10982109756097566</v>
      </c>
      <c r="F61" s="434">
        <v>0.10968</v>
      </c>
      <c r="J61" s="320"/>
      <c r="K61" s="320"/>
      <c r="L61" s="320"/>
      <c r="M61" s="320"/>
      <c r="N61" s="320"/>
      <c r="O61" s="320"/>
      <c r="P61" s="320"/>
      <c r="Q61" s="320"/>
    </row>
    <row r="62" spans="1:17" s="295" customFormat="1" ht="12.75" thickBot="1">
      <c r="B62" s="315" t="s">
        <v>91</v>
      </c>
      <c r="C62" s="316" t="s">
        <v>75</v>
      </c>
      <c r="D62" s="317">
        <f>D60+D59*D61</f>
        <v>0.11211117092846623</v>
      </c>
      <c r="E62" s="318"/>
      <c r="F62" s="435">
        <v>0.10238475322297574</v>
      </c>
      <c r="G62" s="318">
        <f>D62-F62</f>
        <v>9.7264177054904866E-3</v>
      </c>
      <c r="J62" s="320"/>
      <c r="K62" s="320"/>
      <c r="L62" s="320"/>
      <c r="M62" s="320"/>
      <c r="N62" s="320"/>
      <c r="O62" s="320"/>
      <c r="P62" s="320"/>
      <c r="Q62" s="320"/>
    </row>
    <row r="63" spans="1:17" ht="15.75" customHeight="1">
      <c r="I63" s="266"/>
      <c r="J63" s="320"/>
      <c r="K63" s="320"/>
      <c r="L63" s="266"/>
      <c r="M63" s="266"/>
      <c r="N63" s="266"/>
      <c r="O63" s="266"/>
      <c r="P63" s="266"/>
      <c r="Q63" s="266"/>
    </row>
    <row r="64" spans="1:17" ht="15.75" customHeight="1">
      <c r="C64" s="77" t="s">
        <v>80</v>
      </c>
      <c r="D64" s="333">
        <v>0.20899999999999999</v>
      </c>
    </row>
    <row r="65" spans="3:4" ht="15.75" customHeight="1">
      <c r="C65" s="77" t="s">
        <v>81</v>
      </c>
      <c r="D65" s="76">
        <f>'Rf.Mrp(23.1Q)'!F2</f>
        <v>3.4374430894308937E-2</v>
      </c>
    </row>
    <row r="66" spans="3:4" ht="15.75" customHeight="1">
      <c r="C66" s="77" t="s">
        <v>82</v>
      </c>
      <c r="D66" s="76">
        <f>'Rf.Mrp(23.1Q)'!G2</f>
        <v>0.10982109756097566</v>
      </c>
    </row>
    <row r="498" spans="2:10" ht="15.75" customHeight="1">
      <c r="B498" s="269"/>
      <c r="C498" s="269"/>
      <c r="D498" s="269"/>
      <c r="E498" s="269"/>
      <c r="F498" s="269"/>
      <c r="G498" s="269"/>
      <c r="H498" s="269"/>
      <c r="I498" s="269"/>
      <c r="J498" s="269"/>
    </row>
    <row r="499" spans="2:10" s="269" customFormat="1" ht="15.75" customHeight="1">
      <c r="B499" s="267"/>
      <c r="C499" s="267"/>
      <c r="D499" s="267"/>
      <c r="E499" s="267"/>
      <c r="F499" s="267"/>
      <c r="G499" s="267"/>
      <c r="H499" s="267"/>
      <c r="I499" s="267"/>
      <c r="J499" s="267"/>
    </row>
    <row r="741" spans="2:10" ht="15.75" customHeight="1">
      <c r="B741" s="319"/>
      <c r="C741" s="319"/>
      <c r="D741" s="319"/>
      <c r="E741" s="319"/>
      <c r="F741" s="319"/>
      <c r="G741" s="319"/>
      <c r="H741" s="319"/>
      <c r="I741" s="319"/>
      <c r="J741" s="319"/>
    </row>
    <row r="742" spans="2:10" s="319" customFormat="1" ht="15.75" customHeight="1"/>
    <row r="743" spans="2:10" s="319" customFormat="1" ht="15.75" customHeight="1">
      <c r="B743" s="267"/>
      <c r="C743" s="267"/>
      <c r="D743" s="267"/>
      <c r="E743" s="267"/>
      <c r="F743" s="267"/>
      <c r="G743" s="267"/>
      <c r="H743" s="267"/>
      <c r="I743" s="267"/>
      <c r="J743" s="267"/>
    </row>
    <row r="744" spans="2:10" ht="15.75" customHeight="1">
      <c r="B744" s="269"/>
      <c r="C744" s="269"/>
      <c r="D744" s="269"/>
      <c r="E744" s="269"/>
      <c r="F744" s="269"/>
      <c r="G744" s="269"/>
      <c r="H744" s="269"/>
      <c r="I744" s="269"/>
      <c r="J744" s="269"/>
    </row>
    <row r="745" spans="2:10" s="269" customFormat="1" ht="15.75" customHeight="1"/>
    <row r="746" spans="2:10" s="269" customFormat="1" ht="15.75" customHeight="1"/>
    <row r="747" spans="2:10" s="269" customFormat="1" ht="15.75" customHeight="1">
      <c r="B747" s="267"/>
      <c r="C747" s="267"/>
      <c r="D747" s="267"/>
      <c r="E747" s="267"/>
      <c r="F747" s="267"/>
      <c r="G747" s="267"/>
      <c r="H747" s="267"/>
      <c r="I747" s="267"/>
      <c r="J747" s="267"/>
    </row>
    <row r="748" spans="2:10" ht="15.75" customHeight="1">
      <c r="B748" s="269"/>
      <c r="C748" s="269"/>
      <c r="D748" s="269"/>
      <c r="E748" s="269"/>
      <c r="F748" s="269"/>
      <c r="G748" s="269"/>
      <c r="H748" s="269"/>
      <c r="I748" s="269"/>
      <c r="J748" s="269"/>
    </row>
    <row r="749" spans="2:10" s="269" customFormat="1" ht="15.75" customHeight="1"/>
    <row r="750" spans="2:10" s="269" customFormat="1" ht="15.75" customHeight="1">
      <c r="B750" s="267"/>
      <c r="C750" s="267"/>
      <c r="D750" s="267"/>
      <c r="E750" s="267"/>
      <c r="F750" s="267"/>
      <c r="G750" s="267"/>
      <c r="H750" s="267"/>
      <c r="I750" s="267"/>
      <c r="J750" s="267"/>
    </row>
  </sheetData>
  <autoFilter ref="B9:K9" xr:uid="{00000000-0009-0000-0000-000003000000}">
    <sortState xmlns:xlrd2="http://schemas.microsoft.com/office/spreadsheetml/2017/richdata2" ref="B13:L28">
      <sortCondition ref="B12"/>
    </sortState>
  </autoFilter>
  <phoneticPr fontId="2" type="noConversion"/>
  <conditionalFormatting sqref="G31:H31">
    <cfRule type="expression" dxfId="5" priority="3">
      <formula>$K31="O"</formula>
    </cfRule>
  </conditionalFormatting>
  <conditionalFormatting sqref="B10:P10 I11:P21 P10:P29 B11:H30 K22:P30">
    <cfRule type="expression" dxfId="4" priority="4">
      <formula>$P10="O"</formula>
    </cfRule>
  </conditionalFormatting>
  <conditionalFormatting sqref="I22:J31">
    <cfRule type="expression" dxfId="3" priority="2">
      <formula>$P22="O"</formula>
    </cfRule>
  </conditionalFormatting>
  <conditionalFormatting sqref="F31">
    <cfRule type="expression" dxfId="2" priority="1">
      <formula>$K31="O"</formula>
    </cfRule>
  </conditionalFormatting>
  <dataValidations count="1">
    <dataValidation type="list" allowBlank="1" showInputMessage="1" showErrorMessage="1" sqref="P10:P30" xr:uid="{00000000-0002-0000-0300-000000000000}">
      <formula1>$Q$1:$Q$2</formula1>
    </dataValidation>
  </dataValidations>
  <hyperlinks>
    <hyperlink ref="B32" r:id="rId1" xr:uid="{00000000-0004-0000-0300-000000000000}"/>
    <hyperlink ref="B4" location="'23.1Q_230131'!J7" display="1. 평가대상기업 법인세율" xr:uid="{00000000-0004-0000-0300-000001000000}"/>
    <hyperlink ref="B5" location="'23.1Q_230131'!P10" display="2. 적용기업 선택" xr:uid="{00000000-0004-0000-0300-000002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23"/>
  <sheetViews>
    <sheetView workbookViewId="0">
      <selection activeCell="E55" sqref="E55:E62"/>
    </sheetView>
  </sheetViews>
  <sheetFormatPr defaultRowHeight="16.5"/>
  <cols>
    <col min="2" max="2" width="9.75" bestFit="1" customWidth="1"/>
    <col min="3" max="3" width="5" bestFit="1" customWidth="1"/>
    <col min="4" max="4" width="14.625" bestFit="1" customWidth="1"/>
    <col min="5" max="5" width="15.5" bestFit="1" customWidth="1"/>
    <col min="6" max="6" width="21.625" bestFit="1" customWidth="1"/>
    <col min="7" max="7" width="16.5" bestFit="1" customWidth="1"/>
    <col min="8" max="8" width="21.25" bestFit="1" customWidth="1"/>
  </cols>
  <sheetData>
    <row r="2" spans="2:8">
      <c r="B2" s="344"/>
      <c r="C2" s="344"/>
      <c r="D2" s="352">
        <v>44926</v>
      </c>
      <c r="E2" s="349"/>
      <c r="F2" s="347" t="s">
        <v>727</v>
      </c>
      <c r="G2" s="347" t="s">
        <v>925</v>
      </c>
      <c r="H2" s="355" t="s">
        <v>970</v>
      </c>
    </row>
    <row r="3" spans="2:8" ht="17.25" thickBot="1">
      <c r="B3" s="348" t="s">
        <v>46</v>
      </c>
      <c r="C3" s="348" t="s">
        <v>904</v>
      </c>
      <c r="D3" s="345" t="s">
        <v>578</v>
      </c>
      <c r="E3" s="345" t="s">
        <v>905</v>
      </c>
      <c r="F3" s="345" t="s">
        <v>969</v>
      </c>
      <c r="G3" s="345" t="s">
        <v>728</v>
      </c>
      <c r="H3" s="356" t="s">
        <v>447</v>
      </c>
    </row>
    <row r="4" spans="2:8">
      <c r="B4" s="351">
        <v>40738</v>
      </c>
      <c r="C4" s="346" t="s">
        <v>729</v>
      </c>
      <c r="D4" s="346" t="s">
        <v>56</v>
      </c>
      <c r="E4" s="346" t="s">
        <v>54</v>
      </c>
      <c r="F4" s="350">
        <v>0.78020469999999997</v>
      </c>
      <c r="G4" s="344">
        <v>0.2</v>
      </c>
      <c r="H4" s="357">
        <v>2.1743145936550055</v>
      </c>
    </row>
    <row r="5" spans="2:8">
      <c r="B5" s="351">
        <v>40939</v>
      </c>
      <c r="C5" s="346" t="s">
        <v>729</v>
      </c>
      <c r="D5" s="346" t="s">
        <v>57</v>
      </c>
      <c r="E5" s="346" t="s">
        <v>0</v>
      </c>
      <c r="F5" s="350">
        <v>1.0056590000000001</v>
      </c>
      <c r="G5" s="344">
        <v>0.2</v>
      </c>
      <c r="H5" s="357">
        <v>3.1014191257945156</v>
      </c>
    </row>
    <row r="6" spans="2:8">
      <c r="B6" s="351">
        <v>42635</v>
      </c>
      <c r="C6" s="346" t="s">
        <v>729</v>
      </c>
      <c r="D6" s="346" t="s">
        <v>102</v>
      </c>
      <c r="E6" s="346" t="s">
        <v>51</v>
      </c>
      <c r="F6" s="350">
        <v>0.79244499999999995</v>
      </c>
      <c r="G6" s="344">
        <v>0.2</v>
      </c>
      <c r="H6" s="357">
        <v>1.6089375785369793</v>
      </c>
    </row>
    <row r="7" spans="2:8">
      <c r="B7" s="351">
        <v>43278</v>
      </c>
      <c r="C7" s="346" t="s">
        <v>729</v>
      </c>
      <c r="D7" s="346" t="s">
        <v>103</v>
      </c>
      <c r="E7" s="346" t="s">
        <v>49</v>
      </c>
      <c r="F7" s="350">
        <v>0.60944980000000004</v>
      </c>
      <c r="G7" s="344">
        <v>0.2</v>
      </c>
      <c r="H7" s="357">
        <v>1.2698157323277703</v>
      </c>
    </row>
    <row r="8" spans="2:8">
      <c r="B8" s="351">
        <v>43320</v>
      </c>
      <c r="C8" s="346" t="s">
        <v>729</v>
      </c>
      <c r="D8" s="346" t="s">
        <v>100</v>
      </c>
      <c r="E8" s="346" t="s">
        <v>47</v>
      </c>
      <c r="F8" s="350">
        <v>0.49491479999999999</v>
      </c>
      <c r="G8" s="344">
        <v>0.2</v>
      </c>
      <c r="H8" s="357">
        <v>2.7722887122586735</v>
      </c>
    </row>
    <row r="9" spans="2:8">
      <c r="B9" s="351">
        <v>43768</v>
      </c>
      <c r="C9" s="346" t="s">
        <v>729</v>
      </c>
      <c r="D9" s="346" t="s">
        <v>104</v>
      </c>
      <c r="E9" s="346" t="s">
        <v>60</v>
      </c>
      <c r="F9" s="350">
        <v>0.52657730000000003</v>
      </c>
      <c r="G9" s="344">
        <v>0.22</v>
      </c>
      <c r="H9" s="357">
        <v>1.1438831186594529</v>
      </c>
    </row>
    <row r="10" spans="2:8">
      <c r="B10" s="351">
        <v>43804</v>
      </c>
      <c r="C10" s="346" t="s">
        <v>729</v>
      </c>
      <c r="D10" s="346" t="s">
        <v>105</v>
      </c>
      <c r="E10" s="346" t="s">
        <v>58</v>
      </c>
      <c r="F10" s="350">
        <v>0.57458390000000004</v>
      </c>
      <c r="G10" s="344">
        <v>0.2</v>
      </c>
      <c r="H10" s="357">
        <v>0</v>
      </c>
    </row>
    <row r="11" spans="2:8">
      <c r="B11" s="351">
        <v>44028</v>
      </c>
      <c r="C11" s="346" t="s">
        <v>729</v>
      </c>
      <c r="D11" s="346" t="s">
        <v>597</v>
      </c>
      <c r="E11" s="346" t="s">
        <v>596</v>
      </c>
      <c r="F11" s="350">
        <v>0.64019329999999997</v>
      </c>
      <c r="G11" s="344" t="s">
        <v>587</v>
      </c>
      <c r="H11" s="357">
        <v>0.26939446603796252</v>
      </c>
    </row>
    <row r="12" spans="2:8">
      <c r="B12" s="351">
        <v>44048</v>
      </c>
      <c r="C12" s="346" t="s">
        <v>758</v>
      </c>
      <c r="D12" s="346" t="s">
        <v>595</v>
      </c>
      <c r="E12" s="346" t="s">
        <v>114</v>
      </c>
      <c r="F12" s="350">
        <v>0.65599390000000002</v>
      </c>
      <c r="G12" s="344">
        <v>0.2</v>
      </c>
      <c r="H12" s="357">
        <v>1.9922589711016536</v>
      </c>
    </row>
    <row r="13" spans="2:8">
      <c r="B13" s="351">
        <v>44048</v>
      </c>
      <c r="C13" s="346" t="s">
        <v>758</v>
      </c>
      <c r="D13" s="346" t="s">
        <v>594</v>
      </c>
      <c r="E13" s="346" t="s">
        <v>112</v>
      </c>
      <c r="F13" s="350">
        <v>0.64341839999999995</v>
      </c>
      <c r="G13" s="344">
        <v>0.2</v>
      </c>
      <c r="H13" s="357">
        <v>0.46954320475425715</v>
      </c>
    </row>
    <row r="14" spans="2:8">
      <c r="B14" s="351">
        <v>44050</v>
      </c>
      <c r="C14" s="346" t="s">
        <v>758</v>
      </c>
      <c r="D14" s="346" t="s">
        <v>593</v>
      </c>
      <c r="E14" s="346" t="s">
        <v>110</v>
      </c>
      <c r="F14" s="350">
        <v>0.6088192</v>
      </c>
      <c r="G14" s="344">
        <v>0.22</v>
      </c>
      <c r="H14" s="357">
        <v>1.2349400619697886</v>
      </c>
    </row>
    <row r="15" spans="2:8">
      <c r="B15" s="351">
        <v>44074</v>
      </c>
      <c r="C15" s="346" t="s">
        <v>758</v>
      </c>
      <c r="D15" s="346" t="s">
        <v>592</v>
      </c>
      <c r="E15" s="346" t="s">
        <v>109</v>
      </c>
      <c r="F15" s="350">
        <v>0.67875750000000001</v>
      </c>
      <c r="G15" s="344">
        <v>0.22</v>
      </c>
      <c r="H15" s="357">
        <v>1.5429437768220775</v>
      </c>
    </row>
    <row r="16" spans="2:8">
      <c r="B16" s="351">
        <v>44188</v>
      </c>
      <c r="C16" s="346" t="s">
        <v>758</v>
      </c>
      <c r="D16" s="346" t="s">
        <v>590</v>
      </c>
      <c r="E16" s="346" t="s">
        <v>589</v>
      </c>
      <c r="F16" s="350" t="s">
        <v>591</v>
      </c>
      <c r="G16" s="344" t="s">
        <v>591</v>
      </c>
      <c r="H16" s="357" t="e">
        <v>#VALUE!</v>
      </c>
    </row>
    <row r="17" spans="2:8">
      <c r="B17" s="351">
        <v>44435</v>
      </c>
      <c r="C17" s="346" t="s">
        <v>758</v>
      </c>
      <c r="D17" s="346" t="s">
        <v>544</v>
      </c>
      <c r="E17" s="346" t="s">
        <v>588</v>
      </c>
      <c r="F17" s="350">
        <v>0.65114139999999998</v>
      </c>
      <c r="G17" s="344">
        <v>0.1</v>
      </c>
      <c r="H17" s="357">
        <v>1.742376677941917</v>
      </c>
    </row>
    <row r="18" spans="2:8">
      <c r="B18" s="351">
        <v>44453</v>
      </c>
      <c r="C18" s="346" t="s">
        <v>758</v>
      </c>
      <c r="D18" s="346" t="s">
        <v>546</v>
      </c>
      <c r="E18" s="346" t="s">
        <v>586</v>
      </c>
      <c r="F18" s="350">
        <v>0.54174690000000003</v>
      </c>
      <c r="G18" s="344" t="s">
        <v>587</v>
      </c>
      <c r="H18" s="357">
        <v>1.0327602281187021</v>
      </c>
    </row>
    <row r="19" spans="2:8">
      <c r="B19" s="351">
        <v>44518</v>
      </c>
      <c r="C19" s="346" t="s">
        <v>758</v>
      </c>
      <c r="D19" s="346" t="s">
        <v>775</v>
      </c>
      <c r="E19" s="346" t="s">
        <v>776</v>
      </c>
      <c r="F19" s="350">
        <v>0.59811340000000002</v>
      </c>
      <c r="G19" s="344">
        <v>0.2</v>
      </c>
      <c r="H19" s="357">
        <v>2.1293466880408856</v>
      </c>
    </row>
    <row r="20" spans="2:8">
      <c r="B20" s="351">
        <v>44533</v>
      </c>
      <c r="C20" s="346" t="s">
        <v>758</v>
      </c>
      <c r="D20" s="346" t="s">
        <v>777</v>
      </c>
      <c r="E20" s="346" t="s">
        <v>778</v>
      </c>
      <c r="F20" s="350">
        <v>0.65775609999999995</v>
      </c>
      <c r="G20" s="344">
        <v>0.1</v>
      </c>
      <c r="H20" s="357">
        <v>1.4262271069119075</v>
      </c>
    </row>
    <row r="21" spans="2:8">
      <c r="B21" s="351">
        <v>44540</v>
      </c>
      <c r="C21" s="346" t="s">
        <v>758</v>
      </c>
      <c r="D21" s="346" t="s">
        <v>779</v>
      </c>
      <c r="E21" s="346" t="s">
        <v>780</v>
      </c>
      <c r="F21" s="350">
        <v>0.73447430000000002</v>
      </c>
      <c r="G21" s="344">
        <v>0.1</v>
      </c>
      <c r="H21" s="357">
        <v>1.1370814728268468</v>
      </c>
    </row>
    <row r="22" spans="2:8">
      <c r="B22" s="351">
        <v>44648</v>
      </c>
      <c r="C22" s="346" t="s">
        <v>758</v>
      </c>
      <c r="D22" s="346" t="s">
        <v>781</v>
      </c>
      <c r="E22" s="346" t="s">
        <v>782</v>
      </c>
      <c r="F22" s="350">
        <v>0.95966220000000002</v>
      </c>
      <c r="G22" s="344" t="s">
        <v>587</v>
      </c>
      <c r="H22" s="357" t="e">
        <v>#VALUE!</v>
      </c>
    </row>
    <row r="23" spans="2:8">
      <c r="B23" s="351">
        <v>44712</v>
      </c>
      <c r="C23" s="346" t="s">
        <v>758</v>
      </c>
      <c r="D23" s="346" t="s">
        <v>783</v>
      </c>
      <c r="E23" s="346" t="s">
        <v>784</v>
      </c>
      <c r="F23" s="350">
        <v>0.71068319999999996</v>
      </c>
      <c r="G23" s="344">
        <v>0.1</v>
      </c>
      <c r="H23" s="357" t="e">
        <v>#VALUE!</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Q2207"/>
  <sheetViews>
    <sheetView workbookViewId="0">
      <selection activeCell="E55" sqref="E55:E62"/>
    </sheetView>
  </sheetViews>
  <sheetFormatPr defaultRowHeight="12"/>
  <cols>
    <col min="1" max="1" width="11.125" style="416" customWidth="1"/>
    <col min="2" max="2" width="19.625" style="416" customWidth="1"/>
    <col min="3" max="9" width="18.125" style="416" customWidth="1"/>
    <col min="10" max="10" width="3.25" style="416" customWidth="1"/>
    <col min="11" max="12" width="22.5" style="416" customWidth="1"/>
    <col min="13" max="13" width="3.25" style="416" customWidth="1"/>
    <col min="14" max="14" width="9" style="416" customWidth="1"/>
    <col min="15" max="15" width="11.875" style="416" customWidth="1"/>
    <col min="16" max="16" width="9.875" style="416" bestFit="1" customWidth="1"/>
    <col min="17" max="16384" width="9" style="416"/>
  </cols>
  <sheetData>
    <row r="1" spans="1:17" s="358" customFormat="1">
      <c r="B1" s="427" t="s">
        <v>901</v>
      </c>
    </row>
    <row r="2" spans="1:17" s="358" customFormat="1">
      <c r="A2" s="359" t="s">
        <v>353</v>
      </c>
      <c r="B2" s="359"/>
      <c r="C2" s="360" t="s">
        <v>266</v>
      </c>
      <c r="D2" s="360" t="s">
        <v>266</v>
      </c>
      <c r="E2" s="360" t="s">
        <v>266</v>
      </c>
      <c r="F2" s="360" t="s">
        <v>902</v>
      </c>
      <c r="G2" s="360" t="s">
        <v>267</v>
      </c>
      <c r="H2" s="360" t="s">
        <v>354</v>
      </c>
      <c r="I2" s="360" t="s">
        <v>267</v>
      </c>
      <c r="J2" s="361"/>
      <c r="K2" s="360"/>
      <c r="L2" s="360" t="s">
        <v>998</v>
      </c>
      <c r="P2" s="362"/>
    </row>
    <row r="3" spans="1:17" s="358" customFormat="1">
      <c r="A3" s="363" t="s">
        <v>7</v>
      </c>
      <c r="B3" s="363"/>
      <c r="C3" s="364" t="s">
        <v>268</v>
      </c>
      <c r="D3" s="364" t="s">
        <v>268</v>
      </c>
      <c r="E3" s="364" t="s">
        <v>268</v>
      </c>
      <c r="F3" s="365" t="s">
        <v>991</v>
      </c>
      <c r="G3" s="365" t="s">
        <v>991</v>
      </c>
      <c r="H3" s="365" t="s">
        <v>992</v>
      </c>
      <c r="I3" s="365" t="s">
        <v>992</v>
      </c>
      <c r="K3" s="364" t="s">
        <v>450</v>
      </c>
      <c r="L3" s="364" t="s">
        <v>451</v>
      </c>
      <c r="N3" s="366" t="s">
        <v>903</v>
      </c>
      <c r="P3" s="361"/>
      <c r="Q3" s="325"/>
    </row>
    <row r="4" spans="1:17" s="358" customFormat="1">
      <c r="A4" s="363" t="s">
        <v>9</v>
      </c>
      <c r="B4" s="363"/>
      <c r="C4" s="367">
        <v>20230131</v>
      </c>
      <c r="D4" s="367">
        <v>20230131</v>
      </c>
      <c r="E4" s="367">
        <v>20230131</v>
      </c>
      <c r="F4" s="365">
        <v>2022</v>
      </c>
      <c r="G4" s="365">
        <v>2022</v>
      </c>
      <c r="H4" s="365">
        <v>2022</v>
      </c>
      <c r="I4" s="365">
        <v>2022</v>
      </c>
      <c r="K4" s="364" t="s">
        <v>453</v>
      </c>
      <c r="L4" s="364" t="s">
        <v>454</v>
      </c>
      <c r="N4" s="368">
        <v>20221231</v>
      </c>
      <c r="P4" s="361"/>
      <c r="Q4" s="325"/>
    </row>
    <row r="5" spans="1:17" s="358" customFormat="1">
      <c r="A5" s="369" t="s">
        <v>455</v>
      </c>
      <c r="B5" s="369" t="s">
        <v>456</v>
      </c>
      <c r="C5" s="367" t="s">
        <v>269</v>
      </c>
      <c r="D5" s="367" t="s">
        <v>270</v>
      </c>
      <c r="E5" s="367" t="s">
        <v>271</v>
      </c>
      <c r="F5" s="367">
        <v>6000991040</v>
      </c>
      <c r="G5" s="367">
        <v>3000991040</v>
      </c>
      <c r="H5" s="367">
        <v>6000991040</v>
      </c>
      <c r="I5" s="367">
        <v>3000991040</v>
      </c>
      <c r="K5" s="367">
        <v>20230131</v>
      </c>
      <c r="L5" s="365" t="s">
        <v>993</v>
      </c>
      <c r="P5" s="361"/>
      <c r="Q5" s="325"/>
    </row>
    <row r="6" spans="1:17" s="358" customFormat="1">
      <c r="A6" s="370" t="s">
        <v>458</v>
      </c>
      <c r="B6" s="370" t="s">
        <v>459</v>
      </c>
      <c r="C6" s="371" t="s">
        <v>272</v>
      </c>
      <c r="D6" s="371" t="s">
        <v>273</v>
      </c>
      <c r="E6" s="371" t="s">
        <v>274</v>
      </c>
      <c r="F6" s="371" t="s">
        <v>275</v>
      </c>
      <c r="G6" s="371" t="s">
        <v>275</v>
      </c>
      <c r="H6" s="371" t="s">
        <v>275</v>
      </c>
      <c r="I6" s="371" t="s">
        <v>275</v>
      </c>
      <c r="K6" s="372" t="s">
        <v>460</v>
      </c>
      <c r="L6" s="372" t="s">
        <v>461</v>
      </c>
      <c r="P6" s="361"/>
      <c r="Q6" s="325"/>
    </row>
    <row r="7" spans="1:17" s="358" customFormat="1">
      <c r="A7" s="373" t="s">
        <v>14</v>
      </c>
      <c r="B7" s="374" t="s">
        <v>54</v>
      </c>
      <c r="C7" s="375">
        <v>4463032</v>
      </c>
      <c r="D7" s="375">
        <v>182783</v>
      </c>
      <c r="E7" s="375">
        <v>4135</v>
      </c>
      <c r="F7" s="376"/>
      <c r="G7" s="376"/>
      <c r="H7" s="377">
        <v>40126.1872</v>
      </c>
      <c r="I7" s="377">
        <v>40126.1872</v>
      </c>
      <c r="K7" s="284">
        <f>(C7-D7)*E7/1000000</f>
        <v>17698.829614999999</v>
      </c>
      <c r="L7" s="428">
        <f>H7/K7</f>
        <v>2.2671661388271973</v>
      </c>
    </row>
    <row r="8" spans="1:17" s="358" customFormat="1">
      <c r="A8" s="373" t="s">
        <v>15</v>
      </c>
      <c r="B8" s="374" t="s">
        <v>0</v>
      </c>
      <c r="C8" s="375">
        <v>48060774</v>
      </c>
      <c r="D8" s="375">
        <v>300652</v>
      </c>
      <c r="E8" s="375">
        <v>901</v>
      </c>
      <c r="F8" s="376"/>
      <c r="G8" s="376"/>
      <c r="H8" s="377">
        <v>134300</v>
      </c>
      <c r="I8" s="377">
        <v>134300</v>
      </c>
      <c r="K8" s="284">
        <f t="shared" ref="K8:K18" si="0">(C8-D8)*E8/1000000</f>
        <v>43031.869921999998</v>
      </c>
      <c r="L8" s="428">
        <f>H8/K8</f>
        <v>3.120942693018768</v>
      </c>
    </row>
    <row r="9" spans="1:17" s="358" customFormat="1">
      <c r="A9" s="373" t="s">
        <v>19</v>
      </c>
      <c r="B9" s="374" t="s">
        <v>51</v>
      </c>
      <c r="C9" s="375">
        <v>7826815</v>
      </c>
      <c r="D9" s="375">
        <v>0</v>
      </c>
      <c r="E9" s="375">
        <v>3620</v>
      </c>
      <c r="F9" s="376">
        <v>45586.880080000003</v>
      </c>
      <c r="G9" s="376">
        <v>45586.880080000003</v>
      </c>
      <c r="H9" s="377">
        <v>45586.141519999997</v>
      </c>
      <c r="I9" s="377">
        <v>45586.141519999997</v>
      </c>
      <c r="K9" s="284">
        <f t="shared" si="0"/>
        <v>28333.070299999999</v>
      </c>
      <c r="L9" s="378">
        <f>F9/K9</f>
        <v>1.6089636455672085</v>
      </c>
    </row>
    <row r="10" spans="1:17" s="358" customFormat="1">
      <c r="A10" s="373" t="s">
        <v>17</v>
      </c>
      <c r="B10" s="374" t="s">
        <v>49</v>
      </c>
      <c r="C10" s="375">
        <v>63341590</v>
      </c>
      <c r="D10" s="375">
        <v>0</v>
      </c>
      <c r="E10" s="375">
        <v>5310</v>
      </c>
      <c r="F10" s="376">
        <v>427432.36599999998</v>
      </c>
      <c r="G10" s="376">
        <v>278137.11900000001</v>
      </c>
      <c r="H10" s="377"/>
      <c r="I10" s="377"/>
      <c r="K10" s="284">
        <f t="shared" si="0"/>
        <v>336343.84289999999</v>
      </c>
      <c r="L10" s="378">
        <f t="shared" ref="L10:L17" si="1">F10/K10</f>
        <v>1.2708196538239649</v>
      </c>
    </row>
    <row r="11" spans="1:17" s="358" customFormat="1">
      <c r="A11" s="379" t="s">
        <v>18</v>
      </c>
      <c r="B11" s="380" t="s">
        <v>47</v>
      </c>
      <c r="C11" s="381">
        <v>73830123</v>
      </c>
      <c r="D11" s="381">
        <v>0</v>
      </c>
      <c r="E11" s="381">
        <v>7140</v>
      </c>
      <c r="F11" s="382">
        <v>1372255.3884999999</v>
      </c>
      <c r="G11" s="382">
        <v>485000</v>
      </c>
      <c r="H11" s="383"/>
      <c r="I11" s="383"/>
      <c r="K11" s="284">
        <f t="shared" si="0"/>
        <v>527147.07822000002</v>
      </c>
      <c r="L11" s="378">
        <f t="shared" si="1"/>
        <v>2.6031736591117016</v>
      </c>
    </row>
    <row r="12" spans="1:17" s="358" customFormat="1">
      <c r="A12" s="384" t="s">
        <v>994</v>
      </c>
      <c r="B12" s="385" t="s">
        <v>60</v>
      </c>
      <c r="C12" s="386">
        <v>242968884</v>
      </c>
      <c r="D12" s="386">
        <v>0</v>
      </c>
      <c r="E12" s="386">
        <v>4080</v>
      </c>
      <c r="F12" s="387">
        <v>1134979.844</v>
      </c>
      <c r="G12" s="387">
        <v>1134979.844</v>
      </c>
      <c r="H12" s="388"/>
      <c r="I12" s="388"/>
      <c r="K12" s="284">
        <f t="shared" si="0"/>
        <v>991313.04671999998</v>
      </c>
      <c r="L12" s="378">
        <f t="shared" si="1"/>
        <v>1.1449257605913254</v>
      </c>
      <c r="P12" s="361"/>
      <c r="Q12" s="325"/>
    </row>
    <row r="13" spans="1:17" s="358" customFormat="1">
      <c r="A13" s="389" t="s">
        <v>995</v>
      </c>
      <c r="B13" s="390" t="s">
        <v>58</v>
      </c>
      <c r="C13" s="391">
        <v>18660000</v>
      </c>
      <c r="D13" s="391">
        <v>0</v>
      </c>
      <c r="E13" s="391">
        <v>4290</v>
      </c>
      <c r="F13" s="392">
        <v>0</v>
      </c>
      <c r="G13" s="392">
        <v>0</v>
      </c>
      <c r="H13" s="393"/>
      <c r="I13" s="393"/>
      <c r="K13" s="284">
        <f t="shared" si="0"/>
        <v>80051.399999999994</v>
      </c>
      <c r="L13" s="378">
        <f t="shared" si="1"/>
        <v>0</v>
      </c>
      <c r="P13" s="361"/>
      <c r="Q13" s="325"/>
    </row>
    <row r="14" spans="1:17" s="358" customFormat="1">
      <c r="A14" s="394" t="s">
        <v>785</v>
      </c>
      <c r="B14" s="395" t="s">
        <v>596</v>
      </c>
      <c r="C14" s="396">
        <v>36745335</v>
      </c>
      <c r="D14" s="397">
        <v>0</v>
      </c>
      <c r="E14" s="396">
        <v>4950</v>
      </c>
      <c r="F14" s="398">
        <v>36000</v>
      </c>
      <c r="G14" s="398">
        <v>0</v>
      </c>
      <c r="H14" s="399"/>
      <c r="I14" s="399"/>
      <c r="K14" s="284">
        <f t="shared" si="0"/>
        <v>181889.40825000001</v>
      </c>
      <c r="L14" s="378">
        <f t="shared" si="1"/>
        <v>0.19792246478980999</v>
      </c>
    </row>
    <row r="15" spans="1:17" s="358" customFormat="1">
      <c r="A15" s="394" t="s">
        <v>786</v>
      </c>
      <c r="B15" s="395" t="s">
        <v>114</v>
      </c>
      <c r="C15" s="396">
        <v>20100000</v>
      </c>
      <c r="D15" s="396">
        <v>0</v>
      </c>
      <c r="E15" s="396">
        <v>3735</v>
      </c>
      <c r="F15" s="398">
        <v>149696.72700000001</v>
      </c>
      <c r="G15" s="398">
        <v>149696.72700000001</v>
      </c>
      <c r="H15" s="399"/>
      <c r="I15" s="399"/>
      <c r="K15" s="284">
        <f t="shared" si="0"/>
        <v>75073.5</v>
      </c>
      <c r="L15" s="378">
        <f t="shared" si="1"/>
        <v>1.9940022378069493</v>
      </c>
    </row>
    <row r="16" spans="1:17" s="358" customFormat="1">
      <c r="A16" s="394" t="s">
        <v>787</v>
      </c>
      <c r="B16" s="400" t="s">
        <v>112</v>
      </c>
      <c r="C16" s="396">
        <v>28358617</v>
      </c>
      <c r="D16" s="396">
        <v>0</v>
      </c>
      <c r="E16" s="396">
        <v>4090</v>
      </c>
      <c r="F16" s="398">
        <v>59567.785000000003</v>
      </c>
      <c r="G16" s="398">
        <v>59567.785000000003</v>
      </c>
      <c r="H16" s="399"/>
      <c r="I16" s="399"/>
      <c r="K16" s="284">
        <f t="shared" si="0"/>
        <v>115986.74353000001</v>
      </c>
      <c r="L16" s="378">
        <f t="shared" si="1"/>
        <v>0.51357407913252406</v>
      </c>
    </row>
    <row r="17" spans="1:12" s="358" customFormat="1">
      <c r="A17" s="401" t="s">
        <v>996</v>
      </c>
      <c r="B17" s="402" t="s">
        <v>110</v>
      </c>
      <c r="C17" s="403">
        <v>197376000</v>
      </c>
      <c r="D17" s="403">
        <v>0</v>
      </c>
      <c r="E17" s="403">
        <v>4485</v>
      </c>
      <c r="F17" s="404">
        <v>1162625.0089</v>
      </c>
      <c r="G17" s="404">
        <v>189754.59700000001</v>
      </c>
      <c r="H17" s="405"/>
      <c r="I17" s="405"/>
      <c r="K17" s="284">
        <f t="shared" si="0"/>
        <v>885231.36</v>
      </c>
      <c r="L17" s="378">
        <f t="shared" si="1"/>
        <v>1.3133572322833209</v>
      </c>
    </row>
    <row r="18" spans="1:12" s="358" customFormat="1">
      <c r="A18" s="406" t="s">
        <v>997</v>
      </c>
      <c r="B18" s="407" t="s">
        <v>109</v>
      </c>
      <c r="C18" s="408">
        <v>88534474</v>
      </c>
      <c r="D18" s="408">
        <v>0</v>
      </c>
      <c r="E18" s="408">
        <v>5230</v>
      </c>
      <c r="F18" s="409">
        <v>710449.46200000006</v>
      </c>
      <c r="G18" s="409">
        <v>710449.46200000006</v>
      </c>
      <c r="H18" s="410"/>
      <c r="I18" s="410"/>
      <c r="K18" s="284">
        <f t="shared" si="0"/>
        <v>463035.29901999998</v>
      </c>
      <c r="L18" s="378">
        <f>F18/K18</f>
        <v>1.5343311050013779</v>
      </c>
    </row>
    <row r="19" spans="1:12" s="358" customFormat="1">
      <c r="A19" s="394"/>
      <c r="B19" s="400"/>
      <c r="C19" s="396"/>
      <c r="D19" s="396"/>
      <c r="E19" s="396"/>
      <c r="F19" s="398"/>
      <c r="G19" s="398"/>
      <c r="H19" s="399"/>
      <c r="I19" s="399"/>
      <c r="K19" s="411"/>
      <c r="L19" s="378"/>
    </row>
    <row r="20" spans="1:12" s="358" customFormat="1">
      <c r="A20" s="394"/>
      <c r="B20" s="400"/>
      <c r="C20" s="396"/>
      <c r="D20" s="396"/>
      <c r="E20" s="396"/>
      <c r="F20" s="398"/>
      <c r="G20" s="398"/>
      <c r="H20" s="399"/>
      <c r="I20" s="399"/>
      <c r="K20" s="411"/>
      <c r="L20" s="378"/>
    </row>
    <row r="21" spans="1:12">
      <c r="A21" s="412"/>
      <c r="B21" s="413"/>
      <c r="C21" s="414"/>
      <c r="D21" s="414"/>
      <c r="E21" s="414"/>
      <c r="F21" s="415"/>
      <c r="G21" s="415"/>
      <c r="H21" s="415"/>
      <c r="I21" s="415"/>
      <c r="K21" s="417"/>
      <c r="L21" s="418"/>
    </row>
    <row r="22" spans="1:12">
      <c r="A22" s="412"/>
      <c r="B22" s="413"/>
      <c r="C22" s="414"/>
      <c r="D22" s="414"/>
      <c r="E22" s="414"/>
      <c r="F22" s="415"/>
      <c r="G22" s="415"/>
      <c r="H22" s="415"/>
      <c r="I22" s="415"/>
      <c r="K22" s="417"/>
      <c r="L22" s="418"/>
    </row>
    <row r="23" spans="1:12">
      <c r="A23" s="419"/>
      <c r="B23" s="420"/>
      <c r="C23" s="421"/>
      <c r="D23" s="421"/>
      <c r="E23" s="421"/>
      <c r="F23" s="422"/>
      <c r="G23" s="415"/>
      <c r="H23" s="415"/>
      <c r="I23" s="415"/>
      <c r="K23" s="417"/>
      <c r="L23" s="418"/>
    </row>
    <row r="24" spans="1:12">
      <c r="A24" s="412"/>
      <c r="B24" s="413"/>
      <c r="C24" s="414"/>
      <c r="D24" s="414"/>
      <c r="E24" s="414"/>
      <c r="F24" s="415">
        <v>986990</v>
      </c>
      <c r="G24" s="415"/>
      <c r="H24" s="415"/>
      <c r="I24" s="415"/>
      <c r="K24" s="417"/>
      <c r="L24" s="418"/>
    </row>
    <row r="25" spans="1:12">
      <c r="A25" s="412"/>
      <c r="B25" s="413"/>
      <c r="C25" s="414"/>
      <c r="D25" s="414"/>
      <c r="E25" s="414"/>
      <c r="F25" s="415">
        <v>354753</v>
      </c>
      <c r="G25" s="415"/>
      <c r="H25" s="415"/>
      <c r="I25" s="415"/>
      <c r="K25" s="417"/>
      <c r="L25" s="418"/>
    </row>
    <row r="26" spans="1:12">
      <c r="A26" s="412"/>
      <c r="B26" s="413"/>
      <c r="C26" s="414"/>
      <c r="D26" s="414"/>
      <c r="E26" s="414"/>
      <c r="F26" s="415">
        <v>30500</v>
      </c>
      <c r="G26" s="415"/>
      <c r="H26" s="415"/>
      <c r="I26" s="415"/>
      <c r="K26" s="417"/>
      <c r="L26" s="418"/>
    </row>
    <row r="27" spans="1:12">
      <c r="A27" s="412"/>
      <c r="B27" s="413"/>
      <c r="C27" s="414"/>
      <c r="D27" s="414"/>
      <c r="E27" s="414"/>
      <c r="F27" s="415"/>
      <c r="G27" s="415"/>
      <c r="H27" s="415"/>
      <c r="I27" s="415"/>
      <c r="K27" s="417"/>
      <c r="L27" s="418"/>
    </row>
    <row r="28" spans="1:12">
      <c r="A28" s="419"/>
      <c r="B28" s="420"/>
      <c r="C28" s="421"/>
      <c r="D28" s="421"/>
      <c r="E28" s="421"/>
      <c r="F28" s="422"/>
      <c r="G28" s="415"/>
      <c r="H28" s="415"/>
      <c r="I28" s="415"/>
      <c r="K28" s="417"/>
      <c r="L28" s="418"/>
    </row>
    <row r="29" spans="1:12">
      <c r="A29" s="412"/>
      <c r="B29" s="413"/>
      <c r="C29" s="414"/>
      <c r="D29" s="414"/>
      <c r="E29" s="414"/>
      <c r="F29" s="415"/>
      <c r="G29" s="415"/>
      <c r="H29" s="415"/>
      <c r="I29" s="415"/>
      <c r="K29" s="417"/>
      <c r="L29" s="418"/>
    </row>
    <row r="30" spans="1:12">
      <c r="A30" s="412"/>
      <c r="B30" s="413"/>
      <c r="C30" s="414"/>
      <c r="D30" s="414"/>
      <c r="E30" s="414"/>
      <c r="F30" s="415"/>
      <c r="G30" s="415"/>
      <c r="H30" s="415"/>
      <c r="I30" s="415"/>
      <c r="K30" s="417"/>
      <c r="L30" s="418"/>
    </row>
    <row r="31" spans="1:12">
      <c r="A31" s="412"/>
      <c r="B31" s="413"/>
      <c r="C31" s="414"/>
      <c r="D31" s="414"/>
      <c r="E31" s="414"/>
      <c r="F31" s="415"/>
      <c r="G31" s="415"/>
      <c r="H31" s="415"/>
      <c r="I31" s="415"/>
      <c r="K31" s="417"/>
      <c r="L31" s="418"/>
    </row>
    <row r="32" spans="1:12">
      <c r="A32" s="412"/>
      <c r="B32" s="413"/>
      <c r="C32" s="414"/>
      <c r="D32" s="414"/>
      <c r="E32" s="414"/>
      <c r="F32" s="415"/>
      <c r="G32" s="415"/>
      <c r="H32" s="415"/>
      <c r="I32" s="415"/>
      <c r="K32" s="417"/>
      <c r="L32" s="418"/>
    </row>
    <row r="33" spans="1:12">
      <c r="A33" s="419"/>
      <c r="B33" s="420"/>
      <c r="C33" s="421"/>
      <c r="D33" s="421"/>
      <c r="E33" s="421"/>
      <c r="F33" s="422"/>
      <c r="G33" s="415"/>
      <c r="H33" s="415"/>
      <c r="I33" s="415"/>
      <c r="K33" s="417"/>
      <c r="L33" s="418"/>
    </row>
    <row r="34" spans="1:12">
      <c r="A34" s="412"/>
      <c r="B34" s="413"/>
      <c r="C34" s="414"/>
      <c r="D34" s="414"/>
      <c r="E34" s="414"/>
      <c r="F34" s="415"/>
      <c r="G34" s="415"/>
      <c r="H34" s="415"/>
      <c r="I34" s="415"/>
      <c r="K34" s="417"/>
      <c r="L34" s="418"/>
    </row>
    <row r="35" spans="1:12">
      <c r="A35" s="412"/>
      <c r="B35" s="413"/>
      <c r="C35" s="414"/>
      <c r="D35" s="414"/>
      <c r="E35" s="414"/>
      <c r="F35" s="415"/>
      <c r="G35" s="415"/>
      <c r="H35" s="415"/>
      <c r="I35" s="415"/>
      <c r="K35" s="417"/>
      <c r="L35" s="418"/>
    </row>
    <row r="36" spans="1:12">
      <c r="A36" s="412"/>
      <c r="B36" s="413"/>
      <c r="C36" s="414"/>
      <c r="D36" s="414"/>
      <c r="E36" s="414"/>
      <c r="F36" s="415"/>
      <c r="G36" s="415"/>
      <c r="H36" s="415"/>
      <c r="I36" s="415"/>
      <c r="K36" s="417"/>
      <c r="L36" s="418"/>
    </row>
    <row r="37" spans="1:12">
      <c r="A37" s="412"/>
      <c r="B37" s="413"/>
      <c r="C37" s="414"/>
      <c r="D37" s="414"/>
      <c r="E37" s="414"/>
      <c r="F37" s="415"/>
      <c r="G37" s="415"/>
      <c r="H37" s="415"/>
      <c r="I37" s="415"/>
      <c r="K37" s="417"/>
      <c r="L37" s="418"/>
    </row>
    <row r="38" spans="1:12">
      <c r="A38" s="419"/>
      <c r="B38" s="420"/>
      <c r="C38" s="421"/>
      <c r="D38" s="421"/>
      <c r="E38" s="421"/>
      <c r="F38" s="422"/>
      <c r="G38" s="415"/>
      <c r="H38" s="415"/>
      <c r="I38" s="415"/>
      <c r="K38" s="417"/>
      <c r="L38" s="418"/>
    </row>
    <row r="39" spans="1:12">
      <c r="A39" s="412"/>
      <c r="B39" s="413"/>
      <c r="C39" s="414"/>
      <c r="D39" s="414"/>
      <c r="E39" s="414"/>
      <c r="F39" s="415"/>
      <c r="G39" s="415"/>
      <c r="H39" s="415"/>
      <c r="I39" s="415"/>
      <c r="K39" s="417"/>
      <c r="L39" s="418"/>
    </row>
    <row r="40" spans="1:12">
      <c r="A40" s="412"/>
      <c r="B40" s="413"/>
      <c r="C40" s="414"/>
      <c r="D40" s="414"/>
      <c r="E40" s="414"/>
      <c r="F40" s="415"/>
      <c r="G40" s="415"/>
      <c r="H40" s="415"/>
      <c r="I40" s="415"/>
      <c r="K40" s="417"/>
      <c r="L40" s="418"/>
    </row>
    <row r="41" spans="1:12">
      <c r="A41" s="412"/>
      <c r="B41" s="413"/>
      <c r="C41" s="414"/>
      <c r="D41" s="414"/>
      <c r="E41" s="414"/>
      <c r="F41" s="415"/>
      <c r="G41" s="415"/>
      <c r="H41" s="415"/>
      <c r="I41" s="415"/>
      <c r="K41" s="417"/>
      <c r="L41" s="418"/>
    </row>
    <row r="42" spans="1:12">
      <c r="A42" s="412"/>
      <c r="B42" s="413"/>
      <c r="C42" s="414"/>
      <c r="D42" s="414"/>
      <c r="E42" s="414"/>
      <c r="F42" s="415"/>
      <c r="G42" s="415"/>
      <c r="H42" s="415"/>
      <c r="I42" s="415"/>
      <c r="K42" s="417"/>
      <c r="L42" s="418"/>
    </row>
    <row r="43" spans="1:12">
      <c r="A43" s="419"/>
      <c r="B43" s="420"/>
      <c r="C43" s="421"/>
      <c r="D43" s="421"/>
      <c r="E43" s="421"/>
      <c r="F43" s="422"/>
      <c r="G43" s="415"/>
      <c r="H43" s="415"/>
      <c r="I43" s="415"/>
      <c r="K43" s="417"/>
      <c r="L43" s="418"/>
    </row>
    <row r="44" spans="1:12">
      <c r="A44" s="412"/>
      <c r="B44" s="413"/>
      <c r="C44" s="414"/>
      <c r="D44" s="414"/>
      <c r="E44" s="414"/>
      <c r="F44" s="415"/>
      <c r="G44" s="415"/>
      <c r="H44" s="415"/>
      <c r="I44" s="415"/>
      <c r="K44" s="417"/>
      <c r="L44" s="418"/>
    </row>
    <row r="45" spans="1:12">
      <c r="A45" s="412"/>
      <c r="B45" s="413"/>
      <c r="C45" s="414"/>
      <c r="D45" s="414"/>
      <c r="E45" s="414"/>
      <c r="F45" s="415"/>
      <c r="G45" s="415"/>
      <c r="H45" s="415"/>
      <c r="I45" s="415"/>
      <c r="K45" s="417"/>
      <c r="L45" s="418"/>
    </row>
    <row r="46" spans="1:12">
      <c r="A46" s="412"/>
      <c r="B46" s="413"/>
      <c r="C46" s="414"/>
      <c r="D46" s="414"/>
      <c r="E46" s="414"/>
      <c r="F46" s="415"/>
      <c r="G46" s="415"/>
      <c r="H46" s="415"/>
      <c r="I46" s="415"/>
      <c r="K46" s="417"/>
      <c r="L46" s="418"/>
    </row>
    <row r="47" spans="1:12">
      <c r="A47" s="412"/>
      <c r="B47" s="413"/>
      <c r="C47" s="414"/>
      <c r="D47" s="414"/>
      <c r="E47" s="414"/>
      <c r="F47" s="415"/>
      <c r="G47" s="415"/>
      <c r="H47" s="415"/>
      <c r="I47" s="415"/>
      <c r="K47" s="417"/>
      <c r="L47" s="418"/>
    </row>
    <row r="48" spans="1:12">
      <c r="A48" s="419"/>
      <c r="B48" s="420"/>
      <c r="C48" s="421"/>
      <c r="D48" s="421"/>
      <c r="E48" s="421"/>
      <c r="F48" s="422"/>
      <c r="G48" s="415"/>
      <c r="H48" s="415"/>
      <c r="I48" s="415"/>
      <c r="K48" s="417"/>
      <c r="L48" s="418"/>
    </row>
    <row r="49" spans="1:12">
      <c r="A49" s="412"/>
      <c r="B49" s="413"/>
      <c r="C49" s="414"/>
      <c r="D49" s="414"/>
      <c r="E49" s="414"/>
      <c r="F49" s="415"/>
      <c r="G49" s="415"/>
      <c r="H49" s="415"/>
      <c r="I49" s="415"/>
      <c r="K49" s="417"/>
      <c r="L49" s="418"/>
    </row>
    <row r="50" spans="1:12">
      <c r="A50" s="412"/>
      <c r="B50" s="413"/>
      <c r="C50" s="414"/>
      <c r="D50" s="414"/>
      <c r="E50" s="414"/>
      <c r="F50" s="415"/>
      <c r="G50" s="415"/>
      <c r="H50" s="415"/>
      <c r="I50" s="415"/>
      <c r="K50" s="417"/>
      <c r="L50" s="418"/>
    </row>
    <row r="51" spans="1:12">
      <c r="A51" s="412"/>
      <c r="B51" s="413"/>
      <c r="C51" s="414"/>
      <c r="D51" s="414"/>
      <c r="E51" s="414"/>
      <c r="F51" s="415"/>
      <c r="G51" s="415"/>
      <c r="H51" s="415"/>
      <c r="I51" s="415"/>
      <c r="K51" s="417"/>
      <c r="L51" s="418"/>
    </row>
    <row r="52" spans="1:12">
      <c r="A52" s="412"/>
      <c r="B52" s="413"/>
      <c r="C52" s="414"/>
      <c r="D52" s="414"/>
      <c r="E52" s="414"/>
      <c r="F52" s="415"/>
      <c r="G52" s="415"/>
      <c r="H52" s="415"/>
      <c r="I52" s="415"/>
      <c r="K52" s="417"/>
      <c r="L52" s="418"/>
    </row>
    <row r="53" spans="1:12">
      <c r="A53" s="419"/>
      <c r="B53" s="420"/>
      <c r="C53" s="421"/>
      <c r="D53" s="421"/>
      <c r="E53" s="421"/>
      <c r="F53" s="422"/>
      <c r="G53" s="415"/>
      <c r="H53" s="415"/>
      <c r="I53" s="415"/>
      <c r="K53" s="417"/>
      <c r="L53" s="418"/>
    </row>
    <row r="54" spans="1:12">
      <c r="A54" s="412"/>
      <c r="B54" s="413"/>
      <c r="C54" s="414"/>
      <c r="D54" s="414"/>
      <c r="E54" s="414"/>
      <c r="F54" s="415"/>
      <c r="G54" s="415"/>
      <c r="H54" s="415"/>
      <c r="I54" s="415"/>
      <c r="K54" s="417"/>
      <c r="L54" s="418"/>
    </row>
    <row r="55" spans="1:12">
      <c r="A55" s="412"/>
      <c r="B55" s="413"/>
      <c r="C55" s="414"/>
      <c r="D55" s="414"/>
      <c r="E55" s="414"/>
      <c r="F55" s="415"/>
      <c r="G55" s="415"/>
      <c r="H55" s="415"/>
      <c r="I55" s="415"/>
      <c r="K55" s="417"/>
      <c r="L55" s="418"/>
    </row>
    <row r="56" spans="1:12">
      <c r="A56" s="412"/>
      <c r="B56" s="413"/>
      <c r="C56" s="414"/>
      <c r="D56" s="414"/>
      <c r="E56" s="414"/>
      <c r="F56" s="415"/>
      <c r="G56" s="415"/>
      <c r="H56" s="415"/>
      <c r="I56" s="415"/>
      <c r="K56" s="417"/>
      <c r="L56" s="418"/>
    </row>
    <row r="57" spans="1:12">
      <c r="A57" s="412"/>
      <c r="B57" s="413"/>
      <c r="C57" s="414"/>
      <c r="D57" s="414"/>
      <c r="E57" s="414"/>
      <c r="F57" s="415"/>
      <c r="G57" s="415"/>
      <c r="H57" s="415"/>
      <c r="I57" s="415"/>
      <c r="K57" s="417"/>
      <c r="L57" s="418"/>
    </row>
    <row r="58" spans="1:12">
      <c r="A58" s="419"/>
      <c r="B58" s="420"/>
      <c r="C58" s="421"/>
      <c r="D58" s="421"/>
      <c r="E58" s="421"/>
      <c r="F58" s="422"/>
      <c r="G58" s="415"/>
      <c r="H58" s="415"/>
      <c r="I58" s="415"/>
      <c r="K58" s="417"/>
      <c r="L58" s="418"/>
    </row>
    <row r="59" spans="1:12">
      <c r="A59" s="412"/>
      <c r="B59" s="413"/>
      <c r="C59" s="414"/>
      <c r="D59" s="414"/>
      <c r="E59" s="414"/>
      <c r="F59" s="415"/>
      <c r="G59" s="415"/>
      <c r="H59" s="415"/>
      <c r="I59" s="415"/>
      <c r="K59" s="417"/>
      <c r="L59" s="418"/>
    </row>
    <row r="60" spans="1:12">
      <c r="A60" s="412"/>
      <c r="B60" s="413"/>
      <c r="C60" s="414"/>
      <c r="D60" s="414"/>
      <c r="E60" s="414"/>
      <c r="F60" s="415"/>
      <c r="G60" s="415"/>
      <c r="H60" s="415"/>
      <c r="I60" s="415"/>
      <c r="K60" s="417"/>
      <c r="L60" s="418"/>
    </row>
    <row r="61" spans="1:12">
      <c r="A61" s="412"/>
      <c r="B61" s="413"/>
      <c r="C61" s="414"/>
      <c r="D61" s="414"/>
      <c r="E61" s="414"/>
      <c r="F61" s="415"/>
      <c r="G61" s="415"/>
      <c r="H61" s="415"/>
      <c r="I61" s="415"/>
      <c r="K61" s="417"/>
      <c r="L61" s="418"/>
    </row>
    <row r="62" spans="1:12">
      <c r="A62" s="412"/>
      <c r="B62" s="413"/>
      <c r="C62" s="414"/>
      <c r="D62" s="414"/>
      <c r="E62" s="414"/>
      <c r="F62" s="415"/>
      <c r="G62" s="415"/>
      <c r="H62" s="415"/>
      <c r="I62" s="415"/>
      <c r="K62" s="417"/>
      <c r="L62" s="418"/>
    </row>
    <row r="63" spans="1:12">
      <c r="A63" s="419"/>
      <c r="B63" s="420"/>
      <c r="C63" s="421"/>
      <c r="D63" s="421"/>
      <c r="E63" s="421"/>
      <c r="F63" s="422"/>
      <c r="G63" s="415"/>
      <c r="H63" s="415"/>
      <c r="I63" s="415"/>
      <c r="K63" s="417"/>
      <c r="L63" s="418"/>
    </row>
    <row r="64" spans="1:12">
      <c r="A64" s="412"/>
      <c r="B64" s="413"/>
      <c r="C64" s="414"/>
      <c r="D64" s="414"/>
      <c r="E64" s="414"/>
      <c r="F64" s="415"/>
      <c r="G64" s="415"/>
      <c r="H64" s="415"/>
      <c r="I64" s="415"/>
      <c r="K64" s="417"/>
      <c r="L64" s="418"/>
    </row>
    <row r="65" spans="1:12">
      <c r="A65" s="412"/>
      <c r="B65" s="413"/>
      <c r="C65" s="414"/>
      <c r="D65" s="414"/>
      <c r="E65" s="414"/>
      <c r="F65" s="415"/>
      <c r="G65" s="415"/>
      <c r="H65" s="415"/>
      <c r="I65" s="415"/>
      <c r="K65" s="417"/>
      <c r="L65" s="418"/>
    </row>
    <row r="66" spans="1:12">
      <c r="A66" s="412"/>
      <c r="B66" s="413"/>
      <c r="C66" s="414"/>
      <c r="D66" s="414"/>
      <c r="E66" s="414"/>
      <c r="F66" s="415"/>
      <c r="G66" s="415"/>
      <c r="H66" s="415"/>
      <c r="I66" s="415"/>
      <c r="K66" s="417"/>
      <c r="L66" s="418"/>
    </row>
    <row r="67" spans="1:12">
      <c r="A67" s="412"/>
      <c r="B67" s="413"/>
      <c r="C67" s="414"/>
      <c r="D67" s="414"/>
      <c r="E67" s="414"/>
      <c r="F67" s="415"/>
      <c r="G67" s="415"/>
      <c r="H67" s="415"/>
      <c r="I67" s="415"/>
      <c r="K67" s="417"/>
      <c r="L67" s="418"/>
    </row>
    <row r="68" spans="1:12">
      <c r="A68" s="419"/>
      <c r="B68" s="420"/>
      <c r="C68" s="421"/>
      <c r="D68" s="421"/>
      <c r="E68" s="421"/>
      <c r="F68" s="422"/>
      <c r="G68" s="415"/>
      <c r="H68" s="415"/>
      <c r="I68" s="415"/>
      <c r="K68" s="417"/>
      <c r="L68" s="418"/>
    </row>
    <row r="69" spans="1:12">
      <c r="A69" s="412"/>
      <c r="B69" s="413"/>
      <c r="C69" s="414"/>
      <c r="D69" s="414"/>
      <c r="E69" s="414"/>
      <c r="F69" s="415"/>
      <c r="G69" s="415"/>
      <c r="H69" s="415"/>
      <c r="I69" s="415"/>
      <c r="K69" s="417"/>
      <c r="L69" s="418"/>
    </row>
    <row r="70" spans="1:12">
      <c r="A70" s="412"/>
      <c r="B70" s="413"/>
      <c r="C70" s="414"/>
      <c r="D70" s="414"/>
      <c r="E70" s="414"/>
      <c r="F70" s="415"/>
      <c r="G70" s="415"/>
      <c r="H70" s="415"/>
      <c r="I70" s="415"/>
      <c r="K70" s="417"/>
      <c r="L70" s="418"/>
    </row>
    <row r="71" spans="1:12">
      <c r="A71" s="412"/>
      <c r="B71" s="413"/>
      <c r="C71" s="414"/>
      <c r="D71" s="414"/>
      <c r="E71" s="414"/>
      <c r="F71" s="415"/>
      <c r="G71" s="415"/>
      <c r="H71" s="415"/>
      <c r="I71" s="415"/>
      <c r="K71" s="417"/>
      <c r="L71" s="418"/>
    </row>
    <row r="72" spans="1:12">
      <c r="A72" s="412"/>
      <c r="B72" s="413"/>
      <c r="C72" s="414"/>
      <c r="D72" s="414"/>
      <c r="E72" s="414"/>
      <c r="F72" s="415"/>
      <c r="G72" s="415"/>
      <c r="H72" s="415"/>
      <c r="I72" s="415"/>
      <c r="K72" s="417"/>
      <c r="L72" s="418"/>
    </row>
    <row r="73" spans="1:12">
      <c r="A73" s="419"/>
      <c r="B73" s="420"/>
      <c r="C73" s="421"/>
      <c r="D73" s="421"/>
      <c r="E73" s="421"/>
      <c r="F73" s="422"/>
      <c r="G73" s="415"/>
      <c r="H73" s="415"/>
      <c r="I73" s="415"/>
      <c r="K73" s="417"/>
      <c r="L73" s="418"/>
    </row>
    <row r="74" spans="1:12">
      <c r="A74" s="412"/>
      <c r="B74" s="413"/>
      <c r="C74" s="414"/>
      <c r="D74" s="414"/>
      <c r="E74" s="414"/>
      <c r="F74" s="415"/>
      <c r="G74" s="415"/>
      <c r="H74" s="415"/>
      <c r="I74" s="415"/>
      <c r="K74" s="417"/>
      <c r="L74" s="418"/>
    </row>
    <row r="75" spans="1:12">
      <c r="A75" s="412"/>
      <c r="B75" s="413"/>
      <c r="C75" s="414"/>
      <c r="D75" s="414"/>
      <c r="E75" s="414"/>
      <c r="F75" s="415"/>
      <c r="G75" s="415"/>
      <c r="H75" s="415"/>
      <c r="I75" s="415"/>
      <c r="K75" s="417"/>
      <c r="L75" s="418"/>
    </row>
    <row r="76" spans="1:12">
      <c r="A76" s="412"/>
      <c r="B76" s="413"/>
      <c r="C76" s="414"/>
      <c r="D76" s="414"/>
      <c r="E76" s="414"/>
      <c r="F76" s="415"/>
      <c r="G76" s="415"/>
      <c r="H76" s="415"/>
      <c r="I76" s="415"/>
      <c r="K76" s="417"/>
      <c r="L76" s="418"/>
    </row>
    <row r="77" spans="1:12">
      <c r="A77" s="412"/>
      <c r="B77" s="413"/>
      <c r="C77" s="414"/>
      <c r="D77" s="414"/>
      <c r="E77" s="414"/>
      <c r="F77" s="415"/>
      <c r="G77" s="415"/>
      <c r="H77" s="415"/>
      <c r="I77" s="415"/>
      <c r="K77" s="417"/>
      <c r="L77" s="418"/>
    </row>
    <row r="78" spans="1:12">
      <c r="A78" s="419"/>
      <c r="B78" s="420"/>
      <c r="C78" s="421"/>
      <c r="D78" s="421"/>
      <c r="E78" s="421"/>
      <c r="F78" s="422"/>
      <c r="G78" s="415"/>
      <c r="H78" s="415"/>
      <c r="I78" s="415"/>
      <c r="K78" s="417"/>
      <c r="L78" s="418"/>
    </row>
    <row r="79" spans="1:12">
      <c r="A79" s="412"/>
      <c r="B79" s="413"/>
      <c r="C79" s="414"/>
      <c r="D79" s="414"/>
      <c r="E79" s="414"/>
      <c r="F79" s="415"/>
      <c r="G79" s="415"/>
      <c r="H79" s="415"/>
      <c r="I79" s="415"/>
      <c r="K79" s="417"/>
      <c r="L79" s="418"/>
    </row>
    <row r="80" spans="1:12">
      <c r="A80" s="412"/>
      <c r="B80" s="413"/>
      <c r="C80" s="414"/>
      <c r="D80" s="414"/>
      <c r="E80" s="414"/>
      <c r="F80" s="415"/>
      <c r="G80" s="415"/>
      <c r="H80" s="415"/>
      <c r="I80" s="415"/>
      <c r="K80" s="417"/>
      <c r="L80" s="418"/>
    </row>
    <row r="81" spans="1:12">
      <c r="A81" s="412"/>
      <c r="B81" s="413"/>
      <c r="C81" s="414"/>
      <c r="D81" s="414"/>
      <c r="E81" s="414"/>
      <c r="F81" s="415"/>
      <c r="G81" s="415"/>
      <c r="H81" s="415"/>
      <c r="I81" s="415"/>
      <c r="K81" s="417"/>
      <c r="L81" s="418"/>
    </row>
    <row r="82" spans="1:12">
      <c r="A82" s="412"/>
      <c r="B82" s="413"/>
      <c r="C82" s="414"/>
      <c r="D82" s="414"/>
      <c r="E82" s="414"/>
      <c r="F82" s="415"/>
      <c r="G82" s="415"/>
      <c r="H82" s="415"/>
      <c r="I82" s="415"/>
      <c r="K82" s="417"/>
      <c r="L82" s="418"/>
    </row>
    <row r="83" spans="1:12">
      <c r="A83" s="419"/>
      <c r="B83" s="420"/>
      <c r="C83" s="421"/>
      <c r="D83" s="421"/>
      <c r="E83" s="421"/>
      <c r="F83" s="422"/>
      <c r="G83" s="415"/>
      <c r="H83" s="415"/>
      <c r="I83" s="415"/>
      <c r="K83" s="417"/>
      <c r="L83" s="418"/>
    </row>
    <row r="84" spans="1:12">
      <c r="A84" s="412"/>
      <c r="B84" s="413"/>
      <c r="C84" s="414"/>
      <c r="D84" s="414"/>
      <c r="E84" s="414"/>
      <c r="F84" s="415"/>
      <c r="G84" s="415"/>
      <c r="H84" s="415"/>
      <c r="I84" s="415"/>
      <c r="K84" s="417"/>
      <c r="L84" s="418"/>
    </row>
    <row r="85" spans="1:12">
      <c r="A85" s="412"/>
      <c r="B85" s="413"/>
      <c r="C85" s="414"/>
      <c r="D85" s="414"/>
      <c r="E85" s="414"/>
      <c r="F85" s="415"/>
      <c r="G85" s="415"/>
      <c r="H85" s="415"/>
      <c r="I85" s="415"/>
      <c r="K85" s="417"/>
      <c r="L85" s="418"/>
    </row>
    <row r="86" spans="1:12">
      <c r="A86" s="412"/>
      <c r="B86" s="413"/>
      <c r="C86" s="414"/>
      <c r="D86" s="414"/>
      <c r="E86" s="414"/>
      <c r="F86" s="415"/>
      <c r="G86" s="415"/>
      <c r="H86" s="415"/>
      <c r="I86" s="415"/>
      <c r="K86" s="417"/>
      <c r="L86" s="418"/>
    </row>
    <row r="87" spans="1:12">
      <c r="A87" s="412"/>
      <c r="B87" s="413"/>
      <c r="C87" s="414"/>
      <c r="D87" s="414"/>
      <c r="E87" s="414"/>
      <c r="F87" s="415"/>
      <c r="G87" s="415"/>
      <c r="H87" s="415"/>
      <c r="I87" s="415"/>
      <c r="K87" s="417"/>
      <c r="L87" s="418"/>
    </row>
    <row r="88" spans="1:12">
      <c r="A88" s="419"/>
      <c r="B88" s="420"/>
      <c r="C88" s="421"/>
      <c r="D88" s="421"/>
      <c r="E88" s="421"/>
      <c r="F88" s="422"/>
      <c r="G88" s="415"/>
      <c r="H88" s="415"/>
      <c r="I88" s="415"/>
      <c r="K88" s="417"/>
      <c r="L88" s="418"/>
    </row>
    <row r="89" spans="1:12">
      <c r="A89" s="412"/>
      <c r="B89" s="413"/>
      <c r="C89" s="414"/>
      <c r="D89" s="414"/>
      <c r="E89" s="414"/>
      <c r="F89" s="415"/>
      <c r="G89" s="415"/>
      <c r="H89" s="415"/>
      <c r="I89" s="415"/>
      <c r="K89" s="417"/>
      <c r="L89" s="418"/>
    </row>
    <row r="90" spans="1:12">
      <c r="A90" s="412"/>
      <c r="B90" s="413"/>
      <c r="C90" s="414"/>
      <c r="D90" s="414"/>
      <c r="E90" s="414"/>
      <c r="F90" s="415"/>
      <c r="G90" s="415"/>
      <c r="H90" s="415"/>
      <c r="I90" s="415"/>
      <c r="K90" s="417"/>
      <c r="L90" s="418"/>
    </row>
    <row r="91" spans="1:12">
      <c r="A91" s="412"/>
      <c r="B91" s="413"/>
      <c r="C91" s="414"/>
      <c r="D91" s="414"/>
      <c r="E91" s="414"/>
      <c r="F91" s="415"/>
      <c r="G91" s="415"/>
      <c r="H91" s="415"/>
      <c r="I91" s="415"/>
      <c r="K91" s="417"/>
      <c r="L91" s="418"/>
    </row>
    <row r="92" spans="1:12">
      <c r="A92" s="412"/>
      <c r="B92" s="413"/>
      <c r="C92" s="414"/>
      <c r="D92" s="414"/>
      <c r="E92" s="414"/>
      <c r="F92" s="415"/>
      <c r="G92" s="415"/>
      <c r="H92" s="415"/>
      <c r="I92" s="415"/>
      <c r="K92" s="417"/>
      <c r="L92" s="418"/>
    </row>
    <row r="93" spans="1:12">
      <c r="A93" s="419"/>
      <c r="B93" s="420"/>
      <c r="C93" s="421"/>
      <c r="D93" s="421"/>
      <c r="E93" s="421"/>
      <c r="F93" s="422"/>
      <c r="G93" s="415"/>
      <c r="H93" s="415"/>
      <c r="I93" s="415"/>
      <c r="K93" s="417"/>
      <c r="L93" s="418"/>
    </row>
    <row r="94" spans="1:12">
      <c r="A94" s="412"/>
      <c r="B94" s="413"/>
      <c r="C94" s="414"/>
      <c r="D94" s="414"/>
      <c r="E94" s="414"/>
      <c r="F94" s="415"/>
      <c r="G94" s="415"/>
      <c r="H94" s="415"/>
      <c r="I94" s="415"/>
      <c r="K94" s="417"/>
      <c r="L94" s="418"/>
    </row>
    <row r="95" spans="1:12">
      <c r="A95" s="412"/>
      <c r="B95" s="413"/>
      <c r="C95" s="414"/>
      <c r="D95" s="414"/>
      <c r="E95" s="414"/>
      <c r="F95" s="415"/>
      <c r="G95" s="415"/>
      <c r="H95" s="415"/>
      <c r="I95" s="415"/>
      <c r="K95" s="417"/>
      <c r="L95" s="418"/>
    </row>
    <row r="96" spans="1:12">
      <c r="A96" s="412"/>
      <c r="B96" s="413"/>
      <c r="C96" s="414"/>
      <c r="D96" s="414"/>
      <c r="E96" s="414"/>
      <c r="F96" s="415"/>
      <c r="G96" s="415"/>
      <c r="H96" s="415"/>
      <c r="I96" s="415"/>
      <c r="K96" s="417"/>
      <c r="L96" s="418"/>
    </row>
    <row r="97" spans="1:12">
      <c r="A97" s="412"/>
      <c r="B97" s="413"/>
      <c r="C97" s="414"/>
      <c r="D97" s="414"/>
      <c r="E97" s="414"/>
      <c r="F97" s="415"/>
      <c r="G97" s="415"/>
      <c r="H97" s="415"/>
      <c r="I97" s="415"/>
      <c r="K97" s="417"/>
      <c r="L97" s="418"/>
    </row>
    <row r="98" spans="1:12">
      <c r="A98" s="419"/>
      <c r="B98" s="420"/>
      <c r="C98" s="421"/>
      <c r="D98" s="421"/>
      <c r="E98" s="421"/>
      <c r="F98" s="422"/>
      <c r="G98" s="415"/>
      <c r="H98" s="415"/>
      <c r="I98" s="415"/>
      <c r="K98" s="417"/>
      <c r="L98" s="418"/>
    </row>
    <row r="99" spans="1:12">
      <c r="A99" s="412"/>
      <c r="B99" s="413"/>
      <c r="C99" s="414"/>
      <c r="D99" s="414"/>
      <c r="E99" s="414"/>
      <c r="F99" s="415"/>
      <c r="G99" s="415"/>
      <c r="H99" s="415"/>
      <c r="I99" s="415"/>
      <c r="K99" s="417"/>
      <c r="L99" s="418"/>
    </row>
    <row r="100" spans="1:12">
      <c r="A100" s="412"/>
      <c r="B100" s="413"/>
      <c r="C100" s="414"/>
      <c r="D100" s="414"/>
      <c r="E100" s="414"/>
      <c r="F100" s="415"/>
      <c r="G100" s="415"/>
      <c r="H100" s="415"/>
      <c r="I100" s="415"/>
      <c r="K100" s="417"/>
      <c r="L100" s="418"/>
    </row>
    <row r="101" spans="1:12">
      <c r="A101" s="412"/>
      <c r="B101" s="413"/>
      <c r="C101" s="414"/>
      <c r="D101" s="414"/>
      <c r="E101" s="414"/>
      <c r="F101" s="415"/>
      <c r="G101" s="415"/>
      <c r="H101" s="415"/>
      <c r="I101" s="415"/>
      <c r="K101" s="417"/>
      <c r="L101" s="418"/>
    </row>
    <row r="102" spans="1:12">
      <c r="A102" s="412"/>
      <c r="B102" s="413"/>
      <c r="C102" s="414"/>
      <c r="D102" s="414"/>
      <c r="E102" s="414"/>
      <c r="F102" s="415"/>
      <c r="G102" s="415"/>
      <c r="H102" s="415"/>
      <c r="I102" s="415"/>
      <c r="K102" s="417"/>
      <c r="L102" s="418"/>
    </row>
    <row r="103" spans="1:12">
      <c r="A103" s="419"/>
      <c r="B103" s="420"/>
      <c r="C103" s="421"/>
      <c r="D103" s="421"/>
      <c r="E103" s="421"/>
      <c r="F103" s="422"/>
      <c r="G103" s="415"/>
      <c r="H103" s="415"/>
      <c r="I103" s="415"/>
      <c r="K103" s="417"/>
      <c r="L103" s="418"/>
    </row>
    <row r="104" spans="1:12">
      <c r="A104" s="412"/>
      <c r="B104" s="413"/>
      <c r="C104" s="414"/>
      <c r="D104" s="414"/>
      <c r="E104" s="414"/>
      <c r="F104" s="415"/>
      <c r="G104" s="415"/>
      <c r="H104" s="415"/>
      <c r="I104" s="415"/>
      <c r="K104" s="417"/>
      <c r="L104" s="418"/>
    </row>
    <row r="105" spans="1:12">
      <c r="A105" s="412"/>
      <c r="B105" s="413"/>
      <c r="C105" s="414"/>
      <c r="D105" s="414"/>
      <c r="E105" s="414"/>
      <c r="F105" s="415"/>
      <c r="G105" s="415"/>
      <c r="H105" s="415"/>
      <c r="I105" s="415"/>
      <c r="K105" s="417"/>
      <c r="L105" s="418"/>
    </row>
    <row r="106" spans="1:12">
      <c r="A106" s="412"/>
      <c r="B106" s="413"/>
      <c r="C106" s="414"/>
      <c r="D106" s="414"/>
      <c r="E106" s="414"/>
      <c r="F106" s="415"/>
      <c r="G106" s="415"/>
      <c r="H106" s="415"/>
      <c r="I106" s="415"/>
      <c r="K106" s="417"/>
      <c r="L106" s="418"/>
    </row>
    <row r="107" spans="1:12">
      <c r="A107" s="412"/>
      <c r="B107" s="413"/>
      <c r="C107" s="414"/>
      <c r="D107" s="414"/>
      <c r="E107" s="414"/>
      <c r="F107" s="415"/>
      <c r="G107" s="415"/>
      <c r="H107" s="415"/>
      <c r="I107" s="415"/>
      <c r="K107" s="417"/>
      <c r="L107" s="418"/>
    </row>
    <row r="108" spans="1:12">
      <c r="A108" s="419"/>
      <c r="B108" s="420"/>
      <c r="C108" s="421"/>
      <c r="D108" s="421"/>
      <c r="E108" s="421"/>
      <c r="F108" s="422"/>
      <c r="G108" s="415"/>
      <c r="H108" s="415"/>
      <c r="I108" s="415"/>
      <c r="K108" s="417"/>
      <c r="L108" s="418"/>
    </row>
    <row r="109" spans="1:12">
      <c r="A109" s="412"/>
      <c r="B109" s="413"/>
      <c r="C109" s="414"/>
      <c r="D109" s="414"/>
      <c r="E109" s="414"/>
      <c r="F109" s="415"/>
      <c r="G109" s="415"/>
      <c r="H109" s="415"/>
      <c r="I109" s="415"/>
      <c r="K109" s="417"/>
      <c r="L109" s="418"/>
    </row>
    <row r="110" spans="1:12">
      <c r="A110" s="412"/>
      <c r="B110" s="413"/>
      <c r="C110" s="414"/>
      <c r="D110" s="414"/>
      <c r="E110" s="414"/>
      <c r="F110" s="415"/>
      <c r="G110" s="415"/>
      <c r="H110" s="415"/>
      <c r="I110" s="415"/>
      <c r="K110" s="417"/>
      <c r="L110" s="418"/>
    </row>
    <row r="111" spans="1:12">
      <c r="A111" s="412"/>
      <c r="B111" s="413"/>
      <c r="C111" s="414"/>
      <c r="D111" s="414"/>
      <c r="E111" s="414"/>
      <c r="F111" s="415"/>
      <c r="G111" s="415"/>
      <c r="H111" s="415"/>
      <c r="I111" s="415"/>
      <c r="K111" s="417"/>
      <c r="L111" s="418"/>
    </row>
    <row r="112" spans="1:12">
      <c r="A112" s="412"/>
      <c r="B112" s="413"/>
      <c r="C112" s="414"/>
      <c r="D112" s="414"/>
      <c r="E112" s="414"/>
      <c r="F112" s="415"/>
      <c r="G112" s="415"/>
      <c r="H112" s="415"/>
      <c r="I112" s="415"/>
      <c r="K112" s="417"/>
      <c r="L112" s="418"/>
    </row>
    <row r="113" spans="1:12">
      <c r="A113" s="419"/>
      <c r="B113" s="420"/>
      <c r="C113" s="421"/>
      <c r="D113" s="421"/>
      <c r="E113" s="421"/>
      <c r="F113" s="422"/>
      <c r="G113" s="415"/>
      <c r="H113" s="415"/>
      <c r="I113" s="415"/>
      <c r="K113" s="417"/>
      <c r="L113" s="418"/>
    </row>
    <row r="114" spans="1:12">
      <c r="A114" s="412"/>
      <c r="B114" s="413"/>
      <c r="C114" s="414"/>
      <c r="D114" s="414"/>
      <c r="E114" s="414"/>
      <c r="F114" s="415"/>
      <c r="G114" s="415"/>
      <c r="H114" s="415"/>
      <c r="I114" s="415"/>
      <c r="K114" s="417"/>
      <c r="L114" s="418"/>
    </row>
    <row r="115" spans="1:12">
      <c r="A115" s="412"/>
      <c r="B115" s="413"/>
      <c r="C115" s="414"/>
      <c r="D115" s="414"/>
      <c r="E115" s="414"/>
      <c r="F115" s="415"/>
      <c r="G115" s="415"/>
      <c r="H115" s="415"/>
      <c r="I115" s="415"/>
      <c r="K115" s="417"/>
      <c r="L115" s="418"/>
    </row>
    <row r="116" spans="1:12">
      <c r="A116" s="412"/>
      <c r="B116" s="413"/>
      <c r="C116" s="414"/>
      <c r="D116" s="414"/>
      <c r="E116" s="414"/>
      <c r="F116" s="415"/>
      <c r="G116" s="415"/>
      <c r="H116" s="415"/>
      <c r="I116" s="415"/>
      <c r="K116" s="417"/>
      <c r="L116" s="418"/>
    </row>
    <row r="117" spans="1:12">
      <c r="A117" s="412"/>
      <c r="B117" s="413"/>
      <c r="C117" s="414"/>
      <c r="D117" s="414"/>
      <c r="E117" s="414"/>
      <c r="F117" s="415"/>
      <c r="G117" s="415"/>
      <c r="H117" s="415"/>
      <c r="I117" s="415"/>
      <c r="K117" s="417"/>
      <c r="L117" s="418"/>
    </row>
    <row r="118" spans="1:12">
      <c r="A118" s="419"/>
      <c r="B118" s="420"/>
      <c r="C118" s="421"/>
      <c r="D118" s="421"/>
      <c r="E118" s="421"/>
      <c r="F118" s="422"/>
      <c r="G118" s="415"/>
      <c r="H118" s="415"/>
      <c r="I118" s="415"/>
      <c r="K118" s="417"/>
      <c r="L118" s="418"/>
    </row>
    <row r="119" spans="1:12">
      <c r="A119" s="412"/>
      <c r="B119" s="413"/>
      <c r="C119" s="414"/>
      <c r="D119" s="414"/>
      <c r="E119" s="414"/>
      <c r="F119" s="415"/>
      <c r="G119" s="415"/>
      <c r="H119" s="415"/>
      <c r="I119" s="415"/>
      <c r="K119" s="417"/>
      <c r="L119" s="418"/>
    </row>
    <row r="120" spans="1:12">
      <c r="A120" s="412"/>
      <c r="B120" s="413"/>
      <c r="C120" s="414"/>
      <c r="D120" s="414"/>
      <c r="E120" s="414"/>
      <c r="F120" s="415"/>
      <c r="G120" s="415"/>
      <c r="H120" s="415"/>
      <c r="I120" s="415"/>
      <c r="K120" s="417"/>
      <c r="L120" s="418"/>
    </row>
    <row r="121" spans="1:12">
      <c r="A121" s="412"/>
      <c r="B121" s="413"/>
      <c r="C121" s="414"/>
      <c r="D121" s="414"/>
      <c r="E121" s="414"/>
      <c r="F121" s="415"/>
      <c r="G121" s="415"/>
      <c r="H121" s="415"/>
      <c r="I121" s="415"/>
      <c r="K121" s="417"/>
      <c r="L121" s="418"/>
    </row>
    <row r="122" spans="1:12">
      <c r="A122" s="412"/>
      <c r="B122" s="413"/>
      <c r="C122" s="414"/>
      <c r="D122" s="414"/>
      <c r="E122" s="414"/>
      <c r="F122" s="415"/>
      <c r="G122" s="415"/>
      <c r="H122" s="415"/>
      <c r="I122" s="415"/>
      <c r="K122" s="417"/>
      <c r="L122" s="418"/>
    </row>
    <row r="123" spans="1:12">
      <c r="A123" s="419"/>
      <c r="B123" s="420"/>
      <c r="C123" s="421"/>
      <c r="D123" s="421"/>
      <c r="E123" s="421"/>
      <c r="F123" s="422"/>
      <c r="G123" s="415"/>
      <c r="H123" s="415"/>
      <c r="I123" s="415"/>
      <c r="K123" s="417"/>
      <c r="L123" s="418"/>
    </row>
    <row r="124" spans="1:12">
      <c r="A124" s="412"/>
      <c r="B124" s="413"/>
      <c r="C124" s="414"/>
      <c r="D124" s="414"/>
      <c r="E124" s="414"/>
      <c r="F124" s="415"/>
      <c r="G124" s="415"/>
      <c r="H124" s="415"/>
      <c r="I124" s="415"/>
      <c r="K124" s="417"/>
      <c r="L124" s="418"/>
    </row>
    <row r="125" spans="1:12">
      <c r="A125" s="412"/>
      <c r="B125" s="413"/>
      <c r="C125" s="414"/>
      <c r="D125" s="414"/>
      <c r="E125" s="414"/>
      <c r="F125" s="415"/>
      <c r="G125" s="415"/>
      <c r="H125" s="415"/>
      <c r="I125" s="415"/>
      <c r="K125" s="417"/>
      <c r="L125" s="418"/>
    </row>
    <row r="126" spans="1:12">
      <c r="A126" s="412"/>
      <c r="B126" s="413"/>
      <c r="C126" s="414"/>
      <c r="D126" s="414"/>
      <c r="E126" s="414"/>
      <c r="F126" s="415"/>
      <c r="G126" s="415"/>
      <c r="H126" s="415"/>
      <c r="I126" s="415"/>
      <c r="K126" s="417"/>
      <c r="L126" s="418"/>
    </row>
    <row r="127" spans="1:12">
      <c r="A127" s="412"/>
      <c r="B127" s="413"/>
      <c r="C127" s="414"/>
      <c r="D127" s="414"/>
      <c r="E127" s="414"/>
      <c r="F127" s="415"/>
      <c r="G127" s="415"/>
      <c r="H127" s="415"/>
      <c r="I127" s="415"/>
      <c r="K127" s="417"/>
      <c r="L127" s="418"/>
    </row>
    <row r="128" spans="1:12">
      <c r="A128" s="419"/>
      <c r="B128" s="420"/>
      <c r="C128" s="421"/>
      <c r="D128" s="421"/>
      <c r="E128" s="421"/>
      <c r="F128" s="422"/>
      <c r="G128" s="415"/>
      <c r="H128" s="415"/>
      <c r="I128" s="415"/>
      <c r="K128" s="417"/>
      <c r="L128" s="418"/>
    </row>
    <row r="129" spans="1:12">
      <c r="A129" s="412"/>
      <c r="B129" s="413"/>
      <c r="C129" s="414"/>
      <c r="D129" s="414"/>
      <c r="E129" s="414"/>
      <c r="F129" s="415"/>
      <c r="G129" s="415"/>
      <c r="H129" s="415"/>
      <c r="I129" s="415"/>
      <c r="K129" s="417"/>
      <c r="L129" s="418"/>
    </row>
    <row r="130" spans="1:12">
      <c r="A130" s="412"/>
      <c r="B130" s="413"/>
      <c r="C130" s="414"/>
      <c r="D130" s="414"/>
      <c r="E130" s="414"/>
      <c r="F130" s="415"/>
      <c r="G130" s="415"/>
      <c r="H130" s="415"/>
      <c r="I130" s="415"/>
      <c r="K130" s="417"/>
      <c r="L130" s="418"/>
    </row>
    <row r="131" spans="1:12">
      <c r="A131" s="412"/>
      <c r="B131" s="413"/>
      <c r="C131" s="414"/>
      <c r="D131" s="414"/>
      <c r="E131" s="414"/>
      <c r="F131" s="415"/>
      <c r="G131" s="415"/>
      <c r="H131" s="415"/>
      <c r="I131" s="415"/>
      <c r="K131" s="417"/>
      <c r="L131" s="418"/>
    </row>
    <row r="132" spans="1:12">
      <c r="A132" s="412"/>
      <c r="B132" s="413"/>
      <c r="C132" s="414"/>
      <c r="D132" s="414"/>
      <c r="E132" s="414"/>
      <c r="F132" s="415"/>
      <c r="G132" s="415"/>
      <c r="H132" s="415"/>
      <c r="I132" s="415"/>
      <c r="K132" s="417"/>
      <c r="L132" s="418"/>
    </row>
    <row r="133" spans="1:12">
      <c r="A133" s="419"/>
      <c r="B133" s="420"/>
      <c r="C133" s="421"/>
      <c r="D133" s="421"/>
      <c r="E133" s="421"/>
      <c r="F133" s="422"/>
      <c r="G133" s="415"/>
      <c r="H133" s="415"/>
      <c r="I133" s="415"/>
      <c r="K133" s="417"/>
      <c r="L133" s="418"/>
    </row>
    <row r="134" spans="1:12">
      <c r="A134" s="412"/>
      <c r="B134" s="413"/>
      <c r="C134" s="414"/>
      <c r="D134" s="414"/>
      <c r="E134" s="414"/>
      <c r="F134" s="415"/>
      <c r="G134" s="415"/>
      <c r="H134" s="415"/>
      <c r="I134" s="415"/>
      <c r="K134" s="417"/>
      <c r="L134" s="418"/>
    </row>
    <row r="135" spans="1:12">
      <c r="A135" s="412"/>
      <c r="B135" s="413"/>
      <c r="C135" s="414"/>
      <c r="D135" s="414"/>
      <c r="E135" s="414"/>
      <c r="F135" s="415"/>
      <c r="G135" s="415"/>
      <c r="H135" s="415"/>
      <c r="I135" s="415"/>
      <c r="K135" s="417"/>
      <c r="L135" s="418"/>
    </row>
    <row r="136" spans="1:12">
      <c r="A136" s="412"/>
      <c r="B136" s="413"/>
      <c r="C136" s="414"/>
      <c r="D136" s="414"/>
      <c r="E136" s="414"/>
      <c r="F136" s="415"/>
      <c r="G136" s="415"/>
      <c r="H136" s="415"/>
      <c r="I136" s="415"/>
      <c r="K136" s="417"/>
      <c r="L136" s="418"/>
    </row>
    <row r="137" spans="1:12">
      <c r="A137" s="412"/>
      <c r="B137" s="413"/>
      <c r="C137" s="414"/>
      <c r="D137" s="414"/>
      <c r="E137" s="414"/>
      <c r="F137" s="415"/>
      <c r="G137" s="415"/>
      <c r="H137" s="415"/>
      <c r="I137" s="415"/>
      <c r="K137" s="417"/>
      <c r="L137" s="418"/>
    </row>
    <row r="138" spans="1:12">
      <c r="A138" s="419"/>
      <c r="B138" s="420"/>
      <c r="C138" s="421"/>
      <c r="D138" s="421"/>
      <c r="E138" s="421"/>
      <c r="F138" s="422"/>
      <c r="G138" s="415"/>
      <c r="H138" s="415"/>
      <c r="I138" s="415"/>
      <c r="K138" s="417"/>
      <c r="L138" s="418"/>
    </row>
    <row r="139" spans="1:12">
      <c r="A139" s="412"/>
      <c r="B139" s="413"/>
      <c r="C139" s="414"/>
      <c r="D139" s="414"/>
      <c r="E139" s="414"/>
      <c r="F139" s="415"/>
      <c r="G139" s="415"/>
      <c r="H139" s="415"/>
      <c r="I139" s="415"/>
      <c r="K139" s="417"/>
      <c r="L139" s="418"/>
    </row>
    <row r="140" spans="1:12">
      <c r="A140" s="412"/>
      <c r="B140" s="413"/>
      <c r="C140" s="414"/>
      <c r="D140" s="414"/>
      <c r="E140" s="414"/>
      <c r="F140" s="415"/>
      <c r="G140" s="415"/>
      <c r="H140" s="415"/>
      <c r="I140" s="415"/>
      <c r="K140" s="417"/>
      <c r="L140" s="418"/>
    </row>
    <row r="141" spans="1:12">
      <c r="A141" s="412"/>
      <c r="B141" s="413"/>
      <c r="C141" s="414"/>
      <c r="D141" s="414"/>
      <c r="E141" s="414"/>
      <c r="F141" s="415"/>
      <c r="G141" s="415"/>
      <c r="H141" s="415"/>
      <c r="I141" s="415"/>
      <c r="K141" s="417"/>
      <c r="L141" s="418"/>
    </row>
    <row r="142" spans="1:12">
      <c r="A142" s="412"/>
      <c r="B142" s="413"/>
      <c r="C142" s="414"/>
      <c r="D142" s="414"/>
      <c r="E142" s="414"/>
      <c r="F142" s="415"/>
      <c r="G142" s="415"/>
      <c r="H142" s="415"/>
      <c r="I142" s="415"/>
      <c r="K142" s="417"/>
      <c r="L142" s="418"/>
    </row>
    <row r="143" spans="1:12">
      <c r="A143" s="419"/>
      <c r="B143" s="420"/>
      <c r="C143" s="421"/>
      <c r="D143" s="421"/>
      <c r="E143" s="421"/>
      <c r="F143" s="422"/>
      <c r="G143" s="415"/>
      <c r="H143" s="415"/>
      <c r="I143" s="415"/>
      <c r="K143" s="417"/>
      <c r="L143" s="418"/>
    </row>
    <row r="144" spans="1:12">
      <c r="A144" s="412"/>
      <c r="B144" s="413"/>
      <c r="C144" s="414"/>
      <c r="D144" s="414"/>
      <c r="E144" s="414"/>
      <c r="F144" s="415"/>
      <c r="G144" s="415"/>
      <c r="H144" s="415"/>
      <c r="I144" s="415"/>
      <c r="K144" s="417"/>
      <c r="L144" s="418"/>
    </row>
    <row r="145" spans="1:12">
      <c r="A145" s="412"/>
      <c r="B145" s="413"/>
      <c r="C145" s="414"/>
      <c r="D145" s="414"/>
      <c r="E145" s="414"/>
      <c r="F145" s="415"/>
      <c r="G145" s="415"/>
      <c r="H145" s="415"/>
      <c r="I145" s="415"/>
      <c r="K145" s="417"/>
      <c r="L145" s="418"/>
    </row>
    <row r="146" spans="1:12">
      <c r="A146" s="412"/>
      <c r="B146" s="413"/>
      <c r="C146" s="414"/>
      <c r="D146" s="414"/>
      <c r="E146" s="414"/>
      <c r="F146" s="415"/>
      <c r="G146" s="415"/>
      <c r="H146" s="415"/>
      <c r="I146" s="415"/>
      <c r="K146" s="417"/>
      <c r="L146" s="418"/>
    </row>
    <row r="147" spans="1:12">
      <c r="A147" s="412"/>
      <c r="B147" s="413"/>
      <c r="C147" s="414"/>
      <c r="D147" s="414"/>
      <c r="E147" s="414"/>
      <c r="F147" s="415"/>
      <c r="G147" s="415"/>
      <c r="H147" s="415"/>
      <c r="I147" s="415"/>
      <c r="K147" s="417"/>
      <c r="L147" s="418"/>
    </row>
    <row r="148" spans="1:12">
      <c r="A148" s="419"/>
      <c r="B148" s="420"/>
      <c r="C148" s="421"/>
      <c r="D148" s="421"/>
      <c r="E148" s="421"/>
      <c r="F148" s="422"/>
      <c r="G148" s="415"/>
      <c r="H148" s="415"/>
      <c r="I148" s="415"/>
      <c r="K148" s="417"/>
      <c r="L148" s="418"/>
    </row>
    <row r="149" spans="1:12">
      <c r="A149" s="412"/>
      <c r="B149" s="413"/>
      <c r="C149" s="414"/>
      <c r="D149" s="414"/>
      <c r="E149" s="414"/>
      <c r="F149" s="415"/>
      <c r="G149" s="415"/>
      <c r="H149" s="415"/>
      <c r="I149" s="415"/>
      <c r="K149" s="417"/>
      <c r="L149" s="418"/>
    </row>
    <row r="150" spans="1:12">
      <c r="A150" s="412"/>
      <c r="B150" s="413"/>
      <c r="C150" s="414"/>
      <c r="D150" s="414"/>
      <c r="E150" s="414"/>
      <c r="F150" s="415"/>
      <c r="G150" s="415"/>
      <c r="H150" s="415"/>
      <c r="I150" s="415"/>
      <c r="K150" s="417"/>
      <c r="L150" s="418"/>
    </row>
    <row r="151" spans="1:12">
      <c r="A151" s="412"/>
      <c r="B151" s="413"/>
      <c r="C151" s="414"/>
      <c r="D151" s="414"/>
      <c r="E151" s="414"/>
      <c r="F151" s="415"/>
      <c r="G151" s="415"/>
      <c r="H151" s="415"/>
      <c r="I151" s="415"/>
      <c r="K151" s="417"/>
      <c r="L151" s="418"/>
    </row>
    <row r="152" spans="1:12">
      <c r="A152" s="412"/>
      <c r="B152" s="413"/>
      <c r="C152" s="414"/>
      <c r="D152" s="414"/>
      <c r="E152" s="414"/>
      <c r="F152" s="415"/>
      <c r="G152" s="415"/>
      <c r="H152" s="415"/>
      <c r="I152" s="415"/>
      <c r="K152" s="417"/>
      <c r="L152" s="418"/>
    </row>
    <row r="153" spans="1:12">
      <c r="A153" s="419"/>
      <c r="B153" s="420"/>
      <c r="C153" s="421"/>
      <c r="D153" s="421"/>
      <c r="E153" s="421"/>
      <c r="F153" s="422"/>
      <c r="G153" s="415"/>
      <c r="H153" s="415"/>
      <c r="I153" s="415"/>
      <c r="K153" s="417"/>
      <c r="L153" s="418"/>
    </row>
    <row r="154" spans="1:12">
      <c r="A154" s="412"/>
      <c r="B154" s="413"/>
      <c r="C154" s="414"/>
      <c r="D154" s="414"/>
      <c r="E154" s="414"/>
      <c r="F154" s="415"/>
      <c r="G154" s="415"/>
      <c r="H154" s="415"/>
      <c r="I154" s="415"/>
      <c r="K154" s="417"/>
      <c r="L154" s="418"/>
    </row>
    <row r="155" spans="1:12">
      <c r="A155" s="412"/>
      <c r="B155" s="413"/>
      <c r="C155" s="414"/>
      <c r="D155" s="414"/>
      <c r="E155" s="414"/>
      <c r="F155" s="415"/>
      <c r="G155" s="415"/>
      <c r="H155" s="415"/>
      <c r="I155" s="415"/>
      <c r="K155" s="417"/>
      <c r="L155" s="418"/>
    </row>
    <row r="156" spans="1:12">
      <c r="A156" s="412"/>
      <c r="B156" s="413"/>
      <c r="C156" s="414"/>
      <c r="D156" s="414"/>
      <c r="E156" s="414"/>
      <c r="F156" s="415"/>
      <c r="G156" s="415"/>
      <c r="H156" s="415"/>
      <c r="I156" s="415"/>
      <c r="K156" s="417"/>
      <c r="L156" s="418"/>
    </row>
    <row r="157" spans="1:12">
      <c r="A157" s="412"/>
      <c r="B157" s="413"/>
      <c r="C157" s="414"/>
      <c r="D157" s="414"/>
      <c r="E157" s="414"/>
      <c r="F157" s="415"/>
      <c r="G157" s="415"/>
      <c r="H157" s="415"/>
      <c r="I157" s="415"/>
      <c r="K157" s="417"/>
      <c r="L157" s="418"/>
    </row>
    <row r="158" spans="1:12">
      <c r="A158" s="419"/>
      <c r="B158" s="420"/>
      <c r="C158" s="421"/>
      <c r="D158" s="421"/>
      <c r="E158" s="421"/>
      <c r="F158" s="422"/>
      <c r="G158" s="415"/>
      <c r="H158" s="415"/>
      <c r="I158" s="415"/>
      <c r="K158" s="417"/>
      <c r="L158" s="418"/>
    </row>
    <row r="159" spans="1:12">
      <c r="A159" s="412"/>
      <c r="B159" s="413"/>
      <c r="C159" s="414"/>
      <c r="D159" s="414"/>
      <c r="E159" s="414"/>
      <c r="F159" s="415"/>
      <c r="G159" s="415"/>
      <c r="H159" s="415"/>
      <c r="I159" s="415"/>
      <c r="K159" s="417"/>
      <c r="L159" s="418"/>
    </row>
    <row r="160" spans="1:12">
      <c r="A160" s="412"/>
      <c r="B160" s="413"/>
      <c r="C160" s="414"/>
      <c r="D160" s="414"/>
      <c r="E160" s="414"/>
      <c r="F160" s="415"/>
      <c r="G160" s="415"/>
      <c r="H160" s="415"/>
      <c r="I160" s="415"/>
      <c r="K160" s="417"/>
      <c r="L160" s="418"/>
    </row>
    <row r="161" spans="1:12">
      <c r="A161" s="412"/>
      <c r="B161" s="413"/>
      <c r="C161" s="414"/>
      <c r="D161" s="414"/>
      <c r="E161" s="414"/>
      <c r="F161" s="415"/>
      <c r="G161" s="415"/>
      <c r="H161" s="415"/>
      <c r="I161" s="415"/>
      <c r="K161" s="417"/>
      <c r="L161" s="418"/>
    </row>
    <row r="162" spans="1:12">
      <c r="A162" s="412"/>
      <c r="B162" s="413"/>
      <c r="C162" s="414"/>
      <c r="D162" s="414"/>
      <c r="E162" s="414"/>
      <c r="F162" s="415"/>
      <c r="G162" s="415"/>
      <c r="H162" s="415"/>
      <c r="I162" s="415"/>
      <c r="K162" s="417"/>
      <c r="L162" s="418"/>
    </row>
    <row r="163" spans="1:12">
      <c r="A163" s="419"/>
      <c r="B163" s="420"/>
      <c r="C163" s="421"/>
      <c r="D163" s="421"/>
      <c r="E163" s="421"/>
      <c r="F163" s="422"/>
      <c r="G163" s="415"/>
      <c r="H163" s="415"/>
      <c r="I163" s="415"/>
      <c r="K163" s="417"/>
      <c r="L163" s="418"/>
    </row>
    <row r="164" spans="1:12">
      <c r="A164" s="412"/>
      <c r="B164" s="413"/>
      <c r="C164" s="414"/>
      <c r="D164" s="414"/>
      <c r="E164" s="414"/>
      <c r="F164" s="415"/>
      <c r="G164" s="415"/>
      <c r="H164" s="415"/>
      <c r="I164" s="415"/>
      <c r="K164" s="417"/>
      <c r="L164" s="418"/>
    </row>
    <row r="165" spans="1:12">
      <c r="A165" s="412"/>
      <c r="B165" s="413"/>
      <c r="C165" s="414"/>
      <c r="D165" s="414"/>
      <c r="E165" s="414"/>
      <c r="F165" s="415"/>
      <c r="G165" s="415"/>
      <c r="H165" s="415"/>
      <c r="I165" s="415"/>
      <c r="K165" s="417"/>
      <c r="L165" s="418"/>
    </row>
    <row r="166" spans="1:12">
      <c r="A166" s="412"/>
      <c r="B166" s="413"/>
      <c r="C166" s="414"/>
      <c r="D166" s="414"/>
      <c r="E166" s="414"/>
      <c r="F166" s="415"/>
      <c r="G166" s="415"/>
      <c r="H166" s="415"/>
      <c r="I166" s="415"/>
      <c r="K166" s="417"/>
      <c r="L166" s="418"/>
    </row>
    <row r="167" spans="1:12">
      <c r="A167" s="412"/>
      <c r="B167" s="413"/>
      <c r="C167" s="414"/>
      <c r="D167" s="414"/>
      <c r="E167" s="414"/>
      <c r="F167" s="415"/>
      <c r="G167" s="415"/>
      <c r="H167" s="415"/>
      <c r="I167" s="415"/>
      <c r="K167" s="417"/>
      <c r="L167" s="418"/>
    </row>
    <row r="168" spans="1:12">
      <c r="A168" s="419"/>
      <c r="B168" s="420"/>
      <c r="C168" s="421"/>
      <c r="D168" s="421"/>
      <c r="E168" s="421"/>
      <c r="F168" s="422"/>
      <c r="G168" s="415"/>
      <c r="H168" s="415"/>
      <c r="I168" s="415"/>
      <c r="K168" s="417"/>
      <c r="L168" s="418"/>
    </row>
    <row r="169" spans="1:12">
      <c r="A169" s="412"/>
      <c r="B169" s="413"/>
      <c r="C169" s="414"/>
      <c r="D169" s="414"/>
      <c r="E169" s="414"/>
      <c r="F169" s="415"/>
      <c r="G169" s="415"/>
      <c r="H169" s="415"/>
      <c r="I169" s="415"/>
      <c r="K169" s="417"/>
      <c r="L169" s="418"/>
    </row>
    <row r="170" spans="1:12">
      <c r="A170" s="412"/>
      <c r="B170" s="413"/>
      <c r="C170" s="414"/>
      <c r="D170" s="414"/>
      <c r="E170" s="414"/>
      <c r="F170" s="415"/>
      <c r="G170" s="415"/>
      <c r="H170" s="415"/>
      <c r="I170" s="415"/>
      <c r="K170" s="417"/>
      <c r="L170" s="418"/>
    </row>
    <row r="171" spans="1:12">
      <c r="A171" s="412"/>
      <c r="B171" s="413"/>
      <c r="C171" s="414"/>
      <c r="D171" s="414"/>
      <c r="E171" s="414"/>
      <c r="F171" s="415"/>
      <c r="G171" s="415"/>
      <c r="H171" s="415"/>
      <c r="I171" s="415"/>
      <c r="K171" s="417"/>
      <c r="L171" s="418"/>
    </row>
    <row r="172" spans="1:12">
      <c r="A172" s="412"/>
      <c r="B172" s="413"/>
      <c r="C172" s="414"/>
      <c r="D172" s="414"/>
      <c r="E172" s="414"/>
      <c r="F172" s="415"/>
      <c r="G172" s="415"/>
      <c r="H172" s="415"/>
      <c r="I172" s="415"/>
      <c r="K172" s="417"/>
      <c r="L172" s="418"/>
    </row>
    <row r="173" spans="1:12">
      <c r="A173" s="419"/>
      <c r="B173" s="420"/>
      <c r="C173" s="421"/>
      <c r="D173" s="421"/>
      <c r="E173" s="421"/>
      <c r="F173" s="422"/>
      <c r="G173" s="415"/>
      <c r="H173" s="415"/>
      <c r="I173" s="415"/>
      <c r="K173" s="417"/>
      <c r="L173" s="418"/>
    </row>
    <row r="174" spans="1:12">
      <c r="A174" s="412"/>
      <c r="B174" s="413"/>
      <c r="C174" s="414"/>
      <c r="D174" s="414"/>
      <c r="E174" s="414"/>
      <c r="F174" s="415"/>
      <c r="G174" s="415"/>
      <c r="H174" s="415"/>
      <c r="I174" s="415"/>
      <c r="K174" s="417"/>
      <c r="L174" s="418"/>
    </row>
    <row r="175" spans="1:12">
      <c r="A175" s="412"/>
      <c r="B175" s="413"/>
      <c r="C175" s="414"/>
      <c r="D175" s="414"/>
      <c r="E175" s="414"/>
      <c r="F175" s="415"/>
      <c r="G175" s="415"/>
      <c r="H175" s="415"/>
      <c r="I175" s="415"/>
      <c r="K175" s="417"/>
      <c r="L175" s="418"/>
    </row>
    <row r="176" spans="1:12">
      <c r="A176" s="412"/>
      <c r="B176" s="413"/>
      <c r="C176" s="414"/>
      <c r="D176" s="414"/>
      <c r="E176" s="414"/>
      <c r="F176" s="415"/>
      <c r="G176" s="415"/>
      <c r="H176" s="415"/>
      <c r="I176" s="415"/>
      <c r="K176" s="417"/>
      <c r="L176" s="418"/>
    </row>
    <row r="177" spans="1:12">
      <c r="A177" s="412"/>
      <c r="B177" s="413"/>
      <c r="C177" s="414"/>
      <c r="D177" s="414"/>
      <c r="E177" s="414"/>
      <c r="F177" s="415"/>
      <c r="G177" s="415"/>
      <c r="H177" s="415"/>
      <c r="I177" s="415"/>
      <c r="K177" s="417"/>
      <c r="L177" s="418"/>
    </row>
    <row r="178" spans="1:12">
      <c r="A178" s="419"/>
      <c r="B178" s="420"/>
      <c r="C178" s="421"/>
      <c r="D178" s="421"/>
      <c r="E178" s="421"/>
      <c r="F178" s="422"/>
      <c r="G178" s="415"/>
      <c r="H178" s="415"/>
      <c r="I178" s="415"/>
      <c r="K178" s="417"/>
      <c r="L178" s="418"/>
    </row>
    <row r="179" spans="1:12">
      <c r="A179" s="412"/>
      <c r="B179" s="413"/>
      <c r="C179" s="414"/>
      <c r="D179" s="414"/>
      <c r="E179" s="414"/>
      <c r="F179" s="415"/>
      <c r="G179" s="415"/>
      <c r="H179" s="415"/>
      <c r="I179" s="415"/>
      <c r="K179" s="417"/>
      <c r="L179" s="418"/>
    </row>
    <row r="180" spans="1:12">
      <c r="A180" s="412"/>
      <c r="B180" s="413"/>
      <c r="C180" s="414"/>
      <c r="D180" s="414"/>
      <c r="E180" s="414"/>
      <c r="F180" s="415"/>
      <c r="G180" s="415"/>
      <c r="H180" s="415"/>
      <c r="I180" s="415"/>
      <c r="K180" s="417"/>
      <c r="L180" s="418"/>
    </row>
    <row r="181" spans="1:12">
      <c r="A181" s="412"/>
      <c r="B181" s="413"/>
      <c r="C181" s="414"/>
      <c r="D181" s="414"/>
      <c r="E181" s="414"/>
      <c r="F181" s="415"/>
      <c r="G181" s="415"/>
      <c r="H181" s="415"/>
      <c r="I181" s="415"/>
      <c r="K181" s="417"/>
      <c r="L181" s="418"/>
    </row>
    <row r="182" spans="1:12">
      <c r="A182" s="412"/>
      <c r="B182" s="413"/>
      <c r="C182" s="414"/>
      <c r="D182" s="414"/>
      <c r="E182" s="414"/>
      <c r="F182" s="415"/>
      <c r="G182" s="415"/>
      <c r="H182" s="415"/>
      <c r="I182" s="415"/>
      <c r="K182" s="417"/>
      <c r="L182" s="418"/>
    </row>
    <row r="183" spans="1:12">
      <c r="A183" s="419"/>
      <c r="B183" s="420"/>
      <c r="C183" s="421"/>
      <c r="D183" s="421"/>
      <c r="E183" s="421"/>
      <c r="F183" s="422"/>
      <c r="G183" s="415"/>
      <c r="H183" s="415"/>
      <c r="I183" s="415"/>
      <c r="K183" s="417"/>
      <c r="L183" s="418"/>
    </row>
    <row r="184" spans="1:12">
      <c r="A184" s="412"/>
      <c r="B184" s="413"/>
      <c r="C184" s="414"/>
      <c r="D184" s="414"/>
      <c r="E184" s="414"/>
      <c r="F184" s="415"/>
      <c r="G184" s="415"/>
      <c r="H184" s="415"/>
      <c r="I184" s="415"/>
      <c r="K184" s="417"/>
      <c r="L184" s="418"/>
    </row>
    <row r="185" spans="1:12">
      <c r="A185" s="412"/>
      <c r="B185" s="413"/>
      <c r="C185" s="414"/>
      <c r="D185" s="414"/>
      <c r="E185" s="414"/>
      <c r="F185" s="415"/>
      <c r="G185" s="415"/>
      <c r="H185" s="415"/>
      <c r="I185" s="415"/>
      <c r="K185" s="417"/>
      <c r="L185" s="418"/>
    </row>
    <row r="186" spans="1:12">
      <c r="A186" s="412"/>
      <c r="B186" s="413"/>
      <c r="C186" s="414"/>
      <c r="D186" s="414"/>
      <c r="E186" s="414"/>
      <c r="F186" s="415"/>
      <c r="G186" s="415"/>
      <c r="H186" s="415"/>
      <c r="I186" s="415"/>
      <c r="K186" s="417"/>
      <c r="L186" s="418"/>
    </row>
    <row r="187" spans="1:12">
      <c r="A187" s="412"/>
      <c r="B187" s="413"/>
      <c r="C187" s="414"/>
      <c r="D187" s="414"/>
      <c r="E187" s="414"/>
      <c r="F187" s="415"/>
      <c r="G187" s="415"/>
      <c r="H187" s="415"/>
      <c r="I187" s="415"/>
      <c r="K187" s="417"/>
      <c r="L187" s="418"/>
    </row>
    <row r="188" spans="1:12">
      <c r="A188" s="419"/>
      <c r="B188" s="420"/>
      <c r="C188" s="421"/>
      <c r="D188" s="421"/>
      <c r="E188" s="421"/>
      <c r="F188" s="422"/>
      <c r="G188" s="415"/>
      <c r="H188" s="415"/>
      <c r="I188" s="415"/>
      <c r="K188" s="417"/>
      <c r="L188" s="418"/>
    </row>
    <row r="189" spans="1:12">
      <c r="A189" s="412"/>
      <c r="B189" s="413"/>
      <c r="C189" s="414"/>
      <c r="D189" s="414"/>
      <c r="E189" s="414"/>
      <c r="F189" s="415"/>
      <c r="G189" s="415"/>
      <c r="H189" s="415"/>
      <c r="I189" s="415"/>
      <c r="K189" s="417"/>
      <c r="L189" s="418"/>
    </row>
    <row r="190" spans="1:12">
      <c r="A190" s="412"/>
      <c r="B190" s="413"/>
      <c r="C190" s="414"/>
      <c r="D190" s="414"/>
      <c r="E190" s="414"/>
      <c r="F190" s="415"/>
      <c r="G190" s="415"/>
      <c r="H190" s="415"/>
      <c r="I190" s="415"/>
      <c r="K190" s="417"/>
      <c r="L190" s="418"/>
    </row>
    <row r="191" spans="1:12">
      <c r="A191" s="412"/>
      <c r="B191" s="413"/>
      <c r="C191" s="414"/>
      <c r="D191" s="414"/>
      <c r="E191" s="414"/>
      <c r="F191" s="415"/>
      <c r="G191" s="415"/>
      <c r="H191" s="415"/>
      <c r="I191" s="415"/>
      <c r="K191" s="417"/>
      <c r="L191" s="418"/>
    </row>
    <row r="192" spans="1:12">
      <c r="A192" s="412"/>
      <c r="B192" s="413"/>
      <c r="C192" s="414"/>
      <c r="D192" s="414"/>
      <c r="E192" s="414"/>
      <c r="F192" s="415"/>
      <c r="G192" s="415"/>
      <c r="H192" s="415"/>
      <c r="I192" s="415"/>
      <c r="K192" s="417"/>
      <c r="L192" s="418"/>
    </row>
    <row r="193" spans="1:12">
      <c r="A193" s="419"/>
      <c r="B193" s="420"/>
      <c r="C193" s="421"/>
      <c r="D193" s="421"/>
      <c r="E193" s="421"/>
      <c r="F193" s="422"/>
      <c r="G193" s="415"/>
      <c r="H193" s="415"/>
      <c r="I193" s="415"/>
      <c r="K193" s="417"/>
      <c r="L193" s="418"/>
    </row>
    <row r="194" spans="1:12">
      <c r="A194" s="412"/>
      <c r="B194" s="413"/>
      <c r="C194" s="414"/>
      <c r="D194" s="414"/>
      <c r="E194" s="414"/>
      <c r="F194" s="415"/>
      <c r="G194" s="415"/>
      <c r="H194" s="415"/>
      <c r="I194" s="415"/>
      <c r="K194" s="417"/>
      <c r="L194" s="418"/>
    </row>
    <row r="195" spans="1:12">
      <c r="A195" s="412"/>
      <c r="B195" s="413"/>
      <c r="C195" s="414"/>
      <c r="D195" s="414"/>
      <c r="E195" s="414"/>
      <c r="F195" s="415"/>
      <c r="G195" s="415"/>
      <c r="H195" s="415"/>
      <c r="I195" s="415"/>
      <c r="K195" s="417"/>
      <c r="L195" s="418"/>
    </row>
    <row r="196" spans="1:12">
      <c r="A196" s="412"/>
      <c r="B196" s="413"/>
      <c r="C196" s="414"/>
      <c r="D196" s="414"/>
      <c r="E196" s="414"/>
      <c r="F196" s="415"/>
      <c r="G196" s="415"/>
      <c r="H196" s="415"/>
      <c r="I196" s="415"/>
      <c r="K196" s="417"/>
      <c r="L196" s="418"/>
    </row>
    <row r="197" spans="1:12">
      <c r="A197" s="412"/>
      <c r="B197" s="413"/>
      <c r="C197" s="414"/>
      <c r="D197" s="414"/>
      <c r="E197" s="414"/>
      <c r="F197" s="415"/>
      <c r="G197" s="415"/>
      <c r="H197" s="415"/>
      <c r="I197" s="415"/>
      <c r="K197" s="417"/>
      <c r="L197" s="418"/>
    </row>
    <row r="198" spans="1:12">
      <c r="A198" s="419"/>
      <c r="B198" s="420"/>
      <c r="C198" s="421"/>
      <c r="D198" s="421"/>
      <c r="E198" s="421"/>
      <c r="F198" s="422"/>
      <c r="G198" s="415"/>
      <c r="H198" s="415"/>
      <c r="I198" s="415"/>
      <c r="K198" s="417"/>
      <c r="L198" s="418"/>
    </row>
    <row r="199" spans="1:12">
      <c r="A199" s="412"/>
      <c r="B199" s="413"/>
      <c r="C199" s="414"/>
      <c r="D199" s="414"/>
      <c r="E199" s="414"/>
      <c r="F199" s="415"/>
      <c r="G199" s="415"/>
      <c r="H199" s="415"/>
      <c r="I199" s="415"/>
      <c r="K199" s="417"/>
      <c r="L199" s="418"/>
    </row>
    <row r="200" spans="1:12">
      <c r="A200" s="412"/>
      <c r="B200" s="413"/>
      <c r="C200" s="414"/>
      <c r="D200" s="414"/>
      <c r="E200" s="414"/>
      <c r="F200" s="415"/>
      <c r="G200" s="415"/>
      <c r="H200" s="415"/>
      <c r="I200" s="415"/>
      <c r="K200" s="417"/>
      <c r="L200" s="418"/>
    </row>
    <row r="201" spans="1:12">
      <c r="A201" s="412"/>
      <c r="B201" s="413"/>
      <c r="C201" s="414"/>
      <c r="D201" s="414"/>
      <c r="E201" s="414"/>
      <c r="F201" s="415"/>
      <c r="G201" s="415"/>
      <c r="H201" s="415"/>
      <c r="I201" s="415"/>
      <c r="K201" s="417"/>
      <c r="L201" s="418"/>
    </row>
    <row r="202" spans="1:12">
      <c r="A202" s="412"/>
      <c r="B202" s="413"/>
      <c r="C202" s="414"/>
      <c r="D202" s="414"/>
      <c r="E202" s="414"/>
      <c r="F202" s="415"/>
      <c r="G202" s="415"/>
      <c r="H202" s="415"/>
      <c r="I202" s="415"/>
      <c r="K202" s="417"/>
      <c r="L202" s="418"/>
    </row>
    <row r="203" spans="1:12">
      <c r="A203" s="419"/>
      <c r="B203" s="420"/>
      <c r="C203" s="421"/>
      <c r="D203" s="421"/>
      <c r="E203" s="421"/>
      <c r="F203" s="422"/>
      <c r="G203" s="415"/>
      <c r="H203" s="415"/>
      <c r="I203" s="415"/>
      <c r="K203" s="417"/>
      <c r="L203" s="418"/>
    </row>
    <row r="204" spans="1:12">
      <c r="A204" s="412"/>
      <c r="B204" s="413"/>
      <c r="C204" s="414"/>
      <c r="D204" s="414"/>
      <c r="E204" s="414"/>
      <c r="F204" s="415"/>
      <c r="G204" s="415"/>
      <c r="H204" s="415"/>
      <c r="I204" s="415"/>
      <c r="K204" s="417"/>
      <c r="L204" s="418"/>
    </row>
    <row r="205" spans="1:12">
      <c r="A205" s="412"/>
      <c r="B205" s="413"/>
      <c r="C205" s="414"/>
      <c r="D205" s="414"/>
      <c r="E205" s="414"/>
      <c r="F205" s="415"/>
      <c r="G205" s="415"/>
      <c r="H205" s="415"/>
      <c r="I205" s="415"/>
      <c r="K205" s="417"/>
      <c r="L205" s="418"/>
    </row>
    <row r="206" spans="1:12">
      <c r="A206" s="412"/>
      <c r="B206" s="413"/>
      <c r="C206" s="414"/>
      <c r="D206" s="414"/>
      <c r="E206" s="414"/>
      <c r="F206" s="415"/>
      <c r="G206" s="415"/>
      <c r="H206" s="415"/>
      <c r="I206" s="415"/>
      <c r="K206" s="417"/>
      <c r="L206" s="418"/>
    </row>
    <row r="207" spans="1:12">
      <c r="A207" s="412"/>
      <c r="B207" s="413"/>
      <c r="C207" s="414"/>
      <c r="D207" s="414"/>
      <c r="E207" s="414"/>
      <c r="F207" s="415"/>
      <c r="G207" s="415"/>
      <c r="H207" s="415"/>
      <c r="I207" s="415"/>
      <c r="K207" s="417"/>
      <c r="L207" s="418"/>
    </row>
    <row r="208" spans="1:12">
      <c r="A208" s="419"/>
      <c r="B208" s="420"/>
      <c r="C208" s="421"/>
      <c r="D208" s="421"/>
      <c r="E208" s="421"/>
      <c r="F208" s="422"/>
      <c r="G208" s="415"/>
      <c r="H208" s="415"/>
      <c r="I208" s="415"/>
      <c r="K208" s="417"/>
      <c r="L208" s="418"/>
    </row>
    <row r="209" spans="1:12">
      <c r="A209" s="412"/>
      <c r="B209" s="413"/>
      <c r="C209" s="414"/>
      <c r="D209" s="414"/>
      <c r="E209" s="414"/>
      <c r="F209" s="415"/>
      <c r="G209" s="415"/>
      <c r="H209" s="415"/>
      <c r="I209" s="415"/>
      <c r="K209" s="417"/>
      <c r="L209" s="418"/>
    </row>
    <row r="210" spans="1:12">
      <c r="A210" s="412"/>
      <c r="B210" s="413"/>
      <c r="C210" s="414"/>
      <c r="D210" s="414"/>
      <c r="E210" s="414"/>
      <c r="F210" s="415"/>
      <c r="G210" s="415"/>
      <c r="H210" s="415"/>
      <c r="I210" s="415"/>
      <c r="K210" s="417"/>
      <c r="L210" s="418"/>
    </row>
    <row r="211" spans="1:12">
      <c r="A211" s="412"/>
      <c r="B211" s="413"/>
      <c r="C211" s="414"/>
      <c r="D211" s="414"/>
      <c r="E211" s="414"/>
      <c r="F211" s="415"/>
      <c r="G211" s="415"/>
      <c r="H211" s="415"/>
      <c r="I211" s="415"/>
      <c r="K211" s="417"/>
      <c r="L211" s="418"/>
    </row>
    <row r="212" spans="1:12">
      <c r="A212" s="412"/>
      <c r="B212" s="413"/>
      <c r="C212" s="414"/>
      <c r="D212" s="414"/>
      <c r="E212" s="414"/>
      <c r="F212" s="415"/>
      <c r="G212" s="415"/>
      <c r="H212" s="415"/>
      <c r="I212" s="415"/>
      <c r="K212" s="417"/>
      <c r="L212" s="418"/>
    </row>
    <row r="213" spans="1:12">
      <c r="A213" s="419"/>
      <c r="B213" s="420"/>
      <c r="C213" s="421"/>
      <c r="D213" s="421"/>
      <c r="E213" s="421"/>
      <c r="F213" s="422"/>
      <c r="G213" s="415"/>
      <c r="H213" s="415"/>
      <c r="I213" s="415"/>
      <c r="K213" s="417"/>
      <c r="L213" s="418"/>
    </row>
    <row r="214" spans="1:12">
      <c r="A214" s="412"/>
      <c r="B214" s="413"/>
      <c r="C214" s="414"/>
      <c r="D214" s="414"/>
      <c r="E214" s="414"/>
      <c r="F214" s="415"/>
      <c r="G214" s="415"/>
      <c r="H214" s="415"/>
      <c r="I214" s="415"/>
      <c r="K214" s="417"/>
      <c r="L214" s="418"/>
    </row>
    <row r="215" spans="1:12">
      <c r="A215" s="412"/>
      <c r="B215" s="413"/>
      <c r="C215" s="414"/>
      <c r="D215" s="414"/>
      <c r="E215" s="414"/>
      <c r="F215" s="415"/>
      <c r="G215" s="415"/>
      <c r="H215" s="415"/>
      <c r="I215" s="415"/>
      <c r="K215" s="417"/>
      <c r="L215" s="418"/>
    </row>
    <row r="216" spans="1:12">
      <c r="A216" s="412"/>
      <c r="B216" s="413"/>
      <c r="C216" s="414"/>
      <c r="D216" s="414"/>
      <c r="E216" s="414"/>
      <c r="F216" s="415"/>
      <c r="G216" s="415"/>
      <c r="H216" s="415"/>
      <c r="I216" s="415"/>
      <c r="K216" s="417"/>
      <c r="L216" s="418"/>
    </row>
    <row r="217" spans="1:12">
      <c r="A217" s="412"/>
      <c r="B217" s="413"/>
      <c r="C217" s="414"/>
      <c r="D217" s="414"/>
      <c r="E217" s="414"/>
      <c r="F217" s="415"/>
      <c r="G217" s="415"/>
      <c r="H217" s="415"/>
      <c r="I217" s="415"/>
      <c r="K217" s="417"/>
      <c r="L217" s="418"/>
    </row>
    <row r="218" spans="1:12">
      <c r="A218" s="419"/>
      <c r="B218" s="420"/>
      <c r="C218" s="421"/>
      <c r="D218" s="421"/>
      <c r="E218" s="421"/>
      <c r="F218" s="422"/>
      <c r="G218" s="415"/>
      <c r="H218" s="415"/>
      <c r="I218" s="415"/>
      <c r="K218" s="417"/>
      <c r="L218" s="418"/>
    </row>
    <row r="219" spans="1:12">
      <c r="A219" s="412"/>
      <c r="B219" s="413"/>
      <c r="C219" s="414"/>
      <c r="D219" s="414"/>
      <c r="E219" s="414"/>
      <c r="F219" s="415"/>
      <c r="G219" s="415"/>
      <c r="H219" s="415"/>
      <c r="I219" s="415"/>
      <c r="K219" s="417"/>
      <c r="L219" s="418"/>
    </row>
    <row r="220" spans="1:12">
      <c r="A220" s="412"/>
      <c r="B220" s="413"/>
      <c r="C220" s="414"/>
      <c r="D220" s="414"/>
      <c r="E220" s="414"/>
      <c r="F220" s="415"/>
      <c r="G220" s="415"/>
      <c r="H220" s="415"/>
      <c r="I220" s="415"/>
      <c r="K220" s="417"/>
      <c r="L220" s="418"/>
    </row>
    <row r="221" spans="1:12">
      <c r="A221" s="412"/>
      <c r="B221" s="413"/>
      <c r="C221" s="414"/>
      <c r="D221" s="414"/>
      <c r="E221" s="414"/>
      <c r="F221" s="415"/>
      <c r="G221" s="415"/>
      <c r="H221" s="415"/>
      <c r="I221" s="415"/>
      <c r="K221" s="417"/>
      <c r="L221" s="418"/>
    </row>
    <row r="222" spans="1:12">
      <c r="A222" s="412"/>
      <c r="B222" s="413"/>
      <c r="C222" s="414"/>
      <c r="D222" s="414"/>
      <c r="E222" s="414"/>
      <c r="F222" s="415"/>
      <c r="G222" s="415"/>
      <c r="H222" s="415"/>
      <c r="I222" s="415"/>
      <c r="K222" s="417"/>
      <c r="L222" s="418"/>
    </row>
    <row r="223" spans="1:12">
      <c r="A223" s="419"/>
      <c r="B223" s="420"/>
      <c r="C223" s="421"/>
      <c r="D223" s="421"/>
      <c r="E223" s="421"/>
      <c r="F223" s="422"/>
      <c r="G223" s="415"/>
      <c r="H223" s="415"/>
      <c r="I223" s="415"/>
      <c r="K223" s="417"/>
      <c r="L223" s="418"/>
    </row>
    <row r="224" spans="1:12">
      <c r="A224" s="412"/>
      <c r="B224" s="413"/>
      <c r="C224" s="414"/>
      <c r="D224" s="414"/>
      <c r="E224" s="414"/>
      <c r="F224" s="415"/>
      <c r="G224" s="415"/>
      <c r="H224" s="415"/>
      <c r="I224" s="415"/>
      <c r="K224" s="417"/>
      <c r="L224" s="418"/>
    </row>
    <row r="225" spans="1:12">
      <c r="A225" s="412"/>
      <c r="B225" s="413"/>
      <c r="C225" s="414"/>
      <c r="D225" s="414"/>
      <c r="E225" s="414"/>
      <c r="F225" s="415"/>
      <c r="G225" s="415"/>
      <c r="H225" s="415"/>
      <c r="I225" s="415"/>
      <c r="K225" s="417"/>
      <c r="L225" s="418"/>
    </row>
    <row r="226" spans="1:12">
      <c r="A226" s="412"/>
      <c r="B226" s="413"/>
      <c r="C226" s="414"/>
      <c r="D226" s="414"/>
      <c r="E226" s="414"/>
      <c r="F226" s="415"/>
      <c r="G226" s="415"/>
      <c r="H226" s="415"/>
      <c r="I226" s="415"/>
      <c r="K226" s="417"/>
      <c r="L226" s="418"/>
    </row>
    <row r="227" spans="1:12">
      <c r="A227" s="412"/>
      <c r="B227" s="413"/>
      <c r="C227" s="414"/>
      <c r="D227" s="414"/>
      <c r="E227" s="414"/>
      <c r="F227" s="415"/>
      <c r="G227" s="415"/>
      <c r="H227" s="415"/>
      <c r="I227" s="415"/>
      <c r="K227" s="417"/>
      <c r="L227" s="418"/>
    </row>
    <row r="228" spans="1:12">
      <c r="A228" s="419"/>
      <c r="B228" s="420"/>
      <c r="C228" s="421"/>
      <c r="D228" s="421"/>
      <c r="E228" s="421"/>
      <c r="F228" s="422"/>
      <c r="G228" s="415"/>
      <c r="H228" s="415"/>
      <c r="I228" s="415"/>
      <c r="K228" s="417"/>
      <c r="L228" s="418"/>
    </row>
    <row r="229" spans="1:12">
      <c r="A229" s="412"/>
      <c r="B229" s="413"/>
      <c r="C229" s="414"/>
      <c r="D229" s="414"/>
      <c r="E229" s="414"/>
      <c r="F229" s="415"/>
      <c r="G229" s="415"/>
      <c r="H229" s="415"/>
      <c r="I229" s="415"/>
      <c r="K229" s="417"/>
      <c r="L229" s="418"/>
    </row>
    <row r="230" spans="1:12">
      <c r="A230" s="412"/>
      <c r="B230" s="413"/>
      <c r="C230" s="414"/>
      <c r="D230" s="414"/>
      <c r="E230" s="414"/>
      <c r="F230" s="415"/>
      <c r="G230" s="415"/>
      <c r="H230" s="415"/>
      <c r="I230" s="415"/>
      <c r="K230" s="417"/>
      <c r="L230" s="418"/>
    </row>
    <row r="231" spans="1:12">
      <c r="A231" s="412"/>
      <c r="B231" s="413"/>
      <c r="C231" s="414"/>
      <c r="D231" s="414"/>
      <c r="E231" s="414"/>
      <c r="F231" s="415"/>
      <c r="G231" s="415"/>
      <c r="H231" s="415"/>
      <c r="I231" s="415"/>
      <c r="K231" s="417"/>
      <c r="L231" s="418"/>
    </row>
    <row r="232" spans="1:12">
      <c r="A232" s="412"/>
      <c r="B232" s="413"/>
      <c r="C232" s="414"/>
      <c r="D232" s="414"/>
      <c r="E232" s="414"/>
      <c r="F232" s="415"/>
      <c r="G232" s="415"/>
      <c r="H232" s="415"/>
      <c r="I232" s="415"/>
      <c r="K232" s="417"/>
      <c r="L232" s="418"/>
    </row>
    <row r="233" spans="1:12">
      <c r="A233" s="419"/>
      <c r="B233" s="420"/>
      <c r="C233" s="421"/>
      <c r="D233" s="421"/>
      <c r="E233" s="421"/>
      <c r="F233" s="422"/>
      <c r="G233" s="415"/>
      <c r="H233" s="415"/>
      <c r="I233" s="415"/>
      <c r="K233" s="417"/>
      <c r="L233" s="418"/>
    </row>
    <row r="234" spans="1:12">
      <c r="A234" s="412"/>
      <c r="B234" s="413"/>
      <c r="C234" s="414"/>
      <c r="D234" s="414"/>
      <c r="E234" s="414"/>
      <c r="F234" s="415"/>
      <c r="G234" s="415"/>
      <c r="H234" s="415"/>
      <c r="I234" s="415"/>
      <c r="K234" s="417"/>
      <c r="L234" s="418"/>
    </row>
    <row r="235" spans="1:12">
      <c r="A235" s="412"/>
      <c r="B235" s="413"/>
      <c r="C235" s="414"/>
      <c r="D235" s="414"/>
      <c r="E235" s="414"/>
      <c r="F235" s="415"/>
      <c r="G235" s="415"/>
      <c r="H235" s="415"/>
      <c r="I235" s="415"/>
      <c r="K235" s="417"/>
      <c r="L235" s="418"/>
    </row>
    <row r="236" spans="1:12">
      <c r="A236" s="412"/>
      <c r="B236" s="413"/>
      <c r="C236" s="414"/>
      <c r="D236" s="414"/>
      <c r="E236" s="414"/>
      <c r="F236" s="415"/>
      <c r="G236" s="415"/>
      <c r="H236" s="415"/>
      <c r="I236" s="415"/>
      <c r="K236" s="417"/>
      <c r="L236" s="418"/>
    </row>
    <row r="237" spans="1:12">
      <c r="A237" s="412"/>
      <c r="B237" s="413"/>
      <c r="C237" s="414"/>
      <c r="D237" s="414"/>
      <c r="E237" s="414"/>
      <c r="F237" s="415"/>
      <c r="G237" s="415"/>
      <c r="H237" s="415"/>
      <c r="I237" s="415"/>
      <c r="K237" s="417"/>
      <c r="L237" s="418"/>
    </row>
    <row r="238" spans="1:12">
      <c r="A238" s="419"/>
      <c r="B238" s="420"/>
      <c r="C238" s="421"/>
      <c r="D238" s="421"/>
      <c r="E238" s="421"/>
      <c r="F238" s="422"/>
      <c r="G238" s="415"/>
      <c r="H238" s="415"/>
      <c r="I238" s="415"/>
      <c r="K238" s="417"/>
      <c r="L238" s="418"/>
    </row>
    <row r="239" spans="1:12">
      <c r="A239" s="412"/>
      <c r="B239" s="413"/>
      <c r="C239" s="414"/>
      <c r="D239" s="414"/>
      <c r="E239" s="414"/>
      <c r="F239" s="415"/>
      <c r="G239" s="415"/>
      <c r="H239" s="415"/>
      <c r="I239" s="415"/>
      <c r="K239" s="417"/>
      <c r="L239" s="418"/>
    </row>
    <row r="240" spans="1:12">
      <c r="A240" s="412"/>
      <c r="B240" s="413"/>
      <c r="C240" s="414"/>
      <c r="D240" s="414"/>
      <c r="E240" s="414"/>
      <c r="F240" s="415"/>
      <c r="G240" s="415"/>
      <c r="H240" s="415"/>
      <c r="I240" s="415"/>
      <c r="K240" s="417"/>
      <c r="L240" s="418"/>
    </row>
    <row r="241" spans="1:12">
      <c r="A241" s="412"/>
      <c r="B241" s="413"/>
      <c r="C241" s="414"/>
      <c r="D241" s="414"/>
      <c r="E241" s="414"/>
      <c r="F241" s="415"/>
      <c r="G241" s="415"/>
      <c r="H241" s="415"/>
      <c r="I241" s="415"/>
      <c r="K241" s="417"/>
      <c r="L241" s="418"/>
    </row>
    <row r="242" spans="1:12">
      <c r="A242" s="412"/>
      <c r="B242" s="413"/>
      <c r="C242" s="414"/>
      <c r="D242" s="414"/>
      <c r="E242" s="414"/>
      <c r="F242" s="415"/>
      <c r="G242" s="415"/>
      <c r="H242" s="415"/>
      <c r="I242" s="415"/>
      <c r="K242" s="417"/>
      <c r="L242" s="418"/>
    </row>
    <row r="243" spans="1:12">
      <c r="A243" s="419"/>
      <c r="B243" s="420"/>
      <c r="C243" s="421"/>
      <c r="D243" s="421"/>
      <c r="E243" s="421"/>
      <c r="F243" s="422"/>
      <c r="G243" s="415"/>
      <c r="H243" s="415"/>
      <c r="I243" s="415"/>
      <c r="K243" s="417"/>
      <c r="L243" s="418"/>
    </row>
    <row r="244" spans="1:12">
      <c r="A244" s="412"/>
      <c r="B244" s="413"/>
      <c r="C244" s="414"/>
      <c r="D244" s="414"/>
      <c r="E244" s="414"/>
      <c r="F244" s="415"/>
      <c r="G244" s="415"/>
      <c r="H244" s="415"/>
      <c r="I244" s="415"/>
      <c r="K244" s="417"/>
      <c r="L244" s="418"/>
    </row>
    <row r="245" spans="1:12">
      <c r="A245" s="412"/>
      <c r="B245" s="413"/>
      <c r="C245" s="414"/>
      <c r="D245" s="414"/>
      <c r="E245" s="414"/>
      <c r="F245" s="415"/>
      <c r="G245" s="415"/>
      <c r="H245" s="415"/>
      <c r="I245" s="415"/>
      <c r="K245" s="417"/>
      <c r="L245" s="418"/>
    </row>
    <row r="246" spans="1:12">
      <c r="A246" s="412"/>
      <c r="B246" s="413"/>
      <c r="C246" s="414"/>
      <c r="D246" s="414"/>
      <c r="E246" s="414"/>
      <c r="F246" s="415"/>
      <c r="G246" s="415"/>
      <c r="H246" s="415"/>
      <c r="I246" s="415"/>
      <c r="K246" s="417"/>
      <c r="L246" s="418"/>
    </row>
    <row r="247" spans="1:12">
      <c r="A247" s="412"/>
      <c r="B247" s="413"/>
      <c r="C247" s="414"/>
      <c r="D247" s="414"/>
      <c r="E247" s="414"/>
      <c r="F247" s="415"/>
      <c r="G247" s="415"/>
      <c r="H247" s="415"/>
      <c r="I247" s="415"/>
      <c r="K247" s="417"/>
      <c r="L247" s="418"/>
    </row>
    <row r="248" spans="1:12">
      <c r="A248" s="419"/>
      <c r="B248" s="420"/>
      <c r="C248" s="421"/>
      <c r="D248" s="421"/>
      <c r="E248" s="421"/>
      <c r="F248" s="422"/>
      <c r="G248" s="415"/>
      <c r="H248" s="415"/>
      <c r="I248" s="415"/>
      <c r="K248" s="417"/>
      <c r="L248" s="418"/>
    </row>
    <row r="249" spans="1:12">
      <c r="A249" s="412"/>
      <c r="B249" s="413"/>
      <c r="C249" s="414"/>
      <c r="D249" s="414"/>
      <c r="E249" s="414"/>
      <c r="F249" s="415"/>
      <c r="G249" s="415"/>
      <c r="H249" s="415"/>
      <c r="I249" s="415"/>
      <c r="K249" s="417"/>
      <c r="L249" s="418"/>
    </row>
    <row r="250" spans="1:12">
      <c r="A250" s="412"/>
      <c r="B250" s="413"/>
      <c r="C250" s="414"/>
      <c r="D250" s="414"/>
      <c r="E250" s="414"/>
      <c r="F250" s="415"/>
      <c r="G250" s="415"/>
      <c r="H250" s="415"/>
      <c r="I250" s="415"/>
      <c r="K250" s="417"/>
      <c r="L250" s="418"/>
    </row>
    <row r="251" spans="1:12">
      <c r="A251" s="412"/>
      <c r="B251" s="413"/>
      <c r="C251" s="414"/>
      <c r="D251" s="414"/>
      <c r="E251" s="414"/>
      <c r="F251" s="415"/>
      <c r="G251" s="415"/>
      <c r="H251" s="415"/>
      <c r="I251" s="415"/>
      <c r="K251" s="417"/>
      <c r="L251" s="418"/>
    </row>
    <row r="252" spans="1:12">
      <c r="A252" s="412"/>
      <c r="B252" s="413"/>
      <c r="C252" s="414"/>
      <c r="D252" s="414"/>
      <c r="E252" s="414"/>
      <c r="F252" s="415"/>
      <c r="G252" s="415"/>
      <c r="H252" s="415"/>
      <c r="I252" s="415"/>
      <c r="K252" s="417"/>
      <c r="L252" s="418"/>
    </row>
    <row r="253" spans="1:12">
      <c r="A253" s="419"/>
      <c r="B253" s="420"/>
      <c r="C253" s="421"/>
      <c r="D253" s="421"/>
      <c r="E253" s="421"/>
      <c r="F253" s="422"/>
      <c r="G253" s="415"/>
      <c r="H253" s="415"/>
      <c r="I253" s="415"/>
      <c r="K253" s="417"/>
      <c r="L253" s="418"/>
    </row>
    <row r="254" spans="1:12">
      <c r="A254" s="412"/>
      <c r="B254" s="413"/>
      <c r="C254" s="414"/>
      <c r="D254" s="414"/>
      <c r="E254" s="414"/>
      <c r="F254" s="415"/>
      <c r="G254" s="415"/>
      <c r="H254" s="415"/>
      <c r="I254" s="415"/>
      <c r="K254" s="417"/>
      <c r="L254" s="418"/>
    </row>
    <row r="255" spans="1:12">
      <c r="A255" s="412"/>
      <c r="B255" s="413"/>
      <c r="C255" s="414"/>
      <c r="D255" s="414"/>
      <c r="E255" s="414"/>
      <c r="F255" s="415"/>
      <c r="G255" s="415"/>
      <c r="H255" s="415"/>
      <c r="I255" s="415"/>
      <c r="K255" s="417"/>
      <c r="L255" s="418"/>
    </row>
    <row r="256" spans="1:12">
      <c r="A256" s="412"/>
      <c r="B256" s="413"/>
      <c r="C256" s="414"/>
      <c r="D256" s="414"/>
      <c r="E256" s="414"/>
      <c r="F256" s="415"/>
      <c r="G256" s="415"/>
      <c r="H256" s="415"/>
      <c r="I256" s="415"/>
      <c r="K256" s="417"/>
      <c r="L256" s="418"/>
    </row>
    <row r="257" spans="1:12">
      <c r="A257" s="412"/>
      <c r="B257" s="413"/>
      <c r="C257" s="414"/>
      <c r="D257" s="414"/>
      <c r="E257" s="414"/>
      <c r="F257" s="415"/>
      <c r="G257" s="415"/>
      <c r="H257" s="415"/>
      <c r="I257" s="415"/>
      <c r="K257" s="417"/>
      <c r="L257" s="418"/>
    </row>
    <row r="258" spans="1:12">
      <c r="A258" s="419"/>
      <c r="B258" s="420"/>
      <c r="C258" s="421"/>
      <c r="D258" s="421"/>
      <c r="E258" s="421"/>
      <c r="F258" s="422"/>
      <c r="G258" s="415"/>
      <c r="H258" s="415"/>
      <c r="I258" s="415"/>
      <c r="K258" s="417"/>
      <c r="L258" s="418"/>
    </row>
    <row r="259" spans="1:12">
      <c r="A259" s="412"/>
      <c r="B259" s="413"/>
      <c r="C259" s="414"/>
      <c r="D259" s="414"/>
      <c r="E259" s="414"/>
      <c r="F259" s="415"/>
      <c r="G259" s="415"/>
      <c r="H259" s="415"/>
      <c r="I259" s="415"/>
      <c r="K259" s="417"/>
      <c r="L259" s="418"/>
    </row>
    <row r="260" spans="1:12">
      <c r="A260" s="412"/>
      <c r="B260" s="413"/>
      <c r="C260" s="414"/>
      <c r="D260" s="414"/>
      <c r="E260" s="414"/>
      <c r="F260" s="415"/>
      <c r="G260" s="415"/>
      <c r="H260" s="415"/>
      <c r="I260" s="415"/>
      <c r="K260" s="417"/>
      <c r="L260" s="418"/>
    </row>
    <row r="261" spans="1:12">
      <c r="A261" s="412"/>
      <c r="B261" s="413"/>
      <c r="C261" s="414"/>
      <c r="D261" s="414"/>
      <c r="E261" s="414"/>
      <c r="F261" s="415"/>
      <c r="G261" s="415"/>
      <c r="H261" s="415"/>
      <c r="I261" s="415"/>
      <c r="K261" s="417"/>
      <c r="L261" s="418"/>
    </row>
    <row r="262" spans="1:12">
      <c r="A262" s="412"/>
      <c r="B262" s="413"/>
      <c r="C262" s="414"/>
      <c r="D262" s="414"/>
      <c r="E262" s="414"/>
      <c r="F262" s="415"/>
      <c r="G262" s="415"/>
      <c r="H262" s="415"/>
      <c r="I262" s="415"/>
      <c r="K262" s="417"/>
      <c r="L262" s="418"/>
    </row>
    <row r="263" spans="1:12">
      <c r="A263" s="419"/>
      <c r="B263" s="420"/>
      <c r="C263" s="421"/>
      <c r="D263" s="421"/>
      <c r="E263" s="421"/>
      <c r="F263" s="422"/>
      <c r="G263" s="415"/>
      <c r="H263" s="415"/>
      <c r="I263" s="415"/>
      <c r="K263" s="417"/>
      <c r="L263" s="418"/>
    </row>
    <row r="264" spans="1:12">
      <c r="A264" s="412"/>
      <c r="B264" s="413"/>
      <c r="C264" s="414"/>
      <c r="D264" s="414"/>
      <c r="E264" s="414"/>
      <c r="F264" s="415"/>
      <c r="G264" s="415"/>
      <c r="H264" s="415"/>
      <c r="I264" s="415"/>
      <c r="K264" s="417"/>
      <c r="L264" s="418"/>
    </row>
    <row r="265" spans="1:12">
      <c r="A265" s="412"/>
      <c r="B265" s="413"/>
      <c r="C265" s="414"/>
      <c r="D265" s="414"/>
      <c r="E265" s="414"/>
      <c r="F265" s="415"/>
      <c r="G265" s="415"/>
      <c r="H265" s="415"/>
      <c r="I265" s="415"/>
      <c r="K265" s="417"/>
      <c r="L265" s="418"/>
    </row>
    <row r="266" spans="1:12">
      <c r="A266" s="412"/>
      <c r="B266" s="413"/>
      <c r="C266" s="414"/>
      <c r="D266" s="414"/>
      <c r="E266" s="414"/>
      <c r="F266" s="415"/>
      <c r="G266" s="415"/>
      <c r="H266" s="415"/>
      <c r="I266" s="415"/>
      <c r="K266" s="417"/>
      <c r="L266" s="418"/>
    </row>
    <row r="267" spans="1:12">
      <c r="A267" s="412"/>
      <c r="B267" s="413"/>
      <c r="C267" s="414"/>
      <c r="D267" s="414"/>
      <c r="E267" s="414"/>
      <c r="F267" s="415"/>
      <c r="G267" s="415"/>
      <c r="H267" s="415"/>
      <c r="I267" s="415"/>
      <c r="K267" s="417"/>
      <c r="L267" s="418"/>
    </row>
    <row r="268" spans="1:12">
      <c r="A268" s="419"/>
      <c r="B268" s="420"/>
      <c r="C268" s="421"/>
      <c r="D268" s="421"/>
      <c r="E268" s="421"/>
      <c r="F268" s="422"/>
      <c r="G268" s="415"/>
      <c r="H268" s="415"/>
      <c r="I268" s="415"/>
      <c r="K268" s="417"/>
      <c r="L268" s="418"/>
    </row>
    <row r="269" spans="1:12">
      <c r="A269" s="412"/>
      <c r="B269" s="413"/>
      <c r="C269" s="414"/>
      <c r="D269" s="414"/>
      <c r="E269" s="414"/>
      <c r="F269" s="415"/>
      <c r="G269" s="415"/>
      <c r="H269" s="415"/>
      <c r="I269" s="415"/>
      <c r="K269" s="417"/>
      <c r="L269" s="418"/>
    </row>
    <row r="270" spans="1:12">
      <c r="A270" s="412"/>
      <c r="B270" s="413"/>
      <c r="C270" s="414"/>
      <c r="D270" s="414"/>
      <c r="E270" s="414"/>
      <c r="F270" s="415"/>
      <c r="G270" s="415"/>
      <c r="H270" s="415"/>
      <c r="I270" s="415"/>
      <c r="K270" s="417"/>
      <c r="L270" s="418"/>
    </row>
    <row r="271" spans="1:12">
      <c r="A271" s="412"/>
      <c r="B271" s="413"/>
      <c r="C271" s="414"/>
      <c r="D271" s="414"/>
      <c r="E271" s="414"/>
      <c r="F271" s="415"/>
      <c r="G271" s="415"/>
      <c r="H271" s="415"/>
      <c r="I271" s="415"/>
      <c r="K271" s="417"/>
      <c r="L271" s="418"/>
    </row>
    <row r="272" spans="1:12">
      <c r="A272" s="412"/>
      <c r="B272" s="413"/>
      <c r="C272" s="414"/>
      <c r="D272" s="414"/>
      <c r="E272" s="414"/>
      <c r="F272" s="415"/>
      <c r="G272" s="415"/>
      <c r="H272" s="415"/>
      <c r="I272" s="415"/>
      <c r="K272" s="417"/>
      <c r="L272" s="418"/>
    </row>
    <row r="273" spans="1:12">
      <c r="A273" s="419"/>
      <c r="B273" s="420"/>
      <c r="C273" s="421"/>
      <c r="D273" s="421"/>
      <c r="E273" s="421"/>
      <c r="F273" s="422"/>
      <c r="G273" s="415"/>
      <c r="H273" s="415"/>
      <c r="I273" s="415"/>
      <c r="K273" s="417"/>
      <c r="L273" s="418"/>
    </row>
    <row r="274" spans="1:12">
      <c r="A274" s="412"/>
      <c r="B274" s="413"/>
      <c r="C274" s="414"/>
      <c r="D274" s="414"/>
      <c r="E274" s="414"/>
      <c r="F274" s="415"/>
      <c r="G274" s="415"/>
      <c r="H274" s="415"/>
      <c r="I274" s="415"/>
      <c r="K274" s="417"/>
      <c r="L274" s="418"/>
    </row>
    <row r="275" spans="1:12">
      <c r="A275" s="412"/>
      <c r="B275" s="413"/>
      <c r="C275" s="414"/>
      <c r="D275" s="414"/>
      <c r="E275" s="414"/>
      <c r="F275" s="415"/>
      <c r="G275" s="415"/>
      <c r="H275" s="415"/>
      <c r="I275" s="415"/>
      <c r="K275" s="417"/>
      <c r="L275" s="418"/>
    </row>
    <row r="276" spans="1:12">
      <c r="A276" s="412"/>
      <c r="B276" s="413"/>
      <c r="C276" s="414"/>
      <c r="D276" s="414"/>
      <c r="E276" s="414"/>
      <c r="F276" s="415"/>
      <c r="G276" s="415"/>
      <c r="H276" s="415"/>
      <c r="I276" s="415"/>
      <c r="K276" s="417"/>
      <c r="L276" s="418"/>
    </row>
    <row r="277" spans="1:12">
      <c r="A277" s="412"/>
      <c r="B277" s="413"/>
      <c r="C277" s="414"/>
      <c r="D277" s="414"/>
      <c r="E277" s="414"/>
      <c r="F277" s="415"/>
      <c r="G277" s="415"/>
      <c r="H277" s="415"/>
      <c r="I277" s="415"/>
      <c r="K277" s="417"/>
      <c r="L277" s="418"/>
    </row>
    <row r="278" spans="1:12">
      <c r="A278" s="419"/>
      <c r="B278" s="420"/>
      <c r="C278" s="421"/>
      <c r="D278" s="421"/>
      <c r="E278" s="421"/>
      <c r="F278" s="422"/>
      <c r="G278" s="415"/>
      <c r="H278" s="415"/>
      <c r="I278" s="415"/>
      <c r="K278" s="417"/>
      <c r="L278" s="418"/>
    </row>
    <row r="279" spans="1:12">
      <c r="A279" s="412"/>
      <c r="B279" s="413"/>
      <c r="C279" s="414"/>
      <c r="D279" s="414"/>
      <c r="E279" s="414"/>
      <c r="F279" s="415"/>
      <c r="G279" s="415"/>
      <c r="H279" s="415"/>
      <c r="I279" s="415"/>
      <c r="K279" s="417"/>
      <c r="L279" s="418"/>
    </row>
    <row r="280" spans="1:12">
      <c r="A280" s="412"/>
      <c r="B280" s="413"/>
      <c r="C280" s="414"/>
      <c r="D280" s="414"/>
      <c r="E280" s="414"/>
      <c r="F280" s="415"/>
      <c r="G280" s="415"/>
      <c r="H280" s="415"/>
      <c r="I280" s="415"/>
      <c r="K280" s="417"/>
      <c r="L280" s="418"/>
    </row>
    <row r="281" spans="1:12">
      <c r="A281" s="412"/>
      <c r="B281" s="413"/>
      <c r="C281" s="414"/>
      <c r="D281" s="414"/>
      <c r="E281" s="414"/>
      <c r="F281" s="415"/>
      <c r="G281" s="415"/>
      <c r="H281" s="415"/>
      <c r="I281" s="415"/>
      <c r="K281" s="417"/>
      <c r="L281" s="418"/>
    </row>
    <row r="282" spans="1:12">
      <c r="A282" s="412"/>
      <c r="B282" s="413"/>
      <c r="C282" s="414"/>
      <c r="D282" s="414"/>
      <c r="E282" s="414"/>
      <c r="F282" s="415"/>
      <c r="G282" s="415"/>
      <c r="H282" s="415"/>
      <c r="I282" s="415"/>
      <c r="K282" s="417"/>
      <c r="L282" s="418"/>
    </row>
    <row r="283" spans="1:12">
      <c r="A283" s="419"/>
      <c r="B283" s="420"/>
      <c r="C283" s="421"/>
      <c r="D283" s="421"/>
      <c r="E283" s="421"/>
      <c r="F283" s="422"/>
      <c r="G283" s="415"/>
      <c r="H283" s="415"/>
      <c r="I283" s="415"/>
      <c r="K283" s="417"/>
      <c r="L283" s="418"/>
    </row>
    <row r="284" spans="1:12">
      <c r="A284" s="412"/>
      <c r="B284" s="413"/>
      <c r="C284" s="414"/>
      <c r="D284" s="414"/>
      <c r="E284" s="414"/>
      <c r="F284" s="415"/>
      <c r="G284" s="415"/>
      <c r="H284" s="415"/>
      <c r="I284" s="415"/>
      <c r="K284" s="417"/>
      <c r="L284" s="418"/>
    </row>
    <row r="285" spans="1:12">
      <c r="A285" s="412"/>
      <c r="B285" s="413"/>
      <c r="C285" s="414"/>
      <c r="D285" s="414"/>
      <c r="E285" s="414"/>
      <c r="F285" s="415"/>
      <c r="G285" s="415"/>
      <c r="H285" s="415"/>
      <c r="I285" s="415"/>
      <c r="K285" s="417"/>
      <c r="L285" s="418"/>
    </row>
    <row r="286" spans="1:12">
      <c r="A286" s="412"/>
      <c r="B286" s="413"/>
      <c r="C286" s="414"/>
      <c r="D286" s="414"/>
      <c r="E286" s="414"/>
      <c r="F286" s="415"/>
      <c r="G286" s="415"/>
      <c r="H286" s="415"/>
      <c r="I286" s="415"/>
      <c r="K286" s="417"/>
      <c r="L286" s="418"/>
    </row>
    <row r="287" spans="1:12">
      <c r="A287" s="412"/>
      <c r="B287" s="413"/>
      <c r="C287" s="414"/>
      <c r="D287" s="414"/>
      <c r="E287" s="414"/>
      <c r="F287" s="415"/>
      <c r="G287" s="415"/>
      <c r="H287" s="415"/>
      <c r="I287" s="415"/>
      <c r="K287" s="417"/>
      <c r="L287" s="418"/>
    </row>
    <row r="288" spans="1:12">
      <c r="A288" s="419"/>
      <c r="B288" s="420"/>
      <c r="C288" s="421"/>
      <c r="D288" s="421"/>
      <c r="E288" s="421"/>
      <c r="F288" s="422"/>
      <c r="G288" s="415"/>
      <c r="H288" s="415"/>
      <c r="I288" s="415"/>
      <c r="K288" s="417"/>
      <c r="L288" s="418"/>
    </row>
    <row r="289" spans="1:12">
      <c r="A289" s="412"/>
      <c r="B289" s="413"/>
      <c r="C289" s="414"/>
      <c r="D289" s="414"/>
      <c r="E289" s="414"/>
      <c r="F289" s="415"/>
      <c r="G289" s="415"/>
      <c r="H289" s="415"/>
      <c r="I289" s="415"/>
      <c r="K289" s="417"/>
      <c r="L289" s="418"/>
    </row>
    <row r="290" spans="1:12">
      <c r="A290" s="412"/>
      <c r="B290" s="413"/>
      <c r="C290" s="414"/>
      <c r="D290" s="414"/>
      <c r="E290" s="414"/>
      <c r="F290" s="415"/>
      <c r="G290" s="415"/>
      <c r="H290" s="415"/>
      <c r="I290" s="415"/>
      <c r="K290" s="417"/>
      <c r="L290" s="418"/>
    </row>
    <row r="291" spans="1:12">
      <c r="A291" s="412"/>
      <c r="B291" s="413"/>
      <c r="C291" s="414"/>
      <c r="D291" s="414"/>
      <c r="E291" s="414"/>
      <c r="F291" s="415"/>
      <c r="G291" s="415"/>
      <c r="H291" s="415"/>
      <c r="I291" s="415"/>
      <c r="K291" s="417"/>
      <c r="L291" s="418"/>
    </row>
    <row r="292" spans="1:12">
      <c r="A292" s="412"/>
      <c r="B292" s="413"/>
      <c r="C292" s="414"/>
      <c r="D292" s="414"/>
      <c r="E292" s="414"/>
      <c r="F292" s="415"/>
      <c r="G292" s="415"/>
      <c r="H292" s="415"/>
      <c r="I292" s="415"/>
      <c r="K292" s="417"/>
      <c r="L292" s="418"/>
    </row>
    <row r="293" spans="1:12">
      <c r="A293" s="419"/>
      <c r="B293" s="420"/>
      <c r="C293" s="421"/>
      <c r="D293" s="421"/>
      <c r="E293" s="421"/>
      <c r="F293" s="422"/>
      <c r="G293" s="415"/>
      <c r="H293" s="415"/>
      <c r="I293" s="415"/>
      <c r="K293" s="417"/>
      <c r="L293" s="418"/>
    </row>
    <row r="294" spans="1:12">
      <c r="A294" s="412"/>
      <c r="B294" s="413"/>
      <c r="C294" s="414"/>
      <c r="D294" s="414"/>
      <c r="E294" s="414"/>
      <c r="F294" s="415"/>
      <c r="G294" s="415"/>
      <c r="H294" s="415"/>
      <c r="I294" s="415"/>
      <c r="K294" s="417"/>
      <c r="L294" s="418"/>
    </row>
    <row r="295" spans="1:12">
      <c r="A295" s="412"/>
      <c r="B295" s="413"/>
      <c r="C295" s="414"/>
      <c r="D295" s="414"/>
      <c r="E295" s="414"/>
      <c r="F295" s="415"/>
      <c r="G295" s="415"/>
      <c r="H295" s="415"/>
      <c r="I295" s="415"/>
      <c r="K295" s="417"/>
      <c r="L295" s="418"/>
    </row>
    <row r="296" spans="1:12">
      <c r="A296" s="412"/>
      <c r="B296" s="413"/>
      <c r="C296" s="414"/>
      <c r="D296" s="414"/>
      <c r="E296" s="414"/>
      <c r="F296" s="415"/>
      <c r="G296" s="415"/>
      <c r="H296" s="415"/>
      <c r="I296" s="415"/>
      <c r="K296" s="417"/>
      <c r="L296" s="418"/>
    </row>
    <row r="297" spans="1:12">
      <c r="A297" s="412"/>
      <c r="B297" s="413"/>
      <c r="C297" s="414"/>
      <c r="D297" s="414"/>
      <c r="E297" s="414"/>
      <c r="F297" s="415"/>
      <c r="G297" s="415"/>
      <c r="H297" s="415"/>
      <c r="I297" s="415"/>
      <c r="K297" s="417"/>
      <c r="L297" s="418"/>
    </row>
    <row r="298" spans="1:12">
      <c r="A298" s="419"/>
      <c r="B298" s="420"/>
      <c r="C298" s="421"/>
      <c r="D298" s="421"/>
      <c r="E298" s="421"/>
      <c r="F298" s="422"/>
      <c r="G298" s="415"/>
      <c r="H298" s="415"/>
      <c r="I298" s="415"/>
      <c r="K298" s="417"/>
      <c r="L298" s="418"/>
    </row>
    <row r="299" spans="1:12">
      <c r="A299" s="412"/>
      <c r="B299" s="413"/>
      <c r="C299" s="414"/>
      <c r="D299" s="414"/>
      <c r="E299" s="414"/>
      <c r="F299" s="415"/>
      <c r="G299" s="415"/>
      <c r="H299" s="415"/>
      <c r="I299" s="415"/>
      <c r="K299" s="417"/>
      <c r="L299" s="418"/>
    </row>
    <row r="300" spans="1:12">
      <c r="A300" s="412"/>
      <c r="B300" s="413"/>
      <c r="C300" s="414"/>
      <c r="D300" s="414"/>
      <c r="E300" s="414"/>
      <c r="F300" s="415"/>
      <c r="G300" s="415"/>
      <c r="H300" s="415"/>
      <c r="I300" s="415"/>
      <c r="K300" s="417"/>
      <c r="L300" s="418"/>
    </row>
    <row r="301" spans="1:12">
      <c r="A301" s="412"/>
      <c r="B301" s="413"/>
      <c r="C301" s="414"/>
      <c r="D301" s="414"/>
      <c r="E301" s="414"/>
      <c r="F301" s="415"/>
      <c r="G301" s="415"/>
      <c r="H301" s="415"/>
      <c r="I301" s="415"/>
      <c r="K301" s="417"/>
      <c r="L301" s="418"/>
    </row>
    <row r="302" spans="1:12">
      <c r="A302" s="412"/>
      <c r="B302" s="413"/>
      <c r="C302" s="414"/>
      <c r="D302" s="414"/>
      <c r="E302" s="414"/>
      <c r="F302" s="415"/>
      <c r="G302" s="415"/>
      <c r="H302" s="415"/>
      <c r="I302" s="415"/>
      <c r="K302" s="417"/>
      <c r="L302" s="418"/>
    </row>
    <row r="303" spans="1:12">
      <c r="A303" s="419"/>
      <c r="B303" s="420"/>
      <c r="C303" s="421"/>
      <c r="D303" s="421"/>
      <c r="E303" s="421"/>
      <c r="F303" s="422"/>
      <c r="G303" s="415"/>
      <c r="H303" s="415"/>
      <c r="I303" s="415"/>
      <c r="K303" s="417"/>
      <c r="L303" s="418"/>
    </row>
    <row r="304" spans="1:12">
      <c r="A304" s="412"/>
      <c r="B304" s="413"/>
      <c r="C304" s="414"/>
      <c r="D304" s="414"/>
      <c r="E304" s="414"/>
      <c r="F304" s="415"/>
      <c r="G304" s="415"/>
      <c r="H304" s="415"/>
      <c r="I304" s="415"/>
      <c r="K304" s="417"/>
      <c r="L304" s="418"/>
    </row>
    <row r="305" spans="1:12">
      <c r="A305" s="412"/>
      <c r="B305" s="413"/>
      <c r="C305" s="414"/>
      <c r="D305" s="414"/>
      <c r="E305" s="414"/>
      <c r="F305" s="415"/>
      <c r="G305" s="415"/>
      <c r="H305" s="415"/>
      <c r="I305" s="415"/>
      <c r="K305" s="417"/>
      <c r="L305" s="418"/>
    </row>
    <row r="306" spans="1:12">
      <c r="A306" s="412"/>
      <c r="B306" s="413"/>
      <c r="C306" s="414"/>
      <c r="D306" s="414"/>
      <c r="E306" s="414"/>
      <c r="F306" s="415"/>
      <c r="G306" s="415"/>
      <c r="H306" s="415"/>
      <c r="I306" s="415"/>
      <c r="K306" s="417"/>
      <c r="L306" s="418"/>
    </row>
    <row r="307" spans="1:12">
      <c r="A307" s="412"/>
      <c r="B307" s="413"/>
      <c r="C307" s="414"/>
      <c r="D307" s="414"/>
      <c r="E307" s="414"/>
      <c r="F307" s="415"/>
      <c r="G307" s="415"/>
      <c r="H307" s="415"/>
      <c r="I307" s="415"/>
      <c r="K307" s="417"/>
      <c r="L307" s="418"/>
    </row>
    <row r="308" spans="1:12">
      <c r="A308" s="419"/>
      <c r="B308" s="420"/>
      <c r="C308" s="421"/>
      <c r="D308" s="421"/>
      <c r="E308" s="421"/>
      <c r="F308" s="422"/>
      <c r="G308" s="415"/>
      <c r="H308" s="415"/>
      <c r="I308" s="415"/>
      <c r="K308" s="417"/>
      <c r="L308" s="418"/>
    </row>
    <row r="309" spans="1:12">
      <c r="A309" s="412"/>
      <c r="B309" s="413"/>
      <c r="C309" s="414"/>
      <c r="D309" s="414"/>
      <c r="E309" s="414"/>
      <c r="F309" s="415"/>
      <c r="G309" s="415"/>
      <c r="H309" s="415"/>
      <c r="I309" s="415"/>
      <c r="K309" s="417"/>
      <c r="L309" s="418"/>
    </row>
    <row r="310" spans="1:12">
      <c r="A310" s="412"/>
      <c r="B310" s="413"/>
      <c r="C310" s="414"/>
      <c r="D310" s="414"/>
      <c r="E310" s="414"/>
      <c r="F310" s="415"/>
      <c r="G310" s="415"/>
      <c r="H310" s="415"/>
      <c r="I310" s="415"/>
      <c r="K310" s="417"/>
      <c r="L310" s="418"/>
    </row>
    <row r="311" spans="1:12">
      <c r="A311" s="412"/>
      <c r="B311" s="413"/>
      <c r="C311" s="414"/>
      <c r="D311" s="414"/>
      <c r="E311" s="414"/>
      <c r="F311" s="415"/>
      <c r="G311" s="415"/>
      <c r="H311" s="415"/>
      <c r="I311" s="415"/>
      <c r="K311" s="417"/>
      <c r="L311" s="418"/>
    </row>
    <row r="312" spans="1:12">
      <c r="A312" s="412"/>
      <c r="B312" s="413"/>
      <c r="C312" s="414"/>
      <c r="D312" s="414"/>
      <c r="E312" s="414"/>
      <c r="F312" s="415"/>
      <c r="G312" s="415"/>
      <c r="H312" s="415"/>
      <c r="I312" s="415"/>
      <c r="K312" s="417"/>
      <c r="L312" s="418"/>
    </row>
    <row r="313" spans="1:12">
      <c r="A313" s="419"/>
      <c r="B313" s="420"/>
      <c r="C313" s="421"/>
      <c r="D313" s="421"/>
      <c r="E313" s="421"/>
      <c r="F313" s="422"/>
      <c r="G313" s="415"/>
      <c r="H313" s="415"/>
      <c r="I313" s="415"/>
      <c r="K313" s="417"/>
      <c r="L313" s="418"/>
    </row>
    <row r="314" spans="1:12">
      <c r="A314" s="412"/>
      <c r="B314" s="413"/>
      <c r="C314" s="414"/>
      <c r="D314" s="414"/>
      <c r="E314" s="414"/>
      <c r="F314" s="415"/>
      <c r="G314" s="415"/>
      <c r="H314" s="415"/>
      <c r="I314" s="415"/>
      <c r="K314" s="417"/>
      <c r="L314" s="418"/>
    </row>
    <row r="315" spans="1:12">
      <c r="A315" s="412"/>
      <c r="B315" s="413"/>
      <c r="C315" s="414"/>
      <c r="D315" s="414"/>
      <c r="E315" s="414"/>
      <c r="F315" s="415"/>
      <c r="G315" s="415"/>
      <c r="H315" s="415"/>
      <c r="I315" s="415"/>
      <c r="K315" s="417"/>
      <c r="L315" s="418"/>
    </row>
    <row r="316" spans="1:12">
      <c r="A316" s="412"/>
      <c r="B316" s="413"/>
      <c r="C316" s="414"/>
      <c r="D316" s="414"/>
      <c r="E316" s="414"/>
      <c r="F316" s="415"/>
      <c r="G316" s="415"/>
      <c r="H316" s="415"/>
      <c r="I316" s="415"/>
      <c r="K316" s="417"/>
      <c r="L316" s="418"/>
    </row>
    <row r="317" spans="1:12">
      <c r="A317" s="412"/>
      <c r="B317" s="413"/>
      <c r="C317" s="414"/>
      <c r="D317" s="414"/>
      <c r="E317" s="414"/>
      <c r="F317" s="415"/>
      <c r="G317" s="415"/>
      <c r="H317" s="415"/>
      <c r="I317" s="415"/>
      <c r="K317" s="417"/>
      <c r="L317" s="418"/>
    </row>
    <row r="318" spans="1:12">
      <c r="A318" s="419"/>
      <c r="B318" s="420"/>
      <c r="C318" s="421"/>
      <c r="D318" s="421"/>
      <c r="E318" s="421"/>
      <c r="F318" s="422"/>
      <c r="G318" s="415"/>
      <c r="H318" s="415"/>
      <c r="I318" s="415"/>
      <c r="K318" s="417"/>
      <c r="L318" s="418"/>
    </row>
    <row r="319" spans="1:12">
      <c r="A319" s="412"/>
      <c r="B319" s="413"/>
      <c r="C319" s="414"/>
      <c r="D319" s="414"/>
      <c r="E319" s="414"/>
      <c r="F319" s="415"/>
      <c r="G319" s="415"/>
      <c r="H319" s="415"/>
      <c r="I319" s="415"/>
      <c r="K319" s="417"/>
      <c r="L319" s="418"/>
    </row>
    <row r="320" spans="1:12">
      <c r="A320" s="412"/>
      <c r="B320" s="413"/>
      <c r="C320" s="414"/>
      <c r="D320" s="414"/>
      <c r="E320" s="414"/>
      <c r="F320" s="415"/>
      <c r="G320" s="415"/>
      <c r="H320" s="415"/>
      <c r="I320" s="415"/>
      <c r="K320" s="417"/>
      <c r="L320" s="418"/>
    </row>
    <row r="321" spans="1:12">
      <c r="A321" s="412"/>
      <c r="B321" s="413"/>
      <c r="C321" s="414"/>
      <c r="D321" s="414"/>
      <c r="E321" s="414"/>
      <c r="F321" s="415"/>
      <c r="G321" s="415"/>
      <c r="H321" s="415"/>
      <c r="I321" s="415"/>
      <c r="K321" s="417"/>
      <c r="L321" s="418"/>
    </row>
    <row r="322" spans="1:12">
      <c r="A322" s="412"/>
      <c r="B322" s="413"/>
      <c r="C322" s="414"/>
      <c r="D322" s="414"/>
      <c r="E322" s="414"/>
      <c r="F322" s="415"/>
      <c r="G322" s="415"/>
      <c r="H322" s="415"/>
      <c r="I322" s="415"/>
      <c r="K322" s="417"/>
      <c r="L322" s="418"/>
    </row>
    <row r="323" spans="1:12">
      <c r="A323" s="419"/>
      <c r="B323" s="420"/>
      <c r="C323" s="421"/>
      <c r="D323" s="421"/>
      <c r="E323" s="421"/>
      <c r="F323" s="422"/>
      <c r="G323" s="415"/>
      <c r="H323" s="415"/>
      <c r="I323" s="415"/>
      <c r="K323" s="417"/>
      <c r="L323" s="418"/>
    </row>
    <row r="324" spans="1:12">
      <c r="A324" s="412"/>
      <c r="B324" s="413"/>
      <c r="C324" s="414"/>
      <c r="D324" s="414"/>
      <c r="E324" s="414"/>
      <c r="F324" s="415"/>
      <c r="G324" s="415"/>
      <c r="H324" s="415"/>
      <c r="I324" s="415"/>
      <c r="K324" s="417"/>
      <c r="L324" s="418"/>
    </row>
    <row r="325" spans="1:12">
      <c r="A325" s="412"/>
      <c r="B325" s="413"/>
      <c r="C325" s="414"/>
      <c r="D325" s="414"/>
      <c r="E325" s="414"/>
      <c r="F325" s="415"/>
      <c r="G325" s="415"/>
      <c r="H325" s="415"/>
      <c r="I325" s="415"/>
      <c r="K325" s="417"/>
      <c r="L325" s="418"/>
    </row>
    <row r="326" spans="1:12">
      <c r="A326" s="412"/>
      <c r="B326" s="413"/>
      <c r="C326" s="414"/>
      <c r="D326" s="414"/>
      <c r="E326" s="414"/>
      <c r="F326" s="415"/>
      <c r="G326" s="415"/>
      <c r="H326" s="415"/>
      <c r="I326" s="415"/>
      <c r="K326" s="417"/>
      <c r="L326" s="418"/>
    </row>
    <row r="327" spans="1:12">
      <c r="A327" s="412"/>
      <c r="B327" s="413"/>
      <c r="C327" s="414"/>
      <c r="D327" s="414"/>
      <c r="E327" s="414"/>
      <c r="F327" s="415"/>
      <c r="G327" s="415"/>
      <c r="H327" s="415"/>
      <c r="I327" s="415"/>
      <c r="K327" s="417"/>
      <c r="L327" s="418"/>
    </row>
    <row r="328" spans="1:12">
      <c r="A328" s="419"/>
      <c r="B328" s="420"/>
      <c r="C328" s="421"/>
      <c r="D328" s="421"/>
      <c r="E328" s="421"/>
      <c r="F328" s="422"/>
      <c r="G328" s="415"/>
      <c r="H328" s="415"/>
      <c r="I328" s="415"/>
      <c r="K328" s="417"/>
      <c r="L328" s="418"/>
    </row>
    <row r="329" spans="1:12">
      <c r="A329" s="412"/>
      <c r="B329" s="413"/>
      <c r="C329" s="414"/>
      <c r="D329" s="414"/>
      <c r="E329" s="414"/>
      <c r="F329" s="415"/>
      <c r="G329" s="415"/>
      <c r="H329" s="415"/>
      <c r="I329" s="415"/>
      <c r="K329" s="417"/>
      <c r="L329" s="418"/>
    </row>
    <row r="330" spans="1:12">
      <c r="A330" s="412"/>
      <c r="B330" s="413"/>
      <c r="C330" s="414"/>
      <c r="D330" s="414"/>
      <c r="E330" s="414"/>
      <c r="F330" s="415"/>
      <c r="G330" s="415"/>
      <c r="H330" s="415"/>
      <c r="I330" s="415"/>
      <c r="K330" s="417"/>
      <c r="L330" s="418"/>
    </row>
    <row r="331" spans="1:12">
      <c r="A331" s="412"/>
      <c r="B331" s="413"/>
      <c r="C331" s="414"/>
      <c r="D331" s="414"/>
      <c r="E331" s="414"/>
      <c r="F331" s="415"/>
      <c r="G331" s="415"/>
      <c r="H331" s="415"/>
      <c r="I331" s="415"/>
      <c r="K331" s="417"/>
      <c r="L331" s="418"/>
    </row>
    <row r="332" spans="1:12">
      <c r="A332" s="412"/>
      <c r="B332" s="413"/>
      <c r="C332" s="414"/>
      <c r="D332" s="414"/>
      <c r="E332" s="414"/>
      <c r="F332" s="415"/>
      <c r="G332" s="415"/>
      <c r="H332" s="415"/>
      <c r="I332" s="415"/>
      <c r="K332" s="417"/>
      <c r="L332" s="418"/>
    </row>
    <row r="333" spans="1:12">
      <c r="A333" s="419"/>
      <c r="B333" s="420"/>
      <c r="C333" s="421"/>
      <c r="D333" s="421"/>
      <c r="E333" s="421"/>
      <c r="F333" s="422"/>
      <c r="G333" s="415"/>
      <c r="H333" s="415"/>
      <c r="I333" s="415"/>
      <c r="K333" s="417"/>
      <c r="L333" s="418"/>
    </row>
    <row r="334" spans="1:12">
      <c r="A334" s="412"/>
      <c r="B334" s="413"/>
      <c r="C334" s="414"/>
      <c r="D334" s="414"/>
      <c r="E334" s="414"/>
      <c r="F334" s="415"/>
      <c r="G334" s="415"/>
      <c r="H334" s="415"/>
      <c r="I334" s="415"/>
      <c r="K334" s="417"/>
      <c r="L334" s="418"/>
    </row>
    <row r="335" spans="1:12">
      <c r="A335" s="412"/>
      <c r="B335" s="413"/>
      <c r="C335" s="414"/>
      <c r="D335" s="414"/>
      <c r="E335" s="414"/>
      <c r="F335" s="415"/>
      <c r="G335" s="415"/>
      <c r="H335" s="415"/>
      <c r="I335" s="415"/>
      <c r="K335" s="417"/>
      <c r="L335" s="418"/>
    </row>
    <row r="336" spans="1:12">
      <c r="A336" s="412"/>
      <c r="B336" s="413"/>
      <c r="C336" s="414"/>
      <c r="D336" s="414"/>
      <c r="E336" s="414"/>
      <c r="F336" s="415"/>
      <c r="G336" s="415"/>
      <c r="H336" s="415"/>
      <c r="I336" s="415"/>
      <c r="K336" s="417"/>
      <c r="L336" s="418"/>
    </row>
    <row r="337" spans="1:12">
      <c r="A337" s="412"/>
      <c r="B337" s="413"/>
      <c r="C337" s="414"/>
      <c r="D337" s="414"/>
      <c r="E337" s="414"/>
      <c r="F337" s="415"/>
      <c r="G337" s="415"/>
      <c r="H337" s="415"/>
      <c r="I337" s="415"/>
      <c r="K337" s="417"/>
      <c r="L337" s="418"/>
    </row>
    <row r="338" spans="1:12">
      <c r="A338" s="419"/>
      <c r="B338" s="420"/>
      <c r="C338" s="421"/>
      <c r="D338" s="421"/>
      <c r="E338" s="421"/>
      <c r="F338" s="422"/>
      <c r="G338" s="415"/>
      <c r="H338" s="415"/>
      <c r="I338" s="415"/>
      <c r="K338" s="417"/>
      <c r="L338" s="418"/>
    </row>
    <row r="339" spans="1:12">
      <c r="A339" s="412"/>
      <c r="B339" s="413"/>
      <c r="C339" s="414"/>
      <c r="D339" s="414"/>
      <c r="E339" s="414"/>
      <c r="F339" s="415"/>
      <c r="G339" s="415"/>
      <c r="H339" s="415"/>
      <c r="I339" s="415"/>
      <c r="K339" s="417"/>
      <c r="L339" s="418"/>
    </row>
    <row r="340" spans="1:12">
      <c r="A340" s="412"/>
      <c r="B340" s="413"/>
      <c r="C340" s="414"/>
      <c r="D340" s="414"/>
      <c r="E340" s="414"/>
      <c r="F340" s="415"/>
      <c r="G340" s="415"/>
      <c r="H340" s="415"/>
      <c r="I340" s="415"/>
      <c r="K340" s="417"/>
      <c r="L340" s="418"/>
    </row>
    <row r="341" spans="1:12">
      <c r="A341" s="412"/>
      <c r="B341" s="413"/>
      <c r="C341" s="414"/>
      <c r="D341" s="414"/>
      <c r="E341" s="414"/>
      <c r="F341" s="415"/>
      <c r="G341" s="415"/>
      <c r="H341" s="415"/>
      <c r="I341" s="415"/>
      <c r="K341" s="417"/>
      <c r="L341" s="418"/>
    </row>
    <row r="342" spans="1:12">
      <c r="A342" s="412"/>
      <c r="B342" s="413"/>
      <c r="C342" s="414"/>
      <c r="D342" s="414"/>
      <c r="E342" s="414"/>
      <c r="F342" s="415"/>
      <c r="G342" s="415"/>
      <c r="H342" s="415"/>
      <c r="I342" s="415"/>
      <c r="K342" s="417"/>
      <c r="L342" s="418"/>
    </row>
    <row r="343" spans="1:12">
      <c r="A343" s="419"/>
      <c r="B343" s="420"/>
      <c r="C343" s="421"/>
      <c r="D343" s="421"/>
      <c r="E343" s="421"/>
      <c r="F343" s="422"/>
      <c r="G343" s="415"/>
      <c r="H343" s="415"/>
      <c r="I343" s="415"/>
      <c r="K343" s="417"/>
      <c r="L343" s="418"/>
    </row>
    <row r="344" spans="1:12">
      <c r="A344" s="412"/>
      <c r="B344" s="413"/>
      <c r="C344" s="414"/>
      <c r="D344" s="414"/>
      <c r="E344" s="414"/>
      <c r="F344" s="415"/>
      <c r="G344" s="415"/>
      <c r="H344" s="415"/>
      <c r="I344" s="415"/>
      <c r="K344" s="417"/>
      <c r="L344" s="418"/>
    </row>
    <row r="345" spans="1:12">
      <c r="A345" s="412"/>
      <c r="B345" s="413"/>
      <c r="C345" s="414"/>
      <c r="D345" s="414"/>
      <c r="E345" s="414"/>
      <c r="F345" s="415"/>
      <c r="G345" s="415"/>
      <c r="H345" s="415"/>
      <c r="I345" s="415"/>
      <c r="K345" s="417"/>
      <c r="L345" s="418"/>
    </row>
    <row r="346" spans="1:12">
      <c r="A346" s="412"/>
      <c r="B346" s="413"/>
      <c r="C346" s="414"/>
      <c r="D346" s="414"/>
      <c r="E346" s="414"/>
      <c r="F346" s="415"/>
      <c r="G346" s="415"/>
      <c r="H346" s="415"/>
      <c r="I346" s="415"/>
      <c r="K346" s="417"/>
      <c r="L346" s="418"/>
    </row>
    <row r="347" spans="1:12">
      <c r="A347" s="412"/>
      <c r="B347" s="413"/>
      <c r="C347" s="414"/>
      <c r="D347" s="414"/>
      <c r="E347" s="414"/>
      <c r="F347" s="415"/>
      <c r="G347" s="415"/>
      <c r="H347" s="415"/>
      <c r="I347" s="415"/>
      <c r="K347" s="417"/>
      <c r="L347" s="418"/>
    </row>
    <row r="348" spans="1:12">
      <c r="A348" s="419"/>
      <c r="B348" s="420"/>
      <c r="C348" s="421"/>
      <c r="D348" s="421"/>
      <c r="E348" s="421"/>
      <c r="F348" s="422"/>
      <c r="G348" s="415"/>
      <c r="H348" s="415"/>
      <c r="I348" s="415"/>
      <c r="K348" s="417"/>
      <c r="L348" s="418"/>
    </row>
    <row r="349" spans="1:12">
      <c r="A349" s="412"/>
      <c r="B349" s="413"/>
      <c r="C349" s="414"/>
      <c r="D349" s="414"/>
      <c r="E349" s="414"/>
      <c r="F349" s="415"/>
      <c r="G349" s="415"/>
      <c r="H349" s="415"/>
      <c r="I349" s="415"/>
      <c r="K349" s="417"/>
      <c r="L349" s="418"/>
    </row>
    <row r="350" spans="1:12">
      <c r="A350" s="412"/>
      <c r="B350" s="413"/>
      <c r="C350" s="414"/>
      <c r="D350" s="414"/>
      <c r="E350" s="414"/>
      <c r="F350" s="415"/>
      <c r="G350" s="415"/>
      <c r="H350" s="415"/>
      <c r="I350" s="415"/>
      <c r="K350" s="417"/>
      <c r="L350" s="418"/>
    </row>
    <row r="351" spans="1:12">
      <c r="A351" s="412"/>
      <c r="B351" s="413"/>
      <c r="C351" s="414"/>
      <c r="D351" s="414"/>
      <c r="E351" s="414"/>
      <c r="F351" s="415"/>
      <c r="G351" s="415"/>
      <c r="H351" s="415"/>
      <c r="I351" s="415"/>
      <c r="K351" s="417"/>
      <c r="L351" s="418"/>
    </row>
    <row r="352" spans="1:12">
      <c r="A352" s="412"/>
      <c r="B352" s="413"/>
      <c r="C352" s="414"/>
      <c r="D352" s="414"/>
      <c r="E352" s="414"/>
      <c r="F352" s="415"/>
      <c r="G352" s="415"/>
      <c r="H352" s="415"/>
      <c r="I352" s="415"/>
      <c r="K352" s="417"/>
      <c r="L352" s="418"/>
    </row>
    <row r="353" spans="1:12">
      <c r="A353" s="419"/>
      <c r="B353" s="420"/>
      <c r="C353" s="421"/>
      <c r="D353" s="421"/>
      <c r="E353" s="421"/>
      <c r="F353" s="422"/>
      <c r="G353" s="415"/>
      <c r="H353" s="415"/>
      <c r="I353" s="415"/>
      <c r="K353" s="417"/>
      <c r="L353" s="418"/>
    </row>
    <row r="354" spans="1:12">
      <c r="A354" s="412"/>
      <c r="B354" s="413"/>
      <c r="C354" s="414"/>
      <c r="D354" s="414"/>
      <c r="E354" s="414"/>
      <c r="F354" s="415"/>
      <c r="G354" s="415"/>
      <c r="H354" s="415"/>
      <c r="I354" s="415"/>
      <c r="K354" s="417"/>
      <c r="L354" s="418"/>
    </row>
    <row r="355" spans="1:12">
      <c r="A355" s="412"/>
      <c r="B355" s="413"/>
      <c r="C355" s="414"/>
      <c r="D355" s="414"/>
      <c r="E355" s="414"/>
      <c r="F355" s="415"/>
      <c r="G355" s="415"/>
      <c r="H355" s="415"/>
      <c r="I355" s="415"/>
      <c r="K355" s="417"/>
      <c r="L355" s="418"/>
    </row>
    <row r="356" spans="1:12">
      <c r="A356" s="412"/>
      <c r="B356" s="413"/>
      <c r="C356" s="414"/>
      <c r="D356" s="414"/>
      <c r="E356" s="414"/>
      <c r="F356" s="415"/>
      <c r="G356" s="415"/>
      <c r="H356" s="415"/>
      <c r="I356" s="415"/>
      <c r="K356" s="417"/>
      <c r="L356" s="418"/>
    </row>
    <row r="357" spans="1:12">
      <c r="A357" s="412"/>
      <c r="B357" s="413"/>
      <c r="C357" s="414"/>
      <c r="D357" s="414"/>
      <c r="E357" s="414"/>
      <c r="F357" s="415"/>
      <c r="G357" s="415"/>
      <c r="H357" s="415"/>
      <c r="I357" s="415"/>
      <c r="K357" s="417"/>
      <c r="L357" s="418"/>
    </row>
    <row r="358" spans="1:12">
      <c r="A358" s="419"/>
      <c r="B358" s="420"/>
      <c r="C358" s="421"/>
      <c r="D358" s="421"/>
      <c r="E358" s="421"/>
      <c r="F358" s="422"/>
      <c r="G358" s="415"/>
      <c r="H358" s="415"/>
      <c r="I358" s="415"/>
      <c r="K358" s="417"/>
      <c r="L358" s="418"/>
    </row>
    <row r="359" spans="1:12">
      <c r="A359" s="412"/>
      <c r="B359" s="413"/>
      <c r="C359" s="414"/>
      <c r="D359" s="414"/>
      <c r="E359" s="414"/>
      <c r="F359" s="415"/>
      <c r="G359" s="415"/>
      <c r="H359" s="415"/>
      <c r="I359" s="415"/>
      <c r="K359" s="417"/>
      <c r="L359" s="418"/>
    </row>
    <row r="360" spans="1:12">
      <c r="A360" s="412"/>
      <c r="B360" s="413"/>
      <c r="C360" s="414"/>
      <c r="D360" s="414"/>
      <c r="E360" s="414"/>
      <c r="F360" s="415"/>
      <c r="G360" s="415"/>
      <c r="H360" s="415"/>
      <c r="I360" s="415"/>
      <c r="K360" s="417"/>
      <c r="L360" s="418"/>
    </row>
    <row r="361" spans="1:12">
      <c r="A361" s="412"/>
      <c r="B361" s="413"/>
      <c r="C361" s="414"/>
      <c r="D361" s="414"/>
      <c r="E361" s="414"/>
      <c r="F361" s="415"/>
      <c r="G361" s="415"/>
      <c r="H361" s="415"/>
      <c r="I361" s="415"/>
      <c r="K361" s="417"/>
      <c r="L361" s="418"/>
    </row>
    <row r="362" spans="1:12">
      <c r="A362" s="412"/>
      <c r="B362" s="413"/>
      <c r="C362" s="414"/>
      <c r="D362" s="414"/>
      <c r="E362" s="414"/>
      <c r="F362" s="415"/>
      <c r="G362" s="415"/>
      <c r="H362" s="415"/>
      <c r="I362" s="415"/>
      <c r="K362" s="417"/>
      <c r="L362" s="418"/>
    </row>
    <row r="363" spans="1:12">
      <c r="A363" s="419"/>
      <c r="B363" s="420"/>
      <c r="C363" s="421"/>
      <c r="D363" s="421"/>
      <c r="E363" s="421"/>
      <c r="F363" s="422"/>
      <c r="G363" s="415"/>
      <c r="H363" s="415"/>
      <c r="I363" s="415"/>
      <c r="K363" s="417"/>
      <c r="L363" s="418"/>
    </row>
    <row r="364" spans="1:12">
      <c r="A364" s="412"/>
      <c r="B364" s="413"/>
      <c r="C364" s="414"/>
      <c r="D364" s="414"/>
      <c r="E364" s="414"/>
      <c r="F364" s="415"/>
      <c r="G364" s="415"/>
      <c r="H364" s="415"/>
      <c r="I364" s="415"/>
      <c r="K364" s="417"/>
      <c r="L364" s="418"/>
    </row>
    <row r="365" spans="1:12">
      <c r="A365" s="412"/>
      <c r="B365" s="413"/>
      <c r="C365" s="414"/>
      <c r="D365" s="414"/>
      <c r="E365" s="414"/>
      <c r="F365" s="415"/>
      <c r="G365" s="415"/>
      <c r="H365" s="415"/>
      <c r="I365" s="415"/>
      <c r="K365" s="417"/>
      <c r="L365" s="418"/>
    </row>
    <row r="366" spans="1:12">
      <c r="A366" s="412"/>
      <c r="B366" s="413"/>
      <c r="C366" s="414"/>
      <c r="D366" s="414"/>
      <c r="E366" s="414"/>
      <c r="F366" s="415"/>
      <c r="G366" s="415"/>
      <c r="H366" s="415"/>
      <c r="I366" s="415"/>
      <c r="K366" s="417"/>
      <c r="L366" s="418"/>
    </row>
    <row r="367" spans="1:12">
      <c r="A367" s="412"/>
      <c r="B367" s="413"/>
      <c r="C367" s="414"/>
      <c r="D367" s="414"/>
      <c r="E367" s="414"/>
      <c r="F367" s="415"/>
      <c r="G367" s="415"/>
      <c r="H367" s="415"/>
      <c r="I367" s="415"/>
      <c r="K367" s="417"/>
      <c r="L367" s="418"/>
    </row>
    <row r="368" spans="1:12">
      <c r="A368" s="419"/>
      <c r="B368" s="420"/>
      <c r="C368" s="421"/>
      <c r="D368" s="421"/>
      <c r="E368" s="421"/>
      <c r="F368" s="422"/>
      <c r="G368" s="415"/>
      <c r="H368" s="415"/>
      <c r="I368" s="415"/>
      <c r="K368" s="417"/>
      <c r="L368" s="418"/>
    </row>
    <row r="369" spans="1:12">
      <c r="A369" s="412"/>
      <c r="B369" s="413"/>
      <c r="C369" s="414"/>
      <c r="D369" s="414"/>
      <c r="E369" s="414"/>
      <c r="F369" s="415"/>
      <c r="G369" s="415"/>
      <c r="H369" s="415"/>
      <c r="I369" s="415"/>
      <c r="K369" s="417"/>
      <c r="L369" s="418"/>
    </row>
    <row r="370" spans="1:12">
      <c r="A370" s="412"/>
      <c r="B370" s="413"/>
      <c r="C370" s="414"/>
      <c r="D370" s="414"/>
      <c r="E370" s="414"/>
      <c r="F370" s="415"/>
      <c r="G370" s="415"/>
      <c r="H370" s="415"/>
      <c r="I370" s="415"/>
      <c r="K370" s="417"/>
      <c r="L370" s="418"/>
    </row>
    <row r="371" spans="1:12">
      <c r="A371" s="412"/>
      <c r="B371" s="413"/>
      <c r="C371" s="414"/>
      <c r="D371" s="414"/>
      <c r="E371" s="414"/>
      <c r="F371" s="415"/>
      <c r="G371" s="415"/>
      <c r="H371" s="415"/>
      <c r="I371" s="415"/>
      <c r="K371" s="417"/>
      <c r="L371" s="418"/>
    </row>
    <row r="372" spans="1:12">
      <c r="A372" s="412"/>
      <c r="B372" s="413"/>
      <c r="C372" s="414"/>
      <c r="D372" s="414"/>
      <c r="E372" s="414"/>
      <c r="F372" s="415"/>
      <c r="G372" s="415"/>
      <c r="H372" s="415"/>
      <c r="I372" s="415"/>
      <c r="K372" s="417"/>
      <c r="L372" s="418"/>
    </row>
    <row r="373" spans="1:12">
      <c r="A373" s="419"/>
      <c r="B373" s="420"/>
      <c r="C373" s="421"/>
      <c r="D373" s="421"/>
      <c r="E373" s="421"/>
      <c r="F373" s="422"/>
      <c r="G373" s="415"/>
      <c r="H373" s="415"/>
      <c r="I373" s="415"/>
      <c r="K373" s="417"/>
      <c r="L373" s="418"/>
    </row>
    <row r="374" spans="1:12">
      <c r="A374" s="412"/>
      <c r="B374" s="413"/>
      <c r="C374" s="414"/>
      <c r="D374" s="414"/>
      <c r="E374" s="414"/>
      <c r="F374" s="415"/>
      <c r="G374" s="415"/>
      <c r="H374" s="415"/>
      <c r="I374" s="415"/>
      <c r="K374" s="417"/>
      <c r="L374" s="418"/>
    </row>
    <row r="375" spans="1:12">
      <c r="A375" s="412"/>
      <c r="B375" s="413"/>
      <c r="C375" s="414"/>
      <c r="D375" s="414"/>
      <c r="E375" s="414"/>
      <c r="F375" s="415"/>
      <c r="G375" s="415"/>
      <c r="H375" s="415"/>
      <c r="I375" s="415"/>
      <c r="K375" s="417"/>
      <c r="L375" s="418"/>
    </row>
    <row r="376" spans="1:12">
      <c r="A376" s="412"/>
      <c r="B376" s="413"/>
      <c r="C376" s="414"/>
      <c r="D376" s="414"/>
      <c r="E376" s="414"/>
      <c r="F376" s="415"/>
      <c r="G376" s="415"/>
      <c r="H376" s="415"/>
      <c r="I376" s="415"/>
      <c r="K376" s="417"/>
      <c r="L376" s="418"/>
    </row>
    <row r="377" spans="1:12">
      <c r="A377" s="412"/>
      <c r="B377" s="413"/>
      <c r="C377" s="414"/>
      <c r="D377" s="414"/>
      <c r="E377" s="414"/>
      <c r="F377" s="415"/>
      <c r="G377" s="415"/>
      <c r="H377" s="415"/>
      <c r="I377" s="415"/>
      <c r="K377" s="417"/>
      <c r="L377" s="418"/>
    </row>
    <row r="378" spans="1:12">
      <c r="A378" s="419"/>
      <c r="B378" s="420"/>
      <c r="C378" s="421"/>
      <c r="D378" s="421"/>
      <c r="E378" s="421"/>
      <c r="F378" s="422"/>
      <c r="G378" s="415"/>
      <c r="H378" s="415"/>
      <c r="I378" s="415"/>
      <c r="K378" s="417"/>
      <c r="L378" s="418"/>
    </row>
    <row r="379" spans="1:12">
      <c r="A379" s="412"/>
      <c r="B379" s="413"/>
      <c r="C379" s="414"/>
      <c r="D379" s="414"/>
      <c r="E379" s="414"/>
      <c r="F379" s="415"/>
      <c r="G379" s="415"/>
      <c r="H379" s="415"/>
      <c r="I379" s="415"/>
      <c r="K379" s="417"/>
      <c r="L379" s="418"/>
    </row>
    <row r="380" spans="1:12">
      <c r="A380" s="412"/>
      <c r="B380" s="413"/>
      <c r="C380" s="414"/>
      <c r="D380" s="414"/>
      <c r="E380" s="414"/>
      <c r="F380" s="415"/>
      <c r="G380" s="415"/>
      <c r="H380" s="415"/>
      <c r="I380" s="415"/>
      <c r="K380" s="417"/>
      <c r="L380" s="418"/>
    </row>
    <row r="381" spans="1:12">
      <c r="A381" s="412"/>
      <c r="B381" s="413"/>
      <c r="C381" s="414"/>
      <c r="D381" s="414"/>
      <c r="E381" s="414"/>
      <c r="F381" s="415"/>
      <c r="G381" s="415"/>
      <c r="H381" s="415"/>
      <c r="I381" s="415"/>
      <c r="K381" s="417"/>
      <c r="L381" s="418"/>
    </row>
    <row r="382" spans="1:12">
      <c r="A382" s="412"/>
      <c r="B382" s="413"/>
      <c r="C382" s="414"/>
      <c r="D382" s="414"/>
      <c r="E382" s="414"/>
      <c r="F382" s="415"/>
      <c r="G382" s="415"/>
      <c r="H382" s="415"/>
      <c r="I382" s="415"/>
      <c r="K382" s="417"/>
      <c r="L382" s="418"/>
    </row>
    <row r="383" spans="1:12">
      <c r="A383" s="419"/>
      <c r="B383" s="420"/>
      <c r="C383" s="421"/>
      <c r="D383" s="421"/>
      <c r="E383" s="421"/>
      <c r="F383" s="422"/>
      <c r="G383" s="415"/>
      <c r="H383" s="415"/>
      <c r="I383" s="415"/>
      <c r="K383" s="417"/>
      <c r="L383" s="418"/>
    </row>
    <row r="384" spans="1:12">
      <c r="A384" s="412"/>
      <c r="B384" s="413"/>
      <c r="C384" s="414"/>
      <c r="D384" s="414"/>
      <c r="E384" s="414"/>
      <c r="F384" s="415"/>
      <c r="G384" s="415"/>
      <c r="H384" s="415"/>
      <c r="I384" s="415"/>
      <c r="K384" s="417"/>
      <c r="L384" s="418"/>
    </row>
    <row r="385" spans="1:12">
      <c r="A385" s="412"/>
      <c r="B385" s="413"/>
      <c r="C385" s="414"/>
      <c r="D385" s="414"/>
      <c r="E385" s="414"/>
      <c r="F385" s="415"/>
      <c r="G385" s="415"/>
      <c r="H385" s="415"/>
      <c r="I385" s="415"/>
      <c r="K385" s="417"/>
      <c r="L385" s="418"/>
    </row>
    <row r="386" spans="1:12">
      <c r="A386" s="412"/>
      <c r="B386" s="413"/>
      <c r="C386" s="414"/>
      <c r="D386" s="414"/>
      <c r="E386" s="414"/>
      <c r="F386" s="415"/>
      <c r="G386" s="415"/>
      <c r="H386" s="415"/>
      <c r="I386" s="415"/>
      <c r="K386" s="417"/>
      <c r="L386" s="418"/>
    </row>
    <row r="387" spans="1:12">
      <c r="A387" s="412"/>
      <c r="B387" s="413"/>
      <c r="C387" s="414"/>
      <c r="D387" s="414"/>
      <c r="E387" s="414"/>
      <c r="F387" s="415"/>
      <c r="G387" s="415"/>
      <c r="H387" s="415"/>
      <c r="I387" s="415"/>
      <c r="K387" s="417"/>
      <c r="L387" s="418"/>
    </row>
    <row r="388" spans="1:12">
      <c r="A388" s="419"/>
      <c r="B388" s="420"/>
      <c r="C388" s="421"/>
      <c r="D388" s="421"/>
      <c r="E388" s="421"/>
      <c r="F388" s="422"/>
      <c r="G388" s="415"/>
      <c r="H388" s="415"/>
      <c r="I388" s="415"/>
      <c r="K388" s="417"/>
      <c r="L388" s="418"/>
    </row>
    <row r="389" spans="1:12">
      <c r="A389" s="412"/>
      <c r="B389" s="413"/>
      <c r="C389" s="414"/>
      <c r="D389" s="414"/>
      <c r="E389" s="414"/>
      <c r="F389" s="415"/>
      <c r="G389" s="415"/>
      <c r="H389" s="415"/>
      <c r="I389" s="415"/>
      <c r="K389" s="417"/>
      <c r="L389" s="418"/>
    </row>
    <row r="390" spans="1:12">
      <c r="A390" s="412"/>
      <c r="B390" s="413"/>
      <c r="C390" s="414"/>
      <c r="D390" s="414"/>
      <c r="E390" s="414"/>
      <c r="F390" s="415"/>
      <c r="G390" s="415"/>
      <c r="H390" s="415"/>
      <c r="I390" s="415"/>
      <c r="K390" s="417"/>
      <c r="L390" s="418"/>
    </row>
    <row r="391" spans="1:12">
      <c r="A391" s="412"/>
      <c r="B391" s="413"/>
      <c r="C391" s="414"/>
      <c r="D391" s="414"/>
      <c r="E391" s="414"/>
      <c r="F391" s="415"/>
      <c r="G391" s="415"/>
      <c r="H391" s="415"/>
      <c r="I391" s="415"/>
      <c r="K391" s="417"/>
      <c r="L391" s="418"/>
    </row>
    <row r="392" spans="1:12">
      <c r="A392" s="412"/>
      <c r="B392" s="413"/>
      <c r="C392" s="414"/>
      <c r="D392" s="414"/>
      <c r="E392" s="414"/>
      <c r="F392" s="415"/>
      <c r="G392" s="415"/>
      <c r="H392" s="415"/>
      <c r="I392" s="415"/>
      <c r="K392" s="417"/>
      <c r="L392" s="418"/>
    </row>
    <row r="393" spans="1:12">
      <c r="A393" s="419"/>
      <c r="B393" s="420"/>
      <c r="C393" s="421"/>
      <c r="D393" s="421"/>
      <c r="E393" s="421"/>
      <c r="F393" s="422"/>
      <c r="G393" s="415"/>
      <c r="H393" s="415"/>
      <c r="I393" s="415"/>
      <c r="K393" s="417"/>
      <c r="L393" s="418"/>
    </row>
    <row r="394" spans="1:12">
      <c r="A394" s="412"/>
      <c r="B394" s="413"/>
      <c r="C394" s="414"/>
      <c r="D394" s="414"/>
      <c r="E394" s="414"/>
      <c r="F394" s="415"/>
      <c r="G394" s="415"/>
      <c r="H394" s="415"/>
      <c r="I394" s="415"/>
      <c r="K394" s="417"/>
      <c r="L394" s="418"/>
    </row>
    <row r="395" spans="1:12">
      <c r="A395" s="412"/>
      <c r="B395" s="413"/>
      <c r="C395" s="414"/>
      <c r="D395" s="414"/>
      <c r="E395" s="414"/>
      <c r="F395" s="415"/>
      <c r="G395" s="415"/>
      <c r="H395" s="415"/>
      <c r="I395" s="415"/>
      <c r="K395" s="417"/>
      <c r="L395" s="418"/>
    </row>
    <row r="396" spans="1:12">
      <c r="A396" s="412"/>
      <c r="B396" s="413"/>
      <c r="C396" s="414"/>
      <c r="D396" s="414"/>
      <c r="E396" s="414"/>
      <c r="F396" s="415"/>
      <c r="G396" s="415"/>
      <c r="H396" s="415"/>
      <c r="I396" s="415"/>
      <c r="K396" s="417"/>
      <c r="L396" s="418"/>
    </row>
    <row r="397" spans="1:12">
      <c r="A397" s="412"/>
      <c r="B397" s="413"/>
      <c r="C397" s="414"/>
      <c r="D397" s="414"/>
      <c r="E397" s="414"/>
      <c r="F397" s="415"/>
      <c r="G397" s="415"/>
      <c r="H397" s="415"/>
      <c r="I397" s="415"/>
      <c r="K397" s="417"/>
      <c r="L397" s="418"/>
    </row>
    <row r="398" spans="1:12">
      <c r="A398" s="419"/>
      <c r="B398" s="420"/>
      <c r="C398" s="421"/>
      <c r="D398" s="421"/>
      <c r="E398" s="421"/>
      <c r="F398" s="422"/>
      <c r="G398" s="415"/>
      <c r="H398" s="415"/>
      <c r="I398" s="415"/>
      <c r="K398" s="417"/>
      <c r="L398" s="418"/>
    </row>
    <row r="399" spans="1:12">
      <c r="A399" s="412"/>
      <c r="B399" s="413"/>
      <c r="C399" s="414"/>
      <c r="D399" s="414"/>
      <c r="E399" s="414"/>
      <c r="F399" s="415"/>
      <c r="G399" s="415"/>
      <c r="H399" s="415"/>
      <c r="I399" s="415"/>
      <c r="K399" s="417"/>
      <c r="L399" s="418"/>
    </row>
    <row r="400" spans="1:12">
      <c r="A400" s="412"/>
      <c r="B400" s="413"/>
      <c r="C400" s="414"/>
      <c r="D400" s="414"/>
      <c r="E400" s="414"/>
      <c r="F400" s="415"/>
      <c r="G400" s="415"/>
      <c r="H400" s="415"/>
      <c r="I400" s="415"/>
      <c r="K400" s="417"/>
      <c r="L400" s="418"/>
    </row>
    <row r="401" spans="1:12">
      <c r="A401" s="412"/>
      <c r="B401" s="413"/>
      <c r="C401" s="414"/>
      <c r="D401" s="414"/>
      <c r="E401" s="414"/>
      <c r="F401" s="415"/>
      <c r="G401" s="415"/>
      <c r="H401" s="415"/>
      <c r="I401" s="415"/>
      <c r="K401" s="417"/>
      <c r="L401" s="418"/>
    </row>
    <row r="402" spans="1:12">
      <c r="A402" s="412"/>
      <c r="B402" s="413"/>
      <c r="C402" s="414"/>
      <c r="D402" s="414"/>
      <c r="E402" s="414"/>
      <c r="F402" s="415"/>
      <c r="G402" s="415"/>
      <c r="H402" s="415"/>
      <c r="I402" s="415"/>
      <c r="K402" s="417"/>
      <c r="L402" s="418"/>
    </row>
    <row r="403" spans="1:12">
      <c r="A403" s="419"/>
      <c r="B403" s="420"/>
      <c r="C403" s="421"/>
      <c r="D403" s="421"/>
      <c r="E403" s="421"/>
      <c r="F403" s="422"/>
      <c r="G403" s="415"/>
      <c r="H403" s="415"/>
      <c r="I403" s="415"/>
      <c r="K403" s="417"/>
      <c r="L403" s="418"/>
    </row>
    <row r="404" spans="1:12">
      <c r="A404" s="412"/>
      <c r="B404" s="413"/>
      <c r="C404" s="414"/>
      <c r="D404" s="414"/>
      <c r="E404" s="414"/>
      <c r="F404" s="415"/>
      <c r="G404" s="415"/>
      <c r="H404" s="415"/>
      <c r="I404" s="415"/>
      <c r="K404" s="417"/>
      <c r="L404" s="418"/>
    </row>
    <row r="405" spans="1:12">
      <c r="A405" s="412"/>
      <c r="B405" s="413"/>
      <c r="C405" s="414"/>
      <c r="D405" s="414"/>
      <c r="E405" s="414"/>
      <c r="F405" s="415"/>
      <c r="G405" s="415"/>
      <c r="H405" s="415"/>
      <c r="I405" s="415"/>
      <c r="K405" s="417"/>
      <c r="L405" s="418"/>
    </row>
    <row r="406" spans="1:12">
      <c r="A406" s="412"/>
      <c r="B406" s="413"/>
      <c r="C406" s="414"/>
      <c r="D406" s="414"/>
      <c r="E406" s="414"/>
      <c r="F406" s="415"/>
      <c r="G406" s="415"/>
      <c r="H406" s="415"/>
      <c r="I406" s="415"/>
      <c r="K406" s="417"/>
      <c r="L406" s="418"/>
    </row>
    <row r="407" spans="1:12">
      <c r="A407" s="412"/>
      <c r="B407" s="413"/>
      <c r="C407" s="414"/>
      <c r="D407" s="414"/>
      <c r="E407" s="414"/>
      <c r="F407" s="415"/>
      <c r="G407" s="415"/>
      <c r="H407" s="415"/>
      <c r="I407" s="415"/>
      <c r="K407" s="417"/>
      <c r="L407" s="418"/>
    </row>
    <row r="408" spans="1:12">
      <c r="A408" s="419"/>
      <c r="B408" s="420"/>
      <c r="C408" s="421"/>
      <c r="D408" s="421"/>
      <c r="E408" s="421"/>
      <c r="F408" s="422"/>
      <c r="G408" s="415"/>
      <c r="H408" s="415"/>
      <c r="I408" s="415"/>
      <c r="K408" s="417"/>
      <c r="L408" s="418"/>
    </row>
    <row r="409" spans="1:12">
      <c r="A409" s="412"/>
      <c r="B409" s="413"/>
      <c r="C409" s="414"/>
      <c r="D409" s="414"/>
      <c r="E409" s="414"/>
      <c r="F409" s="415"/>
      <c r="G409" s="415"/>
      <c r="H409" s="415"/>
      <c r="I409" s="415"/>
      <c r="K409" s="417"/>
      <c r="L409" s="418"/>
    </row>
    <row r="410" spans="1:12">
      <c r="A410" s="412"/>
      <c r="B410" s="413"/>
      <c r="C410" s="414"/>
      <c r="D410" s="414"/>
      <c r="E410" s="414"/>
      <c r="F410" s="415"/>
      <c r="G410" s="415"/>
      <c r="H410" s="415"/>
      <c r="I410" s="415"/>
      <c r="K410" s="417"/>
      <c r="L410" s="418"/>
    </row>
    <row r="411" spans="1:12">
      <c r="A411" s="412"/>
      <c r="B411" s="413"/>
      <c r="C411" s="414"/>
      <c r="D411" s="414"/>
      <c r="E411" s="414"/>
      <c r="F411" s="415"/>
      <c r="G411" s="415"/>
      <c r="H411" s="415"/>
      <c r="I411" s="415"/>
      <c r="K411" s="417"/>
      <c r="L411" s="418"/>
    </row>
    <row r="412" spans="1:12">
      <c r="A412" s="412"/>
      <c r="B412" s="413"/>
      <c r="C412" s="414"/>
      <c r="D412" s="414"/>
      <c r="E412" s="414"/>
      <c r="F412" s="415"/>
      <c r="G412" s="415"/>
      <c r="H412" s="415"/>
      <c r="I412" s="415"/>
      <c r="K412" s="417"/>
      <c r="L412" s="418"/>
    </row>
    <row r="413" spans="1:12">
      <c r="A413" s="419"/>
      <c r="B413" s="420"/>
      <c r="C413" s="421"/>
      <c r="D413" s="421"/>
      <c r="E413" s="421"/>
      <c r="F413" s="422"/>
      <c r="G413" s="415"/>
      <c r="H413" s="415"/>
      <c r="I413" s="415"/>
      <c r="K413" s="417"/>
      <c r="L413" s="418"/>
    </row>
    <row r="414" spans="1:12">
      <c r="A414" s="412"/>
      <c r="B414" s="413"/>
      <c r="C414" s="414"/>
      <c r="D414" s="414"/>
      <c r="E414" s="414"/>
      <c r="F414" s="415"/>
      <c r="G414" s="415"/>
      <c r="H414" s="415"/>
      <c r="I414" s="415"/>
      <c r="K414" s="417"/>
      <c r="L414" s="418"/>
    </row>
    <row r="415" spans="1:12">
      <c r="A415" s="412"/>
      <c r="B415" s="413"/>
      <c r="C415" s="414"/>
      <c r="D415" s="414"/>
      <c r="E415" s="414"/>
      <c r="F415" s="415"/>
      <c r="G415" s="415"/>
      <c r="H415" s="415"/>
      <c r="I415" s="415"/>
      <c r="K415" s="417"/>
      <c r="L415" s="418"/>
    </row>
    <row r="416" spans="1:12">
      <c r="A416" s="412"/>
      <c r="B416" s="413"/>
      <c r="C416" s="414"/>
      <c r="D416" s="414"/>
      <c r="E416" s="414"/>
      <c r="F416" s="415"/>
      <c r="G416" s="415"/>
      <c r="H416" s="415"/>
      <c r="I416" s="415"/>
      <c r="K416" s="417"/>
      <c r="L416" s="418"/>
    </row>
    <row r="417" spans="1:12">
      <c r="A417" s="412"/>
      <c r="B417" s="413"/>
      <c r="C417" s="414"/>
      <c r="D417" s="414"/>
      <c r="E417" s="414"/>
      <c r="F417" s="415"/>
      <c r="G417" s="415"/>
      <c r="H417" s="415"/>
      <c r="I417" s="415"/>
      <c r="K417" s="417"/>
      <c r="L417" s="418"/>
    </row>
    <row r="418" spans="1:12">
      <c r="A418" s="419"/>
      <c r="B418" s="420"/>
      <c r="C418" s="421"/>
      <c r="D418" s="421"/>
      <c r="E418" s="421"/>
      <c r="F418" s="422"/>
      <c r="G418" s="415"/>
      <c r="H418" s="415"/>
      <c r="I418" s="415"/>
      <c r="K418" s="417"/>
      <c r="L418" s="418"/>
    </row>
    <row r="419" spans="1:12">
      <c r="A419" s="412"/>
      <c r="B419" s="413"/>
      <c r="C419" s="414"/>
      <c r="D419" s="414"/>
      <c r="E419" s="414"/>
      <c r="F419" s="415"/>
      <c r="G419" s="415"/>
      <c r="H419" s="415"/>
      <c r="I419" s="415"/>
      <c r="K419" s="417"/>
      <c r="L419" s="418"/>
    </row>
    <row r="420" spans="1:12">
      <c r="A420" s="412"/>
      <c r="B420" s="413"/>
      <c r="C420" s="414"/>
      <c r="D420" s="414"/>
      <c r="E420" s="414"/>
      <c r="F420" s="415"/>
      <c r="G420" s="415"/>
      <c r="H420" s="415"/>
      <c r="I420" s="415"/>
      <c r="K420" s="417"/>
      <c r="L420" s="418"/>
    </row>
    <row r="421" spans="1:12">
      <c r="A421" s="412"/>
      <c r="B421" s="413"/>
      <c r="C421" s="414"/>
      <c r="D421" s="414"/>
      <c r="E421" s="414"/>
      <c r="F421" s="415"/>
      <c r="G421" s="415"/>
      <c r="H421" s="415"/>
      <c r="I421" s="415"/>
      <c r="K421" s="417"/>
      <c r="L421" s="418"/>
    </row>
    <row r="422" spans="1:12">
      <c r="A422" s="412"/>
      <c r="B422" s="413"/>
      <c r="C422" s="414"/>
      <c r="D422" s="414"/>
      <c r="E422" s="414"/>
      <c r="F422" s="415"/>
      <c r="G422" s="415"/>
      <c r="H422" s="415"/>
      <c r="I422" s="415"/>
      <c r="K422" s="417"/>
      <c r="L422" s="418"/>
    </row>
    <row r="423" spans="1:12">
      <c r="A423" s="419"/>
      <c r="B423" s="420"/>
      <c r="C423" s="421"/>
      <c r="D423" s="421"/>
      <c r="E423" s="421"/>
      <c r="F423" s="422"/>
      <c r="G423" s="415"/>
      <c r="H423" s="415"/>
      <c r="I423" s="415"/>
      <c r="K423" s="417"/>
      <c r="L423" s="418"/>
    </row>
    <row r="424" spans="1:12">
      <c r="A424" s="412"/>
      <c r="B424" s="413"/>
      <c r="C424" s="414"/>
      <c r="D424" s="414"/>
      <c r="E424" s="414"/>
      <c r="F424" s="415"/>
      <c r="G424" s="415"/>
      <c r="H424" s="415"/>
      <c r="I424" s="415"/>
      <c r="K424" s="417"/>
      <c r="L424" s="418"/>
    </row>
    <row r="425" spans="1:12">
      <c r="A425" s="412"/>
      <c r="B425" s="413"/>
      <c r="C425" s="414"/>
      <c r="D425" s="414"/>
      <c r="E425" s="414"/>
      <c r="F425" s="415"/>
      <c r="G425" s="415"/>
      <c r="H425" s="415"/>
      <c r="I425" s="415"/>
      <c r="K425" s="417"/>
      <c r="L425" s="418"/>
    </row>
    <row r="426" spans="1:12">
      <c r="A426" s="412"/>
      <c r="B426" s="413"/>
      <c r="C426" s="414"/>
      <c r="D426" s="414"/>
      <c r="E426" s="414"/>
      <c r="F426" s="415"/>
      <c r="G426" s="415"/>
      <c r="H426" s="415"/>
      <c r="I426" s="415"/>
      <c r="K426" s="417"/>
      <c r="L426" s="418"/>
    </row>
    <row r="427" spans="1:12">
      <c r="A427" s="412"/>
      <c r="B427" s="413"/>
      <c r="C427" s="414"/>
      <c r="D427" s="414"/>
      <c r="E427" s="414"/>
      <c r="F427" s="415"/>
      <c r="G427" s="415"/>
      <c r="H427" s="415"/>
      <c r="I427" s="415"/>
      <c r="K427" s="417"/>
      <c r="L427" s="418"/>
    </row>
    <row r="428" spans="1:12">
      <c r="A428" s="419"/>
      <c r="B428" s="420"/>
      <c r="C428" s="421"/>
      <c r="D428" s="421"/>
      <c r="E428" s="421"/>
      <c r="F428" s="422"/>
      <c r="G428" s="415"/>
      <c r="H428" s="415"/>
      <c r="I428" s="415"/>
      <c r="K428" s="417"/>
      <c r="L428" s="418"/>
    </row>
    <row r="429" spans="1:12">
      <c r="A429" s="412"/>
      <c r="B429" s="413"/>
      <c r="C429" s="414"/>
      <c r="D429" s="414"/>
      <c r="E429" s="414"/>
      <c r="F429" s="415"/>
      <c r="G429" s="415"/>
      <c r="H429" s="415"/>
      <c r="I429" s="415"/>
      <c r="K429" s="417"/>
      <c r="L429" s="418"/>
    </row>
    <row r="430" spans="1:12">
      <c r="A430" s="412"/>
      <c r="B430" s="413"/>
      <c r="C430" s="414"/>
      <c r="D430" s="414"/>
      <c r="E430" s="414"/>
      <c r="F430" s="415"/>
      <c r="G430" s="415"/>
      <c r="H430" s="415"/>
      <c r="I430" s="415"/>
      <c r="K430" s="417"/>
      <c r="L430" s="418"/>
    </row>
    <row r="431" spans="1:12">
      <c r="A431" s="412"/>
      <c r="B431" s="413"/>
      <c r="C431" s="414"/>
      <c r="D431" s="414"/>
      <c r="E431" s="414"/>
      <c r="F431" s="415"/>
      <c r="G431" s="415"/>
      <c r="H431" s="415"/>
      <c r="I431" s="415"/>
      <c r="K431" s="417"/>
      <c r="L431" s="418"/>
    </row>
    <row r="432" spans="1:12">
      <c r="A432" s="412"/>
      <c r="B432" s="413"/>
      <c r="C432" s="414"/>
      <c r="D432" s="414"/>
      <c r="E432" s="414"/>
      <c r="F432" s="415"/>
      <c r="G432" s="415"/>
      <c r="H432" s="415"/>
      <c r="I432" s="415"/>
      <c r="K432" s="417"/>
      <c r="L432" s="418"/>
    </row>
    <row r="433" spans="1:12">
      <c r="A433" s="419"/>
      <c r="B433" s="420"/>
      <c r="C433" s="421"/>
      <c r="D433" s="421"/>
      <c r="E433" s="421"/>
      <c r="F433" s="422"/>
      <c r="G433" s="415"/>
      <c r="H433" s="415"/>
      <c r="I433" s="415"/>
      <c r="K433" s="417"/>
      <c r="L433" s="418"/>
    </row>
    <row r="434" spans="1:12">
      <c r="A434" s="412"/>
      <c r="B434" s="413"/>
      <c r="C434" s="414"/>
      <c r="D434" s="414"/>
      <c r="E434" s="414"/>
      <c r="F434" s="415"/>
      <c r="G434" s="415"/>
      <c r="H434" s="415"/>
      <c r="I434" s="415"/>
      <c r="K434" s="417"/>
      <c r="L434" s="418"/>
    </row>
    <row r="435" spans="1:12">
      <c r="A435" s="412"/>
      <c r="B435" s="413"/>
      <c r="C435" s="414"/>
      <c r="D435" s="414"/>
      <c r="E435" s="414"/>
      <c r="F435" s="415"/>
      <c r="G435" s="415"/>
      <c r="H435" s="415"/>
      <c r="I435" s="415"/>
      <c r="K435" s="417"/>
      <c r="L435" s="418"/>
    </row>
    <row r="436" spans="1:12">
      <c r="A436" s="412"/>
      <c r="B436" s="413"/>
      <c r="C436" s="414"/>
      <c r="D436" s="414"/>
      <c r="E436" s="414"/>
      <c r="F436" s="415"/>
      <c r="G436" s="415"/>
      <c r="H436" s="415"/>
      <c r="I436" s="415"/>
      <c r="K436" s="417"/>
      <c r="L436" s="418"/>
    </row>
    <row r="437" spans="1:12">
      <c r="A437" s="412"/>
      <c r="B437" s="413"/>
      <c r="C437" s="414"/>
      <c r="D437" s="414"/>
      <c r="E437" s="414"/>
      <c r="F437" s="415"/>
      <c r="G437" s="415"/>
      <c r="H437" s="415"/>
      <c r="I437" s="415"/>
      <c r="K437" s="417"/>
      <c r="L437" s="418"/>
    </row>
    <row r="438" spans="1:12">
      <c r="A438" s="419"/>
      <c r="B438" s="420"/>
      <c r="C438" s="421"/>
      <c r="D438" s="421"/>
      <c r="E438" s="421"/>
      <c r="F438" s="422"/>
      <c r="G438" s="415"/>
      <c r="H438" s="415"/>
      <c r="I438" s="415"/>
      <c r="K438" s="417"/>
      <c r="L438" s="418"/>
    </row>
    <row r="439" spans="1:12">
      <c r="A439" s="412"/>
      <c r="B439" s="413"/>
      <c r="C439" s="414"/>
      <c r="D439" s="414"/>
      <c r="E439" s="414"/>
      <c r="F439" s="415"/>
      <c r="G439" s="415"/>
      <c r="H439" s="415"/>
      <c r="I439" s="415"/>
      <c r="K439" s="417"/>
      <c r="L439" s="418"/>
    </row>
    <row r="440" spans="1:12">
      <c r="A440" s="412"/>
      <c r="B440" s="413"/>
      <c r="C440" s="414"/>
      <c r="D440" s="414"/>
      <c r="E440" s="414"/>
      <c r="F440" s="415"/>
      <c r="G440" s="415"/>
      <c r="H440" s="415"/>
      <c r="I440" s="415"/>
      <c r="K440" s="417"/>
      <c r="L440" s="418"/>
    </row>
    <row r="441" spans="1:12">
      <c r="A441" s="412"/>
      <c r="B441" s="413"/>
      <c r="C441" s="414"/>
      <c r="D441" s="414"/>
      <c r="E441" s="414"/>
      <c r="F441" s="415"/>
      <c r="G441" s="415"/>
      <c r="H441" s="415"/>
      <c r="I441" s="415"/>
      <c r="K441" s="417"/>
      <c r="L441" s="418"/>
    </row>
    <row r="442" spans="1:12">
      <c r="A442" s="412"/>
      <c r="B442" s="413"/>
      <c r="C442" s="414"/>
      <c r="D442" s="414"/>
      <c r="E442" s="414"/>
      <c r="F442" s="415"/>
      <c r="G442" s="415"/>
      <c r="H442" s="415"/>
      <c r="I442" s="415"/>
      <c r="K442" s="417"/>
      <c r="L442" s="418"/>
    </row>
    <row r="443" spans="1:12">
      <c r="A443" s="419"/>
      <c r="B443" s="420"/>
      <c r="C443" s="421"/>
      <c r="D443" s="421"/>
      <c r="E443" s="421"/>
      <c r="F443" s="422"/>
      <c r="G443" s="415"/>
      <c r="H443" s="415"/>
      <c r="I443" s="415"/>
      <c r="K443" s="417"/>
      <c r="L443" s="418"/>
    </row>
    <row r="444" spans="1:12">
      <c r="A444" s="412"/>
      <c r="B444" s="413"/>
      <c r="C444" s="414"/>
      <c r="D444" s="414"/>
      <c r="E444" s="414"/>
      <c r="F444" s="415"/>
      <c r="G444" s="415"/>
      <c r="H444" s="415"/>
      <c r="I444" s="415"/>
      <c r="K444" s="417"/>
      <c r="L444" s="418"/>
    </row>
    <row r="445" spans="1:12">
      <c r="A445" s="412"/>
      <c r="B445" s="413"/>
      <c r="C445" s="414"/>
      <c r="D445" s="414"/>
      <c r="E445" s="414"/>
      <c r="F445" s="415"/>
      <c r="G445" s="415"/>
      <c r="H445" s="415"/>
      <c r="I445" s="415"/>
      <c r="K445" s="417"/>
      <c r="L445" s="418"/>
    </row>
    <row r="446" spans="1:12">
      <c r="A446" s="412"/>
      <c r="B446" s="413"/>
      <c r="C446" s="414"/>
      <c r="D446" s="414"/>
      <c r="E446" s="414"/>
      <c r="F446" s="415"/>
      <c r="G446" s="415"/>
      <c r="H446" s="415"/>
      <c r="I446" s="415"/>
      <c r="K446" s="417"/>
      <c r="L446" s="418"/>
    </row>
    <row r="447" spans="1:12">
      <c r="A447" s="412"/>
      <c r="B447" s="413"/>
      <c r="C447" s="414"/>
      <c r="D447" s="414"/>
      <c r="E447" s="414"/>
      <c r="F447" s="415"/>
      <c r="G447" s="415"/>
      <c r="H447" s="415"/>
      <c r="I447" s="415"/>
      <c r="K447" s="417"/>
      <c r="L447" s="418"/>
    </row>
    <row r="448" spans="1:12">
      <c r="A448" s="419"/>
      <c r="B448" s="420"/>
      <c r="C448" s="421"/>
      <c r="D448" s="421"/>
      <c r="E448" s="421"/>
      <c r="F448" s="422"/>
      <c r="G448" s="415"/>
      <c r="H448" s="415"/>
      <c r="I448" s="415"/>
      <c r="K448" s="417"/>
      <c r="L448" s="418"/>
    </row>
    <row r="449" spans="1:12">
      <c r="A449" s="412"/>
      <c r="B449" s="413"/>
      <c r="C449" s="414"/>
      <c r="D449" s="414"/>
      <c r="E449" s="414"/>
      <c r="F449" s="415"/>
      <c r="G449" s="415"/>
      <c r="H449" s="415"/>
      <c r="I449" s="415"/>
      <c r="K449" s="417"/>
      <c r="L449" s="418"/>
    </row>
    <row r="450" spans="1:12">
      <c r="A450" s="412"/>
      <c r="B450" s="413"/>
      <c r="C450" s="414"/>
      <c r="D450" s="414"/>
      <c r="E450" s="414"/>
      <c r="F450" s="415"/>
      <c r="G450" s="415"/>
      <c r="H450" s="415"/>
      <c r="I450" s="415"/>
      <c r="K450" s="417"/>
      <c r="L450" s="418"/>
    </row>
    <row r="451" spans="1:12">
      <c r="A451" s="412"/>
      <c r="B451" s="413"/>
      <c r="C451" s="414"/>
      <c r="D451" s="414"/>
      <c r="E451" s="414"/>
      <c r="F451" s="415"/>
      <c r="G451" s="415"/>
      <c r="H451" s="415"/>
      <c r="I451" s="415"/>
      <c r="K451" s="417"/>
      <c r="L451" s="418"/>
    </row>
    <row r="452" spans="1:12">
      <c r="A452" s="412"/>
      <c r="B452" s="413"/>
      <c r="C452" s="414"/>
      <c r="D452" s="414"/>
      <c r="E452" s="414"/>
      <c r="F452" s="415"/>
      <c r="G452" s="415"/>
      <c r="H452" s="415"/>
      <c r="I452" s="415"/>
      <c r="K452" s="417"/>
      <c r="L452" s="418"/>
    </row>
    <row r="453" spans="1:12">
      <c r="A453" s="419"/>
      <c r="B453" s="420"/>
      <c r="C453" s="421"/>
      <c r="D453" s="421"/>
      <c r="E453" s="421"/>
      <c r="F453" s="422"/>
      <c r="G453" s="415"/>
      <c r="H453" s="415"/>
      <c r="I453" s="415"/>
      <c r="K453" s="417"/>
      <c r="L453" s="418"/>
    </row>
    <row r="454" spans="1:12">
      <c r="A454" s="412"/>
      <c r="B454" s="413"/>
      <c r="C454" s="414"/>
      <c r="D454" s="414"/>
      <c r="E454" s="414"/>
      <c r="F454" s="415"/>
      <c r="G454" s="415"/>
      <c r="H454" s="415"/>
      <c r="I454" s="415"/>
      <c r="K454" s="417"/>
      <c r="L454" s="418"/>
    </row>
    <row r="455" spans="1:12">
      <c r="A455" s="412"/>
      <c r="B455" s="413"/>
      <c r="C455" s="414"/>
      <c r="D455" s="414"/>
      <c r="E455" s="414"/>
      <c r="F455" s="415"/>
      <c r="G455" s="415"/>
      <c r="H455" s="415"/>
      <c r="I455" s="415"/>
      <c r="K455" s="417"/>
      <c r="L455" s="418"/>
    </row>
    <row r="456" spans="1:12">
      <c r="A456" s="412"/>
      <c r="B456" s="413"/>
      <c r="C456" s="414"/>
      <c r="D456" s="414"/>
      <c r="E456" s="414"/>
      <c r="F456" s="415"/>
      <c r="G456" s="415"/>
      <c r="H456" s="415"/>
      <c r="I456" s="415"/>
      <c r="K456" s="417"/>
      <c r="L456" s="418"/>
    </row>
    <row r="457" spans="1:12">
      <c r="A457" s="412"/>
      <c r="B457" s="413"/>
      <c r="C457" s="414"/>
      <c r="D457" s="414"/>
      <c r="E457" s="414"/>
      <c r="F457" s="415"/>
      <c r="G457" s="415"/>
      <c r="H457" s="415"/>
      <c r="I457" s="415"/>
      <c r="K457" s="417"/>
      <c r="L457" s="418"/>
    </row>
    <row r="458" spans="1:12">
      <c r="A458" s="419"/>
      <c r="B458" s="420"/>
      <c r="C458" s="421"/>
      <c r="D458" s="421"/>
      <c r="E458" s="421"/>
      <c r="F458" s="422"/>
      <c r="G458" s="415"/>
      <c r="H458" s="415"/>
      <c r="I458" s="415"/>
      <c r="K458" s="417"/>
      <c r="L458" s="418"/>
    </row>
    <row r="459" spans="1:12">
      <c r="A459" s="412"/>
      <c r="B459" s="413"/>
      <c r="C459" s="414"/>
      <c r="D459" s="414"/>
      <c r="E459" s="414"/>
      <c r="F459" s="415"/>
      <c r="G459" s="415"/>
      <c r="H459" s="415"/>
      <c r="I459" s="415"/>
      <c r="K459" s="417"/>
      <c r="L459" s="418"/>
    </row>
    <row r="460" spans="1:12">
      <c r="A460" s="412"/>
      <c r="B460" s="413"/>
      <c r="C460" s="414"/>
      <c r="D460" s="414"/>
      <c r="E460" s="414"/>
      <c r="F460" s="415"/>
      <c r="G460" s="415"/>
      <c r="H460" s="415"/>
      <c r="I460" s="415"/>
      <c r="K460" s="417"/>
      <c r="L460" s="418"/>
    </row>
    <row r="461" spans="1:12">
      <c r="A461" s="412"/>
      <c r="B461" s="413"/>
      <c r="C461" s="414"/>
      <c r="D461" s="414"/>
      <c r="E461" s="414"/>
      <c r="F461" s="415"/>
      <c r="G461" s="415"/>
      <c r="H461" s="415"/>
      <c r="I461" s="415"/>
      <c r="K461" s="417"/>
      <c r="L461" s="418"/>
    </row>
    <row r="462" spans="1:12">
      <c r="A462" s="412"/>
      <c r="B462" s="413"/>
      <c r="C462" s="414"/>
      <c r="D462" s="414"/>
      <c r="E462" s="414"/>
      <c r="F462" s="415"/>
      <c r="G462" s="415"/>
      <c r="H462" s="415"/>
      <c r="I462" s="415"/>
      <c r="K462" s="417"/>
      <c r="L462" s="418"/>
    </row>
    <row r="463" spans="1:12">
      <c r="A463" s="419"/>
      <c r="B463" s="420"/>
      <c r="C463" s="421"/>
      <c r="D463" s="421"/>
      <c r="E463" s="421"/>
      <c r="F463" s="422"/>
      <c r="G463" s="415"/>
      <c r="H463" s="415"/>
      <c r="I463" s="415"/>
      <c r="K463" s="417"/>
      <c r="L463" s="418"/>
    </row>
    <row r="464" spans="1:12">
      <c r="A464" s="412"/>
      <c r="B464" s="413"/>
      <c r="C464" s="414"/>
      <c r="D464" s="414"/>
      <c r="E464" s="414"/>
      <c r="F464" s="415"/>
      <c r="G464" s="415"/>
      <c r="H464" s="415"/>
      <c r="I464" s="415"/>
      <c r="K464" s="417"/>
      <c r="L464" s="418"/>
    </row>
    <row r="465" spans="1:12">
      <c r="A465" s="412"/>
      <c r="B465" s="413"/>
      <c r="C465" s="414"/>
      <c r="D465" s="414"/>
      <c r="E465" s="414"/>
      <c r="F465" s="415"/>
      <c r="G465" s="415"/>
      <c r="H465" s="415"/>
      <c r="I465" s="415"/>
      <c r="K465" s="417"/>
      <c r="L465" s="418"/>
    </row>
    <row r="466" spans="1:12">
      <c r="A466" s="412"/>
      <c r="B466" s="413"/>
      <c r="C466" s="414"/>
      <c r="D466" s="414"/>
      <c r="E466" s="414"/>
      <c r="F466" s="415"/>
      <c r="G466" s="415"/>
      <c r="H466" s="415"/>
      <c r="I466" s="415"/>
      <c r="K466" s="417"/>
      <c r="L466" s="418"/>
    </row>
    <row r="467" spans="1:12">
      <c r="A467" s="412"/>
      <c r="B467" s="413"/>
      <c r="C467" s="414"/>
      <c r="D467" s="414"/>
      <c r="E467" s="414"/>
      <c r="F467" s="415"/>
      <c r="G467" s="415"/>
      <c r="H467" s="415"/>
      <c r="I467" s="415"/>
      <c r="K467" s="417"/>
      <c r="L467" s="418"/>
    </row>
    <row r="468" spans="1:12">
      <c r="A468" s="419"/>
      <c r="B468" s="420"/>
      <c r="C468" s="421"/>
      <c r="D468" s="421"/>
      <c r="E468" s="421"/>
      <c r="F468" s="422"/>
      <c r="G468" s="415"/>
      <c r="H468" s="415"/>
      <c r="I468" s="415"/>
      <c r="K468" s="417"/>
      <c r="L468" s="418"/>
    </row>
    <row r="469" spans="1:12">
      <c r="A469" s="412"/>
      <c r="B469" s="413"/>
      <c r="C469" s="414"/>
      <c r="D469" s="414"/>
      <c r="E469" s="414"/>
      <c r="F469" s="415"/>
      <c r="G469" s="415"/>
      <c r="H469" s="415"/>
      <c r="I469" s="415"/>
      <c r="K469" s="417"/>
      <c r="L469" s="418"/>
    </row>
    <row r="470" spans="1:12">
      <c r="A470" s="412"/>
      <c r="B470" s="413"/>
      <c r="C470" s="414"/>
      <c r="D470" s="414"/>
      <c r="E470" s="414"/>
      <c r="F470" s="415"/>
      <c r="G470" s="415"/>
      <c r="H470" s="415"/>
      <c r="I470" s="415"/>
      <c r="K470" s="417"/>
      <c r="L470" s="418"/>
    </row>
    <row r="471" spans="1:12">
      <c r="A471" s="412"/>
      <c r="B471" s="413"/>
      <c r="C471" s="414"/>
      <c r="D471" s="414"/>
      <c r="E471" s="414"/>
      <c r="F471" s="415"/>
      <c r="G471" s="415"/>
      <c r="H471" s="415"/>
      <c r="I471" s="415"/>
      <c r="K471" s="417"/>
      <c r="L471" s="418"/>
    </row>
    <row r="472" spans="1:12">
      <c r="A472" s="412"/>
      <c r="B472" s="413"/>
      <c r="C472" s="414"/>
      <c r="D472" s="414"/>
      <c r="E472" s="414"/>
      <c r="F472" s="415"/>
      <c r="G472" s="415"/>
      <c r="H472" s="415"/>
      <c r="I472" s="415"/>
      <c r="K472" s="417"/>
      <c r="L472" s="418"/>
    </row>
    <row r="473" spans="1:12">
      <c r="A473" s="419"/>
      <c r="B473" s="420"/>
      <c r="C473" s="421"/>
      <c r="D473" s="421"/>
      <c r="E473" s="421"/>
      <c r="F473" s="422"/>
      <c r="G473" s="415"/>
      <c r="H473" s="415"/>
      <c r="I473" s="415"/>
      <c r="K473" s="417"/>
      <c r="L473" s="418"/>
    </row>
    <row r="474" spans="1:12">
      <c r="A474" s="412"/>
      <c r="B474" s="413"/>
      <c r="C474" s="414"/>
      <c r="D474" s="414"/>
      <c r="E474" s="414"/>
      <c r="F474" s="415"/>
      <c r="G474" s="415"/>
      <c r="H474" s="415"/>
      <c r="I474" s="415"/>
      <c r="K474" s="417"/>
      <c r="L474" s="418"/>
    </row>
    <row r="475" spans="1:12">
      <c r="A475" s="412"/>
      <c r="B475" s="413"/>
      <c r="C475" s="414"/>
      <c r="D475" s="414"/>
      <c r="E475" s="414"/>
      <c r="F475" s="415"/>
      <c r="G475" s="415"/>
      <c r="H475" s="415"/>
      <c r="I475" s="415"/>
      <c r="K475" s="417"/>
      <c r="L475" s="418"/>
    </row>
    <row r="476" spans="1:12">
      <c r="A476" s="412"/>
      <c r="B476" s="413"/>
      <c r="C476" s="414"/>
      <c r="D476" s="414"/>
      <c r="E476" s="414"/>
      <c r="F476" s="415"/>
      <c r="G476" s="415"/>
      <c r="H476" s="415"/>
      <c r="I476" s="415"/>
      <c r="K476" s="417"/>
      <c r="L476" s="418"/>
    </row>
    <row r="477" spans="1:12">
      <c r="A477" s="412"/>
      <c r="B477" s="413"/>
      <c r="C477" s="414"/>
      <c r="D477" s="414"/>
      <c r="E477" s="414"/>
      <c r="F477" s="415"/>
      <c r="G477" s="415"/>
      <c r="H477" s="415"/>
      <c r="I477" s="415"/>
      <c r="K477" s="417"/>
      <c r="L477" s="418"/>
    </row>
    <row r="478" spans="1:12">
      <c r="A478" s="419"/>
      <c r="B478" s="420"/>
      <c r="C478" s="421"/>
      <c r="D478" s="421"/>
      <c r="E478" s="421"/>
      <c r="F478" s="422"/>
      <c r="G478" s="415"/>
      <c r="H478" s="415"/>
      <c r="I478" s="415"/>
      <c r="K478" s="417"/>
      <c r="L478" s="418"/>
    </row>
    <row r="479" spans="1:12">
      <c r="A479" s="412"/>
      <c r="B479" s="413"/>
      <c r="C479" s="414"/>
      <c r="D479" s="414"/>
      <c r="E479" s="414"/>
      <c r="F479" s="415"/>
      <c r="G479" s="415"/>
      <c r="H479" s="415"/>
      <c r="I479" s="415"/>
      <c r="K479" s="417"/>
      <c r="L479" s="418"/>
    </row>
    <row r="480" spans="1:12">
      <c r="A480" s="412"/>
      <c r="B480" s="413"/>
      <c r="C480" s="414"/>
      <c r="D480" s="414"/>
      <c r="E480" s="414"/>
      <c r="F480" s="415"/>
      <c r="G480" s="415"/>
      <c r="H480" s="415"/>
      <c r="I480" s="415"/>
      <c r="K480" s="417"/>
      <c r="L480" s="418"/>
    </row>
    <row r="481" spans="1:12">
      <c r="A481" s="412"/>
      <c r="B481" s="413"/>
      <c r="C481" s="414"/>
      <c r="D481" s="414"/>
      <c r="E481" s="414"/>
      <c r="F481" s="415"/>
      <c r="G481" s="415"/>
      <c r="H481" s="415"/>
      <c r="I481" s="415"/>
      <c r="K481" s="417"/>
      <c r="L481" s="418"/>
    </row>
    <row r="482" spans="1:12">
      <c r="A482" s="412"/>
      <c r="B482" s="413"/>
      <c r="C482" s="414"/>
      <c r="D482" s="414"/>
      <c r="E482" s="414"/>
      <c r="F482" s="415"/>
      <c r="G482" s="415"/>
      <c r="H482" s="415"/>
      <c r="I482" s="415"/>
      <c r="K482" s="417"/>
      <c r="L482" s="418"/>
    </row>
    <row r="483" spans="1:12">
      <c r="A483" s="419"/>
      <c r="B483" s="420"/>
      <c r="C483" s="421"/>
      <c r="D483" s="421"/>
      <c r="E483" s="421"/>
      <c r="F483" s="422"/>
      <c r="G483" s="415"/>
      <c r="H483" s="415"/>
      <c r="I483" s="415"/>
      <c r="K483" s="417"/>
      <c r="L483" s="418"/>
    </row>
    <row r="484" spans="1:12">
      <c r="A484" s="412"/>
      <c r="B484" s="413"/>
      <c r="C484" s="414"/>
      <c r="D484" s="414"/>
      <c r="E484" s="414"/>
      <c r="F484" s="415"/>
      <c r="G484" s="415"/>
      <c r="H484" s="415"/>
      <c r="I484" s="415"/>
      <c r="K484" s="417"/>
      <c r="L484" s="418"/>
    </row>
    <row r="485" spans="1:12">
      <c r="A485" s="412"/>
      <c r="B485" s="413"/>
      <c r="C485" s="414"/>
      <c r="D485" s="414"/>
      <c r="E485" s="414"/>
      <c r="F485" s="415"/>
      <c r="G485" s="415"/>
      <c r="H485" s="415"/>
      <c r="I485" s="415"/>
      <c r="K485" s="417"/>
      <c r="L485" s="418"/>
    </row>
    <row r="486" spans="1:12">
      <c r="A486" s="412"/>
      <c r="B486" s="413"/>
      <c r="C486" s="414"/>
      <c r="D486" s="414"/>
      <c r="E486" s="414"/>
      <c r="F486" s="415"/>
      <c r="G486" s="415"/>
      <c r="H486" s="415"/>
      <c r="I486" s="415"/>
      <c r="K486" s="417"/>
      <c r="L486" s="418"/>
    </row>
    <row r="487" spans="1:12">
      <c r="A487" s="412"/>
      <c r="B487" s="413"/>
      <c r="C487" s="414"/>
      <c r="D487" s="414"/>
      <c r="E487" s="414"/>
      <c r="F487" s="415"/>
      <c r="G487" s="415"/>
      <c r="H487" s="415"/>
      <c r="I487" s="415"/>
      <c r="K487" s="417"/>
      <c r="L487" s="418"/>
    </row>
    <row r="488" spans="1:12">
      <c r="A488" s="419"/>
      <c r="B488" s="420"/>
      <c r="C488" s="421"/>
      <c r="D488" s="421"/>
      <c r="E488" s="421"/>
      <c r="F488" s="422"/>
      <c r="G488" s="415"/>
      <c r="H488" s="415"/>
      <c r="I488" s="415"/>
      <c r="K488" s="417"/>
      <c r="L488" s="418"/>
    </row>
    <row r="489" spans="1:12">
      <c r="A489" s="412"/>
      <c r="B489" s="413"/>
      <c r="C489" s="414"/>
      <c r="D489" s="414"/>
      <c r="E489" s="414"/>
      <c r="F489" s="415"/>
      <c r="G489" s="415"/>
      <c r="H489" s="415"/>
      <c r="I489" s="415"/>
      <c r="K489" s="417"/>
      <c r="L489" s="418"/>
    </row>
    <row r="490" spans="1:12">
      <c r="A490" s="412"/>
      <c r="B490" s="413"/>
      <c r="C490" s="414"/>
      <c r="D490" s="414"/>
      <c r="E490" s="414"/>
      <c r="F490" s="415"/>
      <c r="G490" s="415"/>
      <c r="H490" s="415"/>
      <c r="I490" s="415"/>
      <c r="K490" s="417"/>
      <c r="L490" s="418"/>
    </row>
    <row r="491" spans="1:12">
      <c r="A491" s="412"/>
      <c r="B491" s="413"/>
      <c r="C491" s="414"/>
      <c r="D491" s="414"/>
      <c r="E491" s="414"/>
      <c r="F491" s="415"/>
      <c r="G491" s="415"/>
      <c r="H491" s="415"/>
      <c r="I491" s="415"/>
      <c r="K491" s="417"/>
      <c r="L491" s="418"/>
    </row>
    <row r="492" spans="1:12">
      <c r="A492" s="412"/>
      <c r="B492" s="413"/>
      <c r="C492" s="414"/>
      <c r="D492" s="414"/>
      <c r="E492" s="414"/>
      <c r="F492" s="415"/>
      <c r="G492" s="415"/>
      <c r="H492" s="415"/>
      <c r="I492" s="415"/>
      <c r="K492" s="417"/>
      <c r="L492" s="418"/>
    </row>
    <row r="493" spans="1:12">
      <c r="A493" s="419"/>
      <c r="B493" s="420"/>
      <c r="C493" s="421"/>
      <c r="D493" s="421"/>
      <c r="E493" s="421"/>
      <c r="F493" s="422"/>
      <c r="G493" s="415"/>
      <c r="H493" s="415"/>
      <c r="I493" s="415"/>
      <c r="K493" s="417"/>
      <c r="L493" s="418"/>
    </row>
    <row r="494" spans="1:12">
      <c r="A494" s="412"/>
      <c r="B494" s="413"/>
      <c r="C494" s="414"/>
      <c r="D494" s="414"/>
      <c r="E494" s="414"/>
      <c r="F494" s="415"/>
      <c r="G494" s="415"/>
      <c r="H494" s="415"/>
      <c r="I494" s="415"/>
      <c r="K494" s="417"/>
      <c r="L494" s="418"/>
    </row>
    <row r="495" spans="1:12">
      <c r="A495" s="412"/>
      <c r="B495" s="413"/>
      <c r="C495" s="414"/>
      <c r="D495" s="414"/>
      <c r="E495" s="414"/>
      <c r="F495" s="415"/>
      <c r="G495" s="415"/>
      <c r="H495" s="415"/>
      <c r="I495" s="415"/>
      <c r="K495" s="417"/>
      <c r="L495" s="418"/>
    </row>
    <row r="496" spans="1:12">
      <c r="A496" s="412"/>
      <c r="B496" s="413"/>
      <c r="C496" s="414"/>
      <c r="D496" s="414"/>
      <c r="E496" s="414"/>
      <c r="F496" s="415"/>
      <c r="G496" s="415"/>
      <c r="H496" s="415"/>
      <c r="I496" s="415"/>
      <c r="K496" s="417"/>
      <c r="L496" s="418"/>
    </row>
    <row r="497" spans="1:12">
      <c r="A497" s="412"/>
      <c r="B497" s="413"/>
      <c r="C497" s="414"/>
      <c r="D497" s="414"/>
      <c r="E497" s="414"/>
      <c r="F497" s="415"/>
      <c r="G497" s="415"/>
      <c r="H497" s="415"/>
      <c r="I497" s="415"/>
      <c r="K497" s="417"/>
      <c r="L497" s="418"/>
    </row>
    <row r="498" spans="1:12">
      <c r="A498" s="419"/>
      <c r="B498" s="420"/>
      <c r="C498" s="421"/>
      <c r="D498" s="421"/>
      <c r="E498" s="421"/>
      <c r="F498" s="422"/>
      <c r="G498" s="415"/>
      <c r="H498" s="415"/>
      <c r="I498" s="415"/>
      <c r="K498" s="417"/>
      <c r="L498" s="418"/>
    </row>
    <row r="499" spans="1:12">
      <c r="A499" s="412"/>
      <c r="B499" s="413"/>
      <c r="C499" s="414"/>
      <c r="D499" s="414"/>
      <c r="E499" s="414"/>
      <c r="F499" s="415"/>
      <c r="G499" s="415"/>
      <c r="H499" s="415"/>
      <c r="I499" s="415"/>
      <c r="K499" s="417"/>
      <c r="L499" s="418"/>
    </row>
    <row r="500" spans="1:12">
      <c r="A500" s="412"/>
      <c r="B500" s="413"/>
      <c r="C500" s="414"/>
      <c r="D500" s="414"/>
      <c r="E500" s="414"/>
      <c r="F500" s="415"/>
      <c r="G500" s="415"/>
      <c r="H500" s="415"/>
      <c r="I500" s="415"/>
      <c r="K500" s="417"/>
      <c r="L500" s="418"/>
    </row>
    <row r="501" spans="1:12">
      <c r="A501" s="412"/>
      <c r="B501" s="413"/>
      <c r="C501" s="414"/>
      <c r="D501" s="414"/>
      <c r="E501" s="414"/>
      <c r="F501" s="415"/>
      <c r="G501" s="415"/>
      <c r="H501" s="415"/>
      <c r="I501" s="415"/>
      <c r="K501" s="417"/>
      <c r="L501" s="418"/>
    </row>
    <row r="502" spans="1:12">
      <c r="A502" s="412"/>
      <c r="B502" s="413"/>
      <c r="C502" s="414"/>
      <c r="D502" s="414"/>
      <c r="E502" s="414"/>
      <c r="F502" s="415"/>
      <c r="G502" s="415"/>
      <c r="H502" s="415"/>
      <c r="I502" s="415"/>
      <c r="K502" s="417"/>
      <c r="L502" s="418"/>
    </row>
    <row r="503" spans="1:12">
      <c r="A503" s="419"/>
      <c r="B503" s="420"/>
      <c r="C503" s="421"/>
      <c r="D503" s="421"/>
      <c r="E503" s="421"/>
      <c r="F503" s="422"/>
      <c r="G503" s="415"/>
      <c r="H503" s="415"/>
      <c r="I503" s="415"/>
      <c r="K503" s="417"/>
      <c r="L503" s="418"/>
    </row>
    <row r="504" spans="1:12">
      <c r="A504" s="412"/>
      <c r="B504" s="413"/>
      <c r="C504" s="414"/>
      <c r="D504" s="414"/>
      <c r="E504" s="414"/>
      <c r="F504" s="415"/>
      <c r="G504" s="415"/>
      <c r="H504" s="415"/>
      <c r="I504" s="415"/>
      <c r="K504" s="417"/>
      <c r="L504" s="418"/>
    </row>
    <row r="505" spans="1:12">
      <c r="A505" s="412"/>
      <c r="B505" s="413"/>
      <c r="C505" s="414"/>
      <c r="D505" s="414"/>
      <c r="E505" s="414"/>
      <c r="F505" s="415"/>
      <c r="G505" s="415"/>
      <c r="H505" s="415"/>
      <c r="I505" s="415"/>
      <c r="K505" s="417"/>
      <c r="L505" s="418"/>
    </row>
    <row r="506" spans="1:12">
      <c r="A506" s="412"/>
      <c r="B506" s="413"/>
      <c r="C506" s="414"/>
      <c r="D506" s="414"/>
      <c r="E506" s="414"/>
      <c r="F506" s="415"/>
      <c r="G506" s="415"/>
      <c r="H506" s="415"/>
      <c r="I506" s="415"/>
      <c r="K506" s="417"/>
      <c r="L506" s="418"/>
    </row>
    <row r="507" spans="1:12">
      <c r="A507" s="412"/>
      <c r="B507" s="413"/>
      <c r="C507" s="414"/>
      <c r="D507" s="414"/>
      <c r="E507" s="414"/>
      <c r="F507" s="415"/>
      <c r="G507" s="415"/>
      <c r="H507" s="415"/>
      <c r="I507" s="415"/>
      <c r="K507" s="417"/>
      <c r="L507" s="418"/>
    </row>
    <row r="508" spans="1:12">
      <c r="A508" s="419"/>
      <c r="B508" s="420"/>
      <c r="C508" s="421"/>
      <c r="D508" s="421"/>
      <c r="E508" s="421"/>
      <c r="F508" s="422"/>
      <c r="G508" s="415"/>
      <c r="H508" s="415"/>
      <c r="I508" s="415"/>
      <c r="K508" s="417"/>
      <c r="L508" s="418"/>
    </row>
    <row r="509" spans="1:12">
      <c r="A509" s="412"/>
      <c r="B509" s="413"/>
      <c r="C509" s="414"/>
      <c r="D509" s="414"/>
      <c r="E509" s="414"/>
      <c r="F509" s="415"/>
      <c r="G509" s="415"/>
      <c r="H509" s="415"/>
      <c r="I509" s="415"/>
      <c r="K509" s="417"/>
      <c r="L509" s="418"/>
    </row>
    <row r="510" spans="1:12">
      <c r="A510" s="412"/>
      <c r="B510" s="413"/>
      <c r="C510" s="414"/>
      <c r="D510" s="414"/>
      <c r="E510" s="414"/>
      <c r="F510" s="415"/>
      <c r="G510" s="415"/>
      <c r="H510" s="415"/>
      <c r="I510" s="415"/>
      <c r="K510" s="417"/>
      <c r="L510" s="418"/>
    </row>
    <row r="511" spans="1:12">
      <c r="A511" s="412"/>
      <c r="B511" s="413"/>
      <c r="C511" s="414"/>
      <c r="D511" s="414"/>
      <c r="E511" s="414"/>
      <c r="F511" s="415"/>
      <c r="G511" s="415"/>
      <c r="H511" s="415"/>
      <c r="I511" s="415"/>
      <c r="K511" s="417"/>
      <c r="L511" s="418"/>
    </row>
    <row r="512" spans="1:12">
      <c r="A512" s="412"/>
      <c r="B512" s="413"/>
      <c r="C512" s="414"/>
      <c r="D512" s="414"/>
      <c r="E512" s="414"/>
      <c r="F512" s="415"/>
      <c r="G512" s="415"/>
      <c r="H512" s="415"/>
      <c r="I512" s="415"/>
      <c r="K512" s="417"/>
      <c r="L512" s="418"/>
    </row>
    <row r="513" spans="1:12">
      <c r="A513" s="419"/>
      <c r="B513" s="420"/>
      <c r="C513" s="421"/>
      <c r="D513" s="421"/>
      <c r="E513" s="421"/>
      <c r="F513" s="422"/>
      <c r="G513" s="415"/>
      <c r="H513" s="415"/>
      <c r="I513" s="415"/>
      <c r="K513" s="417"/>
      <c r="L513" s="418"/>
    </row>
    <row r="514" spans="1:12">
      <c r="A514" s="412"/>
      <c r="B514" s="413"/>
      <c r="C514" s="414"/>
      <c r="D514" s="414"/>
      <c r="E514" s="414"/>
      <c r="F514" s="415"/>
      <c r="G514" s="415"/>
      <c r="H514" s="415"/>
      <c r="I514" s="415"/>
      <c r="K514" s="417"/>
      <c r="L514" s="418"/>
    </row>
    <row r="515" spans="1:12">
      <c r="A515" s="412"/>
      <c r="B515" s="413"/>
      <c r="C515" s="414"/>
      <c r="D515" s="414"/>
      <c r="E515" s="414"/>
      <c r="F515" s="415"/>
      <c r="G515" s="415"/>
      <c r="H515" s="415"/>
      <c r="I515" s="415"/>
      <c r="K515" s="417"/>
      <c r="L515" s="418"/>
    </row>
    <row r="516" spans="1:12">
      <c r="A516" s="412"/>
      <c r="B516" s="413"/>
      <c r="C516" s="414"/>
      <c r="D516" s="414"/>
      <c r="E516" s="414"/>
      <c r="F516" s="415"/>
      <c r="G516" s="415"/>
      <c r="H516" s="415"/>
      <c r="I516" s="415"/>
      <c r="K516" s="417"/>
      <c r="L516" s="418"/>
    </row>
    <row r="517" spans="1:12">
      <c r="A517" s="412"/>
      <c r="B517" s="413"/>
      <c r="C517" s="414"/>
      <c r="D517" s="414"/>
      <c r="E517" s="414"/>
      <c r="F517" s="415"/>
      <c r="G517" s="415"/>
      <c r="H517" s="415"/>
      <c r="I517" s="415"/>
      <c r="K517" s="417"/>
      <c r="L517" s="418"/>
    </row>
    <row r="518" spans="1:12">
      <c r="A518" s="419"/>
      <c r="B518" s="420"/>
      <c r="C518" s="421"/>
      <c r="D518" s="421"/>
      <c r="E518" s="421"/>
      <c r="F518" s="422"/>
      <c r="G518" s="415"/>
      <c r="H518" s="415"/>
      <c r="I518" s="415"/>
      <c r="K518" s="417"/>
      <c r="L518" s="418"/>
    </row>
    <row r="519" spans="1:12">
      <c r="A519" s="412"/>
      <c r="B519" s="413"/>
      <c r="C519" s="414"/>
      <c r="D519" s="414"/>
      <c r="E519" s="414"/>
      <c r="F519" s="415"/>
      <c r="G519" s="415"/>
      <c r="H519" s="415"/>
      <c r="I519" s="415"/>
      <c r="K519" s="417"/>
      <c r="L519" s="418"/>
    </row>
    <row r="520" spans="1:12">
      <c r="A520" s="412"/>
      <c r="B520" s="413"/>
      <c r="C520" s="414"/>
      <c r="D520" s="414"/>
      <c r="E520" s="414"/>
      <c r="F520" s="415"/>
      <c r="G520" s="415"/>
      <c r="H520" s="415"/>
      <c r="I520" s="415"/>
      <c r="K520" s="417"/>
      <c r="L520" s="418"/>
    </row>
    <row r="521" spans="1:12">
      <c r="A521" s="412"/>
      <c r="B521" s="413"/>
      <c r="C521" s="414"/>
      <c r="D521" s="414"/>
      <c r="E521" s="414"/>
      <c r="F521" s="415"/>
      <c r="G521" s="415"/>
      <c r="H521" s="415"/>
      <c r="I521" s="415"/>
      <c r="K521" s="417"/>
      <c r="L521" s="418"/>
    </row>
    <row r="522" spans="1:12">
      <c r="A522" s="412"/>
      <c r="B522" s="413"/>
      <c r="C522" s="414"/>
      <c r="D522" s="414"/>
      <c r="E522" s="414"/>
      <c r="F522" s="415"/>
      <c r="G522" s="415"/>
      <c r="H522" s="415"/>
      <c r="I522" s="415"/>
      <c r="K522" s="417"/>
      <c r="L522" s="418"/>
    </row>
    <row r="523" spans="1:12">
      <c r="A523" s="419"/>
      <c r="B523" s="420"/>
      <c r="C523" s="421"/>
      <c r="D523" s="421"/>
      <c r="E523" s="421"/>
      <c r="F523" s="422"/>
      <c r="G523" s="415"/>
      <c r="H523" s="415"/>
      <c r="I523" s="415"/>
      <c r="K523" s="417"/>
      <c r="L523" s="418"/>
    </row>
    <row r="524" spans="1:12">
      <c r="A524" s="412"/>
      <c r="B524" s="413"/>
      <c r="C524" s="414"/>
      <c r="D524" s="414"/>
      <c r="E524" s="414"/>
      <c r="F524" s="415"/>
      <c r="G524" s="415"/>
      <c r="H524" s="415"/>
      <c r="I524" s="415"/>
      <c r="K524" s="417"/>
      <c r="L524" s="418"/>
    </row>
    <row r="525" spans="1:12">
      <c r="A525" s="412"/>
      <c r="B525" s="413"/>
      <c r="C525" s="414"/>
      <c r="D525" s="414"/>
      <c r="E525" s="414"/>
      <c r="F525" s="415"/>
      <c r="G525" s="415"/>
      <c r="H525" s="415"/>
      <c r="I525" s="415"/>
      <c r="K525" s="417"/>
      <c r="L525" s="418"/>
    </row>
    <row r="526" spans="1:12">
      <c r="A526" s="412"/>
      <c r="B526" s="413"/>
      <c r="C526" s="414"/>
      <c r="D526" s="414"/>
      <c r="E526" s="414"/>
      <c r="F526" s="415"/>
      <c r="G526" s="415"/>
      <c r="H526" s="415"/>
      <c r="I526" s="415"/>
      <c r="K526" s="417"/>
      <c r="L526" s="418"/>
    </row>
    <row r="527" spans="1:12">
      <c r="A527" s="412"/>
      <c r="B527" s="413"/>
      <c r="C527" s="414"/>
      <c r="D527" s="414"/>
      <c r="E527" s="414"/>
      <c r="F527" s="415"/>
      <c r="G527" s="415"/>
      <c r="H527" s="415"/>
      <c r="I527" s="415"/>
      <c r="K527" s="417"/>
      <c r="L527" s="418"/>
    </row>
    <row r="528" spans="1:12">
      <c r="A528" s="419"/>
      <c r="B528" s="420"/>
      <c r="C528" s="421"/>
      <c r="D528" s="421"/>
      <c r="E528" s="421"/>
      <c r="F528" s="422"/>
      <c r="G528" s="415"/>
      <c r="H528" s="415"/>
      <c r="I528" s="415"/>
      <c r="K528" s="417"/>
      <c r="L528" s="418"/>
    </row>
    <row r="529" spans="1:12">
      <c r="A529" s="412"/>
      <c r="B529" s="413"/>
      <c r="C529" s="414"/>
      <c r="D529" s="414"/>
      <c r="E529" s="414"/>
      <c r="F529" s="415"/>
      <c r="G529" s="415"/>
      <c r="H529" s="415"/>
      <c r="I529" s="415"/>
      <c r="K529" s="417"/>
      <c r="L529" s="418"/>
    </row>
    <row r="530" spans="1:12">
      <c r="A530" s="412"/>
      <c r="B530" s="413"/>
      <c r="C530" s="414"/>
      <c r="D530" s="414"/>
      <c r="E530" s="414"/>
      <c r="F530" s="415"/>
      <c r="G530" s="415"/>
      <c r="H530" s="415"/>
      <c r="I530" s="415"/>
      <c r="K530" s="417"/>
      <c r="L530" s="418"/>
    </row>
    <row r="531" spans="1:12">
      <c r="A531" s="412"/>
      <c r="B531" s="413"/>
      <c r="C531" s="414"/>
      <c r="D531" s="414"/>
      <c r="E531" s="414"/>
      <c r="F531" s="415"/>
      <c r="G531" s="415"/>
      <c r="H531" s="415"/>
      <c r="I531" s="415"/>
      <c r="K531" s="417"/>
      <c r="L531" s="418"/>
    </row>
    <row r="532" spans="1:12">
      <c r="A532" s="412"/>
      <c r="B532" s="413"/>
      <c r="C532" s="414"/>
      <c r="D532" s="414"/>
      <c r="E532" s="414"/>
      <c r="F532" s="415"/>
      <c r="G532" s="415"/>
      <c r="H532" s="415"/>
      <c r="I532" s="415"/>
      <c r="K532" s="417"/>
      <c r="L532" s="418"/>
    </row>
    <row r="533" spans="1:12">
      <c r="A533" s="419"/>
      <c r="B533" s="420"/>
      <c r="C533" s="421"/>
      <c r="D533" s="421"/>
      <c r="E533" s="421"/>
      <c r="F533" s="422"/>
      <c r="G533" s="415"/>
      <c r="H533" s="415"/>
      <c r="I533" s="415"/>
      <c r="K533" s="417"/>
      <c r="L533" s="418"/>
    </row>
    <row r="534" spans="1:12">
      <c r="A534" s="412"/>
      <c r="B534" s="413"/>
      <c r="C534" s="414"/>
      <c r="D534" s="414"/>
      <c r="E534" s="414"/>
      <c r="F534" s="415"/>
      <c r="G534" s="415"/>
      <c r="H534" s="415"/>
      <c r="I534" s="415"/>
      <c r="K534" s="417"/>
      <c r="L534" s="418"/>
    </row>
    <row r="535" spans="1:12">
      <c r="A535" s="412"/>
      <c r="B535" s="413"/>
      <c r="C535" s="414"/>
      <c r="D535" s="414"/>
      <c r="E535" s="414"/>
      <c r="F535" s="415"/>
      <c r="G535" s="415"/>
      <c r="H535" s="415"/>
      <c r="I535" s="415"/>
      <c r="K535" s="417"/>
      <c r="L535" s="418"/>
    </row>
    <row r="536" spans="1:12">
      <c r="A536" s="412"/>
      <c r="B536" s="413"/>
      <c r="C536" s="414"/>
      <c r="D536" s="414"/>
      <c r="E536" s="414"/>
      <c r="F536" s="415"/>
      <c r="G536" s="415"/>
      <c r="H536" s="415"/>
      <c r="I536" s="415"/>
      <c r="K536" s="417"/>
      <c r="L536" s="418"/>
    </row>
    <row r="537" spans="1:12">
      <c r="A537" s="412"/>
      <c r="B537" s="413"/>
      <c r="C537" s="414"/>
      <c r="D537" s="414"/>
      <c r="E537" s="414"/>
      <c r="F537" s="415"/>
      <c r="G537" s="415"/>
      <c r="H537" s="415"/>
      <c r="I537" s="415"/>
      <c r="K537" s="417"/>
      <c r="L537" s="418"/>
    </row>
    <row r="538" spans="1:12">
      <c r="A538" s="419"/>
      <c r="B538" s="420"/>
      <c r="C538" s="421"/>
      <c r="D538" s="421"/>
      <c r="E538" s="421"/>
      <c r="F538" s="422"/>
      <c r="G538" s="415"/>
      <c r="H538" s="415"/>
      <c r="I538" s="415"/>
      <c r="K538" s="417"/>
      <c r="L538" s="418"/>
    </row>
    <row r="539" spans="1:12">
      <c r="A539" s="412"/>
      <c r="B539" s="413"/>
      <c r="C539" s="414"/>
      <c r="D539" s="414"/>
      <c r="E539" s="414"/>
      <c r="F539" s="415"/>
      <c r="G539" s="415"/>
      <c r="H539" s="415"/>
      <c r="I539" s="415"/>
      <c r="K539" s="417"/>
      <c r="L539" s="418"/>
    </row>
    <row r="540" spans="1:12">
      <c r="A540" s="412"/>
      <c r="B540" s="413"/>
      <c r="C540" s="414"/>
      <c r="D540" s="414"/>
      <c r="E540" s="414"/>
      <c r="F540" s="415"/>
      <c r="G540" s="415"/>
      <c r="H540" s="415"/>
      <c r="I540" s="415"/>
      <c r="K540" s="417"/>
      <c r="L540" s="418"/>
    </row>
    <row r="541" spans="1:12">
      <c r="A541" s="412"/>
      <c r="B541" s="413"/>
      <c r="C541" s="414"/>
      <c r="D541" s="414"/>
      <c r="E541" s="414"/>
      <c r="F541" s="415"/>
      <c r="G541" s="415"/>
      <c r="H541" s="415"/>
      <c r="I541" s="415"/>
      <c r="K541" s="417"/>
      <c r="L541" s="418"/>
    </row>
    <row r="542" spans="1:12">
      <c r="A542" s="412"/>
      <c r="B542" s="413"/>
      <c r="C542" s="414"/>
      <c r="D542" s="414"/>
      <c r="E542" s="414"/>
      <c r="F542" s="415"/>
      <c r="G542" s="415"/>
      <c r="H542" s="415"/>
      <c r="I542" s="415"/>
      <c r="K542" s="417"/>
      <c r="L542" s="418"/>
    </row>
    <row r="543" spans="1:12">
      <c r="A543" s="419"/>
      <c r="B543" s="420"/>
      <c r="C543" s="421"/>
      <c r="D543" s="421"/>
      <c r="E543" s="421"/>
      <c r="F543" s="422"/>
      <c r="G543" s="415"/>
      <c r="H543" s="415"/>
      <c r="I543" s="415"/>
      <c r="K543" s="417"/>
      <c r="L543" s="418"/>
    </row>
    <row r="544" spans="1:12">
      <c r="A544" s="412"/>
      <c r="B544" s="413"/>
      <c r="C544" s="414"/>
      <c r="D544" s="414"/>
      <c r="E544" s="414"/>
      <c r="F544" s="415"/>
      <c r="G544" s="415"/>
      <c r="H544" s="415"/>
      <c r="I544" s="415"/>
      <c r="K544" s="417"/>
      <c r="L544" s="418"/>
    </row>
    <row r="545" spans="1:12">
      <c r="A545" s="412"/>
      <c r="B545" s="413"/>
      <c r="C545" s="414"/>
      <c r="D545" s="414"/>
      <c r="E545" s="414"/>
      <c r="F545" s="415"/>
      <c r="G545" s="415"/>
      <c r="H545" s="415"/>
      <c r="I545" s="415"/>
      <c r="K545" s="417"/>
      <c r="L545" s="418"/>
    </row>
    <row r="546" spans="1:12">
      <c r="A546" s="412"/>
      <c r="B546" s="413"/>
      <c r="C546" s="414"/>
      <c r="D546" s="414"/>
      <c r="E546" s="414"/>
      <c r="F546" s="415"/>
      <c r="G546" s="415"/>
      <c r="H546" s="415"/>
      <c r="I546" s="415"/>
      <c r="K546" s="417"/>
      <c r="L546" s="418"/>
    </row>
    <row r="547" spans="1:12">
      <c r="A547" s="412"/>
      <c r="B547" s="413"/>
      <c r="C547" s="414"/>
      <c r="D547" s="414"/>
      <c r="E547" s="414"/>
      <c r="F547" s="415"/>
      <c r="G547" s="415"/>
      <c r="H547" s="415"/>
      <c r="I547" s="415"/>
      <c r="K547" s="417"/>
      <c r="L547" s="418"/>
    </row>
    <row r="548" spans="1:12">
      <c r="A548" s="419"/>
      <c r="B548" s="420"/>
      <c r="C548" s="421"/>
      <c r="D548" s="421"/>
      <c r="E548" s="421"/>
      <c r="F548" s="422"/>
      <c r="G548" s="415"/>
      <c r="H548" s="415"/>
      <c r="I548" s="415"/>
      <c r="K548" s="417"/>
      <c r="L548" s="418"/>
    </row>
    <row r="549" spans="1:12">
      <c r="A549" s="412"/>
      <c r="B549" s="413"/>
      <c r="C549" s="414"/>
      <c r="D549" s="414"/>
      <c r="E549" s="414"/>
      <c r="F549" s="415"/>
      <c r="G549" s="415"/>
      <c r="H549" s="415"/>
      <c r="I549" s="415"/>
      <c r="K549" s="417"/>
      <c r="L549" s="418"/>
    </row>
    <row r="550" spans="1:12">
      <c r="A550" s="412"/>
      <c r="B550" s="413"/>
      <c r="C550" s="414"/>
      <c r="D550" s="414"/>
      <c r="E550" s="414"/>
      <c r="F550" s="415"/>
      <c r="G550" s="415"/>
      <c r="H550" s="415"/>
      <c r="I550" s="415"/>
      <c r="K550" s="417"/>
      <c r="L550" s="418"/>
    </row>
    <row r="551" spans="1:12">
      <c r="A551" s="412"/>
      <c r="B551" s="413"/>
      <c r="C551" s="414"/>
      <c r="D551" s="414"/>
      <c r="E551" s="414"/>
      <c r="F551" s="415"/>
      <c r="G551" s="415"/>
      <c r="H551" s="415"/>
      <c r="I551" s="415"/>
      <c r="K551" s="417"/>
      <c r="L551" s="418"/>
    </row>
    <row r="552" spans="1:12">
      <c r="A552" s="412"/>
      <c r="B552" s="413"/>
      <c r="C552" s="414"/>
      <c r="D552" s="414"/>
      <c r="E552" s="414"/>
      <c r="F552" s="415"/>
      <c r="G552" s="415"/>
      <c r="H552" s="415"/>
      <c r="I552" s="415"/>
      <c r="K552" s="417"/>
      <c r="L552" s="418"/>
    </row>
    <row r="553" spans="1:12">
      <c r="A553" s="419"/>
      <c r="B553" s="420"/>
      <c r="C553" s="421"/>
      <c r="D553" s="421"/>
      <c r="E553" s="421"/>
      <c r="F553" s="422"/>
      <c r="G553" s="415"/>
      <c r="H553" s="415"/>
      <c r="I553" s="415"/>
      <c r="K553" s="417"/>
      <c r="L553" s="418"/>
    </row>
    <row r="554" spans="1:12">
      <c r="A554" s="412"/>
      <c r="B554" s="413"/>
      <c r="C554" s="414"/>
      <c r="D554" s="414"/>
      <c r="E554" s="414"/>
      <c r="F554" s="415"/>
      <c r="G554" s="415"/>
      <c r="H554" s="415"/>
      <c r="I554" s="415"/>
      <c r="K554" s="417"/>
      <c r="L554" s="418"/>
    </row>
    <row r="555" spans="1:12">
      <c r="A555" s="412"/>
      <c r="B555" s="413"/>
      <c r="C555" s="414"/>
      <c r="D555" s="414"/>
      <c r="E555" s="414"/>
      <c r="F555" s="415"/>
      <c r="G555" s="415"/>
      <c r="H555" s="415"/>
      <c r="I555" s="415"/>
      <c r="K555" s="417"/>
      <c r="L555" s="418"/>
    </row>
    <row r="556" spans="1:12">
      <c r="A556" s="412"/>
      <c r="B556" s="413"/>
      <c r="C556" s="414"/>
      <c r="D556" s="414"/>
      <c r="E556" s="414"/>
      <c r="F556" s="415"/>
      <c r="G556" s="415"/>
      <c r="H556" s="415"/>
      <c r="I556" s="415"/>
      <c r="K556" s="417"/>
      <c r="L556" s="418"/>
    </row>
    <row r="557" spans="1:12">
      <c r="A557" s="412"/>
      <c r="B557" s="413"/>
      <c r="C557" s="414"/>
      <c r="D557" s="414"/>
      <c r="E557" s="414"/>
      <c r="F557" s="415"/>
      <c r="G557" s="415"/>
      <c r="H557" s="415"/>
      <c r="I557" s="415"/>
      <c r="K557" s="417"/>
      <c r="L557" s="418"/>
    </row>
    <row r="558" spans="1:12">
      <c r="A558" s="419"/>
      <c r="B558" s="420"/>
      <c r="C558" s="421"/>
      <c r="D558" s="421"/>
      <c r="E558" s="421"/>
      <c r="F558" s="422"/>
      <c r="G558" s="415"/>
      <c r="H558" s="415"/>
      <c r="I558" s="415"/>
      <c r="K558" s="417"/>
      <c r="L558" s="418"/>
    </row>
    <row r="559" spans="1:12">
      <c r="A559" s="412"/>
      <c r="B559" s="413"/>
      <c r="C559" s="414"/>
      <c r="D559" s="414"/>
      <c r="E559" s="414"/>
      <c r="F559" s="415"/>
      <c r="G559" s="415"/>
      <c r="H559" s="415"/>
      <c r="I559" s="415"/>
      <c r="K559" s="417"/>
      <c r="L559" s="418"/>
    </row>
    <row r="560" spans="1:12">
      <c r="A560" s="412"/>
      <c r="B560" s="413"/>
      <c r="C560" s="414"/>
      <c r="D560" s="414"/>
      <c r="E560" s="414"/>
      <c r="F560" s="415"/>
      <c r="G560" s="415"/>
      <c r="H560" s="415"/>
      <c r="I560" s="415"/>
      <c r="K560" s="417"/>
      <c r="L560" s="418"/>
    </row>
    <row r="561" spans="1:12">
      <c r="A561" s="412"/>
      <c r="B561" s="413"/>
      <c r="C561" s="414"/>
      <c r="D561" s="414"/>
      <c r="E561" s="414"/>
      <c r="F561" s="415"/>
      <c r="G561" s="415"/>
      <c r="H561" s="415"/>
      <c r="I561" s="415"/>
      <c r="K561" s="417"/>
      <c r="L561" s="418"/>
    </row>
    <row r="562" spans="1:12">
      <c r="A562" s="412"/>
      <c r="B562" s="413"/>
      <c r="C562" s="414"/>
      <c r="D562" s="414"/>
      <c r="E562" s="414"/>
      <c r="F562" s="415"/>
      <c r="G562" s="415"/>
      <c r="H562" s="415"/>
      <c r="I562" s="415"/>
      <c r="K562" s="417"/>
      <c r="L562" s="418"/>
    </row>
    <row r="563" spans="1:12">
      <c r="A563" s="419"/>
      <c r="B563" s="420"/>
      <c r="C563" s="421"/>
      <c r="D563" s="421"/>
      <c r="E563" s="421"/>
      <c r="F563" s="422"/>
      <c r="G563" s="415"/>
      <c r="H563" s="415"/>
      <c r="I563" s="415"/>
      <c r="K563" s="417"/>
      <c r="L563" s="418"/>
    </row>
    <row r="564" spans="1:12">
      <c r="A564" s="412"/>
      <c r="B564" s="413"/>
      <c r="C564" s="414"/>
      <c r="D564" s="414"/>
      <c r="E564" s="414"/>
      <c r="F564" s="415"/>
      <c r="G564" s="415"/>
      <c r="H564" s="415"/>
      <c r="I564" s="415"/>
      <c r="K564" s="417"/>
      <c r="L564" s="418"/>
    </row>
    <row r="565" spans="1:12">
      <c r="A565" s="412"/>
      <c r="B565" s="413"/>
      <c r="C565" s="414"/>
      <c r="D565" s="414"/>
      <c r="E565" s="414"/>
      <c r="F565" s="415"/>
      <c r="G565" s="415"/>
      <c r="H565" s="415"/>
      <c r="I565" s="415"/>
      <c r="K565" s="417"/>
      <c r="L565" s="418"/>
    </row>
    <row r="566" spans="1:12">
      <c r="A566" s="412"/>
      <c r="B566" s="413"/>
      <c r="C566" s="414"/>
      <c r="D566" s="414"/>
      <c r="E566" s="414"/>
      <c r="F566" s="415"/>
      <c r="G566" s="415"/>
      <c r="H566" s="415"/>
      <c r="I566" s="415"/>
      <c r="K566" s="417"/>
      <c r="L566" s="418"/>
    </row>
    <row r="567" spans="1:12">
      <c r="A567" s="412"/>
      <c r="B567" s="413"/>
      <c r="C567" s="414"/>
      <c r="D567" s="414"/>
      <c r="E567" s="414"/>
      <c r="F567" s="415"/>
      <c r="G567" s="415"/>
      <c r="H567" s="415"/>
      <c r="I567" s="415"/>
      <c r="K567" s="417"/>
      <c r="L567" s="418"/>
    </row>
    <row r="568" spans="1:12">
      <c r="A568" s="419"/>
      <c r="B568" s="420"/>
      <c r="C568" s="421"/>
      <c r="D568" s="421"/>
      <c r="E568" s="421"/>
      <c r="F568" s="422"/>
      <c r="G568" s="415"/>
      <c r="H568" s="415"/>
      <c r="I568" s="415"/>
      <c r="K568" s="417"/>
      <c r="L568" s="418"/>
    </row>
    <row r="569" spans="1:12">
      <c r="A569" s="412"/>
      <c r="B569" s="413"/>
      <c r="C569" s="414"/>
      <c r="D569" s="414"/>
      <c r="E569" s="414"/>
      <c r="F569" s="415"/>
      <c r="G569" s="415"/>
      <c r="H569" s="415"/>
      <c r="I569" s="415"/>
      <c r="K569" s="417"/>
      <c r="L569" s="418"/>
    </row>
    <row r="570" spans="1:12">
      <c r="A570" s="412"/>
      <c r="B570" s="413"/>
      <c r="C570" s="414"/>
      <c r="D570" s="414"/>
      <c r="E570" s="414"/>
      <c r="F570" s="415"/>
      <c r="G570" s="415"/>
      <c r="H570" s="415"/>
      <c r="I570" s="415"/>
      <c r="K570" s="417"/>
      <c r="L570" s="418"/>
    </row>
    <row r="571" spans="1:12">
      <c r="A571" s="412"/>
      <c r="B571" s="413"/>
      <c r="C571" s="414"/>
      <c r="D571" s="414"/>
      <c r="E571" s="414"/>
      <c r="F571" s="415"/>
      <c r="G571" s="415"/>
      <c r="H571" s="415"/>
      <c r="I571" s="415"/>
      <c r="K571" s="417"/>
      <c r="L571" s="418"/>
    </row>
    <row r="572" spans="1:12">
      <c r="A572" s="412"/>
      <c r="B572" s="413"/>
      <c r="C572" s="414"/>
      <c r="D572" s="414"/>
      <c r="E572" s="414"/>
      <c r="F572" s="415"/>
      <c r="G572" s="415"/>
      <c r="H572" s="415"/>
      <c r="I572" s="415"/>
      <c r="K572" s="417"/>
      <c r="L572" s="418"/>
    </row>
    <row r="573" spans="1:12">
      <c r="A573" s="419"/>
      <c r="B573" s="420"/>
      <c r="C573" s="421"/>
      <c r="D573" s="421"/>
      <c r="E573" s="421"/>
      <c r="F573" s="422"/>
      <c r="G573" s="415"/>
      <c r="H573" s="415"/>
      <c r="I573" s="415"/>
      <c r="K573" s="417"/>
      <c r="L573" s="418"/>
    </row>
    <row r="574" spans="1:12">
      <c r="A574" s="412"/>
      <c r="B574" s="413"/>
      <c r="C574" s="414"/>
      <c r="D574" s="414"/>
      <c r="E574" s="414"/>
      <c r="F574" s="415"/>
      <c r="G574" s="415"/>
      <c r="H574" s="415"/>
      <c r="I574" s="415"/>
      <c r="K574" s="417"/>
      <c r="L574" s="418"/>
    </row>
    <row r="575" spans="1:12">
      <c r="A575" s="412"/>
      <c r="B575" s="413"/>
      <c r="C575" s="414"/>
      <c r="D575" s="414"/>
      <c r="E575" s="414"/>
      <c r="F575" s="415"/>
      <c r="G575" s="415"/>
      <c r="H575" s="415"/>
      <c r="I575" s="415"/>
      <c r="K575" s="417"/>
      <c r="L575" s="418"/>
    </row>
    <row r="576" spans="1:12">
      <c r="A576" s="412"/>
      <c r="B576" s="413"/>
      <c r="C576" s="414"/>
      <c r="D576" s="414"/>
      <c r="E576" s="414"/>
      <c r="F576" s="415"/>
      <c r="G576" s="415"/>
      <c r="H576" s="415"/>
      <c r="I576" s="415"/>
      <c r="K576" s="417"/>
      <c r="L576" s="418"/>
    </row>
    <row r="577" spans="1:12">
      <c r="A577" s="412"/>
      <c r="B577" s="413"/>
      <c r="C577" s="414"/>
      <c r="D577" s="414"/>
      <c r="E577" s="414"/>
      <c r="F577" s="415"/>
      <c r="G577" s="415"/>
      <c r="H577" s="415"/>
      <c r="I577" s="415"/>
      <c r="K577" s="417"/>
      <c r="L577" s="418"/>
    </row>
    <row r="578" spans="1:12">
      <c r="A578" s="419"/>
      <c r="B578" s="420"/>
      <c r="C578" s="421"/>
      <c r="D578" s="421"/>
      <c r="E578" s="421"/>
      <c r="F578" s="422"/>
      <c r="G578" s="415"/>
      <c r="H578" s="415"/>
      <c r="I578" s="415"/>
      <c r="K578" s="417"/>
      <c r="L578" s="418"/>
    </row>
    <row r="579" spans="1:12">
      <c r="A579" s="412"/>
      <c r="B579" s="413"/>
      <c r="C579" s="414"/>
      <c r="D579" s="414"/>
      <c r="E579" s="414"/>
      <c r="F579" s="415"/>
      <c r="G579" s="415"/>
      <c r="H579" s="415"/>
      <c r="I579" s="415"/>
      <c r="K579" s="417"/>
      <c r="L579" s="418"/>
    </row>
    <row r="580" spans="1:12">
      <c r="A580" s="412"/>
      <c r="B580" s="413"/>
      <c r="C580" s="414"/>
      <c r="D580" s="414"/>
      <c r="E580" s="414"/>
      <c r="F580" s="415"/>
      <c r="G580" s="415"/>
      <c r="H580" s="415"/>
      <c r="I580" s="415"/>
      <c r="K580" s="417"/>
      <c r="L580" s="418"/>
    </row>
    <row r="581" spans="1:12">
      <c r="A581" s="412"/>
      <c r="B581" s="413"/>
      <c r="C581" s="414"/>
      <c r="D581" s="414"/>
      <c r="E581" s="414"/>
      <c r="F581" s="415"/>
      <c r="G581" s="415"/>
      <c r="H581" s="415"/>
      <c r="I581" s="415"/>
      <c r="K581" s="417"/>
      <c r="L581" s="418"/>
    </row>
    <row r="582" spans="1:12">
      <c r="A582" s="412"/>
      <c r="B582" s="413"/>
      <c r="C582" s="414"/>
      <c r="D582" s="414"/>
      <c r="E582" s="414"/>
      <c r="F582" s="415"/>
      <c r="G582" s="415"/>
      <c r="H582" s="415"/>
      <c r="I582" s="415"/>
      <c r="K582" s="417"/>
      <c r="L582" s="418"/>
    </row>
    <row r="583" spans="1:12">
      <c r="A583" s="419"/>
      <c r="B583" s="420"/>
      <c r="C583" s="421"/>
      <c r="D583" s="421"/>
      <c r="E583" s="421"/>
      <c r="F583" s="422"/>
      <c r="G583" s="415"/>
      <c r="H583" s="415"/>
      <c r="I583" s="415"/>
      <c r="K583" s="417"/>
      <c r="L583" s="418"/>
    </row>
    <row r="584" spans="1:12">
      <c r="A584" s="412"/>
      <c r="B584" s="413"/>
      <c r="C584" s="414"/>
      <c r="D584" s="414"/>
      <c r="E584" s="414"/>
      <c r="F584" s="415"/>
      <c r="G584" s="415"/>
      <c r="H584" s="415"/>
      <c r="I584" s="415"/>
      <c r="K584" s="417"/>
      <c r="L584" s="418"/>
    </row>
    <row r="585" spans="1:12">
      <c r="A585" s="412"/>
      <c r="B585" s="413"/>
      <c r="C585" s="414"/>
      <c r="D585" s="414"/>
      <c r="E585" s="414"/>
      <c r="F585" s="415"/>
      <c r="G585" s="415"/>
      <c r="H585" s="415"/>
      <c r="I585" s="415"/>
      <c r="K585" s="417"/>
      <c r="L585" s="418"/>
    </row>
    <row r="586" spans="1:12">
      <c r="A586" s="412"/>
      <c r="B586" s="413"/>
      <c r="C586" s="414"/>
      <c r="D586" s="414"/>
      <c r="E586" s="414"/>
      <c r="F586" s="415"/>
      <c r="G586" s="415"/>
      <c r="H586" s="415"/>
      <c r="I586" s="415"/>
      <c r="K586" s="417"/>
      <c r="L586" s="418"/>
    </row>
    <row r="587" spans="1:12">
      <c r="A587" s="412"/>
      <c r="B587" s="413"/>
      <c r="C587" s="414"/>
      <c r="D587" s="414"/>
      <c r="E587" s="414"/>
      <c r="F587" s="415"/>
      <c r="G587" s="415"/>
      <c r="H587" s="415"/>
      <c r="I587" s="415"/>
      <c r="K587" s="417"/>
      <c r="L587" s="418"/>
    </row>
    <row r="588" spans="1:12">
      <c r="A588" s="419"/>
      <c r="B588" s="420"/>
      <c r="C588" s="421"/>
      <c r="D588" s="421"/>
      <c r="E588" s="421"/>
      <c r="F588" s="422"/>
      <c r="G588" s="415"/>
      <c r="H588" s="415"/>
      <c r="I588" s="415"/>
      <c r="K588" s="417"/>
      <c r="L588" s="418"/>
    </row>
    <row r="589" spans="1:12">
      <c r="A589" s="412"/>
      <c r="B589" s="413"/>
      <c r="C589" s="414"/>
      <c r="D589" s="414"/>
      <c r="E589" s="414"/>
      <c r="F589" s="415"/>
      <c r="G589" s="415"/>
      <c r="H589" s="415"/>
      <c r="I589" s="415"/>
      <c r="K589" s="417"/>
      <c r="L589" s="418"/>
    </row>
    <row r="590" spans="1:12">
      <c r="A590" s="412"/>
      <c r="B590" s="413"/>
      <c r="C590" s="414"/>
      <c r="D590" s="414"/>
      <c r="E590" s="414"/>
      <c r="F590" s="415"/>
      <c r="G590" s="415"/>
      <c r="H590" s="415"/>
      <c r="I590" s="415"/>
      <c r="K590" s="417"/>
      <c r="L590" s="418"/>
    </row>
    <row r="591" spans="1:12">
      <c r="A591" s="412"/>
      <c r="B591" s="413"/>
      <c r="C591" s="414"/>
      <c r="D591" s="414"/>
      <c r="E591" s="414"/>
      <c r="F591" s="415"/>
      <c r="G591" s="415"/>
      <c r="H591" s="415"/>
      <c r="I591" s="415"/>
      <c r="K591" s="417"/>
      <c r="L591" s="418"/>
    </row>
    <row r="592" spans="1:12">
      <c r="A592" s="412"/>
      <c r="B592" s="413"/>
      <c r="C592" s="414"/>
      <c r="D592" s="414"/>
      <c r="E592" s="414"/>
      <c r="F592" s="415"/>
      <c r="G592" s="415"/>
      <c r="H592" s="415"/>
      <c r="I592" s="415"/>
      <c r="K592" s="417"/>
      <c r="L592" s="418"/>
    </row>
    <row r="593" spans="1:12">
      <c r="A593" s="419"/>
      <c r="B593" s="420"/>
      <c r="C593" s="421"/>
      <c r="D593" s="421"/>
      <c r="E593" s="421"/>
      <c r="F593" s="422"/>
      <c r="G593" s="415"/>
      <c r="H593" s="415"/>
      <c r="I593" s="415"/>
      <c r="K593" s="417"/>
      <c r="L593" s="418"/>
    </row>
    <row r="594" spans="1:12">
      <c r="A594" s="412"/>
      <c r="B594" s="413"/>
      <c r="C594" s="414"/>
      <c r="D594" s="414"/>
      <c r="E594" s="414"/>
      <c r="F594" s="415"/>
      <c r="G594" s="415"/>
      <c r="H594" s="415"/>
      <c r="I594" s="415"/>
      <c r="K594" s="417"/>
      <c r="L594" s="418"/>
    </row>
    <row r="595" spans="1:12">
      <c r="A595" s="412"/>
      <c r="B595" s="413"/>
      <c r="C595" s="414"/>
      <c r="D595" s="414"/>
      <c r="E595" s="414"/>
      <c r="F595" s="415"/>
      <c r="G595" s="415"/>
      <c r="H595" s="415"/>
      <c r="I595" s="415"/>
      <c r="K595" s="417"/>
      <c r="L595" s="418"/>
    </row>
    <row r="596" spans="1:12">
      <c r="A596" s="412"/>
      <c r="B596" s="413"/>
      <c r="C596" s="414"/>
      <c r="D596" s="414"/>
      <c r="E596" s="414"/>
      <c r="F596" s="415"/>
      <c r="G596" s="415"/>
      <c r="H596" s="415"/>
      <c r="I596" s="415"/>
      <c r="K596" s="417"/>
      <c r="L596" s="418"/>
    </row>
    <row r="597" spans="1:12">
      <c r="A597" s="412"/>
      <c r="B597" s="413"/>
      <c r="C597" s="414"/>
      <c r="D597" s="414"/>
      <c r="E597" s="414"/>
      <c r="F597" s="415"/>
      <c r="G597" s="415"/>
      <c r="H597" s="415"/>
      <c r="I597" s="415"/>
      <c r="K597" s="417"/>
      <c r="L597" s="418"/>
    </row>
    <row r="598" spans="1:12">
      <c r="A598" s="419"/>
      <c r="B598" s="420"/>
      <c r="C598" s="421"/>
      <c r="D598" s="421"/>
      <c r="E598" s="421"/>
      <c r="F598" s="422"/>
      <c r="G598" s="415"/>
      <c r="H598" s="415"/>
      <c r="I598" s="415"/>
      <c r="K598" s="417"/>
      <c r="L598" s="418"/>
    </row>
    <row r="599" spans="1:12">
      <c r="A599" s="412"/>
      <c r="B599" s="413"/>
      <c r="C599" s="414"/>
      <c r="D599" s="414"/>
      <c r="E599" s="414"/>
      <c r="F599" s="415"/>
      <c r="G599" s="415"/>
      <c r="H599" s="415"/>
      <c r="I599" s="415"/>
      <c r="K599" s="417"/>
      <c r="L599" s="418"/>
    </row>
    <row r="600" spans="1:12">
      <c r="A600" s="412"/>
      <c r="B600" s="413"/>
      <c r="C600" s="414"/>
      <c r="D600" s="414"/>
      <c r="E600" s="414"/>
      <c r="F600" s="415"/>
      <c r="G600" s="415"/>
      <c r="H600" s="415"/>
      <c r="I600" s="415"/>
      <c r="K600" s="417"/>
      <c r="L600" s="418"/>
    </row>
    <row r="601" spans="1:12">
      <c r="A601" s="412"/>
      <c r="B601" s="413"/>
      <c r="C601" s="414"/>
      <c r="D601" s="414"/>
      <c r="E601" s="414"/>
      <c r="F601" s="415"/>
      <c r="G601" s="415"/>
      <c r="H601" s="415"/>
      <c r="I601" s="415"/>
      <c r="K601" s="417"/>
      <c r="L601" s="418"/>
    </row>
    <row r="602" spans="1:12">
      <c r="A602" s="412"/>
      <c r="B602" s="413"/>
      <c r="C602" s="414"/>
      <c r="D602" s="414"/>
      <c r="E602" s="414"/>
      <c r="F602" s="415"/>
      <c r="G602" s="415"/>
      <c r="H602" s="415"/>
      <c r="I602" s="415"/>
      <c r="K602" s="417"/>
      <c r="L602" s="418"/>
    </row>
    <row r="603" spans="1:12">
      <c r="A603" s="419"/>
      <c r="B603" s="420"/>
      <c r="C603" s="421"/>
      <c r="D603" s="421"/>
      <c r="E603" s="421"/>
      <c r="F603" s="422"/>
      <c r="G603" s="415"/>
      <c r="H603" s="415"/>
      <c r="I603" s="415"/>
      <c r="K603" s="417"/>
      <c r="L603" s="418"/>
    </row>
    <row r="604" spans="1:12">
      <c r="A604" s="412"/>
      <c r="B604" s="413"/>
      <c r="C604" s="414"/>
      <c r="D604" s="414"/>
      <c r="E604" s="414"/>
      <c r="F604" s="415"/>
      <c r="G604" s="415"/>
      <c r="H604" s="415"/>
      <c r="I604" s="415"/>
      <c r="K604" s="417"/>
      <c r="L604" s="418"/>
    </row>
    <row r="605" spans="1:12">
      <c r="A605" s="412"/>
      <c r="B605" s="413"/>
      <c r="C605" s="414"/>
      <c r="D605" s="414"/>
      <c r="E605" s="414"/>
      <c r="F605" s="415"/>
      <c r="G605" s="415"/>
      <c r="H605" s="415"/>
      <c r="I605" s="415"/>
      <c r="K605" s="417"/>
      <c r="L605" s="418"/>
    </row>
    <row r="606" spans="1:12">
      <c r="A606" s="412"/>
      <c r="B606" s="413"/>
      <c r="C606" s="414"/>
      <c r="D606" s="414"/>
      <c r="E606" s="414"/>
      <c r="F606" s="415"/>
      <c r="G606" s="415"/>
      <c r="H606" s="415"/>
      <c r="I606" s="415"/>
      <c r="K606" s="417"/>
      <c r="L606" s="418"/>
    </row>
    <row r="607" spans="1:12">
      <c r="A607" s="412"/>
      <c r="B607" s="413"/>
      <c r="C607" s="414"/>
      <c r="D607" s="414"/>
      <c r="E607" s="414"/>
      <c r="F607" s="415"/>
      <c r="G607" s="415"/>
      <c r="H607" s="415"/>
      <c r="I607" s="415"/>
      <c r="K607" s="417"/>
      <c r="L607" s="418"/>
    </row>
    <row r="608" spans="1:12">
      <c r="A608" s="419"/>
      <c r="B608" s="420"/>
      <c r="C608" s="421"/>
      <c r="D608" s="421"/>
      <c r="E608" s="421"/>
      <c r="F608" s="422"/>
      <c r="G608" s="415"/>
      <c r="H608" s="415"/>
      <c r="I608" s="415"/>
      <c r="K608" s="417"/>
      <c r="L608" s="418"/>
    </row>
    <row r="609" spans="1:12">
      <c r="A609" s="412"/>
      <c r="B609" s="413"/>
      <c r="C609" s="414"/>
      <c r="D609" s="414"/>
      <c r="E609" s="414"/>
      <c r="F609" s="415"/>
      <c r="G609" s="415"/>
      <c r="H609" s="415"/>
      <c r="I609" s="415"/>
      <c r="K609" s="417"/>
      <c r="L609" s="418"/>
    </row>
    <row r="610" spans="1:12">
      <c r="A610" s="412"/>
      <c r="B610" s="413"/>
      <c r="C610" s="414"/>
      <c r="D610" s="414"/>
      <c r="E610" s="414"/>
      <c r="F610" s="415"/>
      <c r="G610" s="415"/>
      <c r="H610" s="415"/>
      <c r="I610" s="415"/>
      <c r="K610" s="417"/>
      <c r="L610" s="418"/>
    </row>
    <row r="611" spans="1:12">
      <c r="A611" s="412"/>
      <c r="B611" s="413"/>
      <c r="C611" s="414"/>
      <c r="D611" s="414"/>
      <c r="E611" s="414"/>
      <c r="F611" s="415"/>
      <c r="G611" s="415"/>
      <c r="H611" s="415"/>
      <c r="I611" s="415"/>
      <c r="K611" s="417"/>
      <c r="L611" s="418"/>
    </row>
    <row r="612" spans="1:12">
      <c r="A612" s="412"/>
      <c r="B612" s="413"/>
      <c r="C612" s="414"/>
      <c r="D612" s="414"/>
      <c r="E612" s="414"/>
      <c r="F612" s="415"/>
      <c r="G612" s="415"/>
      <c r="H612" s="415"/>
      <c r="I612" s="415"/>
      <c r="K612" s="417"/>
      <c r="L612" s="418"/>
    </row>
    <row r="613" spans="1:12">
      <c r="A613" s="419"/>
      <c r="B613" s="420"/>
      <c r="C613" s="421"/>
      <c r="D613" s="421"/>
      <c r="E613" s="421"/>
      <c r="F613" s="422"/>
      <c r="G613" s="415"/>
      <c r="H613" s="415"/>
      <c r="I613" s="415"/>
      <c r="K613" s="417"/>
      <c r="L613" s="418"/>
    </row>
    <row r="614" spans="1:12">
      <c r="A614" s="412"/>
      <c r="B614" s="413"/>
      <c r="C614" s="414"/>
      <c r="D614" s="414"/>
      <c r="E614" s="414"/>
      <c r="F614" s="415"/>
      <c r="G614" s="415"/>
      <c r="H614" s="415"/>
      <c r="I614" s="415"/>
      <c r="K614" s="417"/>
      <c r="L614" s="418"/>
    </row>
    <row r="615" spans="1:12">
      <c r="A615" s="412"/>
      <c r="B615" s="413"/>
      <c r="C615" s="414"/>
      <c r="D615" s="414"/>
      <c r="E615" s="414"/>
      <c r="F615" s="415"/>
      <c r="G615" s="415"/>
      <c r="H615" s="415"/>
      <c r="I615" s="415"/>
      <c r="K615" s="417"/>
      <c r="L615" s="418"/>
    </row>
    <row r="616" spans="1:12">
      <c r="A616" s="412"/>
      <c r="B616" s="413"/>
      <c r="C616" s="414"/>
      <c r="D616" s="414"/>
      <c r="E616" s="414"/>
      <c r="F616" s="415"/>
      <c r="G616" s="415"/>
      <c r="H616" s="415"/>
      <c r="I616" s="415"/>
      <c r="K616" s="417"/>
      <c r="L616" s="418"/>
    </row>
    <row r="617" spans="1:12">
      <c r="A617" s="412"/>
      <c r="B617" s="413"/>
      <c r="C617" s="414"/>
      <c r="D617" s="414"/>
      <c r="E617" s="414"/>
      <c r="F617" s="415"/>
      <c r="G617" s="415"/>
      <c r="H617" s="415"/>
      <c r="I617" s="415"/>
      <c r="K617" s="417"/>
      <c r="L617" s="418"/>
    </row>
    <row r="618" spans="1:12">
      <c r="A618" s="419"/>
      <c r="B618" s="420"/>
      <c r="C618" s="421"/>
      <c r="D618" s="421"/>
      <c r="E618" s="421"/>
      <c r="F618" s="422"/>
      <c r="G618" s="415"/>
      <c r="H618" s="415"/>
      <c r="I618" s="415"/>
      <c r="K618" s="417"/>
      <c r="L618" s="418"/>
    </row>
    <row r="619" spans="1:12">
      <c r="A619" s="412"/>
      <c r="B619" s="413"/>
      <c r="C619" s="414"/>
      <c r="D619" s="414"/>
      <c r="E619" s="414"/>
      <c r="F619" s="415"/>
      <c r="G619" s="415"/>
      <c r="H619" s="415"/>
      <c r="I619" s="415"/>
      <c r="K619" s="417"/>
      <c r="L619" s="418"/>
    </row>
    <row r="620" spans="1:12">
      <c r="A620" s="412"/>
      <c r="B620" s="413"/>
      <c r="C620" s="414"/>
      <c r="D620" s="414"/>
      <c r="E620" s="414"/>
      <c r="F620" s="415"/>
      <c r="G620" s="415"/>
      <c r="H620" s="415"/>
      <c r="I620" s="415"/>
      <c r="K620" s="417"/>
      <c r="L620" s="418"/>
    </row>
    <row r="621" spans="1:12">
      <c r="A621" s="412"/>
      <c r="B621" s="413"/>
      <c r="C621" s="414"/>
      <c r="D621" s="414"/>
      <c r="E621" s="414"/>
      <c r="F621" s="415"/>
      <c r="G621" s="415"/>
      <c r="H621" s="415"/>
      <c r="I621" s="415"/>
      <c r="K621" s="417"/>
      <c r="L621" s="418"/>
    </row>
    <row r="622" spans="1:12">
      <c r="A622" s="412"/>
      <c r="B622" s="413"/>
      <c r="C622" s="414"/>
      <c r="D622" s="414"/>
      <c r="E622" s="414"/>
      <c r="F622" s="415"/>
      <c r="G622" s="415"/>
      <c r="H622" s="415"/>
      <c r="I622" s="415"/>
      <c r="K622" s="417"/>
      <c r="L622" s="418"/>
    </row>
    <row r="623" spans="1:12">
      <c r="A623" s="419"/>
      <c r="B623" s="420"/>
      <c r="C623" s="421"/>
      <c r="D623" s="421"/>
      <c r="E623" s="421"/>
      <c r="F623" s="422"/>
      <c r="G623" s="415"/>
      <c r="H623" s="415"/>
      <c r="I623" s="415"/>
      <c r="K623" s="417"/>
      <c r="L623" s="418"/>
    </row>
    <row r="624" spans="1:12">
      <c r="A624" s="412"/>
      <c r="B624" s="413"/>
      <c r="C624" s="414"/>
      <c r="D624" s="414"/>
      <c r="E624" s="414"/>
      <c r="F624" s="415"/>
      <c r="G624" s="415"/>
      <c r="H624" s="415"/>
      <c r="I624" s="415"/>
      <c r="K624" s="417"/>
      <c r="L624" s="418"/>
    </row>
    <row r="625" spans="1:12">
      <c r="A625" s="412"/>
      <c r="B625" s="413"/>
      <c r="C625" s="414"/>
      <c r="D625" s="414"/>
      <c r="E625" s="414"/>
      <c r="F625" s="415"/>
      <c r="G625" s="415"/>
      <c r="H625" s="415"/>
      <c r="I625" s="415"/>
      <c r="K625" s="417"/>
      <c r="L625" s="418"/>
    </row>
    <row r="626" spans="1:12">
      <c r="A626" s="412"/>
      <c r="B626" s="413"/>
      <c r="C626" s="414"/>
      <c r="D626" s="414"/>
      <c r="E626" s="414"/>
      <c r="F626" s="415"/>
      <c r="G626" s="415"/>
      <c r="H626" s="415"/>
      <c r="I626" s="415"/>
      <c r="K626" s="417"/>
      <c r="L626" s="418"/>
    </row>
    <row r="627" spans="1:12">
      <c r="A627" s="412"/>
      <c r="B627" s="413"/>
      <c r="C627" s="414"/>
      <c r="D627" s="414"/>
      <c r="E627" s="414"/>
      <c r="F627" s="415"/>
      <c r="G627" s="415"/>
      <c r="H627" s="415"/>
      <c r="I627" s="415"/>
      <c r="K627" s="417"/>
      <c r="L627" s="418"/>
    </row>
    <row r="628" spans="1:12">
      <c r="A628" s="419"/>
      <c r="B628" s="420"/>
      <c r="C628" s="421"/>
      <c r="D628" s="421"/>
      <c r="E628" s="421"/>
      <c r="F628" s="422"/>
      <c r="G628" s="415"/>
      <c r="H628" s="415"/>
      <c r="I628" s="415"/>
      <c r="K628" s="417"/>
      <c r="L628" s="418"/>
    </row>
    <row r="629" spans="1:12">
      <c r="A629" s="412"/>
      <c r="B629" s="413"/>
      <c r="C629" s="414"/>
      <c r="D629" s="414"/>
      <c r="E629" s="414"/>
      <c r="F629" s="415"/>
      <c r="G629" s="415"/>
      <c r="H629" s="415"/>
      <c r="I629" s="415"/>
      <c r="K629" s="417"/>
      <c r="L629" s="418"/>
    </row>
    <row r="630" spans="1:12">
      <c r="A630" s="412"/>
      <c r="B630" s="413"/>
      <c r="C630" s="414"/>
      <c r="D630" s="414"/>
      <c r="E630" s="414"/>
      <c r="F630" s="415"/>
      <c r="G630" s="415"/>
      <c r="H630" s="415"/>
      <c r="I630" s="415"/>
      <c r="K630" s="417"/>
      <c r="L630" s="418"/>
    </row>
    <row r="631" spans="1:12">
      <c r="A631" s="412"/>
      <c r="B631" s="413"/>
      <c r="C631" s="414"/>
      <c r="D631" s="414"/>
      <c r="E631" s="414"/>
      <c r="F631" s="415"/>
      <c r="G631" s="415"/>
      <c r="H631" s="415"/>
      <c r="I631" s="415"/>
      <c r="K631" s="417"/>
      <c r="L631" s="418"/>
    </row>
    <row r="632" spans="1:12">
      <c r="A632" s="412"/>
      <c r="B632" s="413"/>
      <c r="C632" s="414"/>
      <c r="D632" s="414"/>
      <c r="E632" s="414"/>
      <c r="F632" s="415"/>
      <c r="G632" s="415"/>
      <c r="H632" s="415"/>
      <c r="I632" s="415"/>
      <c r="K632" s="417"/>
      <c r="L632" s="418"/>
    </row>
    <row r="633" spans="1:12">
      <c r="A633" s="419"/>
      <c r="B633" s="420"/>
      <c r="C633" s="421"/>
      <c r="D633" s="421"/>
      <c r="E633" s="421"/>
      <c r="F633" s="422"/>
      <c r="G633" s="415"/>
      <c r="H633" s="415"/>
      <c r="I633" s="415"/>
      <c r="K633" s="417"/>
      <c r="L633" s="418"/>
    </row>
    <row r="634" spans="1:12">
      <c r="A634" s="412"/>
      <c r="B634" s="413"/>
      <c r="C634" s="414"/>
      <c r="D634" s="414"/>
      <c r="E634" s="414"/>
      <c r="F634" s="415"/>
      <c r="G634" s="415"/>
      <c r="H634" s="415"/>
      <c r="I634" s="415"/>
      <c r="K634" s="417"/>
      <c r="L634" s="418"/>
    </row>
    <row r="635" spans="1:12">
      <c r="A635" s="412"/>
      <c r="B635" s="413"/>
      <c r="C635" s="414"/>
      <c r="D635" s="414"/>
      <c r="E635" s="414"/>
      <c r="F635" s="415"/>
      <c r="G635" s="415"/>
      <c r="H635" s="415"/>
      <c r="I635" s="415"/>
      <c r="K635" s="417"/>
      <c r="L635" s="418"/>
    </row>
    <row r="636" spans="1:12">
      <c r="A636" s="412"/>
      <c r="B636" s="413"/>
      <c r="C636" s="414"/>
      <c r="D636" s="414"/>
      <c r="E636" s="414"/>
      <c r="F636" s="415"/>
      <c r="G636" s="415"/>
      <c r="H636" s="415"/>
      <c r="I636" s="415"/>
      <c r="K636" s="417"/>
      <c r="L636" s="418"/>
    </row>
    <row r="637" spans="1:12">
      <c r="A637" s="412"/>
      <c r="B637" s="413"/>
      <c r="C637" s="414"/>
      <c r="D637" s="414"/>
      <c r="E637" s="414"/>
      <c r="F637" s="415"/>
      <c r="G637" s="415"/>
      <c r="H637" s="415"/>
      <c r="I637" s="415"/>
      <c r="K637" s="417"/>
      <c r="L637" s="418"/>
    </row>
    <row r="638" spans="1:12">
      <c r="A638" s="419"/>
      <c r="B638" s="420"/>
      <c r="C638" s="421"/>
      <c r="D638" s="421"/>
      <c r="E638" s="421"/>
      <c r="F638" s="422"/>
      <c r="G638" s="415"/>
      <c r="H638" s="415"/>
      <c r="I638" s="415"/>
      <c r="K638" s="417"/>
      <c r="L638" s="418"/>
    </row>
    <row r="639" spans="1:12">
      <c r="A639" s="412"/>
      <c r="B639" s="413"/>
      <c r="C639" s="414"/>
      <c r="D639" s="414"/>
      <c r="E639" s="414"/>
      <c r="F639" s="415"/>
      <c r="G639" s="415"/>
      <c r="H639" s="415"/>
      <c r="I639" s="415"/>
      <c r="K639" s="417"/>
      <c r="L639" s="418"/>
    </row>
    <row r="640" spans="1:12">
      <c r="A640" s="412"/>
      <c r="B640" s="413"/>
      <c r="C640" s="414"/>
      <c r="D640" s="414"/>
      <c r="E640" s="414"/>
      <c r="F640" s="415"/>
      <c r="G640" s="415"/>
      <c r="H640" s="415"/>
      <c r="I640" s="415"/>
      <c r="K640" s="417"/>
      <c r="L640" s="418"/>
    </row>
    <row r="641" spans="1:12">
      <c r="A641" s="412"/>
      <c r="B641" s="413"/>
      <c r="C641" s="414"/>
      <c r="D641" s="414"/>
      <c r="E641" s="414"/>
      <c r="F641" s="415"/>
      <c r="G641" s="415"/>
      <c r="H641" s="415"/>
      <c r="I641" s="415"/>
      <c r="K641" s="417"/>
      <c r="L641" s="418"/>
    </row>
    <row r="642" spans="1:12">
      <c r="A642" s="412"/>
      <c r="B642" s="413"/>
      <c r="C642" s="414"/>
      <c r="D642" s="414"/>
      <c r="E642" s="414"/>
      <c r="F642" s="415"/>
      <c r="G642" s="415"/>
      <c r="H642" s="415"/>
      <c r="I642" s="415"/>
      <c r="K642" s="417"/>
      <c r="L642" s="418"/>
    </row>
    <row r="643" spans="1:12">
      <c r="A643" s="419"/>
      <c r="B643" s="420"/>
      <c r="C643" s="421"/>
      <c r="D643" s="421"/>
      <c r="E643" s="421"/>
      <c r="F643" s="422"/>
      <c r="G643" s="415"/>
      <c r="H643" s="415"/>
      <c r="I643" s="415"/>
      <c r="K643" s="417"/>
      <c r="L643" s="418"/>
    </row>
    <row r="644" spans="1:12">
      <c r="A644" s="412"/>
      <c r="B644" s="413"/>
      <c r="C644" s="414"/>
      <c r="D644" s="414"/>
      <c r="E644" s="414"/>
      <c r="F644" s="415"/>
      <c r="G644" s="415"/>
      <c r="H644" s="415"/>
      <c r="I644" s="415"/>
      <c r="K644" s="417"/>
      <c r="L644" s="418"/>
    </row>
    <row r="645" spans="1:12">
      <c r="A645" s="412"/>
      <c r="B645" s="413"/>
      <c r="C645" s="414"/>
      <c r="D645" s="414"/>
      <c r="E645" s="414"/>
      <c r="F645" s="415"/>
      <c r="G645" s="415"/>
      <c r="H645" s="415"/>
      <c r="I645" s="415"/>
      <c r="K645" s="417"/>
      <c r="L645" s="418"/>
    </row>
    <row r="646" spans="1:12">
      <c r="A646" s="412"/>
      <c r="B646" s="413"/>
      <c r="C646" s="414"/>
      <c r="D646" s="414"/>
      <c r="E646" s="414"/>
      <c r="F646" s="415"/>
      <c r="G646" s="415"/>
      <c r="H646" s="415"/>
      <c r="I646" s="415"/>
      <c r="K646" s="417"/>
      <c r="L646" s="418"/>
    </row>
    <row r="647" spans="1:12">
      <c r="A647" s="412"/>
      <c r="B647" s="413"/>
      <c r="C647" s="414"/>
      <c r="D647" s="414"/>
      <c r="E647" s="414"/>
      <c r="F647" s="415"/>
      <c r="G647" s="415"/>
      <c r="H647" s="415"/>
      <c r="I647" s="415"/>
      <c r="K647" s="417"/>
      <c r="L647" s="418"/>
    </row>
    <row r="648" spans="1:12">
      <c r="A648" s="419"/>
      <c r="B648" s="420"/>
      <c r="C648" s="421"/>
      <c r="D648" s="421"/>
      <c r="E648" s="421"/>
      <c r="F648" s="422"/>
      <c r="G648" s="415"/>
      <c r="H648" s="415"/>
      <c r="I648" s="415"/>
      <c r="K648" s="417"/>
      <c r="L648" s="418"/>
    </row>
    <row r="649" spans="1:12">
      <c r="A649" s="412"/>
      <c r="B649" s="413"/>
      <c r="C649" s="414"/>
      <c r="D649" s="414"/>
      <c r="E649" s="414"/>
      <c r="F649" s="415"/>
      <c r="G649" s="415"/>
      <c r="H649" s="415"/>
      <c r="I649" s="415"/>
      <c r="K649" s="417"/>
      <c r="L649" s="418"/>
    </row>
    <row r="650" spans="1:12">
      <c r="A650" s="412"/>
      <c r="B650" s="413"/>
      <c r="C650" s="414"/>
      <c r="D650" s="414"/>
      <c r="E650" s="414"/>
      <c r="F650" s="415"/>
      <c r="G650" s="415"/>
      <c r="H650" s="415"/>
      <c r="I650" s="415"/>
      <c r="K650" s="417"/>
      <c r="L650" s="418"/>
    </row>
    <row r="651" spans="1:12">
      <c r="A651" s="412"/>
      <c r="B651" s="413"/>
      <c r="C651" s="414"/>
      <c r="D651" s="414"/>
      <c r="E651" s="414"/>
      <c r="F651" s="415"/>
      <c r="G651" s="415"/>
      <c r="H651" s="415"/>
      <c r="I651" s="415"/>
      <c r="K651" s="417"/>
      <c r="L651" s="418"/>
    </row>
    <row r="652" spans="1:12">
      <c r="A652" s="412"/>
      <c r="B652" s="413"/>
      <c r="C652" s="414"/>
      <c r="D652" s="414"/>
      <c r="E652" s="414"/>
      <c r="F652" s="415"/>
      <c r="G652" s="415"/>
      <c r="H652" s="415"/>
      <c r="I652" s="415"/>
      <c r="K652" s="417"/>
      <c r="L652" s="418"/>
    </row>
    <row r="653" spans="1:12">
      <c r="A653" s="419"/>
      <c r="B653" s="420"/>
      <c r="C653" s="421"/>
      <c r="D653" s="421"/>
      <c r="E653" s="421"/>
      <c r="F653" s="422"/>
      <c r="G653" s="415"/>
      <c r="H653" s="415"/>
      <c r="I653" s="415"/>
      <c r="K653" s="417"/>
      <c r="L653" s="418"/>
    </row>
    <row r="654" spans="1:12">
      <c r="A654" s="412"/>
      <c r="B654" s="413"/>
      <c r="C654" s="414"/>
      <c r="D654" s="414"/>
      <c r="E654" s="414"/>
      <c r="F654" s="415"/>
      <c r="G654" s="415"/>
      <c r="H654" s="415"/>
      <c r="I654" s="415"/>
      <c r="K654" s="417"/>
      <c r="L654" s="418"/>
    </row>
    <row r="655" spans="1:12">
      <c r="A655" s="412"/>
      <c r="B655" s="413"/>
      <c r="C655" s="414"/>
      <c r="D655" s="414"/>
      <c r="E655" s="414"/>
      <c r="F655" s="415"/>
      <c r="G655" s="415"/>
      <c r="H655" s="415"/>
      <c r="I655" s="415"/>
      <c r="K655" s="417"/>
      <c r="L655" s="418"/>
    </row>
    <row r="656" spans="1:12">
      <c r="A656" s="412"/>
      <c r="B656" s="413"/>
      <c r="C656" s="414"/>
      <c r="D656" s="414"/>
      <c r="E656" s="414"/>
      <c r="F656" s="415"/>
      <c r="G656" s="415"/>
      <c r="H656" s="415"/>
      <c r="I656" s="415"/>
      <c r="K656" s="417"/>
      <c r="L656" s="418"/>
    </row>
    <row r="657" spans="1:12">
      <c r="A657" s="412"/>
      <c r="B657" s="413"/>
      <c r="C657" s="414"/>
      <c r="D657" s="414"/>
      <c r="E657" s="414"/>
      <c r="F657" s="415"/>
      <c r="G657" s="415"/>
      <c r="H657" s="415"/>
      <c r="I657" s="415"/>
      <c r="K657" s="417"/>
      <c r="L657" s="418"/>
    </row>
    <row r="658" spans="1:12">
      <c r="A658" s="419"/>
      <c r="B658" s="420"/>
      <c r="C658" s="421"/>
      <c r="D658" s="421"/>
      <c r="E658" s="421"/>
      <c r="F658" s="422"/>
      <c r="G658" s="415"/>
      <c r="H658" s="415"/>
      <c r="I658" s="415"/>
      <c r="K658" s="417"/>
      <c r="L658" s="418"/>
    </row>
    <row r="659" spans="1:12">
      <c r="A659" s="412"/>
      <c r="B659" s="413"/>
      <c r="C659" s="414"/>
      <c r="D659" s="414"/>
      <c r="E659" s="414"/>
      <c r="F659" s="415"/>
      <c r="G659" s="415"/>
      <c r="H659" s="415"/>
      <c r="I659" s="415"/>
      <c r="K659" s="417"/>
      <c r="L659" s="418"/>
    </row>
    <row r="660" spans="1:12">
      <c r="A660" s="412"/>
      <c r="B660" s="413"/>
      <c r="C660" s="414"/>
      <c r="D660" s="414"/>
      <c r="E660" s="414"/>
      <c r="F660" s="415"/>
      <c r="G660" s="415"/>
      <c r="H660" s="415"/>
      <c r="I660" s="415"/>
      <c r="K660" s="417"/>
      <c r="L660" s="418"/>
    </row>
    <row r="661" spans="1:12">
      <c r="A661" s="412"/>
      <c r="B661" s="413"/>
      <c r="C661" s="414"/>
      <c r="D661" s="414"/>
      <c r="E661" s="414"/>
      <c r="F661" s="415"/>
      <c r="G661" s="415"/>
      <c r="H661" s="415"/>
      <c r="I661" s="415"/>
      <c r="K661" s="417"/>
      <c r="L661" s="418"/>
    </row>
    <row r="662" spans="1:12">
      <c r="A662" s="412"/>
      <c r="B662" s="413"/>
      <c r="C662" s="414"/>
      <c r="D662" s="414"/>
      <c r="E662" s="414"/>
      <c r="F662" s="415"/>
      <c r="G662" s="415"/>
      <c r="H662" s="415"/>
      <c r="I662" s="415"/>
      <c r="K662" s="417"/>
      <c r="L662" s="418"/>
    </row>
    <row r="663" spans="1:12">
      <c r="A663" s="419"/>
      <c r="B663" s="420"/>
      <c r="C663" s="421"/>
      <c r="D663" s="421"/>
      <c r="E663" s="421"/>
      <c r="F663" s="422"/>
      <c r="G663" s="415"/>
      <c r="H663" s="415"/>
      <c r="I663" s="415"/>
      <c r="K663" s="417"/>
      <c r="L663" s="418"/>
    </row>
    <row r="664" spans="1:12">
      <c r="A664" s="412"/>
      <c r="B664" s="413"/>
      <c r="C664" s="414"/>
      <c r="D664" s="414"/>
      <c r="E664" s="414"/>
      <c r="F664" s="415"/>
      <c r="G664" s="415"/>
      <c r="H664" s="415"/>
      <c r="I664" s="415"/>
      <c r="K664" s="417"/>
      <c r="L664" s="418"/>
    </row>
    <row r="665" spans="1:12">
      <c r="A665" s="412"/>
      <c r="B665" s="413"/>
      <c r="C665" s="414"/>
      <c r="D665" s="414"/>
      <c r="E665" s="414"/>
      <c r="F665" s="415"/>
      <c r="G665" s="415"/>
      <c r="H665" s="415"/>
      <c r="I665" s="415"/>
      <c r="K665" s="417"/>
      <c r="L665" s="418"/>
    </row>
    <row r="666" spans="1:12">
      <c r="A666" s="412"/>
      <c r="B666" s="413"/>
      <c r="C666" s="414"/>
      <c r="D666" s="414"/>
      <c r="E666" s="414"/>
      <c r="F666" s="415"/>
      <c r="G666" s="415"/>
      <c r="H666" s="415"/>
      <c r="I666" s="415"/>
      <c r="K666" s="417"/>
      <c r="L666" s="418"/>
    </row>
    <row r="667" spans="1:12">
      <c r="A667" s="412"/>
      <c r="B667" s="413"/>
      <c r="C667" s="414"/>
      <c r="D667" s="414"/>
      <c r="E667" s="414"/>
      <c r="F667" s="415"/>
      <c r="G667" s="415"/>
      <c r="H667" s="415"/>
      <c r="I667" s="415"/>
      <c r="K667" s="417"/>
      <c r="L667" s="418"/>
    </row>
    <row r="668" spans="1:12">
      <c r="A668" s="419"/>
      <c r="B668" s="420"/>
      <c r="C668" s="421"/>
      <c r="D668" s="421"/>
      <c r="E668" s="421"/>
      <c r="F668" s="422"/>
      <c r="G668" s="415"/>
      <c r="H668" s="415"/>
      <c r="I668" s="415"/>
      <c r="K668" s="417"/>
      <c r="L668" s="418"/>
    </row>
    <row r="669" spans="1:12">
      <c r="A669" s="412"/>
      <c r="B669" s="413"/>
      <c r="C669" s="414"/>
      <c r="D669" s="414"/>
      <c r="E669" s="414"/>
      <c r="F669" s="415"/>
      <c r="G669" s="415"/>
      <c r="H669" s="415"/>
      <c r="I669" s="415"/>
      <c r="K669" s="417"/>
      <c r="L669" s="418"/>
    </row>
    <row r="670" spans="1:12">
      <c r="A670" s="412"/>
      <c r="B670" s="413"/>
      <c r="C670" s="414"/>
      <c r="D670" s="414"/>
      <c r="E670" s="414"/>
      <c r="F670" s="415"/>
      <c r="G670" s="415"/>
      <c r="H670" s="415"/>
      <c r="I670" s="415"/>
      <c r="K670" s="417"/>
      <c r="L670" s="418"/>
    </row>
    <row r="671" spans="1:12">
      <c r="A671" s="412"/>
      <c r="B671" s="413"/>
      <c r="C671" s="414"/>
      <c r="D671" s="414"/>
      <c r="E671" s="414"/>
      <c r="F671" s="415"/>
      <c r="G671" s="415"/>
      <c r="H671" s="415"/>
      <c r="I671" s="415"/>
      <c r="K671" s="417"/>
      <c r="L671" s="418"/>
    </row>
    <row r="672" spans="1:12">
      <c r="A672" s="412"/>
      <c r="B672" s="413"/>
      <c r="C672" s="414"/>
      <c r="D672" s="414"/>
      <c r="E672" s="414"/>
      <c r="F672" s="415"/>
      <c r="G672" s="415"/>
      <c r="H672" s="415"/>
      <c r="I672" s="415"/>
      <c r="K672" s="417"/>
      <c r="L672" s="418"/>
    </row>
    <row r="673" spans="1:12">
      <c r="A673" s="419"/>
      <c r="B673" s="420"/>
      <c r="C673" s="421"/>
      <c r="D673" s="421"/>
      <c r="E673" s="421"/>
      <c r="F673" s="422"/>
      <c r="G673" s="415"/>
      <c r="H673" s="415"/>
      <c r="I673" s="415"/>
      <c r="K673" s="417"/>
      <c r="L673" s="418"/>
    </row>
    <row r="674" spans="1:12">
      <c r="A674" s="412"/>
      <c r="B674" s="413"/>
      <c r="C674" s="414"/>
      <c r="D674" s="414"/>
      <c r="E674" s="414"/>
      <c r="F674" s="415"/>
      <c r="G674" s="415"/>
      <c r="H674" s="415"/>
      <c r="I674" s="415"/>
      <c r="K674" s="417"/>
      <c r="L674" s="418"/>
    </row>
    <row r="675" spans="1:12">
      <c r="A675" s="412"/>
      <c r="B675" s="413"/>
      <c r="C675" s="414"/>
      <c r="D675" s="414"/>
      <c r="E675" s="414"/>
      <c r="F675" s="415"/>
      <c r="G675" s="415"/>
      <c r="H675" s="415"/>
      <c r="I675" s="415"/>
      <c r="K675" s="417"/>
      <c r="L675" s="418"/>
    </row>
    <row r="676" spans="1:12">
      <c r="A676" s="412"/>
      <c r="B676" s="413"/>
      <c r="C676" s="414"/>
      <c r="D676" s="414"/>
      <c r="E676" s="414"/>
      <c r="F676" s="415"/>
      <c r="G676" s="415"/>
      <c r="H676" s="415"/>
      <c r="I676" s="415"/>
      <c r="K676" s="417"/>
      <c r="L676" s="418"/>
    </row>
    <row r="677" spans="1:12">
      <c r="A677" s="412"/>
      <c r="B677" s="413"/>
      <c r="C677" s="414"/>
      <c r="D677" s="414"/>
      <c r="E677" s="414"/>
      <c r="F677" s="415"/>
      <c r="G677" s="415"/>
      <c r="H677" s="415"/>
      <c r="I677" s="415"/>
      <c r="K677" s="417"/>
      <c r="L677" s="418"/>
    </row>
    <row r="678" spans="1:12">
      <c r="A678" s="419"/>
      <c r="B678" s="420"/>
      <c r="C678" s="421"/>
      <c r="D678" s="421"/>
      <c r="E678" s="421"/>
      <c r="F678" s="422"/>
      <c r="G678" s="415"/>
      <c r="H678" s="415"/>
      <c r="I678" s="415"/>
      <c r="K678" s="417"/>
      <c r="L678" s="418"/>
    </row>
    <row r="679" spans="1:12">
      <c r="A679" s="412"/>
      <c r="B679" s="413"/>
      <c r="C679" s="414"/>
      <c r="D679" s="414"/>
      <c r="E679" s="414"/>
      <c r="F679" s="415"/>
      <c r="G679" s="415"/>
      <c r="H679" s="415"/>
      <c r="I679" s="415"/>
      <c r="K679" s="417"/>
      <c r="L679" s="418"/>
    </row>
    <row r="680" spans="1:12">
      <c r="A680" s="412"/>
      <c r="B680" s="413"/>
      <c r="C680" s="414"/>
      <c r="D680" s="414"/>
      <c r="E680" s="414"/>
      <c r="F680" s="415"/>
      <c r="G680" s="415"/>
      <c r="H680" s="415"/>
      <c r="I680" s="415"/>
      <c r="K680" s="417"/>
      <c r="L680" s="418"/>
    </row>
    <row r="681" spans="1:12">
      <c r="A681" s="412"/>
      <c r="B681" s="413"/>
      <c r="C681" s="414"/>
      <c r="D681" s="414"/>
      <c r="E681" s="414"/>
      <c r="F681" s="415"/>
      <c r="G681" s="415"/>
      <c r="H681" s="415"/>
      <c r="I681" s="415"/>
      <c r="K681" s="417"/>
      <c r="L681" s="418"/>
    </row>
    <row r="682" spans="1:12">
      <c r="A682" s="412"/>
      <c r="B682" s="413"/>
      <c r="C682" s="414"/>
      <c r="D682" s="414"/>
      <c r="E682" s="414"/>
      <c r="F682" s="415"/>
      <c r="G682" s="415"/>
      <c r="H682" s="415"/>
      <c r="I682" s="415"/>
      <c r="K682" s="417"/>
      <c r="L682" s="418"/>
    </row>
    <row r="683" spans="1:12">
      <c r="A683" s="419"/>
      <c r="B683" s="420"/>
      <c r="C683" s="421"/>
      <c r="D683" s="421"/>
      <c r="E683" s="421"/>
      <c r="F683" s="422"/>
      <c r="G683" s="415"/>
      <c r="H683" s="415"/>
      <c r="I683" s="415"/>
      <c r="K683" s="417"/>
      <c r="L683" s="418"/>
    </row>
    <row r="684" spans="1:12">
      <c r="A684" s="412"/>
      <c r="B684" s="413"/>
      <c r="C684" s="414"/>
      <c r="D684" s="414"/>
      <c r="E684" s="414"/>
      <c r="F684" s="415"/>
      <c r="G684" s="415"/>
      <c r="H684" s="415"/>
      <c r="I684" s="415"/>
      <c r="K684" s="417"/>
      <c r="L684" s="418"/>
    </row>
    <row r="685" spans="1:12">
      <c r="A685" s="412"/>
      <c r="B685" s="413"/>
      <c r="C685" s="414"/>
      <c r="D685" s="414"/>
      <c r="E685" s="414"/>
      <c r="F685" s="415"/>
      <c r="G685" s="415"/>
      <c r="H685" s="415"/>
      <c r="I685" s="415"/>
      <c r="K685" s="417"/>
      <c r="L685" s="418"/>
    </row>
    <row r="686" spans="1:12">
      <c r="A686" s="412"/>
      <c r="B686" s="413"/>
      <c r="C686" s="414"/>
      <c r="D686" s="414"/>
      <c r="E686" s="414"/>
      <c r="F686" s="415"/>
      <c r="G686" s="415"/>
      <c r="H686" s="415"/>
      <c r="I686" s="415"/>
      <c r="K686" s="417"/>
      <c r="L686" s="418"/>
    </row>
    <row r="687" spans="1:12">
      <c r="A687" s="412"/>
      <c r="B687" s="413"/>
      <c r="C687" s="414"/>
      <c r="D687" s="414"/>
      <c r="E687" s="414"/>
      <c r="F687" s="415"/>
      <c r="G687" s="415"/>
      <c r="H687" s="415"/>
      <c r="I687" s="415"/>
      <c r="K687" s="417"/>
      <c r="L687" s="418"/>
    </row>
    <row r="688" spans="1:12">
      <c r="A688" s="419"/>
      <c r="B688" s="420"/>
      <c r="C688" s="421"/>
      <c r="D688" s="421"/>
      <c r="E688" s="421"/>
      <c r="F688" s="422"/>
      <c r="G688" s="415"/>
      <c r="H688" s="415"/>
      <c r="I688" s="415"/>
      <c r="K688" s="417"/>
      <c r="L688" s="418"/>
    </row>
    <row r="689" spans="1:12">
      <c r="A689" s="412"/>
      <c r="B689" s="413"/>
      <c r="C689" s="414"/>
      <c r="D689" s="414"/>
      <c r="E689" s="414"/>
      <c r="F689" s="415"/>
      <c r="G689" s="415"/>
      <c r="H689" s="415"/>
      <c r="I689" s="415"/>
      <c r="K689" s="417"/>
      <c r="L689" s="418"/>
    </row>
    <row r="690" spans="1:12">
      <c r="A690" s="412"/>
      <c r="B690" s="413"/>
      <c r="C690" s="414"/>
      <c r="D690" s="414"/>
      <c r="E690" s="414"/>
      <c r="F690" s="415"/>
      <c r="G690" s="415"/>
      <c r="H690" s="415"/>
      <c r="I690" s="415"/>
      <c r="K690" s="417"/>
      <c r="L690" s="418"/>
    </row>
    <row r="691" spans="1:12">
      <c r="A691" s="412"/>
      <c r="B691" s="413"/>
      <c r="C691" s="414"/>
      <c r="D691" s="414"/>
      <c r="E691" s="414"/>
      <c r="F691" s="415"/>
      <c r="G691" s="415"/>
      <c r="H691" s="415"/>
      <c r="I691" s="415"/>
      <c r="K691" s="417"/>
      <c r="L691" s="418"/>
    </row>
    <row r="692" spans="1:12">
      <c r="A692" s="412"/>
      <c r="B692" s="413"/>
      <c r="C692" s="414"/>
      <c r="D692" s="414"/>
      <c r="E692" s="414"/>
      <c r="F692" s="415"/>
      <c r="G692" s="415"/>
      <c r="H692" s="415"/>
      <c r="I692" s="415"/>
      <c r="K692" s="417"/>
      <c r="L692" s="418"/>
    </row>
    <row r="693" spans="1:12">
      <c r="A693" s="419"/>
      <c r="B693" s="420"/>
      <c r="C693" s="421"/>
      <c r="D693" s="421"/>
      <c r="E693" s="421"/>
      <c r="F693" s="422"/>
      <c r="G693" s="415"/>
      <c r="H693" s="415"/>
      <c r="I693" s="415"/>
      <c r="K693" s="417"/>
      <c r="L693" s="418"/>
    </row>
    <row r="694" spans="1:12">
      <c r="A694" s="412"/>
      <c r="B694" s="413"/>
      <c r="C694" s="414"/>
      <c r="D694" s="414"/>
      <c r="E694" s="414"/>
      <c r="F694" s="415"/>
      <c r="G694" s="415"/>
      <c r="H694" s="415"/>
      <c r="I694" s="415"/>
      <c r="K694" s="417"/>
      <c r="L694" s="418"/>
    </row>
    <row r="695" spans="1:12">
      <c r="A695" s="412"/>
      <c r="B695" s="413"/>
      <c r="C695" s="414"/>
      <c r="D695" s="414"/>
      <c r="E695" s="414"/>
      <c r="F695" s="415"/>
      <c r="G695" s="415"/>
      <c r="H695" s="415"/>
      <c r="I695" s="415"/>
      <c r="K695" s="417"/>
      <c r="L695" s="418"/>
    </row>
    <row r="696" spans="1:12">
      <c r="A696" s="412"/>
      <c r="B696" s="413"/>
      <c r="C696" s="414"/>
      <c r="D696" s="414"/>
      <c r="E696" s="414"/>
      <c r="F696" s="415"/>
      <c r="G696" s="415"/>
      <c r="H696" s="415"/>
      <c r="I696" s="415"/>
      <c r="K696" s="417"/>
      <c r="L696" s="418"/>
    </row>
    <row r="697" spans="1:12">
      <c r="A697" s="412"/>
      <c r="B697" s="413"/>
      <c r="C697" s="414"/>
      <c r="D697" s="414"/>
      <c r="E697" s="414"/>
      <c r="F697" s="415"/>
      <c r="G697" s="415"/>
      <c r="H697" s="415"/>
      <c r="I697" s="415"/>
      <c r="K697" s="417"/>
      <c r="L697" s="418"/>
    </row>
    <row r="698" spans="1:12">
      <c r="A698" s="419"/>
      <c r="B698" s="420"/>
      <c r="C698" s="421"/>
      <c r="D698" s="421"/>
      <c r="E698" s="421"/>
      <c r="F698" s="422"/>
      <c r="G698" s="415"/>
      <c r="H698" s="415"/>
      <c r="I698" s="415"/>
      <c r="K698" s="417"/>
      <c r="L698" s="418"/>
    </row>
    <row r="699" spans="1:12">
      <c r="A699" s="412"/>
      <c r="B699" s="413"/>
      <c r="C699" s="414"/>
      <c r="D699" s="414"/>
      <c r="E699" s="414"/>
      <c r="F699" s="415"/>
      <c r="G699" s="415"/>
      <c r="H699" s="415"/>
      <c r="I699" s="415"/>
      <c r="K699" s="417"/>
      <c r="L699" s="418"/>
    </row>
    <row r="700" spans="1:12">
      <c r="A700" s="412"/>
      <c r="B700" s="413"/>
      <c r="C700" s="414"/>
      <c r="D700" s="414"/>
      <c r="E700" s="414"/>
      <c r="F700" s="415"/>
      <c r="G700" s="415"/>
      <c r="H700" s="415"/>
      <c r="I700" s="415"/>
      <c r="K700" s="417"/>
      <c r="L700" s="418"/>
    </row>
    <row r="701" spans="1:12">
      <c r="A701" s="412"/>
      <c r="B701" s="413"/>
      <c r="C701" s="414"/>
      <c r="D701" s="414"/>
      <c r="E701" s="414"/>
      <c r="F701" s="415"/>
      <c r="G701" s="415"/>
      <c r="H701" s="415"/>
      <c r="I701" s="415"/>
      <c r="K701" s="417"/>
      <c r="L701" s="418"/>
    </row>
    <row r="702" spans="1:12">
      <c r="A702" s="412"/>
      <c r="B702" s="413"/>
      <c r="C702" s="414"/>
      <c r="D702" s="414"/>
      <c r="E702" s="414"/>
      <c r="F702" s="415"/>
      <c r="G702" s="415"/>
      <c r="H702" s="415"/>
      <c r="I702" s="415"/>
      <c r="K702" s="417"/>
      <c r="L702" s="418"/>
    </row>
    <row r="703" spans="1:12">
      <c r="A703" s="419"/>
      <c r="B703" s="420"/>
      <c r="C703" s="421"/>
      <c r="D703" s="421"/>
      <c r="E703" s="421"/>
      <c r="F703" s="422"/>
      <c r="G703" s="415"/>
      <c r="H703" s="415"/>
      <c r="I703" s="415"/>
      <c r="K703" s="417"/>
      <c r="L703" s="418"/>
    </row>
    <row r="704" spans="1:12">
      <c r="A704" s="412"/>
      <c r="B704" s="413"/>
      <c r="C704" s="414"/>
      <c r="D704" s="414"/>
      <c r="E704" s="414"/>
      <c r="F704" s="415"/>
      <c r="G704" s="415"/>
      <c r="H704" s="415"/>
      <c r="I704" s="415"/>
      <c r="K704" s="417"/>
      <c r="L704" s="418"/>
    </row>
    <row r="705" spans="1:12">
      <c r="A705" s="412"/>
      <c r="B705" s="413"/>
      <c r="C705" s="414"/>
      <c r="D705" s="414"/>
      <c r="E705" s="414"/>
      <c r="F705" s="415"/>
      <c r="G705" s="415"/>
      <c r="H705" s="415"/>
      <c r="I705" s="415"/>
      <c r="K705" s="417"/>
      <c r="L705" s="418"/>
    </row>
    <row r="706" spans="1:12">
      <c r="A706" s="412"/>
      <c r="B706" s="413"/>
      <c r="C706" s="414"/>
      <c r="D706" s="414"/>
      <c r="E706" s="414"/>
      <c r="F706" s="415"/>
      <c r="G706" s="415"/>
      <c r="H706" s="415"/>
      <c r="I706" s="415"/>
      <c r="K706" s="417"/>
      <c r="L706" s="418"/>
    </row>
    <row r="707" spans="1:12">
      <c r="A707" s="412"/>
      <c r="B707" s="413"/>
      <c r="C707" s="414"/>
      <c r="D707" s="414"/>
      <c r="E707" s="414"/>
      <c r="F707" s="415"/>
      <c r="G707" s="415"/>
      <c r="H707" s="415"/>
      <c r="I707" s="415"/>
      <c r="K707" s="417"/>
      <c r="L707" s="418"/>
    </row>
    <row r="708" spans="1:12">
      <c r="A708" s="419"/>
      <c r="B708" s="420"/>
      <c r="C708" s="421"/>
      <c r="D708" s="421"/>
      <c r="E708" s="421"/>
      <c r="F708" s="422"/>
      <c r="G708" s="415"/>
      <c r="H708" s="415"/>
      <c r="I708" s="415"/>
      <c r="K708" s="417"/>
      <c r="L708" s="418"/>
    </row>
    <row r="709" spans="1:12">
      <c r="A709" s="412"/>
      <c r="B709" s="413"/>
      <c r="C709" s="414"/>
      <c r="D709" s="414"/>
      <c r="E709" s="414"/>
      <c r="F709" s="415"/>
      <c r="G709" s="415"/>
      <c r="H709" s="415"/>
      <c r="I709" s="415"/>
      <c r="K709" s="417"/>
      <c r="L709" s="418"/>
    </row>
    <row r="710" spans="1:12">
      <c r="A710" s="412"/>
      <c r="B710" s="413"/>
      <c r="C710" s="414"/>
      <c r="D710" s="414"/>
      <c r="E710" s="414"/>
      <c r="F710" s="415"/>
      <c r="G710" s="415"/>
      <c r="H710" s="415"/>
      <c r="I710" s="415"/>
      <c r="K710" s="417"/>
      <c r="L710" s="418"/>
    </row>
    <row r="711" spans="1:12">
      <c r="A711" s="412"/>
      <c r="B711" s="413"/>
      <c r="C711" s="414"/>
      <c r="D711" s="414"/>
      <c r="E711" s="414"/>
      <c r="F711" s="415"/>
      <c r="G711" s="415"/>
      <c r="H711" s="415"/>
      <c r="I711" s="415"/>
      <c r="K711" s="417"/>
      <c r="L711" s="418"/>
    </row>
    <row r="712" spans="1:12">
      <c r="A712" s="412"/>
      <c r="B712" s="413"/>
      <c r="C712" s="414"/>
      <c r="D712" s="414"/>
      <c r="E712" s="414"/>
      <c r="F712" s="415"/>
      <c r="G712" s="415"/>
      <c r="H712" s="415"/>
      <c r="I712" s="415"/>
      <c r="K712" s="417"/>
      <c r="L712" s="418"/>
    </row>
    <row r="713" spans="1:12">
      <c r="A713" s="419"/>
      <c r="B713" s="420"/>
      <c r="C713" s="421"/>
      <c r="D713" s="421"/>
      <c r="E713" s="421"/>
      <c r="F713" s="422"/>
      <c r="G713" s="415"/>
      <c r="H713" s="415"/>
      <c r="I713" s="415"/>
      <c r="K713" s="417"/>
      <c r="L713" s="418"/>
    </row>
    <row r="714" spans="1:12">
      <c r="A714" s="412"/>
      <c r="B714" s="413"/>
      <c r="C714" s="414"/>
      <c r="D714" s="414"/>
      <c r="E714" s="414"/>
      <c r="F714" s="415"/>
      <c r="G714" s="415"/>
      <c r="H714" s="415"/>
      <c r="I714" s="415"/>
      <c r="K714" s="417"/>
      <c r="L714" s="418"/>
    </row>
    <row r="715" spans="1:12">
      <c r="A715" s="412"/>
      <c r="B715" s="413"/>
      <c r="C715" s="414"/>
      <c r="D715" s="414"/>
      <c r="E715" s="414"/>
      <c r="F715" s="415"/>
      <c r="G715" s="415"/>
      <c r="H715" s="415"/>
      <c r="I715" s="415"/>
      <c r="K715" s="417"/>
      <c r="L715" s="418"/>
    </row>
    <row r="716" spans="1:12">
      <c r="A716" s="412"/>
      <c r="B716" s="413"/>
      <c r="C716" s="414"/>
      <c r="D716" s="414"/>
      <c r="E716" s="414"/>
      <c r="F716" s="415"/>
      <c r="G716" s="415"/>
      <c r="H716" s="415"/>
      <c r="I716" s="415"/>
      <c r="K716" s="417"/>
      <c r="L716" s="418"/>
    </row>
    <row r="717" spans="1:12">
      <c r="A717" s="412"/>
      <c r="B717" s="413"/>
      <c r="C717" s="414"/>
      <c r="D717" s="414"/>
      <c r="E717" s="414"/>
      <c r="F717" s="415"/>
      <c r="G717" s="415"/>
      <c r="H717" s="415"/>
      <c r="I717" s="415"/>
      <c r="K717" s="417"/>
      <c r="L717" s="418"/>
    </row>
    <row r="718" spans="1:12">
      <c r="A718" s="419"/>
      <c r="B718" s="420"/>
      <c r="C718" s="421"/>
      <c r="D718" s="421"/>
      <c r="E718" s="421"/>
      <c r="F718" s="422"/>
      <c r="G718" s="415"/>
      <c r="H718" s="415"/>
      <c r="I718" s="415"/>
      <c r="K718" s="417"/>
      <c r="L718" s="418"/>
    </row>
    <row r="719" spans="1:12">
      <c r="A719" s="412"/>
      <c r="B719" s="413"/>
      <c r="C719" s="414"/>
      <c r="D719" s="414"/>
      <c r="E719" s="414"/>
      <c r="F719" s="415"/>
      <c r="G719" s="415"/>
      <c r="H719" s="415"/>
      <c r="I719" s="415"/>
      <c r="K719" s="417"/>
      <c r="L719" s="418"/>
    </row>
    <row r="720" spans="1:12">
      <c r="A720" s="412"/>
      <c r="B720" s="413"/>
      <c r="C720" s="414"/>
      <c r="D720" s="414"/>
      <c r="E720" s="414"/>
      <c r="F720" s="415"/>
      <c r="G720" s="415"/>
      <c r="H720" s="415"/>
      <c r="I720" s="415"/>
      <c r="K720" s="417"/>
      <c r="L720" s="418"/>
    </row>
    <row r="721" spans="1:12">
      <c r="A721" s="412"/>
      <c r="B721" s="413"/>
      <c r="C721" s="414"/>
      <c r="D721" s="414"/>
      <c r="E721" s="414"/>
      <c r="F721" s="415"/>
      <c r="G721" s="415"/>
      <c r="H721" s="415"/>
      <c r="I721" s="415"/>
      <c r="K721" s="417"/>
      <c r="L721" s="418"/>
    </row>
    <row r="722" spans="1:12">
      <c r="A722" s="412"/>
      <c r="B722" s="413"/>
      <c r="C722" s="414"/>
      <c r="D722" s="414"/>
      <c r="E722" s="414"/>
      <c r="F722" s="415"/>
      <c r="G722" s="415"/>
      <c r="H722" s="415"/>
      <c r="I722" s="415"/>
      <c r="K722" s="417"/>
      <c r="L722" s="418"/>
    </row>
    <row r="723" spans="1:12">
      <c r="A723" s="419"/>
      <c r="B723" s="420"/>
      <c r="C723" s="421"/>
      <c r="D723" s="421"/>
      <c r="E723" s="421"/>
      <c r="F723" s="422"/>
      <c r="G723" s="415"/>
      <c r="H723" s="415"/>
      <c r="I723" s="415"/>
      <c r="K723" s="417"/>
      <c r="L723" s="418"/>
    </row>
    <row r="724" spans="1:12">
      <c r="A724" s="412"/>
      <c r="B724" s="413"/>
      <c r="C724" s="414"/>
      <c r="D724" s="414"/>
      <c r="E724" s="414"/>
      <c r="F724" s="415"/>
      <c r="G724" s="415"/>
      <c r="H724" s="415"/>
      <c r="I724" s="415"/>
      <c r="K724" s="417"/>
      <c r="L724" s="418"/>
    </row>
    <row r="725" spans="1:12">
      <c r="A725" s="412"/>
      <c r="B725" s="413"/>
      <c r="C725" s="414"/>
      <c r="D725" s="414"/>
      <c r="E725" s="414"/>
      <c r="F725" s="415"/>
      <c r="G725" s="415"/>
      <c r="H725" s="415"/>
      <c r="I725" s="415"/>
      <c r="K725" s="417"/>
      <c r="L725" s="418"/>
    </row>
    <row r="726" spans="1:12">
      <c r="A726" s="412"/>
      <c r="B726" s="413"/>
      <c r="C726" s="414"/>
      <c r="D726" s="414"/>
      <c r="E726" s="414"/>
      <c r="F726" s="415"/>
      <c r="G726" s="415"/>
      <c r="H726" s="415"/>
      <c r="I726" s="415"/>
      <c r="K726" s="417"/>
      <c r="L726" s="418"/>
    </row>
    <row r="727" spans="1:12">
      <c r="A727" s="412"/>
      <c r="B727" s="413"/>
      <c r="C727" s="414"/>
      <c r="D727" s="414"/>
      <c r="E727" s="414"/>
      <c r="F727" s="415"/>
      <c r="G727" s="415"/>
      <c r="H727" s="415"/>
      <c r="I727" s="415"/>
      <c r="K727" s="417"/>
      <c r="L727" s="418"/>
    </row>
    <row r="728" spans="1:12">
      <c r="A728" s="419"/>
      <c r="B728" s="420"/>
      <c r="C728" s="421"/>
      <c r="D728" s="421"/>
      <c r="E728" s="421"/>
      <c r="F728" s="422"/>
      <c r="G728" s="415"/>
      <c r="H728" s="415"/>
      <c r="I728" s="415"/>
      <c r="K728" s="417"/>
      <c r="L728" s="418"/>
    </row>
    <row r="729" spans="1:12">
      <c r="A729" s="412"/>
      <c r="B729" s="413"/>
      <c r="C729" s="414"/>
      <c r="D729" s="414"/>
      <c r="E729" s="414"/>
      <c r="F729" s="415"/>
      <c r="G729" s="415"/>
      <c r="H729" s="415"/>
      <c r="I729" s="415"/>
      <c r="K729" s="417"/>
      <c r="L729" s="418"/>
    </row>
    <row r="730" spans="1:12">
      <c r="A730" s="412"/>
      <c r="B730" s="413"/>
      <c r="C730" s="414"/>
      <c r="D730" s="414"/>
      <c r="E730" s="414"/>
      <c r="F730" s="415"/>
      <c r="G730" s="415"/>
      <c r="H730" s="415"/>
      <c r="I730" s="415"/>
      <c r="K730" s="417"/>
      <c r="L730" s="418"/>
    </row>
    <row r="731" spans="1:12">
      <c r="A731" s="412"/>
      <c r="B731" s="413"/>
      <c r="C731" s="414"/>
      <c r="D731" s="414"/>
      <c r="E731" s="414"/>
      <c r="F731" s="415"/>
      <c r="G731" s="415"/>
      <c r="H731" s="415"/>
      <c r="I731" s="415"/>
      <c r="K731" s="417"/>
      <c r="L731" s="418"/>
    </row>
    <row r="732" spans="1:12">
      <c r="A732" s="412"/>
      <c r="B732" s="413"/>
      <c r="C732" s="414"/>
      <c r="D732" s="414"/>
      <c r="E732" s="414"/>
      <c r="F732" s="415"/>
      <c r="G732" s="415"/>
      <c r="H732" s="415"/>
      <c r="I732" s="415"/>
      <c r="K732" s="417"/>
      <c r="L732" s="418"/>
    </row>
    <row r="733" spans="1:12">
      <c r="A733" s="419"/>
      <c r="B733" s="420"/>
      <c r="C733" s="421"/>
      <c r="D733" s="421"/>
      <c r="E733" s="421"/>
      <c r="F733" s="422"/>
      <c r="G733" s="415"/>
      <c r="H733" s="415"/>
      <c r="I733" s="415"/>
      <c r="K733" s="417"/>
      <c r="L733" s="418"/>
    </row>
    <row r="734" spans="1:12">
      <c r="A734" s="412"/>
      <c r="B734" s="413"/>
      <c r="C734" s="414"/>
      <c r="D734" s="414"/>
      <c r="E734" s="414"/>
      <c r="F734" s="415"/>
      <c r="G734" s="415"/>
      <c r="H734" s="415"/>
      <c r="I734" s="415"/>
      <c r="K734" s="417"/>
      <c r="L734" s="418"/>
    </row>
    <row r="735" spans="1:12">
      <c r="A735" s="412"/>
      <c r="B735" s="413"/>
      <c r="C735" s="414"/>
      <c r="D735" s="414"/>
      <c r="E735" s="414"/>
      <c r="F735" s="415"/>
      <c r="G735" s="415"/>
      <c r="H735" s="415"/>
      <c r="I735" s="415"/>
      <c r="K735" s="417"/>
      <c r="L735" s="418"/>
    </row>
    <row r="736" spans="1:12">
      <c r="A736" s="412"/>
      <c r="B736" s="413"/>
      <c r="C736" s="414"/>
      <c r="D736" s="414"/>
      <c r="E736" s="414"/>
      <c r="F736" s="415"/>
      <c r="G736" s="415"/>
      <c r="H736" s="415"/>
      <c r="I736" s="415"/>
      <c r="K736" s="417"/>
      <c r="L736" s="418"/>
    </row>
    <row r="737" spans="1:12">
      <c r="A737" s="412"/>
      <c r="B737" s="413"/>
      <c r="C737" s="414"/>
      <c r="D737" s="414"/>
      <c r="E737" s="414"/>
      <c r="F737" s="415"/>
      <c r="G737" s="415"/>
      <c r="H737" s="415"/>
      <c r="I737" s="415"/>
      <c r="K737" s="417"/>
      <c r="L737" s="418"/>
    </row>
    <row r="738" spans="1:12">
      <c r="A738" s="419"/>
      <c r="B738" s="420"/>
      <c r="C738" s="421"/>
      <c r="D738" s="421"/>
      <c r="E738" s="421"/>
      <c r="F738" s="422"/>
      <c r="G738" s="415"/>
      <c r="H738" s="415"/>
      <c r="I738" s="415"/>
      <c r="K738" s="417"/>
      <c r="L738" s="418"/>
    </row>
    <row r="739" spans="1:12">
      <c r="A739" s="412"/>
      <c r="B739" s="413"/>
      <c r="C739" s="414"/>
      <c r="D739" s="414"/>
      <c r="E739" s="414"/>
      <c r="F739" s="415"/>
      <c r="G739" s="415"/>
      <c r="H739" s="415"/>
      <c r="I739" s="415"/>
      <c r="K739" s="417"/>
      <c r="L739" s="418"/>
    </row>
    <row r="740" spans="1:12">
      <c r="A740" s="412"/>
      <c r="B740" s="413"/>
      <c r="C740" s="414"/>
      <c r="D740" s="414"/>
      <c r="E740" s="414"/>
      <c r="F740" s="415"/>
      <c r="G740" s="415"/>
      <c r="H740" s="415"/>
      <c r="I740" s="415"/>
      <c r="K740" s="417"/>
      <c r="L740" s="418"/>
    </row>
    <row r="741" spans="1:12">
      <c r="A741" s="412"/>
      <c r="B741" s="413"/>
      <c r="C741" s="414"/>
      <c r="D741" s="414"/>
      <c r="E741" s="414"/>
      <c r="F741" s="415"/>
      <c r="G741" s="415"/>
      <c r="H741" s="415"/>
      <c r="I741" s="415"/>
      <c r="K741" s="417"/>
      <c r="L741" s="418"/>
    </row>
    <row r="742" spans="1:12">
      <c r="A742" s="412"/>
      <c r="B742" s="413"/>
      <c r="C742" s="414"/>
      <c r="D742" s="414"/>
      <c r="E742" s="414"/>
      <c r="F742" s="415"/>
      <c r="G742" s="415"/>
      <c r="H742" s="415"/>
      <c r="I742" s="415"/>
      <c r="K742" s="417"/>
      <c r="L742" s="418"/>
    </row>
    <row r="743" spans="1:12">
      <c r="A743" s="419"/>
      <c r="B743" s="420"/>
      <c r="C743" s="421"/>
      <c r="D743" s="421"/>
      <c r="E743" s="421"/>
      <c r="F743" s="422"/>
      <c r="G743" s="415"/>
      <c r="H743" s="415"/>
      <c r="I743" s="415"/>
      <c r="K743" s="417"/>
      <c r="L743" s="418"/>
    </row>
    <row r="744" spans="1:12">
      <c r="A744" s="412"/>
      <c r="B744" s="413"/>
      <c r="C744" s="414"/>
      <c r="D744" s="414"/>
      <c r="E744" s="414"/>
      <c r="F744" s="415"/>
      <c r="G744" s="415"/>
      <c r="H744" s="415"/>
      <c r="I744" s="415"/>
      <c r="K744" s="417"/>
      <c r="L744" s="418"/>
    </row>
    <row r="745" spans="1:12">
      <c r="A745" s="412"/>
      <c r="B745" s="413"/>
      <c r="C745" s="414"/>
      <c r="D745" s="414"/>
      <c r="E745" s="414"/>
      <c r="F745" s="415"/>
      <c r="G745" s="415"/>
      <c r="H745" s="415"/>
      <c r="I745" s="415"/>
      <c r="K745" s="417"/>
      <c r="L745" s="418"/>
    </row>
    <row r="746" spans="1:12">
      <c r="A746" s="412"/>
      <c r="B746" s="413"/>
      <c r="C746" s="414"/>
      <c r="D746" s="414"/>
      <c r="E746" s="414"/>
      <c r="F746" s="415"/>
      <c r="G746" s="415"/>
      <c r="H746" s="415"/>
      <c r="I746" s="415"/>
      <c r="K746" s="417"/>
      <c r="L746" s="418"/>
    </row>
    <row r="747" spans="1:12">
      <c r="A747" s="412"/>
      <c r="B747" s="413"/>
      <c r="C747" s="414"/>
      <c r="D747" s="414"/>
      <c r="E747" s="414"/>
      <c r="F747" s="415"/>
      <c r="G747" s="415"/>
      <c r="H747" s="415"/>
      <c r="I747" s="415"/>
      <c r="K747" s="417"/>
      <c r="L747" s="418"/>
    </row>
    <row r="748" spans="1:12">
      <c r="A748" s="419"/>
      <c r="B748" s="420"/>
      <c r="C748" s="421"/>
      <c r="D748" s="421"/>
      <c r="E748" s="421"/>
      <c r="F748" s="422"/>
      <c r="G748" s="415"/>
      <c r="H748" s="415"/>
      <c r="I748" s="415"/>
      <c r="K748" s="417"/>
      <c r="L748" s="418"/>
    </row>
    <row r="749" spans="1:12">
      <c r="A749" s="412"/>
      <c r="B749" s="413"/>
      <c r="C749" s="414"/>
      <c r="D749" s="414"/>
      <c r="E749" s="414"/>
      <c r="F749" s="415"/>
      <c r="G749" s="415"/>
      <c r="H749" s="415"/>
      <c r="I749" s="415"/>
      <c r="K749" s="417"/>
      <c r="L749" s="418"/>
    </row>
    <row r="750" spans="1:12">
      <c r="A750" s="412"/>
      <c r="B750" s="413"/>
      <c r="C750" s="414"/>
      <c r="D750" s="414"/>
      <c r="E750" s="414"/>
      <c r="F750" s="415"/>
      <c r="G750" s="415"/>
      <c r="H750" s="415"/>
      <c r="I750" s="415"/>
      <c r="K750" s="417"/>
      <c r="L750" s="418"/>
    </row>
    <row r="751" spans="1:12">
      <c r="A751" s="412"/>
      <c r="B751" s="413"/>
      <c r="C751" s="414"/>
      <c r="D751" s="414"/>
      <c r="E751" s="414"/>
      <c r="F751" s="415"/>
      <c r="G751" s="415"/>
      <c r="H751" s="415"/>
      <c r="I751" s="415"/>
      <c r="K751" s="417"/>
      <c r="L751" s="418"/>
    </row>
    <row r="752" spans="1:12">
      <c r="A752" s="412"/>
      <c r="B752" s="413"/>
      <c r="C752" s="414"/>
      <c r="D752" s="414"/>
      <c r="E752" s="414"/>
      <c r="F752" s="415"/>
      <c r="G752" s="415"/>
      <c r="H752" s="415"/>
      <c r="I752" s="415"/>
      <c r="K752" s="417"/>
      <c r="L752" s="418"/>
    </row>
    <row r="753" spans="1:12">
      <c r="A753" s="419"/>
      <c r="B753" s="420"/>
      <c r="C753" s="421"/>
      <c r="D753" s="421"/>
      <c r="E753" s="421"/>
      <c r="F753" s="422"/>
      <c r="G753" s="415"/>
      <c r="H753" s="415"/>
      <c r="I753" s="415"/>
      <c r="K753" s="417"/>
      <c r="L753" s="418"/>
    </row>
    <row r="754" spans="1:12">
      <c r="A754" s="412"/>
      <c r="B754" s="413"/>
      <c r="C754" s="414"/>
      <c r="D754" s="414"/>
      <c r="E754" s="414"/>
      <c r="F754" s="415"/>
      <c r="G754" s="415"/>
      <c r="H754" s="415"/>
      <c r="I754" s="415"/>
      <c r="K754" s="417"/>
      <c r="L754" s="418"/>
    </row>
    <row r="755" spans="1:12">
      <c r="A755" s="412"/>
      <c r="B755" s="413"/>
      <c r="C755" s="414"/>
      <c r="D755" s="414"/>
      <c r="E755" s="414"/>
      <c r="F755" s="415"/>
      <c r="G755" s="415"/>
      <c r="H755" s="415"/>
      <c r="I755" s="415"/>
      <c r="K755" s="417"/>
      <c r="L755" s="418"/>
    </row>
    <row r="756" spans="1:12">
      <c r="A756" s="412"/>
      <c r="B756" s="413"/>
      <c r="C756" s="414"/>
      <c r="D756" s="414"/>
      <c r="E756" s="414"/>
      <c r="F756" s="415"/>
      <c r="G756" s="415"/>
      <c r="H756" s="415"/>
      <c r="I756" s="415"/>
      <c r="K756" s="417"/>
      <c r="L756" s="418"/>
    </row>
    <row r="757" spans="1:12">
      <c r="A757" s="412"/>
      <c r="B757" s="413"/>
      <c r="C757" s="414"/>
      <c r="D757" s="414"/>
      <c r="E757" s="414"/>
      <c r="F757" s="415"/>
      <c r="G757" s="415"/>
      <c r="H757" s="415"/>
      <c r="I757" s="415"/>
      <c r="K757" s="417"/>
      <c r="L757" s="418"/>
    </row>
    <row r="758" spans="1:12">
      <c r="A758" s="419"/>
      <c r="B758" s="420"/>
      <c r="C758" s="421"/>
      <c r="D758" s="421"/>
      <c r="E758" s="421"/>
      <c r="F758" s="422"/>
      <c r="G758" s="415"/>
      <c r="H758" s="415"/>
      <c r="I758" s="415"/>
      <c r="K758" s="417"/>
      <c r="L758" s="418"/>
    </row>
    <row r="759" spans="1:12">
      <c r="A759" s="412"/>
      <c r="B759" s="413"/>
      <c r="C759" s="414"/>
      <c r="D759" s="414"/>
      <c r="E759" s="414"/>
      <c r="F759" s="415"/>
      <c r="G759" s="415"/>
      <c r="H759" s="415"/>
      <c r="I759" s="415"/>
      <c r="K759" s="417"/>
      <c r="L759" s="418"/>
    </row>
    <row r="760" spans="1:12">
      <c r="A760" s="412"/>
      <c r="B760" s="413"/>
      <c r="C760" s="414"/>
      <c r="D760" s="414"/>
      <c r="E760" s="414"/>
      <c r="F760" s="415"/>
      <c r="G760" s="415"/>
      <c r="H760" s="415"/>
      <c r="I760" s="415"/>
      <c r="K760" s="417"/>
      <c r="L760" s="418"/>
    </row>
    <row r="761" spans="1:12">
      <c r="A761" s="412"/>
      <c r="B761" s="413"/>
      <c r="C761" s="414"/>
      <c r="D761" s="414"/>
      <c r="E761" s="414"/>
      <c r="F761" s="415"/>
      <c r="G761" s="415"/>
      <c r="H761" s="415"/>
      <c r="I761" s="415"/>
      <c r="K761" s="417"/>
      <c r="L761" s="418"/>
    </row>
    <row r="762" spans="1:12">
      <c r="A762" s="412"/>
      <c r="B762" s="413"/>
      <c r="C762" s="414"/>
      <c r="D762" s="414"/>
      <c r="E762" s="414"/>
      <c r="F762" s="415"/>
      <c r="G762" s="415"/>
      <c r="H762" s="415"/>
      <c r="I762" s="415"/>
      <c r="K762" s="417"/>
      <c r="L762" s="418"/>
    </row>
    <row r="763" spans="1:12">
      <c r="A763" s="419"/>
      <c r="B763" s="420"/>
      <c r="C763" s="421"/>
      <c r="D763" s="421"/>
      <c r="E763" s="421"/>
      <c r="F763" s="422"/>
      <c r="G763" s="415"/>
      <c r="H763" s="415"/>
      <c r="I763" s="415"/>
      <c r="K763" s="417"/>
      <c r="L763" s="418"/>
    </row>
    <row r="764" spans="1:12">
      <c r="A764" s="412"/>
      <c r="B764" s="413"/>
      <c r="C764" s="414"/>
      <c r="D764" s="414"/>
      <c r="E764" s="414"/>
      <c r="F764" s="415"/>
      <c r="G764" s="415"/>
      <c r="H764" s="415"/>
      <c r="I764" s="415"/>
      <c r="K764" s="417"/>
      <c r="L764" s="418"/>
    </row>
    <row r="765" spans="1:12">
      <c r="A765" s="412"/>
      <c r="B765" s="413"/>
      <c r="C765" s="414"/>
      <c r="D765" s="414"/>
      <c r="E765" s="414"/>
      <c r="F765" s="415"/>
      <c r="G765" s="415"/>
      <c r="H765" s="415"/>
      <c r="I765" s="415"/>
      <c r="K765" s="417"/>
      <c r="L765" s="418"/>
    </row>
    <row r="766" spans="1:12">
      <c r="A766" s="412"/>
      <c r="B766" s="413"/>
      <c r="C766" s="414"/>
      <c r="D766" s="414"/>
      <c r="E766" s="414"/>
      <c r="F766" s="415"/>
      <c r="G766" s="415"/>
      <c r="H766" s="415"/>
      <c r="I766" s="415"/>
      <c r="K766" s="417"/>
      <c r="L766" s="418"/>
    </row>
    <row r="767" spans="1:12">
      <c r="A767" s="412"/>
      <c r="B767" s="413"/>
      <c r="C767" s="414"/>
      <c r="D767" s="414"/>
      <c r="E767" s="414"/>
      <c r="F767" s="415"/>
      <c r="G767" s="415"/>
      <c r="H767" s="415"/>
      <c r="I767" s="415"/>
      <c r="K767" s="417"/>
      <c r="L767" s="418"/>
    </row>
    <row r="768" spans="1:12">
      <c r="A768" s="419"/>
      <c r="B768" s="420"/>
      <c r="C768" s="421"/>
      <c r="D768" s="421"/>
      <c r="E768" s="421"/>
      <c r="F768" s="422"/>
      <c r="G768" s="415"/>
      <c r="H768" s="415"/>
      <c r="I768" s="415"/>
      <c r="K768" s="417"/>
      <c r="L768" s="418"/>
    </row>
    <row r="769" spans="1:12">
      <c r="A769" s="412"/>
      <c r="B769" s="413"/>
      <c r="C769" s="414"/>
      <c r="D769" s="414"/>
      <c r="E769" s="414"/>
      <c r="F769" s="415"/>
      <c r="G769" s="415"/>
      <c r="H769" s="415"/>
      <c r="I769" s="415"/>
      <c r="K769" s="417"/>
      <c r="L769" s="418"/>
    </row>
    <row r="770" spans="1:12">
      <c r="A770" s="412"/>
      <c r="B770" s="413"/>
      <c r="C770" s="414"/>
      <c r="D770" s="414"/>
      <c r="E770" s="414"/>
      <c r="F770" s="415"/>
      <c r="G770" s="415"/>
      <c r="H770" s="415"/>
      <c r="I770" s="415"/>
      <c r="K770" s="417"/>
      <c r="L770" s="418"/>
    </row>
    <row r="771" spans="1:12">
      <c r="A771" s="412"/>
      <c r="B771" s="413"/>
      <c r="C771" s="414"/>
      <c r="D771" s="414"/>
      <c r="E771" s="414"/>
      <c r="F771" s="415"/>
      <c r="G771" s="415"/>
      <c r="H771" s="415"/>
      <c r="I771" s="415"/>
      <c r="K771" s="417"/>
      <c r="L771" s="418"/>
    </row>
    <row r="772" spans="1:12">
      <c r="A772" s="412"/>
      <c r="B772" s="413"/>
      <c r="C772" s="414"/>
      <c r="D772" s="414"/>
      <c r="E772" s="414"/>
      <c r="F772" s="415"/>
      <c r="G772" s="415"/>
      <c r="H772" s="415"/>
      <c r="I772" s="415"/>
      <c r="K772" s="417"/>
      <c r="L772" s="418"/>
    </row>
    <row r="773" spans="1:12">
      <c r="A773" s="419"/>
      <c r="B773" s="420"/>
      <c r="C773" s="421"/>
      <c r="D773" s="421"/>
      <c r="E773" s="421"/>
      <c r="F773" s="422"/>
      <c r="G773" s="415"/>
      <c r="H773" s="415"/>
      <c r="I773" s="415"/>
      <c r="K773" s="417"/>
      <c r="L773" s="418"/>
    </row>
    <row r="774" spans="1:12">
      <c r="A774" s="412"/>
      <c r="B774" s="413"/>
      <c r="C774" s="414"/>
      <c r="D774" s="414"/>
      <c r="E774" s="414"/>
      <c r="F774" s="415"/>
      <c r="G774" s="415"/>
      <c r="H774" s="415"/>
      <c r="I774" s="415"/>
      <c r="K774" s="417"/>
      <c r="L774" s="418"/>
    </row>
    <row r="775" spans="1:12">
      <c r="A775" s="412"/>
      <c r="B775" s="413"/>
      <c r="C775" s="414"/>
      <c r="D775" s="414"/>
      <c r="E775" s="414"/>
      <c r="F775" s="415"/>
      <c r="G775" s="415"/>
      <c r="H775" s="415"/>
      <c r="I775" s="415"/>
      <c r="K775" s="417"/>
      <c r="L775" s="418"/>
    </row>
    <row r="776" spans="1:12">
      <c r="A776" s="412"/>
      <c r="B776" s="413"/>
      <c r="C776" s="414"/>
      <c r="D776" s="414"/>
      <c r="E776" s="414"/>
      <c r="F776" s="415"/>
      <c r="G776" s="415"/>
      <c r="H776" s="415"/>
      <c r="I776" s="415"/>
      <c r="K776" s="417"/>
      <c r="L776" s="418"/>
    </row>
    <row r="777" spans="1:12">
      <c r="A777" s="412"/>
      <c r="B777" s="413"/>
      <c r="C777" s="414"/>
      <c r="D777" s="414"/>
      <c r="E777" s="414"/>
      <c r="F777" s="415"/>
      <c r="G777" s="415"/>
      <c r="H777" s="415"/>
      <c r="I777" s="415"/>
      <c r="K777" s="417"/>
      <c r="L777" s="418"/>
    </row>
    <row r="778" spans="1:12">
      <c r="A778" s="419"/>
      <c r="B778" s="420"/>
      <c r="C778" s="421"/>
      <c r="D778" s="421"/>
      <c r="E778" s="421"/>
      <c r="F778" s="422"/>
      <c r="G778" s="415"/>
      <c r="H778" s="415"/>
      <c r="I778" s="415"/>
      <c r="K778" s="417"/>
      <c r="L778" s="418"/>
    </row>
    <row r="779" spans="1:12">
      <c r="A779" s="412"/>
      <c r="B779" s="413"/>
      <c r="C779" s="414"/>
      <c r="D779" s="414"/>
      <c r="E779" s="414"/>
      <c r="F779" s="415"/>
      <c r="G779" s="415"/>
      <c r="H779" s="415"/>
      <c r="I779" s="415"/>
      <c r="K779" s="417"/>
      <c r="L779" s="418"/>
    </row>
    <row r="780" spans="1:12">
      <c r="A780" s="412"/>
      <c r="B780" s="413"/>
      <c r="C780" s="414"/>
      <c r="D780" s="414"/>
      <c r="E780" s="414"/>
      <c r="F780" s="415"/>
      <c r="G780" s="415"/>
      <c r="H780" s="415"/>
      <c r="I780" s="415"/>
      <c r="K780" s="417"/>
      <c r="L780" s="418"/>
    </row>
    <row r="781" spans="1:12">
      <c r="A781" s="412"/>
      <c r="B781" s="413"/>
      <c r="C781" s="414"/>
      <c r="D781" s="414"/>
      <c r="E781" s="414"/>
      <c r="F781" s="415"/>
      <c r="G781" s="415"/>
      <c r="H781" s="415"/>
      <c r="I781" s="415"/>
      <c r="K781" s="417"/>
      <c r="L781" s="418"/>
    </row>
    <row r="782" spans="1:12">
      <c r="A782" s="412"/>
      <c r="B782" s="413"/>
      <c r="C782" s="414"/>
      <c r="D782" s="414"/>
      <c r="E782" s="414"/>
      <c r="F782" s="415"/>
      <c r="G782" s="415"/>
      <c r="H782" s="415"/>
      <c r="I782" s="415"/>
      <c r="K782" s="417"/>
      <c r="L782" s="418"/>
    </row>
    <row r="783" spans="1:12">
      <c r="A783" s="419"/>
      <c r="B783" s="420"/>
      <c r="C783" s="421"/>
      <c r="D783" s="421"/>
      <c r="E783" s="421"/>
      <c r="F783" s="422"/>
      <c r="G783" s="415"/>
      <c r="H783" s="415"/>
      <c r="I783" s="415"/>
      <c r="K783" s="417"/>
      <c r="L783" s="418"/>
    </row>
    <row r="784" spans="1:12">
      <c r="A784" s="412"/>
      <c r="B784" s="413"/>
      <c r="C784" s="414"/>
      <c r="D784" s="414"/>
      <c r="E784" s="414"/>
      <c r="F784" s="415"/>
      <c r="G784" s="415"/>
      <c r="H784" s="415"/>
      <c r="I784" s="415"/>
      <c r="K784" s="417"/>
      <c r="L784" s="418"/>
    </row>
    <row r="785" spans="1:12">
      <c r="A785" s="412"/>
      <c r="B785" s="413"/>
      <c r="C785" s="414"/>
      <c r="D785" s="414"/>
      <c r="E785" s="414"/>
      <c r="F785" s="415"/>
      <c r="G785" s="415"/>
      <c r="H785" s="415"/>
      <c r="I785" s="415"/>
      <c r="K785" s="417"/>
      <c r="L785" s="418"/>
    </row>
    <row r="786" spans="1:12">
      <c r="A786" s="412"/>
      <c r="B786" s="413"/>
      <c r="C786" s="414"/>
      <c r="D786" s="414"/>
      <c r="E786" s="414"/>
      <c r="F786" s="415"/>
      <c r="G786" s="415"/>
      <c r="H786" s="415"/>
      <c r="I786" s="415"/>
      <c r="K786" s="417"/>
      <c r="L786" s="418"/>
    </row>
    <row r="787" spans="1:12">
      <c r="A787" s="412"/>
      <c r="B787" s="413"/>
      <c r="C787" s="414"/>
      <c r="D787" s="414"/>
      <c r="E787" s="414"/>
      <c r="F787" s="415"/>
      <c r="G787" s="415"/>
      <c r="H787" s="415"/>
      <c r="I787" s="415"/>
      <c r="K787" s="417"/>
      <c r="L787" s="418"/>
    </row>
    <row r="788" spans="1:12">
      <c r="A788" s="419"/>
      <c r="B788" s="420"/>
      <c r="C788" s="421"/>
      <c r="D788" s="421"/>
      <c r="E788" s="421"/>
      <c r="F788" s="422"/>
      <c r="G788" s="415"/>
      <c r="H788" s="415"/>
      <c r="I788" s="415"/>
      <c r="K788" s="417"/>
      <c r="L788" s="418"/>
    </row>
    <row r="789" spans="1:12">
      <c r="A789" s="412"/>
      <c r="B789" s="413"/>
      <c r="C789" s="414"/>
      <c r="D789" s="414"/>
      <c r="E789" s="414"/>
      <c r="F789" s="415"/>
      <c r="G789" s="415"/>
      <c r="H789" s="415"/>
      <c r="I789" s="415"/>
      <c r="K789" s="417"/>
      <c r="L789" s="418"/>
    </row>
    <row r="790" spans="1:12">
      <c r="A790" s="412"/>
      <c r="B790" s="413"/>
      <c r="C790" s="414"/>
      <c r="D790" s="414"/>
      <c r="E790" s="414"/>
      <c r="F790" s="415"/>
      <c r="G790" s="415"/>
      <c r="H790" s="415"/>
      <c r="I790" s="415"/>
      <c r="K790" s="417"/>
      <c r="L790" s="418"/>
    </row>
    <row r="791" spans="1:12">
      <c r="A791" s="412"/>
      <c r="B791" s="413"/>
      <c r="C791" s="414"/>
      <c r="D791" s="414"/>
      <c r="E791" s="414"/>
      <c r="F791" s="415"/>
      <c r="G791" s="415"/>
      <c r="H791" s="415"/>
      <c r="I791" s="415"/>
      <c r="K791" s="417"/>
      <c r="L791" s="418"/>
    </row>
    <row r="792" spans="1:12">
      <c r="A792" s="412"/>
      <c r="B792" s="413"/>
      <c r="C792" s="414"/>
      <c r="D792" s="414"/>
      <c r="E792" s="414"/>
      <c r="F792" s="415"/>
      <c r="G792" s="415"/>
      <c r="H792" s="415"/>
      <c r="I792" s="415"/>
      <c r="K792" s="417"/>
      <c r="L792" s="418"/>
    </row>
    <row r="793" spans="1:12">
      <c r="A793" s="419"/>
      <c r="B793" s="420"/>
      <c r="C793" s="421"/>
      <c r="D793" s="421"/>
      <c r="E793" s="421"/>
      <c r="F793" s="422"/>
      <c r="G793" s="415"/>
      <c r="H793" s="415"/>
      <c r="I793" s="415"/>
      <c r="K793" s="417"/>
      <c r="L793" s="418"/>
    </row>
    <row r="794" spans="1:12">
      <c r="A794" s="412"/>
      <c r="B794" s="413"/>
      <c r="C794" s="414"/>
      <c r="D794" s="414"/>
      <c r="E794" s="414"/>
      <c r="F794" s="415"/>
      <c r="G794" s="415"/>
      <c r="H794" s="415"/>
      <c r="I794" s="415"/>
      <c r="K794" s="417"/>
      <c r="L794" s="418"/>
    </row>
    <row r="795" spans="1:12">
      <c r="A795" s="412"/>
      <c r="B795" s="413"/>
      <c r="C795" s="414"/>
      <c r="D795" s="414"/>
      <c r="E795" s="414"/>
      <c r="F795" s="415"/>
      <c r="G795" s="415"/>
      <c r="H795" s="415"/>
      <c r="I795" s="415"/>
      <c r="K795" s="417"/>
      <c r="L795" s="418"/>
    </row>
    <row r="796" spans="1:12">
      <c r="A796" s="412"/>
      <c r="B796" s="413"/>
      <c r="C796" s="414"/>
      <c r="D796" s="414"/>
      <c r="E796" s="414"/>
      <c r="F796" s="415"/>
      <c r="G796" s="415"/>
      <c r="H796" s="415"/>
      <c r="I796" s="415"/>
      <c r="K796" s="417"/>
      <c r="L796" s="418"/>
    </row>
    <row r="797" spans="1:12">
      <c r="A797" s="412"/>
      <c r="B797" s="413"/>
      <c r="C797" s="414"/>
      <c r="D797" s="414"/>
      <c r="E797" s="414"/>
      <c r="F797" s="415"/>
      <c r="G797" s="415"/>
      <c r="H797" s="415"/>
      <c r="I797" s="415"/>
      <c r="K797" s="417"/>
      <c r="L797" s="418"/>
    </row>
    <row r="798" spans="1:12">
      <c r="A798" s="419"/>
      <c r="B798" s="420"/>
      <c r="C798" s="421"/>
      <c r="D798" s="421"/>
      <c r="E798" s="421"/>
      <c r="F798" s="422"/>
      <c r="G798" s="415"/>
      <c r="H798" s="415"/>
      <c r="I798" s="415"/>
      <c r="K798" s="417"/>
      <c r="L798" s="418"/>
    </row>
    <row r="799" spans="1:12">
      <c r="A799" s="412"/>
      <c r="B799" s="413"/>
      <c r="C799" s="414"/>
      <c r="D799" s="414"/>
      <c r="E799" s="414"/>
      <c r="F799" s="415"/>
      <c r="G799" s="415"/>
      <c r="H799" s="415"/>
      <c r="I799" s="415"/>
      <c r="K799" s="417"/>
      <c r="L799" s="418"/>
    </row>
    <row r="800" spans="1:12">
      <c r="A800" s="412"/>
      <c r="B800" s="413"/>
      <c r="C800" s="414"/>
      <c r="D800" s="414"/>
      <c r="E800" s="414"/>
      <c r="F800" s="415"/>
      <c r="G800" s="415"/>
      <c r="H800" s="415"/>
      <c r="I800" s="415"/>
      <c r="K800" s="417"/>
      <c r="L800" s="418"/>
    </row>
    <row r="801" spans="1:12">
      <c r="A801" s="412"/>
      <c r="B801" s="413"/>
      <c r="C801" s="414"/>
      <c r="D801" s="414"/>
      <c r="E801" s="414"/>
      <c r="F801" s="415"/>
      <c r="G801" s="415"/>
      <c r="H801" s="415"/>
      <c r="I801" s="415"/>
      <c r="K801" s="417"/>
      <c r="L801" s="418"/>
    </row>
    <row r="802" spans="1:12">
      <c r="A802" s="412"/>
      <c r="B802" s="413"/>
      <c r="C802" s="414"/>
      <c r="D802" s="414"/>
      <c r="E802" s="414"/>
      <c r="F802" s="415"/>
      <c r="G802" s="415"/>
      <c r="H802" s="415"/>
      <c r="I802" s="415"/>
      <c r="K802" s="417"/>
      <c r="L802" s="418"/>
    </row>
    <row r="803" spans="1:12">
      <c r="A803" s="419"/>
      <c r="B803" s="420"/>
      <c r="C803" s="421"/>
      <c r="D803" s="421"/>
      <c r="E803" s="421"/>
      <c r="F803" s="422"/>
      <c r="G803" s="415"/>
      <c r="H803" s="415"/>
      <c r="I803" s="415"/>
      <c r="K803" s="417"/>
      <c r="L803" s="418"/>
    </row>
    <row r="804" spans="1:12">
      <c r="A804" s="412"/>
      <c r="B804" s="413"/>
      <c r="C804" s="414"/>
      <c r="D804" s="414"/>
      <c r="E804" s="414"/>
      <c r="F804" s="415"/>
      <c r="G804" s="415"/>
      <c r="H804" s="415"/>
      <c r="I804" s="415"/>
      <c r="K804" s="417"/>
      <c r="L804" s="418"/>
    </row>
    <row r="805" spans="1:12">
      <c r="A805" s="412"/>
      <c r="B805" s="413"/>
      <c r="C805" s="414"/>
      <c r="D805" s="414"/>
      <c r="E805" s="414"/>
      <c r="F805" s="415"/>
      <c r="G805" s="415"/>
      <c r="H805" s="415"/>
      <c r="I805" s="415"/>
      <c r="K805" s="417"/>
      <c r="L805" s="418"/>
    </row>
    <row r="806" spans="1:12">
      <c r="A806" s="412"/>
      <c r="B806" s="413"/>
      <c r="C806" s="414"/>
      <c r="D806" s="414"/>
      <c r="E806" s="414"/>
      <c r="F806" s="415"/>
      <c r="G806" s="415"/>
      <c r="H806" s="415"/>
      <c r="I806" s="415"/>
      <c r="K806" s="417"/>
      <c r="L806" s="418"/>
    </row>
    <row r="807" spans="1:12">
      <c r="A807" s="412"/>
      <c r="B807" s="413"/>
      <c r="C807" s="414"/>
      <c r="D807" s="414"/>
      <c r="E807" s="414"/>
      <c r="F807" s="415"/>
      <c r="G807" s="415"/>
      <c r="H807" s="415"/>
      <c r="I807" s="415"/>
      <c r="K807" s="417"/>
      <c r="L807" s="418"/>
    </row>
    <row r="808" spans="1:12">
      <c r="A808" s="419"/>
      <c r="B808" s="420"/>
      <c r="C808" s="421"/>
      <c r="D808" s="421"/>
      <c r="E808" s="421"/>
      <c r="F808" s="422"/>
      <c r="G808" s="415"/>
      <c r="H808" s="415"/>
      <c r="I808" s="415"/>
      <c r="K808" s="417"/>
      <c r="L808" s="418"/>
    </row>
    <row r="809" spans="1:12">
      <c r="A809" s="412"/>
      <c r="B809" s="413"/>
      <c r="C809" s="414"/>
      <c r="D809" s="414"/>
      <c r="E809" s="414"/>
      <c r="F809" s="415"/>
      <c r="G809" s="415"/>
      <c r="H809" s="415"/>
      <c r="I809" s="415"/>
      <c r="K809" s="417"/>
      <c r="L809" s="418"/>
    </row>
    <row r="810" spans="1:12">
      <c r="A810" s="412"/>
      <c r="B810" s="413"/>
      <c r="C810" s="414"/>
      <c r="D810" s="414"/>
      <c r="E810" s="414"/>
      <c r="F810" s="415"/>
      <c r="G810" s="415"/>
      <c r="H810" s="415"/>
      <c r="I810" s="415"/>
      <c r="K810" s="417"/>
      <c r="L810" s="418"/>
    </row>
    <row r="811" spans="1:12">
      <c r="A811" s="412"/>
      <c r="B811" s="413"/>
      <c r="C811" s="414"/>
      <c r="D811" s="414"/>
      <c r="E811" s="414"/>
      <c r="F811" s="415"/>
      <c r="G811" s="415"/>
      <c r="H811" s="415"/>
      <c r="I811" s="415"/>
      <c r="K811" s="417"/>
      <c r="L811" s="418"/>
    </row>
    <row r="812" spans="1:12">
      <c r="A812" s="412"/>
      <c r="B812" s="413"/>
      <c r="C812" s="414"/>
      <c r="D812" s="414"/>
      <c r="E812" s="414"/>
      <c r="F812" s="415"/>
      <c r="G812" s="415"/>
      <c r="H812" s="415"/>
      <c r="I812" s="415"/>
      <c r="K812" s="417"/>
      <c r="L812" s="418"/>
    </row>
    <row r="813" spans="1:12">
      <c r="A813" s="419"/>
      <c r="B813" s="420"/>
      <c r="C813" s="421"/>
      <c r="D813" s="421"/>
      <c r="E813" s="421"/>
      <c r="F813" s="422"/>
      <c r="G813" s="415"/>
      <c r="H813" s="415"/>
      <c r="I813" s="415"/>
      <c r="K813" s="417"/>
      <c r="L813" s="418"/>
    </row>
    <row r="814" spans="1:12">
      <c r="A814" s="412"/>
      <c r="B814" s="413"/>
      <c r="C814" s="414"/>
      <c r="D814" s="414"/>
      <c r="E814" s="414"/>
      <c r="F814" s="415"/>
      <c r="G814" s="415"/>
      <c r="H814" s="415"/>
      <c r="I814" s="415"/>
      <c r="K814" s="417"/>
      <c r="L814" s="418"/>
    </row>
    <row r="815" spans="1:12">
      <c r="A815" s="412"/>
      <c r="B815" s="413"/>
      <c r="C815" s="414"/>
      <c r="D815" s="414"/>
      <c r="E815" s="414"/>
      <c r="F815" s="415"/>
      <c r="G815" s="415"/>
      <c r="H815" s="415"/>
      <c r="I815" s="415"/>
      <c r="K815" s="417"/>
      <c r="L815" s="418"/>
    </row>
    <row r="816" spans="1:12">
      <c r="A816" s="412"/>
      <c r="B816" s="413"/>
      <c r="C816" s="414"/>
      <c r="D816" s="414"/>
      <c r="E816" s="414"/>
      <c r="F816" s="415"/>
      <c r="G816" s="415"/>
      <c r="H816" s="415"/>
      <c r="I816" s="415"/>
      <c r="K816" s="417"/>
      <c r="L816" s="418"/>
    </row>
    <row r="817" spans="1:12">
      <c r="A817" s="412"/>
      <c r="B817" s="413"/>
      <c r="C817" s="414"/>
      <c r="D817" s="414"/>
      <c r="E817" s="414"/>
      <c r="F817" s="415"/>
      <c r="G817" s="415"/>
      <c r="H817" s="415"/>
      <c r="I817" s="415"/>
      <c r="K817" s="417"/>
      <c r="L817" s="418"/>
    </row>
    <row r="818" spans="1:12">
      <c r="A818" s="419"/>
      <c r="B818" s="420"/>
      <c r="C818" s="421"/>
      <c r="D818" s="421"/>
      <c r="E818" s="421"/>
      <c r="F818" s="422"/>
      <c r="G818" s="415"/>
      <c r="H818" s="415"/>
      <c r="I818" s="415"/>
      <c r="K818" s="417"/>
      <c r="L818" s="418"/>
    </row>
    <row r="819" spans="1:12">
      <c r="A819" s="412"/>
      <c r="B819" s="413"/>
      <c r="C819" s="414"/>
      <c r="D819" s="414"/>
      <c r="E819" s="414"/>
      <c r="F819" s="415"/>
      <c r="G819" s="415"/>
      <c r="H819" s="415"/>
      <c r="I819" s="415"/>
      <c r="K819" s="417"/>
      <c r="L819" s="418"/>
    </row>
    <row r="820" spans="1:12">
      <c r="A820" s="412"/>
      <c r="B820" s="413"/>
      <c r="C820" s="414"/>
      <c r="D820" s="414"/>
      <c r="E820" s="414"/>
      <c r="F820" s="415"/>
      <c r="G820" s="415"/>
      <c r="H820" s="415"/>
      <c r="I820" s="415"/>
      <c r="K820" s="417"/>
      <c r="L820" s="418"/>
    </row>
    <row r="821" spans="1:12">
      <c r="A821" s="412"/>
      <c r="B821" s="413"/>
      <c r="C821" s="414"/>
      <c r="D821" s="414"/>
      <c r="E821" s="414"/>
      <c r="F821" s="415"/>
      <c r="G821" s="415"/>
      <c r="H821" s="415"/>
      <c r="I821" s="415"/>
      <c r="K821" s="417"/>
      <c r="L821" s="418"/>
    </row>
    <row r="822" spans="1:12">
      <c r="A822" s="412"/>
      <c r="B822" s="413"/>
      <c r="C822" s="414"/>
      <c r="D822" s="414"/>
      <c r="E822" s="414"/>
      <c r="F822" s="415"/>
      <c r="G822" s="415"/>
      <c r="H822" s="415"/>
      <c r="I822" s="415"/>
      <c r="K822" s="417"/>
      <c r="L822" s="418"/>
    </row>
    <row r="823" spans="1:12">
      <c r="A823" s="419"/>
      <c r="B823" s="420"/>
      <c r="C823" s="421"/>
      <c r="D823" s="421"/>
      <c r="E823" s="421"/>
      <c r="F823" s="422"/>
      <c r="G823" s="415"/>
      <c r="H823" s="415"/>
      <c r="I823" s="415"/>
      <c r="K823" s="417"/>
      <c r="L823" s="418"/>
    </row>
    <row r="824" spans="1:12">
      <c r="A824" s="412"/>
      <c r="B824" s="413"/>
      <c r="C824" s="414"/>
      <c r="D824" s="414"/>
      <c r="E824" s="414"/>
      <c r="F824" s="415"/>
      <c r="G824" s="415"/>
      <c r="H824" s="415"/>
      <c r="I824" s="415"/>
      <c r="K824" s="417"/>
      <c r="L824" s="418"/>
    </row>
    <row r="825" spans="1:12">
      <c r="A825" s="412"/>
      <c r="B825" s="413"/>
      <c r="C825" s="414"/>
      <c r="D825" s="414"/>
      <c r="E825" s="414"/>
      <c r="F825" s="415"/>
      <c r="G825" s="415"/>
      <c r="H825" s="415"/>
      <c r="I825" s="415"/>
      <c r="K825" s="417"/>
      <c r="L825" s="418"/>
    </row>
    <row r="826" spans="1:12">
      <c r="A826" s="412"/>
      <c r="B826" s="413"/>
      <c r="C826" s="414"/>
      <c r="D826" s="414"/>
      <c r="E826" s="414"/>
      <c r="F826" s="415"/>
      <c r="G826" s="415"/>
      <c r="H826" s="415"/>
      <c r="I826" s="415"/>
      <c r="K826" s="417"/>
      <c r="L826" s="418"/>
    </row>
    <row r="827" spans="1:12">
      <c r="A827" s="412"/>
      <c r="B827" s="413"/>
      <c r="C827" s="414"/>
      <c r="D827" s="414"/>
      <c r="E827" s="414"/>
      <c r="F827" s="415"/>
      <c r="G827" s="415"/>
      <c r="H827" s="415"/>
      <c r="I827" s="415"/>
      <c r="K827" s="417"/>
      <c r="L827" s="418"/>
    </row>
    <row r="828" spans="1:12">
      <c r="A828" s="419"/>
      <c r="B828" s="420"/>
      <c r="C828" s="421"/>
      <c r="D828" s="421"/>
      <c r="E828" s="421"/>
      <c r="F828" s="422"/>
      <c r="G828" s="415"/>
      <c r="H828" s="415"/>
      <c r="I828" s="415"/>
      <c r="K828" s="417"/>
      <c r="L828" s="418"/>
    </row>
    <row r="829" spans="1:12">
      <c r="A829" s="412"/>
      <c r="B829" s="413"/>
      <c r="C829" s="414"/>
      <c r="D829" s="414"/>
      <c r="E829" s="414"/>
      <c r="F829" s="415"/>
      <c r="G829" s="415"/>
      <c r="H829" s="415"/>
      <c r="I829" s="415"/>
      <c r="K829" s="417"/>
      <c r="L829" s="418"/>
    </row>
    <row r="830" spans="1:12">
      <c r="A830" s="412"/>
      <c r="B830" s="413"/>
      <c r="C830" s="414"/>
      <c r="D830" s="414"/>
      <c r="E830" s="414"/>
      <c r="F830" s="415"/>
      <c r="G830" s="415"/>
      <c r="H830" s="415"/>
      <c r="I830" s="415"/>
      <c r="K830" s="417"/>
      <c r="L830" s="418"/>
    </row>
    <row r="831" spans="1:12">
      <c r="A831" s="412"/>
      <c r="B831" s="413"/>
      <c r="C831" s="414"/>
      <c r="D831" s="414"/>
      <c r="E831" s="414"/>
      <c r="F831" s="415"/>
      <c r="G831" s="415"/>
      <c r="H831" s="415"/>
      <c r="I831" s="415"/>
      <c r="K831" s="417"/>
      <c r="L831" s="418"/>
    </row>
    <row r="832" spans="1:12">
      <c r="A832" s="412"/>
      <c r="B832" s="413"/>
      <c r="C832" s="414"/>
      <c r="D832" s="414"/>
      <c r="E832" s="414"/>
      <c r="F832" s="415"/>
      <c r="G832" s="415"/>
      <c r="H832" s="415"/>
      <c r="I832" s="415"/>
      <c r="K832" s="417"/>
      <c r="L832" s="418"/>
    </row>
    <row r="833" spans="1:12">
      <c r="A833" s="419"/>
      <c r="B833" s="420"/>
      <c r="C833" s="421"/>
      <c r="D833" s="421"/>
      <c r="E833" s="421"/>
      <c r="F833" s="422"/>
      <c r="G833" s="415"/>
      <c r="H833" s="415"/>
      <c r="I833" s="415"/>
      <c r="K833" s="417"/>
      <c r="L833" s="418"/>
    </row>
    <row r="834" spans="1:12">
      <c r="A834" s="412"/>
      <c r="B834" s="413"/>
      <c r="C834" s="414"/>
      <c r="D834" s="414"/>
      <c r="E834" s="414"/>
      <c r="F834" s="415"/>
      <c r="G834" s="415"/>
      <c r="H834" s="415"/>
      <c r="I834" s="415"/>
      <c r="K834" s="417"/>
      <c r="L834" s="418"/>
    </row>
    <row r="835" spans="1:12">
      <c r="A835" s="412"/>
      <c r="B835" s="413"/>
      <c r="C835" s="414"/>
      <c r="D835" s="414"/>
      <c r="E835" s="414"/>
      <c r="F835" s="415"/>
      <c r="G835" s="415"/>
      <c r="H835" s="415"/>
      <c r="I835" s="415"/>
      <c r="K835" s="417"/>
      <c r="L835" s="418"/>
    </row>
    <row r="836" spans="1:12">
      <c r="A836" s="412"/>
      <c r="B836" s="413"/>
      <c r="C836" s="414"/>
      <c r="D836" s="414"/>
      <c r="E836" s="414"/>
      <c r="F836" s="415"/>
      <c r="G836" s="415"/>
      <c r="H836" s="415"/>
      <c r="I836" s="415"/>
      <c r="K836" s="417"/>
      <c r="L836" s="418"/>
    </row>
    <row r="837" spans="1:12">
      <c r="A837" s="412"/>
      <c r="B837" s="413"/>
      <c r="C837" s="414"/>
      <c r="D837" s="414"/>
      <c r="E837" s="414"/>
      <c r="F837" s="415"/>
      <c r="G837" s="415"/>
      <c r="H837" s="415"/>
      <c r="I837" s="415"/>
      <c r="K837" s="417"/>
      <c r="L837" s="418"/>
    </row>
    <row r="838" spans="1:12">
      <c r="A838" s="419"/>
      <c r="B838" s="420"/>
      <c r="C838" s="421"/>
      <c r="D838" s="421"/>
      <c r="E838" s="421"/>
      <c r="F838" s="422"/>
      <c r="G838" s="415"/>
      <c r="H838" s="415"/>
      <c r="I838" s="415"/>
      <c r="K838" s="417"/>
      <c r="L838" s="418"/>
    </row>
    <row r="839" spans="1:12">
      <c r="A839" s="412"/>
      <c r="B839" s="413"/>
      <c r="C839" s="414"/>
      <c r="D839" s="414"/>
      <c r="E839" s="414"/>
      <c r="F839" s="415"/>
      <c r="G839" s="415"/>
      <c r="H839" s="415"/>
      <c r="I839" s="415"/>
      <c r="K839" s="417"/>
      <c r="L839" s="418"/>
    </row>
    <row r="840" spans="1:12">
      <c r="A840" s="412"/>
      <c r="B840" s="413"/>
      <c r="C840" s="414"/>
      <c r="D840" s="414"/>
      <c r="E840" s="414"/>
      <c r="F840" s="415"/>
      <c r="G840" s="415"/>
      <c r="H840" s="415"/>
      <c r="I840" s="415"/>
      <c r="K840" s="417"/>
      <c r="L840" s="418"/>
    </row>
    <row r="841" spans="1:12">
      <c r="A841" s="412"/>
      <c r="B841" s="413"/>
      <c r="C841" s="414"/>
      <c r="D841" s="414"/>
      <c r="E841" s="414"/>
      <c r="F841" s="415"/>
      <c r="G841" s="415"/>
      <c r="H841" s="415"/>
      <c r="I841" s="415"/>
      <c r="K841" s="417"/>
      <c r="L841" s="418"/>
    </row>
    <row r="842" spans="1:12">
      <c r="A842" s="412"/>
      <c r="B842" s="413"/>
      <c r="C842" s="414"/>
      <c r="D842" s="414"/>
      <c r="E842" s="414"/>
      <c r="F842" s="415"/>
      <c r="G842" s="415"/>
      <c r="H842" s="415"/>
      <c r="I842" s="415"/>
      <c r="K842" s="417"/>
      <c r="L842" s="418"/>
    </row>
    <row r="843" spans="1:12">
      <c r="A843" s="419"/>
      <c r="B843" s="420"/>
      <c r="C843" s="421"/>
      <c r="D843" s="421"/>
      <c r="E843" s="421"/>
      <c r="F843" s="422"/>
      <c r="G843" s="415"/>
      <c r="H843" s="415"/>
      <c r="I843" s="415"/>
      <c r="K843" s="417"/>
      <c r="L843" s="418"/>
    </row>
    <row r="844" spans="1:12">
      <c r="A844" s="412"/>
      <c r="B844" s="413"/>
      <c r="C844" s="414"/>
      <c r="D844" s="414"/>
      <c r="E844" s="414"/>
      <c r="F844" s="415"/>
      <c r="G844" s="415"/>
      <c r="H844" s="415"/>
      <c r="I844" s="415"/>
      <c r="K844" s="417"/>
      <c r="L844" s="418"/>
    </row>
    <row r="845" spans="1:12">
      <c r="A845" s="412"/>
      <c r="B845" s="413"/>
      <c r="C845" s="414"/>
      <c r="D845" s="414"/>
      <c r="E845" s="414"/>
      <c r="F845" s="415"/>
      <c r="G845" s="415"/>
      <c r="H845" s="415"/>
      <c r="I845" s="415"/>
      <c r="K845" s="417"/>
      <c r="L845" s="418"/>
    </row>
    <row r="846" spans="1:12">
      <c r="A846" s="412"/>
      <c r="B846" s="413"/>
      <c r="C846" s="414"/>
      <c r="D846" s="414"/>
      <c r="E846" s="414"/>
      <c r="F846" s="415"/>
      <c r="G846" s="415"/>
      <c r="H846" s="415"/>
      <c r="I846" s="415"/>
      <c r="K846" s="417"/>
      <c r="L846" s="418"/>
    </row>
    <row r="847" spans="1:12">
      <c r="A847" s="412"/>
      <c r="B847" s="413"/>
      <c r="C847" s="414"/>
      <c r="D847" s="414"/>
      <c r="E847" s="414"/>
      <c r="F847" s="415"/>
      <c r="G847" s="415"/>
      <c r="H847" s="415"/>
      <c r="I847" s="415"/>
      <c r="K847" s="417"/>
      <c r="L847" s="418"/>
    </row>
    <row r="848" spans="1:12">
      <c r="A848" s="419"/>
      <c r="B848" s="420"/>
      <c r="C848" s="421"/>
      <c r="D848" s="421"/>
      <c r="E848" s="421"/>
      <c r="F848" s="422"/>
      <c r="G848" s="415"/>
      <c r="H848" s="415"/>
      <c r="I848" s="415"/>
      <c r="K848" s="417"/>
      <c r="L848" s="418"/>
    </row>
    <row r="849" spans="1:12">
      <c r="A849" s="412"/>
      <c r="B849" s="413"/>
      <c r="C849" s="414"/>
      <c r="D849" s="414"/>
      <c r="E849" s="414"/>
      <c r="F849" s="415"/>
      <c r="G849" s="415"/>
      <c r="H849" s="415"/>
      <c r="I849" s="415"/>
      <c r="K849" s="417"/>
      <c r="L849" s="418"/>
    </row>
    <row r="850" spans="1:12">
      <c r="A850" s="412"/>
      <c r="B850" s="413"/>
      <c r="C850" s="414"/>
      <c r="D850" s="414"/>
      <c r="E850" s="414"/>
      <c r="F850" s="415"/>
      <c r="G850" s="415"/>
      <c r="H850" s="415"/>
      <c r="I850" s="415"/>
      <c r="K850" s="417"/>
      <c r="L850" s="418"/>
    </row>
    <row r="851" spans="1:12">
      <c r="A851" s="412"/>
      <c r="B851" s="413"/>
      <c r="C851" s="414"/>
      <c r="D851" s="414"/>
      <c r="E851" s="414"/>
      <c r="F851" s="415"/>
      <c r="G851" s="415"/>
      <c r="H851" s="415"/>
      <c r="I851" s="415"/>
      <c r="K851" s="417"/>
      <c r="L851" s="418"/>
    </row>
    <row r="852" spans="1:12">
      <c r="A852" s="412"/>
      <c r="B852" s="413"/>
      <c r="C852" s="414"/>
      <c r="D852" s="414"/>
      <c r="E852" s="414"/>
      <c r="F852" s="415"/>
      <c r="G852" s="415"/>
      <c r="H852" s="415"/>
      <c r="I852" s="415"/>
      <c r="K852" s="417"/>
      <c r="L852" s="418"/>
    </row>
    <row r="853" spans="1:12">
      <c r="A853" s="419"/>
      <c r="B853" s="420"/>
      <c r="C853" s="421"/>
      <c r="D853" s="421"/>
      <c r="E853" s="421"/>
      <c r="F853" s="422"/>
      <c r="G853" s="415"/>
      <c r="H853" s="415"/>
      <c r="I853" s="415"/>
      <c r="K853" s="417"/>
      <c r="L853" s="418"/>
    </row>
    <row r="854" spans="1:12">
      <c r="A854" s="412"/>
      <c r="B854" s="413"/>
      <c r="C854" s="414"/>
      <c r="D854" s="414"/>
      <c r="E854" s="414"/>
      <c r="F854" s="415"/>
      <c r="G854" s="415"/>
      <c r="H854" s="415"/>
      <c r="I854" s="415"/>
      <c r="K854" s="417"/>
      <c r="L854" s="418"/>
    </row>
    <row r="855" spans="1:12">
      <c r="A855" s="412"/>
      <c r="B855" s="413"/>
      <c r="C855" s="414"/>
      <c r="D855" s="414"/>
      <c r="E855" s="414"/>
      <c r="F855" s="415"/>
      <c r="G855" s="415"/>
      <c r="H855" s="415"/>
      <c r="I855" s="415"/>
      <c r="K855" s="417"/>
      <c r="L855" s="418"/>
    </row>
    <row r="856" spans="1:12">
      <c r="A856" s="412"/>
      <c r="B856" s="413"/>
      <c r="C856" s="414"/>
      <c r="D856" s="414"/>
      <c r="E856" s="414"/>
      <c r="F856" s="415"/>
      <c r="G856" s="415"/>
      <c r="H856" s="415"/>
      <c r="I856" s="415"/>
      <c r="K856" s="417"/>
      <c r="L856" s="418"/>
    </row>
    <row r="857" spans="1:12">
      <c r="A857" s="412"/>
      <c r="B857" s="413"/>
      <c r="C857" s="414"/>
      <c r="D857" s="414"/>
      <c r="E857" s="414"/>
      <c r="F857" s="415"/>
      <c r="G857" s="415"/>
      <c r="H857" s="415"/>
      <c r="I857" s="415"/>
      <c r="K857" s="417"/>
      <c r="L857" s="418"/>
    </row>
    <row r="858" spans="1:12">
      <c r="A858" s="419"/>
      <c r="B858" s="420"/>
      <c r="C858" s="421"/>
      <c r="D858" s="421"/>
      <c r="E858" s="421"/>
      <c r="F858" s="422"/>
      <c r="G858" s="415"/>
      <c r="H858" s="415"/>
      <c r="I858" s="415"/>
      <c r="K858" s="417"/>
      <c r="L858" s="418"/>
    </row>
    <row r="859" spans="1:12">
      <c r="A859" s="412"/>
      <c r="B859" s="413"/>
      <c r="C859" s="414"/>
      <c r="D859" s="414"/>
      <c r="E859" s="414"/>
      <c r="F859" s="415"/>
      <c r="G859" s="415"/>
      <c r="H859" s="415"/>
      <c r="I859" s="415"/>
      <c r="K859" s="417"/>
      <c r="L859" s="418"/>
    </row>
    <row r="860" spans="1:12">
      <c r="A860" s="412"/>
      <c r="B860" s="413"/>
      <c r="C860" s="414"/>
      <c r="D860" s="414"/>
      <c r="E860" s="414"/>
      <c r="F860" s="415"/>
      <c r="G860" s="415"/>
      <c r="H860" s="415"/>
      <c r="I860" s="415"/>
      <c r="K860" s="417"/>
      <c r="L860" s="418"/>
    </row>
    <row r="861" spans="1:12">
      <c r="A861" s="412"/>
      <c r="B861" s="413"/>
      <c r="C861" s="414"/>
      <c r="D861" s="414"/>
      <c r="E861" s="414"/>
      <c r="F861" s="415"/>
      <c r="G861" s="415"/>
      <c r="H861" s="415"/>
      <c r="I861" s="415"/>
      <c r="K861" s="417"/>
      <c r="L861" s="418"/>
    </row>
    <row r="862" spans="1:12">
      <c r="A862" s="412"/>
      <c r="B862" s="413"/>
      <c r="C862" s="414"/>
      <c r="D862" s="414"/>
      <c r="E862" s="414"/>
      <c r="F862" s="415"/>
      <c r="G862" s="415"/>
      <c r="H862" s="415"/>
      <c r="I862" s="415"/>
      <c r="K862" s="417"/>
      <c r="L862" s="418"/>
    </row>
    <row r="863" spans="1:12">
      <c r="A863" s="419"/>
      <c r="B863" s="420"/>
      <c r="C863" s="421"/>
      <c r="D863" s="421"/>
      <c r="E863" s="421"/>
      <c r="F863" s="422"/>
      <c r="G863" s="415"/>
      <c r="H863" s="415"/>
      <c r="I863" s="415"/>
      <c r="K863" s="417"/>
      <c r="L863" s="418"/>
    </row>
    <row r="864" spans="1:12">
      <c r="A864" s="412"/>
      <c r="B864" s="413"/>
      <c r="C864" s="414"/>
      <c r="D864" s="414"/>
      <c r="E864" s="414"/>
      <c r="F864" s="415"/>
      <c r="G864" s="415"/>
      <c r="H864" s="415"/>
      <c r="I864" s="415"/>
      <c r="K864" s="417"/>
      <c r="L864" s="418"/>
    </row>
    <row r="865" spans="1:12">
      <c r="A865" s="412"/>
      <c r="B865" s="413"/>
      <c r="C865" s="414"/>
      <c r="D865" s="414"/>
      <c r="E865" s="414"/>
      <c r="F865" s="415"/>
      <c r="G865" s="415"/>
      <c r="H865" s="415"/>
      <c r="I865" s="415"/>
      <c r="K865" s="417"/>
      <c r="L865" s="418"/>
    </row>
    <row r="866" spans="1:12">
      <c r="A866" s="412"/>
      <c r="B866" s="413"/>
      <c r="C866" s="414"/>
      <c r="D866" s="414"/>
      <c r="E866" s="414"/>
      <c r="F866" s="415"/>
      <c r="G866" s="415"/>
      <c r="H866" s="415"/>
      <c r="I866" s="415"/>
      <c r="K866" s="417"/>
      <c r="L866" s="418"/>
    </row>
    <row r="867" spans="1:12">
      <c r="A867" s="412"/>
      <c r="B867" s="413"/>
      <c r="C867" s="414"/>
      <c r="D867" s="414"/>
      <c r="E867" s="414"/>
      <c r="F867" s="415"/>
      <c r="G867" s="415"/>
      <c r="H867" s="415"/>
      <c r="I867" s="415"/>
      <c r="K867" s="417"/>
      <c r="L867" s="418"/>
    </row>
    <row r="868" spans="1:12">
      <c r="A868" s="419"/>
      <c r="B868" s="420"/>
      <c r="C868" s="421"/>
      <c r="D868" s="421"/>
      <c r="E868" s="421"/>
      <c r="F868" s="422"/>
      <c r="G868" s="415"/>
      <c r="H868" s="415"/>
      <c r="I868" s="415"/>
      <c r="K868" s="417"/>
      <c r="L868" s="418"/>
    </row>
    <row r="869" spans="1:12">
      <c r="A869" s="412"/>
      <c r="B869" s="413"/>
      <c r="C869" s="414"/>
      <c r="D869" s="414"/>
      <c r="E869" s="414"/>
      <c r="F869" s="415"/>
      <c r="G869" s="415"/>
      <c r="H869" s="415"/>
      <c r="I869" s="415"/>
      <c r="K869" s="417"/>
      <c r="L869" s="418"/>
    </row>
    <row r="870" spans="1:12">
      <c r="A870" s="412"/>
      <c r="B870" s="413"/>
      <c r="C870" s="414"/>
      <c r="D870" s="414"/>
      <c r="E870" s="414"/>
      <c r="F870" s="415"/>
      <c r="G870" s="415"/>
      <c r="H870" s="415"/>
      <c r="I870" s="415"/>
      <c r="K870" s="417"/>
      <c r="L870" s="418"/>
    </row>
    <row r="871" spans="1:12">
      <c r="A871" s="412"/>
      <c r="B871" s="413"/>
      <c r="C871" s="414"/>
      <c r="D871" s="414"/>
      <c r="E871" s="414"/>
      <c r="F871" s="415"/>
      <c r="G871" s="415"/>
      <c r="H871" s="415"/>
      <c r="I871" s="415"/>
      <c r="K871" s="417"/>
      <c r="L871" s="418"/>
    </row>
    <row r="872" spans="1:12">
      <c r="A872" s="412"/>
      <c r="B872" s="413"/>
      <c r="C872" s="414"/>
      <c r="D872" s="414"/>
      <c r="E872" s="414"/>
      <c r="F872" s="415"/>
      <c r="G872" s="415"/>
      <c r="H872" s="415"/>
      <c r="I872" s="415"/>
      <c r="K872" s="417"/>
      <c r="L872" s="418"/>
    </row>
    <row r="873" spans="1:12">
      <c r="A873" s="419"/>
      <c r="B873" s="420"/>
      <c r="C873" s="421"/>
      <c r="D873" s="421"/>
      <c r="E873" s="421"/>
      <c r="F873" s="422"/>
      <c r="G873" s="415"/>
      <c r="H873" s="415"/>
      <c r="I873" s="415"/>
      <c r="K873" s="417"/>
      <c r="L873" s="418"/>
    </row>
    <row r="874" spans="1:12">
      <c r="A874" s="412"/>
      <c r="B874" s="413"/>
      <c r="C874" s="414"/>
      <c r="D874" s="414"/>
      <c r="E874" s="414"/>
      <c r="F874" s="415"/>
      <c r="G874" s="415"/>
      <c r="H874" s="415"/>
      <c r="I874" s="415"/>
      <c r="K874" s="417"/>
      <c r="L874" s="418"/>
    </row>
    <row r="875" spans="1:12">
      <c r="A875" s="412"/>
      <c r="B875" s="413"/>
      <c r="C875" s="414"/>
      <c r="D875" s="414"/>
      <c r="E875" s="414"/>
      <c r="F875" s="415"/>
      <c r="G875" s="415"/>
      <c r="H875" s="415"/>
      <c r="I875" s="415"/>
      <c r="K875" s="417"/>
      <c r="L875" s="418"/>
    </row>
    <row r="876" spans="1:12">
      <c r="A876" s="412"/>
      <c r="B876" s="413"/>
      <c r="C876" s="414"/>
      <c r="D876" s="414"/>
      <c r="E876" s="414"/>
      <c r="F876" s="415"/>
      <c r="G876" s="415"/>
      <c r="H876" s="415"/>
      <c r="I876" s="415"/>
      <c r="K876" s="417"/>
      <c r="L876" s="418"/>
    </row>
    <row r="877" spans="1:12">
      <c r="A877" s="412"/>
      <c r="B877" s="413"/>
      <c r="C877" s="414"/>
      <c r="D877" s="414"/>
      <c r="E877" s="414"/>
      <c r="F877" s="415"/>
      <c r="G877" s="415"/>
      <c r="H877" s="415"/>
      <c r="I877" s="415"/>
      <c r="K877" s="417"/>
      <c r="L877" s="418"/>
    </row>
    <row r="878" spans="1:12">
      <c r="A878" s="419"/>
      <c r="B878" s="420"/>
      <c r="C878" s="421"/>
      <c r="D878" s="421"/>
      <c r="E878" s="421"/>
      <c r="F878" s="422"/>
      <c r="G878" s="415"/>
      <c r="H878" s="415"/>
      <c r="I878" s="415"/>
      <c r="K878" s="417"/>
      <c r="L878" s="418"/>
    </row>
    <row r="879" spans="1:12">
      <c r="A879" s="412"/>
      <c r="B879" s="413"/>
      <c r="C879" s="414"/>
      <c r="D879" s="414"/>
      <c r="E879" s="414"/>
      <c r="F879" s="415"/>
      <c r="G879" s="415"/>
      <c r="H879" s="415"/>
      <c r="I879" s="415"/>
      <c r="K879" s="417"/>
      <c r="L879" s="418"/>
    </row>
    <row r="880" spans="1:12">
      <c r="A880" s="412"/>
      <c r="B880" s="413"/>
      <c r="C880" s="414"/>
      <c r="D880" s="414"/>
      <c r="E880" s="414"/>
      <c r="F880" s="415"/>
      <c r="G880" s="415"/>
      <c r="H880" s="415"/>
      <c r="I880" s="415"/>
      <c r="K880" s="417"/>
      <c r="L880" s="418"/>
    </row>
    <row r="881" spans="1:12">
      <c r="A881" s="412"/>
      <c r="B881" s="413"/>
      <c r="C881" s="414"/>
      <c r="D881" s="414"/>
      <c r="E881" s="414"/>
      <c r="F881" s="415"/>
      <c r="G881" s="415"/>
      <c r="H881" s="415"/>
      <c r="I881" s="415"/>
      <c r="K881" s="417"/>
      <c r="L881" s="418"/>
    </row>
    <row r="882" spans="1:12">
      <c r="A882" s="412"/>
      <c r="B882" s="413"/>
      <c r="C882" s="414"/>
      <c r="D882" s="414"/>
      <c r="E882" s="414"/>
      <c r="F882" s="415"/>
      <c r="G882" s="415"/>
      <c r="H882" s="415"/>
      <c r="I882" s="415"/>
      <c r="K882" s="417"/>
      <c r="L882" s="418"/>
    </row>
    <row r="883" spans="1:12">
      <c r="A883" s="419"/>
      <c r="B883" s="420"/>
      <c r="C883" s="421"/>
      <c r="D883" s="421"/>
      <c r="E883" s="421"/>
      <c r="F883" s="422"/>
      <c r="G883" s="415"/>
      <c r="H883" s="415"/>
      <c r="I883" s="415"/>
      <c r="K883" s="417"/>
      <c r="L883" s="418"/>
    </row>
    <row r="884" spans="1:12">
      <c r="A884" s="412"/>
      <c r="B884" s="413"/>
      <c r="C884" s="414"/>
      <c r="D884" s="414"/>
      <c r="E884" s="414"/>
      <c r="F884" s="415"/>
      <c r="G884" s="415"/>
      <c r="H884" s="415"/>
      <c r="I884" s="415"/>
      <c r="K884" s="417"/>
      <c r="L884" s="418"/>
    </row>
    <row r="885" spans="1:12">
      <c r="A885" s="412"/>
      <c r="B885" s="413"/>
      <c r="C885" s="414"/>
      <c r="D885" s="414"/>
      <c r="E885" s="414"/>
      <c r="F885" s="415"/>
      <c r="G885" s="415"/>
      <c r="H885" s="415"/>
      <c r="I885" s="415"/>
      <c r="K885" s="417"/>
      <c r="L885" s="418"/>
    </row>
    <row r="886" spans="1:12">
      <c r="A886" s="412"/>
      <c r="B886" s="413"/>
      <c r="C886" s="414"/>
      <c r="D886" s="414"/>
      <c r="E886" s="414"/>
      <c r="F886" s="415"/>
      <c r="G886" s="415"/>
      <c r="H886" s="415"/>
      <c r="I886" s="415"/>
      <c r="K886" s="417"/>
      <c r="L886" s="418"/>
    </row>
    <row r="887" spans="1:12">
      <c r="A887" s="412"/>
      <c r="B887" s="413"/>
      <c r="C887" s="414"/>
      <c r="D887" s="414"/>
      <c r="E887" s="414"/>
      <c r="F887" s="415"/>
      <c r="G887" s="415"/>
      <c r="H887" s="415"/>
      <c r="I887" s="415"/>
      <c r="K887" s="417"/>
      <c r="L887" s="418"/>
    </row>
    <row r="888" spans="1:12">
      <c r="A888" s="419"/>
      <c r="B888" s="420"/>
      <c r="C888" s="421"/>
      <c r="D888" s="421"/>
      <c r="E888" s="421"/>
      <c r="F888" s="422"/>
      <c r="G888" s="415"/>
      <c r="H888" s="415"/>
      <c r="I888" s="415"/>
      <c r="K888" s="417"/>
      <c r="L888" s="418"/>
    </row>
    <row r="889" spans="1:12">
      <c r="A889" s="412"/>
      <c r="B889" s="413"/>
      <c r="C889" s="414"/>
      <c r="D889" s="414"/>
      <c r="E889" s="414"/>
      <c r="F889" s="415"/>
      <c r="G889" s="415"/>
      <c r="H889" s="415"/>
      <c r="I889" s="415"/>
      <c r="K889" s="417"/>
      <c r="L889" s="418"/>
    </row>
    <row r="890" spans="1:12">
      <c r="A890" s="412"/>
      <c r="B890" s="413"/>
      <c r="C890" s="414"/>
      <c r="D890" s="414"/>
      <c r="E890" s="414"/>
      <c r="F890" s="415"/>
      <c r="G890" s="415"/>
      <c r="H890" s="415"/>
      <c r="I890" s="415"/>
      <c r="K890" s="417"/>
      <c r="L890" s="418"/>
    </row>
    <row r="891" spans="1:12">
      <c r="A891" s="412"/>
      <c r="B891" s="413"/>
      <c r="C891" s="414"/>
      <c r="D891" s="414"/>
      <c r="E891" s="414"/>
      <c r="F891" s="415"/>
      <c r="G891" s="415"/>
      <c r="H891" s="415"/>
      <c r="I891" s="415"/>
      <c r="K891" s="417"/>
      <c r="L891" s="418"/>
    </row>
    <row r="892" spans="1:12">
      <c r="A892" s="412"/>
      <c r="B892" s="413"/>
      <c r="C892" s="414"/>
      <c r="D892" s="414"/>
      <c r="E892" s="414"/>
      <c r="F892" s="415"/>
      <c r="G892" s="415"/>
      <c r="H892" s="415"/>
      <c r="I892" s="415"/>
      <c r="K892" s="417"/>
      <c r="L892" s="418"/>
    </row>
    <row r="893" spans="1:12">
      <c r="A893" s="419"/>
      <c r="B893" s="420"/>
      <c r="C893" s="421"/>
      <c r="D893" s="421"/>
      <c r="E893" s="421"/>
      <c r="F893" s="422"/>
      <c r="G893" s="415"/>
      <c r="H893" s="415"/>
      <c r="I893" s="415"/>
      <c r="K893" s="417"/>
      <c r="L893" s="418"/>
    </row>
    <row r="894" spans="1:12">
      <c r="A894" s="412"/>
      <c r="B894" s="413"/>
      <c r="C894" s="414"/>
      <c r="D894" s="414"/>
      <c r="E894" s="414"/>
      <c r="F894" s="415"/>
      <c r="G894" s="415"/>
      <c r="H894" s="415"/>
      <c r="I894" s="415"/>
      <c r="K894" s="417"/>
      <c r="L894" s="418"/>
    </row>
    <row r="895" spans="1:12">
      <c r="A895" s="412"/>
      <c r="B895" s="413"/>
      <c r="C895" s="414"/>
      <c r="D895" s="414"/>
      <c r="E895" s="414"/>
      <c r="F895" s="415"/>
      <c r="G895" s="415"/>
      <c r="H895" s="415"/>
      <c r="I895" s="415"/>
      <c r="K895" s="417"/>
      <c r="L895" s="418"/>
    </row>
    <row r="896" spans="1:12">
      <c r="A896" s="412"/>
      <c r="B896" s="413"/>
      <c r="C896" s="414"/>
      <c r="D896" s="414"/>
      <c r="E896" s="414"/>
      <c r="F896" s="415"/>
      <c r="G896" s="415"/>
      <c r="H896" s="415"/>
      <c r="I896" s="415"/>
      <c r="K896" s="417"/>
      <c r="L896" s="418"/>
    </row>
    <row r="897" spans="1:12">
      <c r="A897" s="412"/>
      <c r="B897" s="413"/>
      <c r="C897" s="414"/>
      <c r="D897" s="414"/>
      <c r="E897" s="414"/>
      <c r="F897" s="415"/>
      <c r="G897" s="415"/>
      <c r="H897" s="415"/>
      <c r="I897" s="415"/>
      <c r="K897" s="417"/>
      <c r="L897" s="418"/>
    </row>
    <row r="898" spans="1:12">
      <c r="A898" s="419"/>
      <c r="B898" s="420"/>
      <c r="C898" s="421"/>
      <c r="D898" s="421"/>
      <c r="E898" s="421"/>
      <c r="F898" s="422"/>
      <c r="G898" s="415"/>
      <c r="H898" s="415"/>
      <c r="I898" s="415"/>
      <c r="K898" s="417"/>
      <c r="L898" s="418"/>
    </row>
    <row r="899" spans="1:12">
      <c r="A899" s="412"/>
      <c r="B899" s="413"/>
      <c r="C899" s="414"/>
      <c r="D899" s="414"/>
      <c r="E899" s="414"/>
      <c r="F899" s="415"/>
      <c r="G899" s="415"/>
      <c r="H899" s="415"/>
      <c r="I899" s="415"/>
      <c r="K899" s="417"/>
      <c r="L899" s="418"/>
    </row>
    <row r="900" spans="1:12">
      <c r="A900" s="412"/>
      <c r="B900" s="413"/>
      <c r="C900" s="414"/>
      <c r="D900" s="414"/>
      <c r="E900" s="414"/>
      <c r="F900" s="415"/>
      <c r="G900" s="415"/>
      <c r="H900" s="415"/>
      <c r="I900" s="415"/>
      <c r="K900" s="417"/>
      <c r="L900" s="418"/>
    </row>
    <row r="901" spans="1:12">
      <c r="A901" s="412"/>
      <c r="B901" s="413"/>
      <c r="C901" s="414"/>
      <c r="D901" s="414"/>
      <c r="E901" s="414"/>
      <c r="F901" s="415"/>
      <c r="G901" s="415"/>
      <c r="H901" s="415"/>
      <c r="I901" s="415"/>
      <c r="K901" s="417"/>
      <c r="L901" s="418"/>
    </row>
    <row r="902" spans="1:12">
      <c r="A902" s="412"/>
      <c r="B902" s="413"/>
      <c r="C902" s="414"/>
      <c r="D902" s="414"/>
      <c r="E902" s="414"/>
      <c r="F902" s="415"/>
      <c r="G902" s="415"/>
      <c r="H902" s="415"/>
      <c r="I902" s="415"/>
      <c r="K902" s="417"/>
      <c r="L902" s="418"/>
    </row>
    <row r="903" spans="1:12">
      <c r="A903" s="419"/>
      <c r="B903" s="420"/>
      <c r="C903" s="421"/>
      <c r="D903" s="421"/>
      <c r="E903" s="421"/>
      <c r="F903" s="422"/>
      <c r="G903" s="415"/>
      <c r="H903" s="415"/>
      <c r="I903" s="415"/>
      <c r="K903" s="417"/>
      <c r="L903" s="418"/>
    </row>
    <row r="904" spans="1:12">
      <c r="A904" s="412"/>
      <c r="B904" s="413"/>
      <c r="C904" s="414"/>
      <c r="D904" s="414"/>
      <c r="E904" s="414"/>
      <c r="F904" s="415"/>
      <c r="G904" s="415"/>
      <c r="H904" s="415"/>
      <c r="I904" s="415"/>
      <c r="K904" s="417"/>
      <c r="L904" s="418"/>
    </row>
    <row r="905" spans="1:12">
      <c r="A905" s="412"/>
      <c r="B905" s="413"/>
      <c r="C905" s="414"/>
      <c r="D905" s="414"/>
      <c r="E905" s="414"/>
      <c r="F905" s="415"/>
      <c r="G905" s="415"/>
      <c r="H905" s="415"/>
      <c r="I905" s="415"/>
      <c r="K905" s="417"/>
      <c r="L905" s="418"/>
    </row>
    <row r="906" spans="1:12">
      <c r="A906" s="412"/>
      <c r="B906" s="413"/>
      <c r="C906" s="414"/>
      <c r="D906" s="414"/>
      <c r="E906" s="414"/>
      <c r="F906" s="415"/>
      <c r="G906" s="415"/>
      <c r="H906" s="415"/>
      <c r="I906" s="415"/>
      <c r="K906" s="417"/>
      <c r="L906" s="418"/>
    </row>
    <row r="907" spans="1:12">
      <c r="A907" s="412"/>
      <c r="B907" s="413"/>
      <c r="C907" s="414"/>
      <c r="D907" s="414"/>
      <c r="E907" s="414"/>
      <c r="F907" s="415"/>
      <c r="G907" s="415"/>
      <c r="H907" s="415"/>
      <c r="I907" s="415"/>
      <c r="K907" s="417"/>
      <c r="L907" s="418"/>
    </row>
    <row r="908" spans="1:12">
      <c r="A908" s="419"/>
      <c r="B908" s="420"/>
      <c r="C908" s="421"/>
      <c r="D908" s="421"/>
      <c r="E908" s="421"/>
      <c r="F908" s="422"/>
      <c r="G908" s="415"/>
      <c r="H908" s="415"/>
      <c r="I908" s="415"/>
      <c r="K908" s="417"/>
      <c r="L908" s="418"/>
    </row>
    <row r="909" spans="1:12">
      <c r="A909" s="412"/>
      <c r="B909" s="413"/>
      <c r="C909" s="414"/>
      <c r="D909" s="414"/>
      <c r="E909" s="414"/>
      <c r="F909" s="415"/>
      <c r="G909" s="415"/>
      <c r="H909" s="415"/>
      <c r="I909" s="415"/>
      <c r="K909" s="417"/>
      <c r="L909" s="418"/>
    </row>
    <row r="910" spans="1:12">
      <c r="A910" s="412"/>
      <c r="B910" s="413"/>
      <c r="C910" s="414"/>
      <c r="D910" s="414"/>
      <c r="E910" s="414"/>
      <c r="F910" s="415"/>
      <c r="G910" s="415"/>
      <c r="H910" s="415"/>
      <c r="I910" s="415"/>
      <c r="K910" s="417"/>
      <c r="L910" s="418"/>
    </row>
    <row r="911" spans="1:12">
      <c r="A911" s="412"/>
      <c r="B911" s="413"/>
      <c r="C911" s="414"/>
      <c r="D911" s="414"/>
      <c r="E911" s="414"/>
      <c r="F911" s="415"/>
      <c r="G911" s="415"/>
      <c r="H911" s="415"/>
      <c r="I911" s="415"/>
      <c r="K911" s="417"/>
      <c r="L911" s="418"/>
    </row>
    <row r="912" spans="1:12">
      <c r="A912" s="412"/>
      <c r="B912" s="413"/>
      <c r="C912" s="414"/>
      <c r="D912" s="414"/>
      <c r="E912" s="414"/>
      <c r="F912" s="415"/>
      <c r="G912" s="415"/>
      <c r="H912" s="415"/>
      <c r="I912" s="415"/>
      <c r="K912" s="417"/>
      <c r="L912" s="418"/>
    </row>
    <row r="913" spans="1:12">
      <c r="A913" s="419"/>
      <c r="B913" s="420"/>
      <c r="C913" s="421"/>
      <c r="D913" s="421"/>
      <c r="E913" s="421"/>
      <c r="F913" s="422"/>
      <c r="G913" s="415"/>
      <c r="H913" s="415"/>
      <c r="I913" s="415"/>
      <c r="K913" s="417"/>
      <c r="L913" s="418"/>
    </row>
    <row r="914" spans="1:12">
      <c r="A914" s="412"/>
      <c r="B914" s="413"/>
      <c r="C914" s="414"/>
      <c r="D914" s="414"/>
      <c r="E914" s="414"/>
      <c r="F914" s="415"/>
      <c r="G914" s="415"/>
      <c r="H914" s="415"/>
      <c r="I914" s="415"/>
      <c r="K914" s="417"/>
      <c r="L914" s="418"/>
    </row>
    <row r="915" spans="1:12">
      <c r="A915" s="412"/>
      <c r="B915" s="413"/>
      <c r="C915" s="414"/>
      <c r="D915" s="414"/>
      <c r="E915" s="414"/>
      <c r="F915" s="415"/>
      <c r="G915" s="415"/>
      <c r="H915" s="415"/>
      <c r="I915" s="415"/>
      <c r="K915" s="417"/>
      <c r="L915" s="418"/>
    </row>
    <row r="916" spans="1:12">
      <c r="A916" s="412"/>
      <c r="B916" s="413"/>
      <c r="C916" s="414"/>
      <c r="D916" s="414"/>
      <c r="E916" s="414"/>
      <c r="F916" s="415"/>
      <c r="G916" s="415"/>
      <c r="H916" s="415"/>
      <c r="I916" s="415"/>
      <c r="K916" s="417"/>
      <c r="L916" s="418"/>
    </row>
    <row r="917" spans="1:12">
      <c r="A917" s="412"/>
      <c r="B917" s="413"/>
      <c r="C917" s="414"/>
      <c r="D917" s="414"/>
      <c r="E917" s="414"/>
      <c r="F917" s="415"/>
      <c r="G917" s="415"/>
      <c r="H917" s="415"/>
      <c r="I917" s="415"/>
      <c r="K917" s="417"/>
      <c r="L917" s="418"/>
    </row>
    <row r="918" spans="1:12">
      <c r="A918" s="419"/>
      <c r="B918" s="420"/>
      <c r="C918" s="421"/>
      <c r="D918" s="421"/>
      <c r="E918" s="421"/>
      <c r="F918" s="422"/>
      <c r="G918" s="415"/>
      <c r="H918" s="415"/>
      <c r="I918" s="415"/>
      <c r="K918" s="417"/>
      <c r="L918" s="418"/>
    </row>
    <row r="919" spans="1:12">
      <c r="A919" s="412"/>
      <c r="B919" s="413"/>
      <c r="C919" s="414"/>
      <c r="D919" s="414"/>
      <c r="E919" s="414"/>
      <c r="F919" s="415"/>
      <c r="G919" s="415"/>
      <c r="H919" s="415"/>
      <c r="I919" s="415"/>
      <c r="K919" s="417"/>
      <c r="L919" s="418"/>
    </row>
    <row r="920" spans="1:12">
      <c r="A920" s="412"/>
      <c r="B920" s="413"/>
      <c r="C920" s="414"/>
      <c r="D920" s="414"/>
      <c r="E920" s="414"/>
      <c r="F920" s="415"/>
      <c r="G920" s="415"/>
      <c r="H920" s="415"/>
      <c r="I920" s="415"/>
      <c r="K920" s="417"/>
      <c r="L920" s="418"/>
    </row>
    <row r="921" spans="1:12">
      <c r="A921" s="412"/>
      <c r="B921" s="413"/>
      <c r="C921" s="414"/>
      <c r="D921" s="414"/>
      <c r="E921" s="414"/>
      <c r="F921" s="415"/>
      <c r="G921" s="415"/>
      <c r="H921" s="415"/>
      <c r="I921" s="415"/>
      <c r="K921" s="417"/>
      <c r="L921" s="418"/>
    </row>
    <row r="922" spans="1:12">
      <c r="A922" s="412"/>
      <c r="B922" s="413"/>
      <c r="C922" s="414"/>
      <c r="D922" s="414"/>
      <c r="E922" s="414"/>
      <c r="F922" s="415"/>
      <c r="G922" s="415"/>
      <c r="H922" s="415"/>
      <c r="I922" s="415"/>
      <c r="K922" s="417"/>
      <c r="L922" s="418"/>
    </row>
    <row r="923" spans="1:12">
      <c r="A923" s="419"/>
      <c r="B923" s="420"/>
      <c r="C923" s="421"/>
      <c r="D923" s="421"/>
      <c r="E923" s="421"/>
      <c r="F923" s="422"/>
      <c r="G923" s="415"/>
      <c r="H923" s="415"/>
      <c r="I923" s="415"/>
      <c r="K923" s="417"/>
      <c r="L923" s="418"/>
    </row>
    <row r="924" spans="1:12">
      <c r="A924" s="412"/>
      <c r="B924" s="413"/>
      <c r="C924" s="414"/>
      <c r="D924" s="414"/>
      <c r="E924" s="414"/>
      <c r="F924" s="415"/>
      <c r="G924" s="415"/>
      <c r="H924" s="415"/>
      <c r="I924" s="415"/>
      <c r="K924" s="417"/>
      <c r="L924" s="418"/>
    </row>
    <row r="925" spans="1:12">
      <c r="A925" s="412"/>
      <c r="B925" s="413"/>
      <c r="C925" s="414"/>
      <c r="D925" s="414"/>
      <c r="E925" s="414"/>
      <c r="F925" s="415"/>
      <c r="G925" s="415"/>
      <c r="H925" s="415"/>
      <c r="I925" s="415"/>
      <c r="K925" s="417"/>
      <c r="L925" s="418"/>
    </row>
    <row r="926" spans="1:12">
      <c r="A926" s="412"/>
      <c r="B926" s="413"/>
      <c r="C926" s="414"/>
      <c r="D926" s="414"/>
      <c r="E926" s="414"/>
      <c r="F926" s="415"/>
      <c r="G926" s="415"/>
      <c r="H926" s="415"/>
      <c r="I926" s="415"/>
      <c r="K926" s="417"/>
      <c r="L926" s="418"/>
    </row>
    <row r="927" spans="1:12">
      <c r="A927" s="412"/>
      <c r="B927" s="413"/>
      <c r="C927" s="414"/>
      <c r="D927" s="414"/>
      <c r="E927" s="414"/>
      <c r="F927" s="415"/>
      <c r="G927" s="415"/>
      <c r="H927" s="415"/>
      <c r="I927" s="415"/>
      <c r="K927" s="417"/>
      <c r="L927" s="418"/>
    </row>
    <row r="928" spans="1:12">
      <c r="A928" s="419"/>
      <c r="B928" s="420"/>
      <c r="C928" s="421"/>
      <c r="D928" s="421"/>
      <c r="E928" s="421"/>
      <c r="F928" s="422"/>
      <c r="G928" s="415"/>
      <c r="H928" s="415"/>
      <c r="I928" s="415"/>
      <c r="K928" s="417"/>
      <c r="L928" s="418"/>
    </row>
    <row r="929" spans="1:12">
      <c r="A929" s="412"/>
      <c r="B929" s="413"/>
      <c r="C929" s="414"/>
      <c r="D929" s="414"/>
      <c r="E929" s="414"/>
      <c r="F929" s="415"/>
      <c r="G929" s="415"/>
      <c r="H929" s="415"/>
      <c r="I929" s="415"/>
      <c r="K929" s="417"/>
      <c r="L929" s="418"/>
    </row>
    <row r="930" spans="1:12">
      <c r="A930" s="412"/>
      <c r="B930" s="413"/>
      <c r="C930" s="414"/>
      <c r="D930" s="414"/>
      <c r="E930" s="414"/>
      <c r="F930" s="415"/>
      <c r="G930" s="415"/>
      <c r="H930" s="415"/>
      <c r="I930" s="415"/>
      <c r="K930" s="417"/>
      <c r="L930" s="418"/>
    </row>
    <row r="931" spans="1:12">
      <c r="A931" s="412"/>
      <c r="B931" s="413"/>
      <c r="C931" s="414"/>
      <c r="D931" s="414"/>
      <c r="E931" s="414"/>
      <c r="F931" s="415"/>
      <c r="G931" s="415"/>
      <c r="H931" s="415"/>
      <c r="I931" s="415"/>
      <c r="K931" s="417"/>
      <c r="L931" s="418"/>
    </row>
    <row r="932" spans="1:12">
      <c r="A932" s="412"/>
      <c r="B932" s="413"/>
      <c r="C932" s="414"/>
      <c r="D932" s="414"/>
      <c r="E932" s="414"/>
      <c r="F932" s="415"/>
      <c r="G932" s="415"/>
      <c r="H932" s="415"/>
      <c r="I932" s="415"/>
      <c r="K932" s="417"/>
      <c r="L932" s="418"/>
    </row>
    <row r="933" spans="1:12">
      <c r="A933" s="419"/>
      <c r="B933" s="420"/>
      <c r="C933" s="421"/>
      <c r="D933" s="421"/>
      <c r="E933" s="421"/>
      <c r="F933" s="422"/>
      <c r="G933" s="415"/>
      <c r="H933" s="415"/>
      <c r="I933" s="415"/>
      <c r="K933" s="417"/>
      <c r="L933" s="418"/>
    </row>
    <row r="934" spans="1:12">
      <c r="A934" s="412"/>
      <c r="B934" s="413"/>
      <c r="C934" s="414"/>
      <c r="D934" s="414"/>
      <c r="E934" s="414"/>
      <c r="F934" s="415"/>
      <c r="G934" s="415"/>
      <c r="H934" s="415"/>
      <c r="I934" s="415"/>
      <c r="K934" s="417"/>
      <c r="L934" s="418"/>
    </row>
    <row r="935" spans="1:12">
      <c r="A935" s="412"/>
      <c r="B935" s="413"/>
      <c r="C935" s="414"/>
      <c r="D935" s="414"/>
      <c r="E935" s="414"/>
      <c r="F935" s="415"/>
      <c r="G935" s="415"/>
      <c r="H935" s="415"/>
      <c r="I935" s="415"/>
      <c r="K935" s="417"/>
      <c r="L935" s="418"/>
    </row>
    <row r="936" spans="1:12">
      <c r="A936" s="412"/>
      <c r="B936" s="413"/>
      <c r="C936" s="414"/>
      <c r="D936" s="414"/>
      <c r="E936" s="414"/>
      <c r="F936" s="415"/>
      <c r="G936" s="415"/>
      <c r="H936" s="415"/>
      <c r="I936" s="415"/>
      <c r="K936" s="417"/>
      <c r="L936" s="418"/>
    </row>
    <row r="937" spans="1:12">
      <c r="A937" s="412"/>
      <c r="B937" s="413"/>
      <c r="C937" s="414"/>
      <c r="D937" s="414"/>
      <c r="E937" s="414"/>
      <c r="F937" s="415"/>
      <c r="G937" s="415"/>
      <c r="H937" s="415"/>
      <c r="I937" s="415"/>
      <c r="K937" s="417"/>
      <c r="L937" s="418"/>
    </row>
    <row r="938" spans="1:12">
      <c r="A938" s="419"/>
      <c r="B938" s="420"/>
      <c r="C938" s="421"/>
      <c r="D938" s="421"/>
      <c r="E938" s="421"/>
      <c r="F938" s="422"/>
      <c r="G938" s="415"/>
      <c r="H938" s="415"/>
      <c r="I938" s="415"/>
      <c r="K938" s="417"/>
      <c r="L938" s="418"/>
    </row>
    <row r="939" spans="1:12">
      <c r="A939" s="412"/>
      <c r="B939" s="413"/>
      <c r="C939" s="414"/>
      <c r="D939" s="414"/>
      <c r="E939" s="414"/>
      <c r="F939" s="415"/>
      <c r="G939" s="415"/>
      <c r="H939" s="415"/>
      <c r="I939" s="415"/>
      <c r="K939" s="417"/>
      <c r="L939" s="418"/>
    </row>
    <row r="940" spans="1:12">
      <c r="A940" s="412"/>
      <c r="B940" s="413"/>
      <c r="C940" s="414"/>
      <c r="D940" s="414"/>
      <c r="E940" s="414"/>
      <c r="F940" s="415"/>
      <c r="G940" s="415"/>
      <c r="H940" s="415"/>
      <c r="I940" s="415"/>
      <c r="K940" s="417"/>
      <c r="L940" s="418"/>
    </row>
    <row r="941" spans="1:12">
      <c r="A941" s="412"/>
      <c r="B941" s="413"/>
      <c r="C941" s="414"/>
      <c r="D941" s="414"/>
      <c r="E941" s="414"/>
      <c r="F941" s="415"/>
      <c r="G941" s="415"/>
      <c r="H941" s="415"/>
      <c r="I941" s="415"/>
      <c r="K941" s="417"/>
      <c r="L941" s="418"/>
    </row>
    <row r="942" spans="1:12">
      <c r="A942" s="412"/>
      <c r="B942" s="413"/>
      <c r="C942" s="414"/>
      <c r="D942" s="414"/>
      <c r="E942" s="414"/>
      <c r="F942" s="415"/>
      <c r="G942" s="415"/>
      <c r="H942" s="415"/>
      <c r="I942" s="415"/>
      <c r="K942" s="417"/>
      <c r="L942" s="418"/>
    </row>
    <row r="943" spans="1:12">
      <c r="A943" s="419"/>
      <c r="B943" s="420"/>
      <c r="C943" s="421"/>
      <c r="D943" s="421"/>
      <c r="E943" s="421"/>
      <c r="F943" s="422"/>
      <c r="G943" s="415"/>
      <c r="H943" s="415"/>
      <c r="I943" s="415"/>
      <c r="K943" s="417"/>
      <c r="L943" s="418"/>
    </row>
    <row r="944" spans="1:12">
      <c r="A944" s="412"/>
      <c r="B944" s="413"/>
      <c r="C944" s="414"/>
      <c r="D944" s="414"/>
      <c r="E944" s="414"/>
      <c r="F944" s="415"/>
      <c r="G944" s="415"/>
      <c r="H944" s="415"/>
      <c r="I944" s="415"/>
      <c r="K944" s="417"/>
      <c r="L944" s="418"/>
    </row>
    <row r="945" spans="1:12">
      <c r="A945" s="412"/>
      <c r="B945" s="413"/>
      <c r="C945" s="414"/>
      <c r="D945" s="414"/>
      <c r="E945" s="414"/>
      <c r="F945" s="415"/>
      <c r="G945" s="415"/>
      <c r="H945" s="415"/>
      <c r="I945" s="415"/>
      <c r="K945" s="417"/>
      <c r="L945" s="418"/>
    </row>
    <row r="946" spans="1:12">
      <c r="A946" s="412"/>
      <c r="B946" s="413"/>
      <c r="C946" s="414"/>
      <c r="D946" s="414"/>
      <c r="E946" s="414"/>
      <c r="F946" s="415"/>
      <c r="G946" s="415"/>
      <c r="H946" s="415"/>
      <c r="I946" s="415"/>
      <c r="K946" s="417"/>
      <c r="L946" s="418"/>
    </row>
    <row r="947" spans="1:12">
      <c r="A947" s="412"/>
      <c r="B947" s="413"/>
      <c r="C947" s="414"/>
      <c r="D947" s="414"/>
      <c r="E947" s="414"/>
      <c r="F947" s="415"/>
      <c r="G947" s="415"/>
      <c r="H947" s="415"/>
      <c r="I947" s="415"/>
      <c r="K947" s="417"/>
      <c r="L947" s="418"/>
    </row>
    <row r="948" spans="1:12">
      <c r="A948" s="419"/>
      <c r="B948" s="420"/>
      <c r="C948" s="421"/>
      <c r="D948" s="421"/>
      <c r="E948" s="421"/>
      <c r="F948" s="422"/>
      <c r="G948" s="415"/>
      <c r="H948" s="415"/>
      <c r="I948" s="415"/>
      <c r="K948" s="417"/>
      <c r="L948" s="418"/>
    </row>
    <row r="949" spans="1:12">
      <c r="A949" s="412"/>
      <c r="B949" s="413"/>
      <c r="C949" s="414"/>
      <c r="D949" s="414"/>
      <c r="E949" s="414"/>
      <c r="F949" s="415"/>
      <c r="G949" s="415"/>
      <c r="H949" s="415"/>
      <c r="I949" s="415"/>
      <c r="K949" s="417"/>
      <c r="L949" s="418"/>
    </row>
    <row r="950" spans="1:12">
      <c r="A950" s="412"/>
      <c r="B950" s="413"/>
      <c r="C950" s="414"/>
      <c r="D950" s="414"/>
      <c r="E950" s="414"/>
      <c r="F950" s="415"/>
      <c r="G950" s="415"/>
      <c r="H950" s="415"/>
      <c r="I950" s="415"/>
      <c r="K950" s="417"/>
      <c r="L950" s="418"/>
    </row>
    <row r="951" spans="1:12">
      <c r="A951" s="412"/>
      <c r="B951" s="413"/>
      <c r="C951" s="414"/>
      <c r="D951" s="414"/>
      <c r="E951" s="414"/>
      <c r="F951" s="415"/>
      <c r="G951" s="415"/>
      <c r="H951" s="415"/>
      <c r="I951" s="415"/>
      <c r="K951" s="417"/>
      <c r="L951" s="418"/>
    </row>
    <row r="952" spans="1:12">
      <c r="A952" s="412"/>
      <c r="B952" s="413"/>
      <c r="C952" s="414"/>
      <c r="D952" s="414"/>
      <c r="E952" s="414"/>
      <c r="F952" s="415"/>
      <c r="G952" s="415"/>
      <c r="H952" s="415"/>
      <c r="I952" s="415"/>
      <c r="K952" s="417"/>
      <c r="L952" s="418"/>
    </row>
    <row r="953" spans="1:12">
      <c r="A953" s="419"/>
      <c r="B953" s="420"/>
      <c r="C953" s="421"/>
      <c r="D953" s="421"/>
      <c r="E953" s="421"/>
      <c r="F953" s="422"/>
      <c r="G953" s="415"/>
      <c r="H953" s="415"/>
      <c r="I953" s="415"/>
      <c r="K953" s="417"/>
      <c r="L953" s="418"/>
    </row>
    <row r="954" spans="1:12">
      <c r="A954" s="412"/>
      <c r="B954" s="413"/>
      <c r="C954" s="414"/>
      <c r="D954" s="414"/>
      <c r="E954" s="414"/>
      <c r="F954" s="415"/>
      <c r="G954" s="415"/>
      <c r="H954" s="415"/>
      <c r="I954" s="415"/>
      <c r="K954" s="417"/>
      <c r="L954" s="418"/>
    </row>
    <row r="955" spans="1:12">
      <c r="A955" s="412"/>
      <c r="B955" s="413"/>
      <c r="C955" s="414"/>
      <c r="D955" s="414"/>
      <c r="E955" s="414"/>
      <c r="F955" s="415"/>
      <c r="G955" s="415"/>
      <c r="H955" s="415"/>
      <c r="I955" s="415"/>
      <c r="K955" s="417"/>
      <c r="L955" s="418"/>
    </row>
    <row r="956" spans="1:12">
      <c r="A956" s="412"/>
      <c r="B956" s="413"/>
      <c r="C956" s="414"/>
      <c r="D956" s="414"/>
      <c r="E956" s="414"/>
      <c r="F956" s="415"/>
      <c r="G956" s="415"/>
      <c r="H956" s="415"/>
      <c r="I956" s="415"/>
      <c r="K956" s="417"/>
      <c r="L956" s="418"/>
    </row>
    <row r="957" spans="1:12">
      <c r="A957" s="412"/>
      <c r="B957" s="413"/>
      <c r="C957" s="414"/>
      <c r="D957" s="414"/>
      <c r="E957" s="414"/>
      <c r="F957" s="415"/>
      <c r="G957" s="415"/>
      <c r="H957" s="415"/>
      <c r="I957" s="415"/>
      <c r="K957" s="417"/>
      <c r="L957" s="418"/>
    </row>
    <row r="958" spans="1:12">
      <c r="A958" s="419"/>
      <c r="B958" s="420"/>
      <c r="C958" s="421"/>
      <c r="D958" s="421"/>
      <c r="E958" s="421"/>
      <c r="F958" s="422"/>
      <c r="G958" s="415"/>
      <c r="H958" s="415"/>
      <c r="I958" s="415"/>
      <c r="K958" s="417"/>
      <c r="L958" s="418"/>
    </row>
    <row r="959" spans="1:12">
      <c r="A959" s="412"/>
      <c r="B959" s="413"/>
      <c r="C959" s="414"/>
      <c r="D959" s="414"/>
      <c r="E959" s="414"/>
      <c r="F959" s="415"/>
      <c r="G959" s="415"/>
      <c r="H959" s="415"/>
      <c r="I959" s="415"/>
      <c r="K959" s="417"/>
      <c r="L959" s="418"/>
    </row>
    <row r="960" spans="1:12">
      <c r="A960" s="412"/>
      <c r="B960" s="413"/>
      <c r="C960" s="414"/>
      <c r="D960" s="414"/>
      <c r="E960" s="414"/>
      <c r="F960" s="415"/>
      <c r="G960" s="415"/>
      <c r="H960" s="415"/>
      <c r="I960" s="415"/>
      <c r="K960" s="417"/>
      <c r="L960" s="418"/>
    </row>
    <row r="961" spans="1:12">
      <c r="A961" s="412"/>
      <c r="B961" s="413"/>
      <c r="C961" s="414"/>
      <c r="D961" s="414"/>
      <c r="E961" s="414"/>
      <c r="F961" s="415"/>
      <c r="G961" s="415"/>
      <c r="H961" s="415"/>
      <c r="I961" s="415"/>
      <c r="K961" s="417"/>
      <c r="L961" s="418"/>
    </row>
    <row r="962" spans="1:12">
      <c r="A962" s="412"/>
      <c r="B962" s="413"/>
      <c r="C962" s="414"/>
      <c r="D962" s="414"/>
      <c r="E962" s="414"/>
      <c r="F962" s="415"/>
      <c r="G962" s="415"/>
      <c r="H962" s="415"/>
      <c r="I962" s="415"/>
      <c r="K962" s="417"/>
      <c r="L962" s="418"/>
    </row>
    <row r="963" spans="1:12">
      <c r="A963" s="419"/>
      <c r="B963" s="420"/>
      <c r="C963" s="421"/>
      <c r="D963" s="421"/>
      <c r="E963" s="421"/>
      <c r="F963" s="422"/>
      <c r="G963" s="415"/>
      <c r="H963" s="415"/>
      <c r="I963" s="415"/>
      <c r="K963" s="417"/>
      <c r="L963" s="418"/>
    </row>
    <row r="964" spans="1:12">
      <c r="A964" s="412"/>
      <c r="B964" s="413"/>
      <c r="C964" s="414"/>
      <c r="D964" s="414"/>
      <c r="E964" s="414"/>
      <c r="F964" s="415"/>
      <c r="G964" s="415"/>
      <c r="H964" s="415"/>
      <c r="I964" s="415"/>
      <c r="K964" s="417"/>
      <c r="L964" s="418"/>
    </row>
    <row r="965" spans="1:12">
      <c r="A965" s="412"/>
      <c r="B965" s="413"/>
      <c r="C965" s="414"/>
      <c r="D965" s="414"/>
      <c r="E965" s="414"/>
      <c r="F965" s="415"/>
      <c r="G965" s="415"/>
      <c r="H965" s="415"/>
      <c r="I965" s="415"/>
      <c r="K965" s="417"/>
      <c r="L965" s="418"/>
    </row>
    <row r="966" spans="1:12">
      <c r="A966" s="412"/>
      <c r="B966" s="413"/>
      <c r="C966" s="414"/>
      <c r="D966" s="414"/>
      <c r="E966" s="414"/>
      <c r="F966" s="415"/>
      <c r="G966" s="415"/>
      <c r="H966" s="415"/>
      <c r="I966" s="415"/>
      <c r="K966" s="417"/>
      <c r="L966" s="418"/>
    </row>
    <row r="967" spans="1:12">
      <c r="A967" s="412"/>
      <c r="B967" s="413"/>
      <c r="C967" s="414"/>
      <c r="D967" s="414"/>
      <c r="E967" s="414"/>
      <c r="F967" s="415"/>
      <c r="G967" s="415"/>
      <c r="H967" s="415"/>
      <c r="I967" s="415"/>
      <c r="K967" s="417"/>
      <c r="L967" s="418"/>
    </row>
    <row r="968" spans="1:12">
      <c r="A968" s="419"/>
      <c r="B968" s="420"/>
      <c r="C968" s="421"/>
      <c r="D968" s="421"/>
      <c r="E968" s="421"/>
      <c r="F968" s="422"/>
      <c r="G968" s="415"/>
      <c r="H968" s="415"/>
      <c r="I968" s="415"/>
      <c r="K968" s="417"/>
      <c r="L968" s="418"/>
    </row>
    <row r="969" spans="1:12">
      <c r="A969" s="412"/>
      <c r="B969" s="413"/>
      <c r="C969" s="414"/>
      <c r="D969" s="414"/>
      <c r="E969" s="414"/>
      <c r="F969" s="415"/>
      <c r="G969" s="415"/>
      <c r="H969" s="415"/>
      <c r="I969" s="415"/>
      <c r="K969" s="417"/>
      <c r="L969" s="418"/>
    </row>
    <row r="970" spans="1:12">
      <c r="A970" s="412"/>
      <c r="B970" s="413"/>
      <c r="C970" s="414"/>
      <c r="D970" s="414"/>
      <c r="E970" s="414"/>
      <c r="F970" s="415"/>
      <c r="G970" s="415"/>
      <c r="H970" s="415"/>
      <c r="I970" s="415"/>
      <c r="K970" s="417"/>
      <c r="L970" s="418"/>
    </row>
    <row r="971" spans="1:12">
      <c r="A971" s="412"/>
      <c r="B971" s="413"/>
      <c r="C971" s="414"/>
      <c r="D971" s="414"/>
      <c r="E971" s="414"/>
      <c r="F971" s="415"/>
      <c r="G971" s="415"/>
      <c r="H971" s="415"/>
      <c r="I971" s="415"/>
      <c r="K971" s="417"/>
      <c r="L971" s="418"/>
    </row>
    <row r="972" spans="1:12">
      <c r="A972" s="412"/>
      <c r="B972" s="413"/>
      <c r="C972" s="414"/>
      <c r="D972" s="414"/>
      <c r="E972" s="414"/>
      <c r="F972" s="415"/>
      <c r="G972" s="415"/>
      <c r="H972" s="415"/>
      <c r="I972" s="415"/>
      <c r="K972" s="417"/>
      <c r="L972" s="418"/>
    </row>
    <row r="973" spans="1:12">
      <c r="A973" s="419"/>
      <c r="B973" s="420"/>
      <c r="C973" s="421"/>
      <c r="D973" s="421"/>
      <c r="E973" s="421"/>
      <c r="F973" s="422"/>
      <c r="G973" s="415"/>
      <c r="H973" s="415"/>
      <c r="I973" s="415"/>
      <c r="K973" s="417"/>
      <c r="L973" s="418"/>
    </row>
    <row r="974" spans="1:12">
      <c r="A974" s="412"/>
      <c r="B974" s="413"/>
      <c r="C974" s="414"/>
      <c r="D974" s="414"/>
      <c r="E974" s="414"/>
      <c r="F974" s="415"/>
      <c r="G974" s="415"/>
      <c r="H974" s="415"/>
      <c r="I974" s="415"/>
      <c r="K974" s="417"/>
      <c r="L974" s="418"/>
    </row>
    <row r="975" spans="1:12">
      <c r="A975" s="412"/>
      <c r="B975" s="413"/>
      <c r="C975" s="414"/>
      <c r="D975" s="414"/>
      <c r="E975" s="414"/>
      <c r="F975" s="415"/>
      <c r="G975" s="415"/>
      <c r="H975" s="415"/>
      <c r="I975" s="415"/>
      <c r="K975" s="417"/>
      <c r="L975" s="418"/>
    </row>
    <row r="976" spans="1:12">
      <c r="A976" s="412"/>
      <c r="B976" s="413"/>
      <c r="C976" s="414"/>
      <c r="D976" s="414"/>
      <c r="E976" s="414"/>
      <c r="F976" s="415"/>
      <c r="G976" s="415"/>
      <c r="H976" s="415"/>
      <c r="I976" s="415"/>
      <c r="K976" s="417"/>
      <c r="L976" s="418"/>
    </row>
    <row r="977" spans="1:12">
      <c r="A977" s="412"/>
      <c r="B977" s="413"/>
      <c r="C977" s="414"/>
      <c r="D977" s="414"/>
      <c r="E977" s="414"/>
      <c r="F977" s="415"/>
      <c r="G977" s="415"/>
      <c r="H977" s="415"/>
      <c r="I977" s="415"/>
      <c r="K977" s="417"/>
      <c r="L977" s="418"/>
    </row>
    <row r="978" spans="1:12">
      <c r="A978" s="419"/>
      <c r="B978" s="420"/>
      <c r="C978" s="421"/>
      <c r="D978" s="421"/>
      <c r="E978" s="421"/>
      <c r="F978" s="422"/>
      <c r="G978" s="415"/>
      <c r="H978" s="415"/>
      <c r="I978" s="415"/>
      <c r="K978" s="417"/>
      <c r="L978" s="418"/>
    </row>
    <row r="979" spans="1:12">
      <c r="A979" s="412"/>
      <c r="B979" s="413"/>
      <c r="C979" s="414"/>
      <c r="D979" s="414"/>
      <c r="E979" s="414"/>
      <c r="F979" s="415"/>
      <c r="G979" s="415"/>
      <c r="H979" s="415"/>
      <c r="I979" s="415"/>
      <c r="K979" s="417"/>
      <c r="L979" s="418"/>
    </row>
    <row r="980" spans="1:12">
      <c r="A980" s="412"/>
      <c r="B980" s="413"/>
      <c r="C980" s="414"/>
      <c r="D980" s="414"/>
      <c r="E980" s="414"/>
      <c r="F980" s="415"/>
      <c r="G980" s="415"/>
      <c r="H980" s="415"/>
      <c r="I980" s="415"/>
      <c r="K980" s="417"/>
      <c r="L980" s="418"/>
    </row>
    <row r="981" spans="1:12">
      <c r="A981" s="412"/>
      <c r="B981" s="413"/>
      <c r="C981" s="414"/>
      <c r="D981" s="414"/>
      <c r="E981" s="414"/>
      <c r="F981" s="415"/>
      <c r="G981" s="415"/>
      <c r="H981" s="415"/>
      <c r="I981" s="415"/>
      <c r="K981" s="417"/>
      <c r="L981" s="418"/>
    </row>
    <row r="982" spans="1:12">
      <c r="A982" s="412"/>
      <c r="B982" s="413"/>
      <c r="C982" s="414"/>
      <c r="D982" s="414"/>
      <c r="E982" s="414"/>
      <c r="F982" s="415"/>
      <c r="G982" s="415"/>
      <c r="H982" s="415"/>
      <c r="I982" s="415"/>
      <c r="K982" s="417"/>
      <c r="L982" s="418"/>
    </row>
    <row r="983" spans="1:12">
      <c r="A983" s="419"/>
      <c r="B983" s="420"/>
      <c r="C983" s="421"/>
      <c r="D983" s="421"/>
      <c r="E983" s="421"/>
      <c r="F983" s="422"/>
      <c r="G983" s="415"/>
      <c r="H983" s="415"/>
      <c r="I983" s="415"/>
      <c r="K983" s="417"/>
      <c r="L983" s="418"/>
    </row>
    <row r="984" spans="1:12">
      <c r="A984" s="412"/>
      <c r="B984" s="413"/>
      <c r="C984" s="414"/>
      <c r="D984" s="414"/>
      <c r="E984" s="414"/>
      <c r="F984" s="415"/>
      <c r="G984" s="415"/>
      <c r="H984" s="415"/>
      <c r="I984" s="415"/>
      <c r="K984" s="417"/>
      <c r="L984" s="418"/>
    </row>
    <row r="985" spans="1:12">
      <c r="A985" s="412"/>
      <c r="B985" s="413"/>
      <c r="C985" s="414"/>
      <c r="D985" s="414"/>
      <c r="E985" s="414"/>
      <c r="F985" s="415"/>
      <c r="G985" s="415"/>
      <c r="H985" s="415"/>
      <c r="I985" s="415"/>
      <c r="K985" s="417"/>
      <c r="L985" s="418"/>
    </row>
    <row r="986" spans="1:12">
      <c r="A986" s="412"/>
      <c r="B986" s="413"/>
      <c r="C986" s="414"/>
      <c r="D986" s="414"/>
      <c r="E986" s="414"/>
      <c r="F986" s="415"/>
      <c r="G986" s="415"/>
      <c r="H986" s="415"/>
      <c r="I986" s="415"/>
      <c r="K986" s="417"/>
      <c r="L986" s="418"/>
    </row>
    <row r="987" spans="1:12">
      <c r="A987" s="412"/>
      <c r="B987" s="413"/>
      <c r="C987" s="414"/>
      <c r="D987" s="414"/>
      <c r="E987" s="414"/>
      <c r="F987" s="415"/>
      <c r="G987" s="415"/>
      <c r="H987" s="415"/>
      <c r="I987" s="415"/>
      <c r="K987" s="417"/>
      <c r="L987" s="418"/>
    </row>
    <row r="988" spans="1:12">
      <c r="A988" s="419"/>
      <c r="B988" s="420"/>
      <c r="C988" s="421"/>
      <c r="D988" s="421"/>
      <c r="E988" s="421"/>
      <c r="F988" s="422"/>
      <c r="G988" s="415"/>
      <c r="H988" s="415"/>
      <c r="I988" s="415"/>
      <c r="K988" s="417"/>
      <c r="L988" s="418"/>
    </row>
    <row r="989" spans="1:12">
      <c r="A989" s="412"/>
      <c r="B989" s="413"/>
      <c r="C989" s="414"/>
      <c r="D989" s="414"/>
      <c r="E989" s="414"/>
      <c r="F989" s="415"/>
      <c r="G989" s="415"/>
      <c r="H989" s="415"/>
      <c r="I989" s="415"/>
      <c r="K989" s="417"/>
      <c r="L989" s="418"/>
    </row>
    <row r="990" spans="1:12">
      <c r="A990" s="412"/>
      <c r="B990" s="413"/>
      <c r="C990" s="414"/>
      <c r="D990" s="414"/>
      <c r="E990" s="414"/>
      <c r="F990" s="415"/>
      <c r="G990" s="415"/>
      <c r="H990" s="415"/>
      <c r="I990" s="415"/>
      <c r="K990" s="417"/>
      <c r="L990" s="418"/>
    </row>
    <row r="991" spans="1:12">
      <c r="A991" s="412"/>
      <c r="B991" s="413"/>
      <c r="C991" s="414"/>
      <c r="D991" s="414"/>
      <c r="E991" s="414"/>
      <c r="F991" s="415"/>
      <c r="G991" s="415"/>
      <c r="H991" s="415"/>
      <c r="I991" s="415"/>
      <c r="K991" s="417"/>
      <c r="L991" s="418"/>
    </row>
    <row r="992" spans="1:12">
      <c r="A992" s="412"/>
      <c r="B992" s="413"/>
      <c r="C992" s="414"/>
      <c r="D992" s="414"/>
      <c r="E992" s="414"/>
      <c r="F992" s="415"/>
      <c r="G992" s="415"/>
      <c r="H992" s="415"/>
      <c r="I992" s="415"/>
      <c r="K992" s="417"/>
      <c r="L992" s="418"/>
    </row>
    <row r="993" spans="1:12">
      <c r="A993" s="419"/>
      <c r="B993" s="420"/>
      <c r="C993" s="421"/>
      <c r="D993" s="421"/>
      <c r="E993" s="421"/>
      <c r="F993" s="422"/>
      <c r="G993" s="415"/>
      <c r="H993" s="415"/>
      <c r="I993" s="415"/>
      <c r="K993" s="417"/>
      <c r="L993" s="418"/>
    </row>
    <row r="994" spans="1:12">
      <c r="A994" s="412"/>
      <c r="B994" s="413"/>
      <c r="C994" s="414"/>
      <c r="D994" s="414"/>
      <c r="E994" s="414"/>
      <c r="F994" s="415"/>
      <c r="G994" s="415"/>
      <c r="H994" s="415"/>
      <c r="I994" s="415"/>
      <c r="K994" s="417"/>
      <c r="L994" s="418"/>
    </row>
    <row r="995" spans="1:12">
      <c r="A995" s="412"/>
      <c r="B995" s="413"/>
      <c r="C995" s="414"/>
      <c r="D995" s="414"/>
      <c r="E995" s="414"/>
      <c r="F995" s="415"/>
      <c r="G995" s="415"/>
      <c r="H995" s="415"/>
      <c r="I995" s="415"/>
      <c r="K995" s="417"/>
      <c r="L995" s="418"/>
    </row>
    <row r="996" spans="1:12">
      <c r="A996" s="412"/>
      <c r="B996" s="413"/>
      <c r="C996" s="414"/>
      <c r="D996" s="414"/>
      <c r="E996" s="414"/>
      <c r="F996" s="415"/>
      <c r="G996" s="415"/>
      <c r="H996" s="415"/>
      <c r="I996" s="415"/>
      <c r="K996" s="417"/>
      <c r="L996" s="418"/>
    </row>
    <row r="997" spans="1:12">
      <c r="A997" s="412"/>
      <c r="B997" s="413"/>
      <c r="C997" s="414"/>
      <c r="D997" s="414"/>
      <c r="E997" s="414"/>
      <c r="F997" s="415"/>
      <c r="G997" s="415"/>
      <c r="H997" s="415"/>
      <c r="I997" s="415"/>
      <c r="K997" s="417"/>
      <c r="L997" s="418"/>
    </row>
    <row r="998" spans="1:12">
      <c r="A998" s="419"/>
      <c r="B998" s="420"/>
      <c r="C998" s="421"/>
      <c r="D998" s="421"/>
      <c r="E998" s="421"/>
      <c r="F998" s="422"/>
      <c r="G998" s="415"/>
      <c r="H998" s="415"/>
      <c r="I998" s="415"/>
      <c r="K998" s="417"/>
      <c r="L998" s="418"/>
    </row>
    <row r="999" spans="1:12">
      <c r="A999" s="412"/>
      <c r="B999" s="413"/>
      <c r="C999" s="414"/>
      <c r="D999" s="414"/>
      <c r="E999" s="414"/>
      <c r="F999" s="415"/>
      <c r="G999" s="415"/>
      <c r="H999" s="415"/>
      <c r="I999" s="415"/>
      <c r="K999" s="417"/>
      <c r="L999" s="418"/>
    </row>
    <row r="1000" spans="1:12">
      <c r="A1000" s="412"/>
      <c r="B1000" s="413"/>
      <c r="C1000" s="414"/>
      <c r="D1000" s="414"/>
      <c r="E1000" s="414"/>
      <c r="F1000" s="415"/>
      <c r="G1000" s="415"/>
      <c r="H1000" s="415"/>
      <c r="I1000" s="415"/>
      <c r="K1000" s="417"/>
      <c r="L1000" s="418"/>
    </row>
    <row r="1001" spans="1:12">
      <c r="A1001" s="412"/>
      <c r="B1001" s="413"/>
      <c r="C1001" s="414"/>
      <c r="D1001" s="414"/>
      <c r="E1001" s="414"/>
      <c r="F1001" s="415"/>
      <c r="G1001" s="415"/>
      <c r="H1001" s="415"/>
      <c r="I1001" s="415"/>
      <c r="K1001" s="417"/>
      <c r="L1001" s="418"/>
    </row>
    <row r="1002" spans="1:12">
      <c r="A1002" s="412"/>
      <c r="B1002" s="413"/>
      <c r="C1002" s="414"/>
      <c r="D1002" s="414"/>
      <c r="E1002" s="414"/>
      <c r="F1002" s="415"/>
      <c r="G1002" s="415"/>
      <c r="H1002" s="415"/>
      <c r="I1002" s="415"/>
      <c r="K1002" s="417"/>
      <c r="L1002" s="418"/>
    </row>
    <row r="1003" spans="1:12">
      <c r="A1003" s="419"/>
      <c r="B1003" s="420"/>
      <c r="C1003" s="421"/>
      <c r="D1003" s="421"/>
      <c r="E1003" s="421"/>
      <c r="F1003" s="422"/>
      <c r="G1003" s="415"/>
      <c r="H1003" s="415"/>
      <c r="I1003" s="415"/>
      <c r="K1003" s="417"/>
      <c r="L1003" s="418"/>
    </row>
    <row r="1004" spans="1:12">
      <c r="A1004" s="412"/>
      <c r="B1004" s="413"/>
      <c r="C1004" s="414"/>
      <c r="D1004" s="414"/>
      <c r="E1004" s="414"/>
      <c r="F1004" s="415"/>
      <c r="G1004" s="415"/>
      <c r="H1004" s="415"/>
      <c r="I1004" s="415"/>
      <c r="K1004" s="417"/>
      <c r="L1004" s="418"/>
    </row>
    <row r="1005" spans="1:12">
      <c r="A1005" s="412"/>
      <c r="B1005" s="413"/>
      <c r="C1005" s="414"/>
      <c r="D1005" s="414"/>
      <c r="E1005" s="414"/>
      <c r="F1005" s="415"/>
      <c r="G1005" s="415"/>
      <c r="H1005" s="415"/>
      <c r="I1005" s="415"/>
      <c r="K1005" s="417"/>
      <c r="L1005" s="418"/>
    </row>
    <row r="1006" spans="1:12">
      <c r="A1006" s="412"/>
      <c r="B1006" s="413"/>
      <c r="C1006" s="414"/>
      <c r="D1006" s="414"/>
      <c r="E1006" s="414"/>
      <c r="F1006" s="415"/>
      <c r="G1006" s="415"/>
      <c r="H1006" s="415"/>
      <c r="I1006" s="415"/>
      <c r="K1006" s="417"/>
      <c r="L1006" s="418"/>
    </row>
    <row r="1007" spans="1:12">
      <c r="A1007" s="412"/>
      <c r="B1007" s="413"/>
      <c r="C1007" s="414"/>
      <c r="D1007" s="414"/>
      <c r="E1007" s="414"/>
      <c r="F1007" s="415"/>
      <c r="G1007" s="415"/>
      <c r="H1007" s="415"/>
      <c r="I1007" s="415"/>
      <c r="K1007" s="417"/>
      <c r="L1007" s="418"/>
    </row>
    <row r="1008" spans="1:12">
      <c r="A1008" s="419"/>
      <c r="B1008" s="420"/>
      <c r="C1008" s="421"/>
      <c r="D1008" s="421"/>
      <c r="E1008" s="421"/>
      <c r="F1008" s="422"/>
      <c r="G1008" s="415"/>
      <c r="H1008" s="415"/>
      <c r="I1008" s="415"/>
      <c r="K1008" s="417"/>
      <c r="L1008" s="418"/>
    </row>
    <row r="1009" spans="1:12">
      <c r="A1009" s="412"/>
      <c r="B1009" s="413"/>
      <c r="C1009" s="414"/>
      <c r="D1009" s="414"/>
      <c r="E1009" s="414"/>
      <c r="F1009" s="415"/>
      <c r="G1009" s="415"/>
      <c r="H1009" s="415"/>
      <c r="I1009" s="415"/>
      <c r="K1009" s="417"/>
      <c r="L1009" s="418"/>
    </row>
    <row r="1010" spans="1:12">
      <c r="A1010" s="412"/>
      <c r="B1010" s="413"/>
      <c r="C1010" s="414"/>
      <c r="D1010" s="414"/>
      <c r="E1010" s="414"/>
      <c r="F1010" s="415"/>
      <c r="G1010" s="415"/>
      <c r="H1010" s="415"/>
      <c r="I1010" s="415"/>
      <c r="K1010" s="417"/>
      <c r="L1010" s="418"/>
    </row>
    <row r="1011" spans="1:12">
      <c r="A1011" s="412"/>
      <c r="B1011" s="413"/>
      <c r="C1011" s="414"/>
      <c r="D1011" s="414"/>
      <c r="E1011" s="414"/>
      <c r="F1011" s="415"/>
      <c r="G1011" s="415"/>
      <c r="H1011" s="415"/>
      <c r="I1011" s="415"/>
      <c r="K1011" s="417"/>
      <c r="L1011" s="418"/>
    </row>
    <row r="1012" spans="1:12">
      <c r="A1012" s="412"/>
      <c r="B1012" s="413"/>
      <c r="C1012" s="414"/>
      <c r="D1012" s="414"/>
      <c r="E1012" s="414"/>
      <c r="F1012" s="415"/>
      <c r="G1012" s="415"/>
      <c r="H1012" s="415"/>
      <c r="I1012" s="415"/>
      <c r="K1012" s="417"/>
      <c r="L1012" s="418"/>
    </row>
    <row r="1013" spans="1:12">
      <c r="A1013" s="419"/>
      <c r="B1013" s="420"/>
      <c r="C1013" s="421"/>
      <c r="D1013" s="421"/>
      <c r="E1013" s="421"/>
      <c r="F1013" s="422"/>
      <c r="G1013" s="415"/>
      <c r="H1013" s="415"/>
      <c r="I1013" s="415"/>
      <c r="K1013" s="417"/>
      <c r="L1013" s="418"/>
    </row>
    <row r="1014" spans="1:12">
      <c r="A1014" s="412"/>
      <c r="B1014" s="413"/>
      <c r="C1014" s="414"/>
      <c r="D1014" s="414"/>
      <c r="E1014" s="414"/>
      <c r="F1014" s="415"/>
      <c r="G1014" s="415"/>
      <c r="H1014" s="415"/>
      <c r="I1014" s="415"/>
      <c r="K1014" s="417"/>
      <c r="L1014" s="418"/>
    </row>
    <row r="1015" spans="1:12">
      <c r="A1015" s="412"/>
      <c r="B1015" s="413"/>
      <c r="C1015" s="414"/>
      <c r="D1015" s="414"/>
      <c r="E1015" s="414"/>
      <c r="F1015" s="415"/>
      <c r="G1015" s="415"/>
      <c r="H1015" s="415"/>
      <c r="I1015" s="415"/>
      <c r="K1015" s="417"/>
      <c r="L1015" s="418"/>
    </row>
    <row r="1016" spans="1:12">
      <c r="A1016" s="412"/>
      <c r="B1016" s="413"/>
      <c r="C1016" s="414"/>
      <c r="D1016" s="414"/>
      <c r="E1016" s="414"/>
      <c r="F1016" s="415"/>
      <c r="G1016" s="415"/>
      <c r="H1016" s="415"/>
      <c r="I1016" s="415"/>
      <c r="K1016" s="417"/>
      <c r="L1016" s="418"/>
    </row>
    <row r="1017" spans="1:12">
      <c r="A1017" s="412"/>
      <c r="B1017" s="413"/>
      <c r="C1017" s="414"/>
      <c r="D1017" s="414"/>
      <c r="E1017" s="414"/>
      <c r="F1017" s="415"/>
      <c r="G1017" s="415"/>
      <c r="H1017" s="415"/>
      <c r="I1017" s="415"/>
      <c r="K1017" s="417"/>
      <c r="L1017" s="418"/>
    </row>
    <row r="1018" spans="1:12">
      <c r="A1018" s="419"/>
      <c r="B1018" s="420"/>
      <c r="C1018" s="421"/>
      <c r="D1018" s="421"/>
      <c r="E1018" s="421"/>
      <c r="F1018" s="422"/>
      <c r="G1018" s="415"/>
      <c r="H1018" s="415"/>
      <c r="I1018" s="415"/>
      <c r="K1018" s="417"/>
      <c r="L1018" s="418"/>
    </row>
    <row r="1019" spans="1:12">
      <c r="A1019" s="412"/>
      <c r="B1019" s="413"/>
      <c r="C1019" s="414"/>
      <c r="D1019" s="414"/>
      <c r="E1019" s="414"/>
      <c r="F1019" s="415"/>
      <c r="G1019" s="415"/>
      <c r="H1019" s="415"/>
      <c r="I1019" s="415"/>
      <c r="K1019" s="417"/>
      <c r="L1019" s="418"/>
    </row>
    <row r="1020" spans="1:12">
      <c r="A1020" s="412"/>
      <c r="B1020" s="413"/>
      <c r="C1020" s="414"/>
      <c r="D1020" s="414"/>
      <c r="E1020" s="414"/>
      <c r="F1020" s="415"/>
      <c r="G1020" s="415"/>
      <c r="H1020" s="415"/>
      <c r="I1020" s="415"/>
      <c r="K1020" s="417"/>
      <c r="L1020" s="418"/>
    </row>
    <row r="1021" spans="1:12">
      <c r="A1021" s="412"/>
      <c r="B1021" s="413"/>
      <c r="C1021" s="414"/>
      <c r="D1021" s="414"/>
      <c r="E1021" s="414"/>
      <c r="F1021" s="415"/>
      <c r="G1021" s="415"/>
      <c r="H1021" s="415"/>
      <c r="I1021" s="415"/>
      <c r="K1021" s="417"/>
      <c r="L1021" s="418"/>
    </row>
    <row r="1022" spans="1:12">
      <c r="A1022" s="412"/>
      <c r="B1022" s="413"/>
      <c r="C1022" s="414"/>
      <c r="D1022" s="414"/>
      <c r="E1022" s="414"/>
      <c r="F1022" s="415"/>
      <c r="G1022" s="415"/>
      <c r="H1022" s="415"/>
      <c r="I1022" s="415"/>
      <c r="K1022" s="417"/>
      <c r="L1022" s="418"/>
    </row>
    <row r="1023" spans="1:12">
      <c r="A1023" s="419"/>
      <c r="B1023" s="420"/>
      <c r="C1023" s="421"/>
      <c r="D1023" s="421"/>
      <c r="E1023" s="421"/>
      <c r="F1023" s="422"/>
      <c r="G1023" s="415"/>
      <c r="H1023" s="415"/>
      <c r="I1023" s="415"/>
      <c r="K1023" s="417"/>
      <c r="L1023" s="418"/>
    </row>
    <row r="1024" spans="1:12">
      <c r="A1024" s="412"/>
      <c r="B1024" s="413"/>
      <c r="C1024" s="414"/>
      <c r="D1024" s="414"/>
      <c r="E1024" s="414"/>
      <c r="F1024" s="415"/>
      <c r="G1024" s="415"/>
      <c r="H1024" s="415"/>
      <c r="I1024" s="415"/>
      <c r="K1024" s="417"/>
      <c r="L1024" s="418"/>
    </row>
    <row r="1025" spans="1:12">
      <c r="A1025" s="412"/>
      <c r="B1025" s="413"/>
      <c r="C1025" s="414"/>
      <c r="D1025" s="414"/>
      <c r="E1025" s="414"/>
      <c r="F1025" s="415"/>
      <c r="G1025" s="415"/>
      <c r="H1025" s="415"/>
      <c r="I1025" s="415"/>
      <c r="K1025" s="417"/>
      <c r="L1025" s="418"/>
    </row>
    <row r="1026" spans="1:12">
      <c r="A1026" s="412"/>
      <c r="B1026" s="413"/>
      <c r="C1026" s="414"/>
      <c r="D1026" s="414"/>
      <c r="E1026" s="414"/>
      <c r="F1026" s="415"/>
      <c r="G1026" s="415"/>
      <c r="H1026" s="415"/>
      <c r="I1026" s="415"/>
      <c r="K1026" s="417"/>
      <c r="L1026" s="418"/>
    </row>
    <row r="1027" spans="1:12">
      <c r="A1027" s="412"/>
      <c r="B1027" s="413"/>
      <c r="C1027" s="414"/>
      <c r="D1027" s="414"/>
      <c r="E1027" s="414"/>
      <c r="F1027" s="415"/>
      <c r="G1027" s="415"/>
      <c r="H1027" s="415"/>
      <c r="I1027" s="415"/>
      <c r="K1027" s="417"/>
      <c r="L1027" s="418"/>
    </row>
    <row r="1028" spans="1:12">
      <c r="A1028" s="419"/>
      <c r="B1028" s="420"/>
      <c r="C1028" s="421"/>
      <c r="D1028" s="421"/>
      <c r="E1028" s="421"/>
      <c r="F1028" s="422"/>
      <c r="G1028" s="415"/>
      <c r="H1028" s="415"/>
      <c r="I1028" s="415"/>
      <c r="K1028" s="417"/>
      <c r="L1028" s="418"/>
    </row>
    <row r="1029" spans="1:12">
      <c r="A1029" s="412"/>
      <c r="B1029" s="413"/>
      <c r="C1029" s="414"/>
      <c r="D1029" s="414"/>
      <c r="E1029" s="414"/>
      <c r="F1029" s="415"/>
      <c r="G1029" s="415"/>
      <c r="H1029" s="415"/>
      <c r="I1029" s="415"/>
      <c r="K1029" s="417"/>
      <c r="L1029" s="418"/>
    </row>
    <row r="1030" spans="1:12">
      <c r="A1030" s="412"/>
      <c r="B1030" s="413"/>
      <c r="C1030" s="414"/>
      <c r="D1030" s="414"/>
      <c r="E1030" s="414"/>
      <c r="F1030" s="415"/>
      <c r="G1030" s="415"/>
      <c r="H1030" s="415"/>
      <c r="I1030" s="415"/>
      <c r="K1030" s="417"/>
      <c r="L1030" s="418"/>
    </row>
    <row r="1031" spans="1:12">
      <c r="A1031" s="412"/>
      <c r="B1031" s="413"/>
      <c r="C1031" s="414"/>
      <c r="D1031" s="414"/>
      <c r="E1031" s="414"/>
      <c r="F1031" s="415"/>
      <c r="G1031" s="415"/>
      <c r="H1031" s="415"/>
      <c r="I1031" s="415"/>
      <c r="K1031" s="417"/>
      <c r="L1031" s="418"/>
    </row>
    <row r="1032" spans="1:12">
      <c r="A1032" s="412"/>
      <c r="B1032" s="413"/>
      <c r="C1032" s="414"/>
      <c r="D1032" s="414"/>
      <c r="E1032" s="414"/>
      <c r="F1032" s="415"/>
      <c r="G1032" s="415"/>
      <c r="H1032" s="415"/>
      <c r="I1032" s="415"/>
      <c r="K1032" s="417"/>
      <c r="L1032" s="418"/>
    </row>
    <row r="1033" spans="1:12">
      <c r="A1033" s="419"/>
      <c r="B1033" s="420"/>
      <c r="C1033" s="421"/>
      <c r="D1033" s="421"/>
      <c r="E1033" s="421"/>
      <c r="F1033" s="422"/>
      <c r="G1033" s="415"/>
      <c r="H1033" s="415"/>
      <c r="I1033" s="415"/>
      <c r="K1033" s="417"/>
      <c r="L1033" s="418"/>
    </row>
    <row r="1034" spans="1:12">
      <c r="A1034" s="412"/>
      <c r="B1034" s="413"/>
      <c r="C1034" s="414"/>
      <c r="D1034" s="414"/>
      <c r="E1034" s="414"/>
      <c r="F1034" s="415"/>
      <c r="G1034" s="415"/>
      <c r="H1034" s="415"/>
      <c r="I1034" s="415"/>
      <c r="K1034" s="417"/>
      <c r="L1034" s="418"/>
    </row>
    <row r="1035" spans="1:12">
      <c r="A1035" s="412"/>
      <c r="B1035" s="413"/>
      <c r="C1035" s="414"/>
      <c r="D1035" s="414"/>
      <c r="E1035" s="414"/>
      <c r="F1035" s="415"/>
      <c r="G1035" s="415"/>
      <c r="H1035" s="415"/>
      <c r="I1035" s="415"/>
      <c r="K1035" s="417"/>
      <c r="L1035" s="418"/>
    </row>
    <row r="1036" spans="1:12">
      <c r="A1036" s="412"/>
      <c r="B1036" s="413"/>
      <c r="C1036" s="414"/>
      <c r="D1036" s="414"/>
      <c r="E1036" s="414"/>
      <c r="F1036" s="415"/>
      <c r="G1036" s="415"/>
      <c r="H1036" s="415"/>
      <c r="I1036" s="415"/>
      <c r="K1036" s="417"/>
      <c r="L1036" s="418"/>
    </row>
    <row r="1037" spans="1:12">
      <c r="A1037" s="412"/>
      <c r="B1037" s="413"/>
      <c r="C1037" s="414"/>
      <c r="D1037" s="414"/>
      <c r="E1037" s="414"/>
      <c r="F1037" s="415"/>
      <c r="G1037" s="415"/>
      <c r="H1037" s="415"/>
      <c r="I1037" s="415"/>
      <c r="K1037" s="417"/>
      <c r="L1037" s="418"/>
    </row>
    <row r="1038" spans="1:12">
      <c r="A1038" s="419"/>
      <c r="B1038" s="420"/>
      <c r="C1038" s="421"/>
      <c r="D1038" s="421"/>
      <c r="E1038" s="421"/>
      <c r="F1038" s="422"/>
      <c r="G1038" s="415"/>
      <c r="H1038" s="415"/>
      <c r="I1038" s="415"/>
      <c r="K1038" s="417"/>
      <c r="L1038" s="418"/>
    </row>
    <row r="1039" spans="1:12">
      <c r="A1039" s="412"/>
      <c r="B1039" s="413"/>
      <c r="C1039" s="414"/>
      <c r="D1039" s="414"/>
      <c r="E1039" s="414"/>
      <c r="F1039" s="415"/>
      <c r="G1039" s="415"/>
      <c r="H1039" s="415"/>
      <c r="I1039" s="415"/>
      <c r="K1039" s="417"/>
      <c r="L1039" s="418"/>
    </row>
    <row r="1040" spans="1:12">
      <c r="A1040" s="412"/>
      <c r="B1040" s="413"/>
      <c r="C1040" s="414"/>
      <c r="D1040" s="414"/>
      <c r="E1040" s="414"/>
      <c r="F1040" s="415"/>
      <c r="G1040" s="415"/>
      <c r="H1040" s="415"/>
      <c r="I1040" s="415"/>
      <c r="K1040" s="417"/>
      <c r="L1040" s="418"/>
    </row>
    <row r="1041" spans="1:12">
      <c r="A1041" s="412"/>
      <c r="B1041" s="413"/>
      <c r="C1041" s="414"/>
      <c r="D1041" s="414"/>
      <c r="E1041" s="414"/>
      <c r="F1041" s="415"/>
      <c r="G1041" s="415"/>
      <c r="H1041" s="415"/>
      <c r="I1041" s="415"/>
      <c r="K1041" s="417"/>
      <c r="L1041" s="418"/>
    </row>
    <row r="1042" spans="1:12">
      <c r="A1042" s="412"/>
      <c r="B1042" s="413"/>
      <c r="C1042" s="414"/>
      <c r="D1042" s="414"/>
      <c r="E1042" s="414"/>
      <c r="F1042" s="415"/>
      <c r="G1042" s="415"/>
      <c r="H1042" s="415"/>
      <c r="I1042" s="415"/>
      <c r="K1042" s="417"/>
      <c r="L1042" s="418"/>
    </row>
    <row r="1043" spans="1:12">
      <c r="A1043" s="419"/>
      <c r="B1043" s="420"/>
      <c r="C1043" s="421"/>
      <c r="D1043" s="421"/>
      <c r="E1043" s="421"/>
      <c r="F1043" s="422"/>
      <c r="G1043" s="415"/>
      <c r="H1043" s="415"/>
      <c r="I1043" s="415"/>
      <c r="K1043" s="417"/>
      <c r="L1043" s="418"/>
    </row>
    <row r="1044" spans="1:12">
      <c r="A1044" s="412"/>
      <c r="B1044" s="413"/>
      <c r="C1044" s="414"/>
      <c r="D1044" s="414"/>
      <c r="E1044" s="414"/>
      <c r="F1044" s="415"/>
      <c r="G1044" s="415"/>
      <c r="H1044" s="415"/>
      <c r="I1044" s="415"/>
      <c r="K1044" s="417"/>
      <c r="L1044" s="418"/>
    </row>
    <row r="1045" spans="1:12">
      <c r="A1045" s="412"/>
      <c r="B1045" s="413"/>
      <c r="C1045" s="414"/>
      <c r="D1045" s="414"/>
      <c r="E1045" s="414"/>
      <c r="F1045" s="415"/>
      <c r="G1045" s="415"/>
      <c r="H1045" s="415"/>
      <c r="I1045" s="415"/>
      <c r="K1045" s="417"/>
      <c r="L1045" s="418"/>
    </row>
    <row r="1046" spans="1:12">
      <c r="A1046" s="412"/>
      <c r="B1046" s="413"/>
      <c r="C1046" s="414"/>
      <c r="D1046" s="414"/>
      <c r="E1046" s="414"/>
      <c r="F1046" s="415"/>
      <c r="G1046" s="415"/>
      <c r="H1046" s="415"/>
      <c r="I1046" s="415"/>
      <c r="K1046" s="417"/>
      <c r="L1046" s="418"/>
    </row>
    <row r="1047" spans="1:12">
      <c r="A1047" s="412"/>
      <c r="B1047" s="413"/>
      <c r="C1047" s="414"/>
      <c r="D1047" s="414"/>
      <c r="E1047" s="414"/>
      <c r="F1047" s="415"/>
      <c r="G1047" s="415"/>
      <c r="H1047" s="415"/>
      <c r="I1047" s="415"/>
      <c r="K1047" s="417"/>
      <c r="L1047" s="418"/>
    </row>
    <row r="1048" spans="1:12">
      <c r="A1048" s="419"/>
      <c r="B1048" s="420"/>
      <c r="C1048" s="421"/>
      <c r="D1048" s="421"/>
      <c r="E1048" s="421"/>
      <c r="F1048" s="422"/>
      <c r="G1048" s="415"/>
      <c r="H1048" s="415"/>
      <c r="I1048" s="415"/>
      <c r="K1048" s="417"/>
      <c r="L1048" s="418"/>
    </row>
    <row r="1049" spans="1:12">
      <c r="A1049" s="412"/>
      <c r="B1049" s="413"/>
      <c r="C1049" s="414"/>
      <c r="D1049" s="414"/>
      <c r="E1049" s="414"/>
      <c r="F1049" s="415"/>
      <c r="G1049" s="415"/>
      <c r="H1049" s="415"/>
      <c r="I1049" s="415"/>
      <c r="K1049" s="417"/>
      <c r="L1049" s="418"/>
    </row>
    <row r="1050" spans="1:12">
      <c r="A1050" s="412"/>
      <c r="B1050" s="413"/>
      <c r="C1050" s="414"/>
      <c r="D1050" s="414"/>
      <c r="E1050" s="414"/>
      <c r="F1050" s="415"/>
      <c r="G1050" s="415"/>
      <c r="H1050" s="415"/>
      <c r="I1050" s="415"/>
      <c r="K1050" s="417"/>
      <c r="L1050" s="418"/>
    </row>
    <row r="1051" spans="1:12">
      <c r="A1051" s="412"/>
      <c r="B1051" s="413"/>
      <c r="C1051" s="414"/>
      <c r="D1051" s="414"/>
      <c r="E1051" s="414"/>
      <c r="F1051" s="415"/>
      <c r="G1051" s="415"/>
      <c r="H1051" s="415"/>
      <c r="I1051" s="415"/>
      <c r="K1051" s="417"/>
      <c r="L1051" s="418"/>
    </row>
    <row r="1052" spans="1:12">
      <c r="A1052" s="412"/>
      <c r="B1052" s="413"/>
      <c r="C1052" s="414"/>
      <c r="D1052" s="414"/>
      <c r="E1052" s="414"/>
      <c r="F1052" s="415"/>
      <c r="G1052" s="415"/>
      <c r="H1052" s="415"/>
      <c r="I1052" s="415"/>
      <c r="K1052" s="417"/>
      <c r="L1052" s="418"/>
    </row>
    <row r="1053" spans="1:12">
      <c r="A1053" s="419"/>
      <c r="B1053" s="420"/>
      <c r="C1053" s="421"/>
      <c r="D1053" s="421"/>
      <c r="E1053" s="421"/>
      <c r="F1053" s="422"/>
      <c r="G1053" s="415"/>
      <c r="H1053" s="415"/>
      <c r="I1053" s="415"/>
      <c r="K1053" s="417"/>
      <c r="L1053" s="418"/>
    </row>
    <row r="1054" spans="1:12">
      <c r="A1054" s="412"/>
      <c r="B1054" s="413"/>
      <c r="C1054" s="414"/>
      <c r="D1054" s="414"/>
      <c r="E1054" s="414"/>
      <c r="F1054" s="415"/>
      <c r="G1054" s="415"/>
      <c r="H1054" s="415"/>
      <c r="I1054" s="415"/>
      <c r="K1054" s="417"/>
      <c r="L1054" s="418"/>
    </row>
    <row r="1055" spans="1:12">
      <c r="A1055" s="412"/>
      <c r="B1055" s="413"/>
      <c r="C1055" s="414"/>
      <c r="D1055" s="414"/>
      <c r="E1055" s="414"/>
      <c r="F1055" s="415"/>
      <c r="G1055" s="415"/>
      <c r="H1055" s="415"/>
      <c r="I1055" s="415"/>
      <c r="K1055" s="417"/>
      <c r="L1055" s="418"/>
    </row>
    <row r="1056" spans="1:12">
      <c r="A1056" s="412"/>
      <c r="B1056" s="413"/>
      <c r="C1056" s="414"/>
      <c r="D1056" s="414"/>
      <c r="E1056" s="414"/>
      <c r="F1056" s="415"/>
      <c r="G1056" s="415"/>
      <c r="H1056" s="415"/>
      <c r="I1056" s="415"/>
      <c r="K1056" s="417"/>
      <c r="L1056" s="418"/>
    </row>
    <row r="1057" spans="1:12">
      <c r="A1057" s="412"/>
      <c r="B1057" s="413"/>
      <c r="C1057" s="414"/>
      <c r="D1057" s="414"/>
      <c r="E1057" s="414"/>
      <c r="F1057" s="415"/>
      <c r="G1057" s="415"/>
      <c r="H1057" s="415"/>
      <c r="I1057" s="415"/>
      <c r="K1057" s="417"/>
      <c r="L1057" s="418"/>
    </row>
    <row r="1058" spans="1:12">
      <c r="A1058" s="419"/>
      <c r="B1058" s="420"/>
      <c r="C1058" s="421"/>
      <c r="D1058" s="421"/>
      <c r="E1058" s="421"/>
      <c r="F1058" s="422"/>
      <c r="G1058" s="415"/>
      <c r="H1058" s="415"/>
      <c r="I1058" s="415"/>
      <c r="K1058" s="417"/>
      <c r="L1058" s="418"/>
    </row>
    <row r="1059" spans="1:12">
      <c r="A1059" s="412"/>
      <c r="B1059" s="413"/>
      <c r="C1059" s="414"/>
      <c r="D1059" s="414"/>
      <c r="E1059" s="414"/>
      <c r="F1059" s="415"/>
      <c r="G1059" s="415"/>
      <c r="H1059" s="415"/>
      <c r="I1059" s="415"/>
      <c r="K1059" s="417"/>
      <c r="L1059" s="418"/>
    </row>
    <row r="1060" spans="1:12">
      <c r="A1060" s="412"/>
      <c r="B1060" s="413"/>
      <c r="C1060" s="414"/>
      <c r="D1060" s="414"/>
      <c r="E1060" s="414"/>
      <c r="F1060" s="415"/>
      <c r="G1060" s="415"/>
      <c r="H1060" s="415"/>
      <c r="I1060" s="415"/>
      <c r="K1060" s="417"/>
      <c r="L1060" s="418"/>
    </row>
    <row r="1061" spans="1:12">
      <c r="A1061" s="412"/>
      <c r="B1061" s="413"/>
      <c r="C1061" s="414"/>
      <c r="D1061" s="414"/>
      <c r="E1061" s="414"/>
      <c r="F1061" s="415"/>
      <c r="G1061" s="415"/>
      <c r="H1061" s="415"/>
      <c r="I1061" s="415"/>
      <c r="K1061" s="417"/>
      <c r="L1061" s="418"/>
    </row>
    <row r="1062" spans="1:12">
      <c r="A1062" s="412"/>
      <c r="B1062" s="413"/>
      <c r="C1062" s="414"/>
      <c r="D1062" s="414"/>
      <c r="E1062" s="414"/>
      <c r="F1062" s="415"/>
      <c r="G1062" s="415"/>
      <c r="H1062" s="415"/>
      <c r="I1062" s="415"/>
      <c r="K1062" s="417"/>
      <c r="L1062" s="418"/>
    </row>
    <row r="1063" spans="1:12">
      <c r="A1063" s="419"/>
      <c r="B1063" s="420"/>
      <c r="C1063" s="421"/>
      <c r="D1063" s="421"/>
      <c r="E1063" s="421"/>
      <c r="F1063" s="422"/>
      <c r="G1063" s="415"/>
      <c r="H1063" s="415"/>
      <c r="I1063" s="415"/>
      <c r="K1063" s="417"/>
      <c r="L1063" s="418"/>
    </row>
    <row r="1064" spans="1:12">
      <c r="A1064" s="412"/>
      <c r="B1064" s="413"/>
      <c r="C1064" s="414"/>
      <c r="D1064" s="414"/>
      <c r="E1064" s="414"/>
      <c r="F1064" s="415"/>
      <c r="G1064" s="415"/>
      <c r="H1064" s="415"/>
      <c r="I1064" s="415"/>
      <c r="K1064" s="417"/>
      <c r="L1064" s="418"/>
    </row>
    <row r="1065" spans="1:12">
      <c r="A1065" s="412"/>
      <c r="B1065" s="413"/>
      <c r="C1065" s="414"/>
      <c r="D1065" s="414"/>
      <c r="E1065" s="414"/>
      <c r="F1065" s="415"/>
      <c r="G1065" s="415"/>
      <c r="H1065" s="415"/>
      <c r="I1065" s="415"/>
      <c r="K1065" s="417"/>
      <c r="L1065" s="418"/>
    </row>
    <row r="1066" spans="1:12">
      <c r="A1066" s="412"/>
      <c r="B1066" s="413"/>
      <c r="C1066" s="414"/>
      <c r="D1066" s="414"/>
      <c r="E1066" s="414"/>
      <c r="F1066" s="415"/>
      <c r="G1066" s="415"/>
      <c r="H1066" s="415"/>
      <c r="I1066" s="415"/>
      <c r="K1066" s="417"/>
      <c r="L1066" s="418"/>
    </row>
    <row r="1067" spans="1:12">
      <c r="A1067" s="412"/>
      <c r="B1067" s="413"/>
      <c r="C1067" s="414"/>
      <c r="D1067" s="414"/>
      <c r="E1067" s="414"/>
      <c r="F1067" s="415"/>
      <c r="G1067" s="415"/>
      <c r="H1067" s="415"/>
      <c r="I1067" s="415"/>
      <c r="K1067" s="417"/>
      <c r="L1067" s="418"/>
    </row>
    <row r="1068" spans="1:12">
      <c r="A1068" s="419"/>
      <c r="B1068" s="420"/>
      <c r="C1068" s="421"/>
      <c r="D1068" s="421"/>
      <c r="E1068" s="421"/>
      <c r="F1068" s="422"/>
      <c r="G1068" s="415"/>
      <c r="H1068" s="415"/>
      <c r="I1068" s="415"/>
      <c r="K1068" s="417"/>
      <c r="L1068" s="418"/>
    </row>
    <row r="1069" spans="1:12">
      <c r="A1069" s="412"/>
      <c r="B1069" s="413"/>
      <c r="C1069" s="414"/>
      <c r="D1069" s="414"/>
      <c r="E1069" s="414"/>
      <c r="F1069" s="415"/>
      <c r="G1069" s="415"/>
      <c r="H1069" s="415"/>
      <c r="I1069" s="415"/>
      <c r="K1069" s="417"/>
      <c r="L1069" s="418"/>
    </row>
    <row r="1070" spans="1:12">
      <c r="A1070" s="412"/>
      <c r="B1070" s="413"/>
      <c r="C1070" s="414"/>
      <c r="D1070" s="414"/>
      <c r="E1070" s="414"/>
      <c r="F1070" s="415"/>
      <c r="G1070" s="415"/>
      <c r="H1070" s="415"/>
      <c r="I1070" s="415"/>
      <c r="K1070" s="417"/>
      <c r="L1070" s="418"/>
    </row>
    <row r="1071" spans="1:12">
      <c r="A1071" s="412"/>
      <c r="B1071" s="413"/>
      <c r="C1071" s="414"/>
      <c r="D1071" s="414"/>
      <c r="E1071" s="414"/>
      <c r="F1071" s="415"/>
      <c r="G1071" s="415"/>
      <c r="H1071" s="415"/>
      <c r="I1071" s="415"/>
      <c r="K1071" s="417"/>
      <c r="L1071" s="418"/>
    </row>
    <row r="1072" spans="1:12">
      <c r="A1072" s="412"/>
      <c r="B1072" s="413"/>
      <c r="C1072" s="414"/>
      <c r="D1072" s="414"/>
      <c r="E1072" s="414"/>
      <c r="F1072" s="415"/>
      <c r="G1072" s="415"/>
      <c r="H1072" s="415"/>
      <c r="I1072" s="415"/>
      <c r="K1072" s="417"/>
      <c r="L1072" s="418"/>
    </row>
    <row r="1073" spans="1:12">
      <c r="A1073" s="419"/>
      <c r="B1073" s="420"/>
      <c r="C1073" s="421"/>
      <c r="D1073" s="421"/>
      <c r="E1073" s="421"/>
      <c r="F1073" s="422"/>
      <c r="G1073" s="415"/>
      <c r="H1073" s="415"/>
      <c r="I1073" s="415"/>
      <c r="K1073" s="417"/>
      <c r="L1073" s="418"/>
    </row>
    <row r="1074" spans="1:12">
      <c r="A1074" s="412"/>
      <c r="B1074" s="413"/>
      <c r="C1074" s="414"/>
      <c r="D1074" s="414"/>
      <c r="E1074" s="414"/>
      <c r="F1074" s="415"/>
      <c r="G1074" s="415"/>
      <c r="H1074" s="415"/>
      <c r="I1074" s="415"/>
      <c r="K1074" s="417"/>
      <c r="L1074" s="418"/>
    </row>
    <row r="1075" spans="1:12">
      <c r="A1075" s="412"/>
      <c r="B1075" s="413"/>
      <c r="C1075" s="414"/>
      <c r="D1075" s="414"/>
      <c r="E1075" s="414"/>
      <c r="F1075" s="415"/>
      <c r="G1075" s="415"/>
      <c r="H1075" s="415"/>
      <c r="I1075" s="415"/>
      <c r="K1075" s="417"/>
      <c r="L1075" s="418"/>
    </row>
    <row r="1076" spans="1:12">
      <c r="A1076" s="412"/>
      <c r="B1076" s="413"/>
      <c r="C1076" s="414"/>
      <c r="D1076" s="414"/>
      <c r="E1076" s="414"/>
      <c r="F1076" s="415"/>
      <c r="G1076" s="415"/>
      <c r="H1076" s="415"/>
      <c r="I1076" s="415"/>
      <c r="K1076" s="417"/>
      <c r="L1076" s="418"/>
    </row>
    <row r="1077" spans="1:12">
      <c r="A1077" s="412"/>
      <c r="B1077" s="413"/>
      <c r="C1077" s="414"/>
      <c r="D1077" s="414"/>
      <c r="E1077" s="414"/>
      <c r="F1077" s="415"/>
      <c r="G1077" s="415"/>
      <c r="H1077" s="415"/>
      <c r="I1077" s="415"/>
      <c r="K1077" s="417"/>
      <c r="L1077" s="418"/>
    </row>
    <row r="1078" spans="1:12">
      <c r="A1078" s="419"/>
      <c r="B1078" s="420"/>
      <c r="C1078" s="421"/>
      <c r="D1078" s="421"/>
      <c r="E1078" s="421"/>
      <c r="F1078" s="422"/>
      <c r="G1078" s="415"/>
      <c r="H1078" s="415"/>
      <c r="I1078" s="415"/>
      <c r="K1078" s="417"/>
      <c r="L1078" s="418"/>
    </row>
    <row r="1079" spans="1:12">
      <c r="A1079" s="412"/>
      <c r="B1079" s="413"/>
      <c r="C1079" s="414"/>
      <c r="D1079" s="414"/>
      <c r="E1079" s="414"/>
      <c r="F1079" s="415"/>
      <c r="G1079" s="415"/>
      <c r="H1079" s="415"/>
      <c r="I1079" s="415"/>
      <c r="K1079" s="417"/>
      <c r="L1079" s="418"/>
    </row>
    <row r="1080" spans="1:12">
      <c r="A1080" s="412"/>
      <c r="B1080" s="413"/>
      <c r="C1080" s="414"/>
      <c r="D1080" s="414"/>
      <c r="E1080" s="414"/>
      <c r="F1080" s="415"/>
      <c r="G1080" s="415"/>
      <c r="H1080" s="415"/>
      <c r="I1080" s="415"/>
      <c r="K1080" s="417"/>
      <c r="L1080" s="418"/>
    </row>
    <row r="1081" spans="1:12">
      <c r="A1081" s="412"/>
      <c r="B1081" s="413"/>
      <c r="C1081" s="414"/>
      <c r="D1081" s="414"/>
      <c r="E1081" s="414"/>
      <c r="F1081" s="415"/>
      <c r="G1081" s="415"/>
      <c r="H1081" s="415"/>
      <c r="I1081" s="415"/>
      <c r="K1081" s="417"/>
      <c r="L1081" s="418"/>
    </row>
    <row r="1082" spans="1:12">
      <c r="A1082" s="412"/>
      <c r="B1082" s="413"/>
      <c r="C1082" s="414"/>
      <c r="D1082" s="414"/>
      <c r="E1082" s="414"/>
      <c r="F1082" s="415"/>
      <c r="G1082" s="415"/>
      <c r="H1082" s="415"/>
      <c r="I1082" s="415"/>
      <c r="K1082" s="417"/>
      <c r="L1082" s="418"/>
    </row>
    <row r="1083" spans="1:12">
      <c r="A1083" s="419"/>
      <c r="B1083" s="420"/>
      <c r="C1083" s="421"/>
      <c r="D1083" s="421"/>
      <c r="E1083" s="421"/>
      <c r="F1083" s="422"/>
      <c r="G1083" s="415"/>
      <c r="H1083" s="415"/>
      <c r="I1083" s="415"/>
      <c r="K1083" s="417"/>
      <c r="L1083" s="418"/>
    </row>
    <row r="1084" spans="1:12">
      <c r="A1084" s="412"/>
      <c r="B1084" s="413"/>
      <c r="C1084" s="414"/>
      <c r="D1084" s="414"/>
      <c r="E1084" s="414"/>
      <c r="F1084" s="415"/>
      <c r="G1084" s="415"/>
      <c r="H1084" s="415"/>
      <c r="I1084" s="415"/>
      <c r="K1084" s="417"/>
      <c r="L1084" s="418"/>
    </row>
    <row r="1085" spans="1:12">
      <c r="A1085" s="412"/>
      <c r="B1085" s="413"/>
      <c r="C1085" s="414"/>
      <c r="D1085" s="414"/>
      <c r="E1085" s="414"/>
      <c r="F1085" s="415"/>
      <c r="G1085" s="415"/>
      <c r="H1085" s="415"/>
      <c r="I1085" s="415"/>
      <c r="K1085" s="417"/>
      <c r="L1085" s="418"/>
    </row>
    <row r="1086" spans="1:12">
      <c r="A1086" s="412"/>
      <c r="B1086" s="413"/>
      <c r="C1086" s="414"/>
      <c r="D1086" s="414"/>
      <c r="E1086" s="414"/>
      <c r="F1086" s="415"/>
      <c r="G1086" s="415"/>
      <c r="H1086" s="415"/>
      <c r="I1086" s="415"/>
      <c r="K1086" s="417"/>
      <c r="L1086" s="418"/>
    </row>
    <row r="1087" spans="1:12">
      <c r="A1087" s="412"/>
      <c r="B1087" s="413"/>
      <c r="C1087" s="414"/>
      <c r="D1087" s="414"/>
      <c r="E1087" s="414"/>
      <c r="F1087" s="415"/>
      <c r="G1087" s="415"/>
      <c r="H1087" s="415"/>
      <c r="I1087" s="415"/>
      <c r="K1087" s="417"/>
      <c r="L1087" s="418"/>
    </row>
    <row r="1088" spans="1:12">
      <c r="A1088" s="419"/>
      <c r="B1088" s="420"/>
      <c r="C1088" s="421"/>
      <c r="D1088" s="421"/>
      <c r="E1088" s="421"/>
      <c r="F1088" s="422"/>
      <c r="G1088" s="415"/>
      <c r="H1088" s="415"/>
      <c r="I1088" s="415"/>
      <c r="K1088" s="417"/>
      <c r="L1088" s="418"/>
    </row>
    <row r="1089" spans="1:12">
      <c r="A1089" s="412"/>
      <c r="B1089" s="413"/>
      <c r="C1089" s="414"/>
      <c r="D1089" s="414"/>
      <c r="E1089" s="414"/>
      <c r="F1089" s="415"/>
      <c r="G1089" s="415"/>
      <c r="H1089" s="415"/>
      <c r="I1089" s="415"/>
      <c r="K1089" s="417"/>
      <c r="L1089" s="418"/>
    </row>
    <row r="1090" spans="1:12">
      <c r="A1090" s="412"/>
      <c r="B1090" s="413"/>
      <c r="C1090" s="414"/>
      <c r="D1090" s="414"/>
      <c r="E1090" s="414"/>
      <c r="F1090" s="415"/>
      <c r="G1090" s="415"/>
      <c r="H1090" s="415"/>
      <c r="I1090" s="415"/>
      <c r="K1090" s="417"/>
      <c r="L1090" s="418"/>
    </row>
    <row r="1091" spans="1:12">
      <c r="A1091" s="412"/>
      <c r="B1091" s="413"/>
      <c r="C1091" s="414"/>
      <c r="D1091" s="414"/>
      <c r="E1091" s="414"/>
      <c r="F1091" s="415"/>
      <c r="G1091" s="415"/>
      <c r="H1091" s="415"/>
      <c r="I1091" s="415"/>
      <c r="K1091" s="417"/>
      <c r="L1091" s="418"/>
    </row>
    <row r="1092" spans="1:12">
      <c r="A1092" s="412"/>
      <c r="B1092" s="413"/>
      <c r="C1092" s="414"/>
      <c r="D1092" s="414"/>
      <c r="E1092" s="414"/>
      <c r="F1092" s="415"/>
      <c r="G1092" s="415"/>
      <c r="H1092" s="415"/>
      <c r="I1092" s="415"/>
      <c r="K1092" s="417"/>
      <c r="L1092" s="418"/>
    </row>
    <row r="1093" spans="1:12">
      <c r="A1093" s="419"/>
      <c r="B1093" s="420"/>
      <c r="C1093" s="421"/>
      <c r="D1093" s="421"/>
      <c r="E1093" s="421"/>
      <c r="F1093" s="422"/>
      <c r="G1093" s="415"/>
      <c r="H1093" s="415"/>
      <c r="I1093" s="415"/>
      <c r="K1093" s="417"/>
      <c r="L1093" s="418"/>
    </row>
    <row r="1094" spans="1:12">
      <c r="A1094" s="412"/>
      <c r="B1094" s="413"/>
      <c r="C1094" s="414"/>
      <c r="D1094" s="414"/>
      <c r="E1094" s="414"/>
      <c r="F1094" s="415"/>
      <c r="G1094" s="415"/>
      <c r="H1094" s="415"/>
      <c r="I1094" s="415"/>
      <c r="K1094" s="417"/>
      <c r="L1094" s="418"/>
    </row>
    <row r="1095" spans="1:12">
      <c r="A1095" s="412"/>
      <c r="B1095" s="413"/>
      <c r="C1095" s="414"/>
      <c r="D1095" s="414"/>
      <c r="E1095" s="414"/>
      <c r="F1095" s="415"/>
      <c r="G1095" s="415"/>
      <c r="H1095" s="415"/>
      <c r="I1095" s="415"/>
      <c r="K1095" s="417"/>
      <c r="L1095" s="418"/>
    </row>
    <row r="1096" spans="1:12">
      <c r="A1096" s="412"/>
      <c r="B1096" s="413"/>
      <c r="C1096" s="414"/>
      <c r="D1096" s="414"/>
      <c r="E1096" s="414"/>
      <c r="F1096" s="415"/>
      <c r="G1096" s="415"/>
      <c r="H1096" s="415"/>
      <c r="I1096" s="415"/>
      <c r="K1096" s="417"/>
      <c r="L1096" s="418"/>
    </row>
    <row r="1097" spans="1:12">
      <c r="A1097" s="412"/>
      <c r="B1097" s="413"/>
      <c r="C1097" s="414"/>
      <c r="D1097" s="414"/>
      <c r="E1097" s="414"/>
      <c r="F1097" s="415"/>
      <c r="G1097" s="415"/>
      <c r="H1097" s="415"/>
      <c r="I1097" s="415"/>
      <c r="K1097" s="417"/>
      <c r="L1097" s="418"/>
    </row>
    <row r="1098" spans="1:12">
      <c r="A1098" s="419"/>
      <c r="B1098" s="420"/>
      <c r="C1098" s="421"/>
      <c r="D1098" s="421"/>
      <c r="E1098" s="421"/>
      <c r="F1098" s="422"/>
      <c r="G1098" s="415"/>
      <c r="H1098" s="415"/>
      <c r="I1098" s="415"/>
      <c r="K1098" s="417"/>
      <c r="L1098" s="418"/>
    </row>
    <row r="1099" spans="1:12">
      <c r="A1099" s="412"/>
      <c r="B1099" s="413"/>
      <c r="C1099" s="414"/>
      <c r="D1099" s="414"/>
      <c r="E1099" s="414"/>
      <c r="F1099" s="415"/>
      <c r="G1099" s="415"/>
      <c r="H1099" s="415"/>
      <c r="I1099" s="415"/>
      <c r="K1099" s="417"/>
      <c r="L1099" s="418"/>
    </row>
    <row r="1100" spans="1:12">
      <c r="A1100" s="412"/>
      <c r="B1100" s="413"/>
      <c r="C1100" s="414"/>
      <c r="D1100" s="414"/>
      <c r="E1100" s="414"/>
      <c r="F1100" s="415"/>
      <c r="G1100" s="415"/>
      <c r="H1100" s="415"/>
      <c r="I1100" s="415"/>
      <c r="K1100" s="417"/>
      <c r="L1100" s="418"/>
    </row>
    <row r="1101" spans="1:12">
      <c r="A1101" s="412"/>
      <c r="B1101" s="413"/>
      <c r="C1101" s="414"/>
      <c r="D1101" s="414"/>
      <c r="E1101" s="414"/>
      <c r="F1101" s="415"/>
      <c r="G1101" s="415"/>
      <c r="H1101" s="415"/>
      <c r="I1101" s="415"/>
      <c r="K1101" s="417"/>
      <c r="L1101" s="418"/>
    </row>
    <row r="1102" spans="1:12">
      <c r="A1102" s="412"/>
      <c r="B1102" s="413"/>
      <c r="C1102" s="414"/>
      <c r="D1102" s="414"/>
      <c r="E1102" s="414"/>
      <c r="F1102" s="415"/>
      <c r="G1102" s="415"/>
      <c r="H1102" s="415"/>
      <c r="I1102" s="415"/>
      <c r="K1102" s="417"/>
      <c r="L1102" s="418"/>
    </row>
    <row r="1103" spans="1:12">
      <c r="A1103" s="419"/>
      <c r="B1103" s="420"/>
      <c r="C1103" s="421"/>
      <c r="D1103" s="421"/>
      <c r="E1103" s="421"/>
      <c r="F1103" s="422"/>
      <c r="G1103" s="415"/>
      <c r="H1103" s="415"/>
      <c r="I1103" s="415"/>
      <c r="K1103" s="417"/>
      <c r="L1103" s="418"/>
    </row>
    <row r="1104" spans="1:12">
      <c r="A1104" s="412"/>
      <c r="B1104" s="413"/>
      <c r="C1104" s="414"/>
      <c r="D1104" s="414"/>
      <c r="E1104" s="414"/>
      <c r="F1104" s="415"/>
      <c r="G1104" s="415"/>
      <c r="H1104" s="415"/>
      <c r="I1104" s="415"/>
      <c r="K1104" s="417"/>
      <c r="L1104" s="418"/>
    </row>
    <row r="1105" spans="1:12">
      <c r="A1105" s="412"/>
      <c r="B1105" s="413"/>
      <c r="C1105" s="414"/>
      <c r="D1105" s="414"/>
      <c r="E1105" s="414"/>
      <c r="F1105" s="415"/>
      <c r="G1105" s="415"/>
      <c r="H1105" s="415"/>
      <c r="I1105" s="415"/>
      <c r="K1105" s="417"/>
      <c r="L1105" s="418"/>
    </row>
    <row r="1106" spans="1:12">
      <c r="A1106" s="412"/>
      <c r="B1106" s="413"/>
      <c r="C1106" s="414"/>
      <c r="D1106" s="414"/>
      <c r="E1106" s="414"/>
      <c r="F1106" s="415"/>
      <c r="G1106" s="415"/>
      <c r="H1106" s="415"/>
      <c r="I1106" s="415"/>
      <c r="K1106" s="417"/>
      <c r="L1106" s="418"/>
    </row>
    <row r="1107" spans="1:12">
      <c r="A1107" s="412"/>
      <c r="B1107" s="413"/>
      <c r="C1107" s="414"/>
      <c r="D1107" s="414"/>
      <c r="E1107" s="414"/>
      <c r="F1107" s="415"/>
      <c r="G1107" s="415"/>
      <c r="H1107" s="415"/>
      <c r="I1107" s="415"/>
      <c r="K1107" s="417"/>
      <c r="L1107" s="418"/>
    </row>
    <row r="1108" spans="1:12">
      <c r="A1108" s="419"/>
      <c r="B1108" s="420"/>
      <c r="C1108" s="421"/>
      <c r="D1108" s="421"/>
      <c r="E1108" s="421"/>
      <c r="F1108" s="422"/>
      <c r="G1108" s="415"/>
      <c r="H1108" s="415"/>
      <c r="I1108" s="415"/>
      <c r="K1108" s="417"/>
      <c r="L1108" s="418"/>
    </row>
    <row r="1109" spans="1:12">
      <c r="A1109" s="412"/>
      <c r="B1109" s="413"/>
      <c r="C1109" s="414"/>
      <c r="D1109" s="414"/>
      <c r="E1109" s="414"/>
      <c r="F1109" s="415"/>
      <c r="G1109" s="415"/>
      <c r="H1109" s="415"/>
      <c r="I1109" s="415"/>
      <c r="K1109" s="417"/>
      <c r="L1109" s="418"/>
    </row>
    <row r="1110" spans="1:12">
      <c r="A1110" s="412"/>
      <c r="B1110" s="413"/>
      <c r="C1110" s="414"/>
      <c r="D1110" s="414"/>
      <c r="E1110" s="414"/>
      <c r="F1110" s="415"/>
      <c r="G1110" s="415"/>
      <c r="H1110" s="415"/>
      <c r="I1110" s="415"/>
      <c r="K1110" s="417"/>
      <c r="L1110" s="418"/>
    </row>
    <row r="1111" spans="1:12">
      <c r="A1111" s="412"/>
      <c r="B1111" s="413"/>
      <c r="C1111" s="414"/>
      <c r="D1111" s="414"/>
      <c r="E1111" s="414"/>
      <c r="F1111" s="415"/>
      <c r="G1111" s="415"/>
      <c r="H1111" s="415"/>
      <c r="I1111" s="415"/>
      <c r="K1111" s="417"/>
      <c r="L1111" s="418"/>
    </row>
    <row r="1112" spans="1:12">
      <c r="A1112" s="412"/>
      <c r="B1112" s="413"/>
      <c r="C1112" s="414"/>
      <c r="D1112" s="414"/>
      <c r="E1112" s="414"/>
      <c r="F1112" s="415"/>
      <c r="G1112" s="415"/>
      <c r="H1112" s="415"/>
      <c r="I1112" s="415"/>
      <c r="K1112" s="417"/>
      <c r="L1112" s="418"/>
    </row>
    <row r="1113" spans="1:12">
      <c r="A1113" s="419"/>
      <c r="B1113" s="420"/>
      <c r="C1113" s="421"/>
      <c r="D1113" s="421"/>
      <c r="E1113" s="421"/>
      <c r="F1113" s="422"/>
      <c r="G1113" s="415"/>
      <c r="H1113" s="415"/>
      <c r="I1113" s="415"/>
      <c r="K1113" s="417"/>
      <c r="L1113" s="418"/>
    </row>
    <row r="1114" spans="1:12">
      <c r="A1114" s="412"/>
      <c r="B1114" s="413"/>
      <c r="C1114" s="414"/>
      <c r="D1114" s="414"/>
      <c r="E1114" s="414"/>
      <c r="F1114" s="415"/>
      <c r="G1114" s="415"/>
      <c r="H1114" s="415"/>
      <c r="I1114" s="415"/>
      <c r="K1114" s="417"/>
      <c r="L1114" s="418"/>
    </row>
    <row r="1115" spans="1:12">
      <c r="A1115" s="412"/>
      <c r="B1115" s="413"/>
      <c r="C1115" s="414"/>
      <c r="D1115" s="414"/>
      <c r="E1115" s="414"/>
      <c r="F1115" s="415"/>
      <c r="G1115" s="415"/>
      <c r="H1115" s="415"/>
      <c r="I1115" s="415"/>
      <c r="K1115" s="417"/>
      <c r="L1115" s="418"/>
    </row>
    <row r="1116" spans="1:12">
      <c r="A1116" s="412"/>
      <c r="B1116" s="413"/>
      <c r="C1116" s="414"/>
      <c r="D1116" s="414"/>
      <c r="E1116" s="414"/>
      <c r="F1116" s="415"/>
      <c r="G1116" s="415"/>
      <c r="H1116" s="415"/>
      <c r="I1116" s="415"/>
      <c r="K1116" s="417"/>
      <c r="L1116" s="418"/>
    </row>
    <row r="1117" spans="1:12">
      <c r="A1117" s="412"/>
      <c r="B1117" s="413"/>
      <c r="C1117" s="414"/>
      <c r="D1117" s="414"/>
      <c r="E1117" s="414"/>
      <c r="F1117" s="415"/>
      <c r="G1117" s="415"/>
      <c r="H1117" s="415"/>
      <c r="I1117" s="415"/>
      <c r="K1117" s="417"/>
      <c r="L1117" s="418"/>
    </row>
    <row r="1118" spans="1:12">
      <c r="A1118" s="419"/>
      <c r="B1118" s="420"/>
      <c r="C1118" s="421"/>
      <c r="D1118" s="421"/>
      <c r="E1118" s="421"/>
      <c r="F1118" s="422"/>
      <c r="G1118" s="415"/>
      <c r="H1118" s="415"/>
      <c r="I1118" s="415"/>
      <c r="K1118" s="417"/>
      <c r="L1118" s="418"/>
    </row>
    <row r="1119" spans="1:12">
      <c r="A1119" s="412"/>
      <c r="B1119" s="413"/>
      <c r="C1119" s="414"/>
      <c r="D1119" s="414"/>
      <c r="E1119" s="414"/>
      <c r="F1119" s="415"/>
      <c r="G1119" s="415"/>
      <c r="H1119" s="415"/>
      <c r="I1119" s="415"/>
      <c r="K1119" s="417"/>
      <c r="L1119" s="418"/>
    </row>
    <row r="1120" spans="1:12">
      <c r="A1120" s="412"/>
      <c r="B1120" s="413"/>
      <c r="C1120" s="414"/>
      <c r="D1120" s="414"/>
      <c r="E1120" s="414"/>
      <c r="F1120" s="415"/>
      <c r="G1120" s="415"/>
      <c r="H1120" s="415"/>
      <c r="I1120" s="415"/>
      <c r="K1120" s="417"/>
      <c r="L1120" s="418"/>
    </row>
    <row r="1121" spans="1:12">
      <c r="A1121" s="412"/>
      <c r="B1121" s="413"/>
      <c r="C1121" s="414"/>
      <c r="D1121" s="414"/>
      <c r="E1121" s="414"/>
      <c r="F1121" s="415"/>
      <c r="G1121" s="415"/>
      <c r="H1121" s="415"/>
      <c r="I1121" s="415"/>
      <c r="K1121" s="417"/>
      <c r="L1121" s="418"/>
    </row>
    <row r="1122" spans="1:12">
      <c r="A1122" s="412"/>
      <c r="B1122" s="413"/>
      <c r="C1122" s="414"/>
      <c r="D1122" s="414"/>
      <c r="E1122" s="414"/>
      <c r="F1122" s="415"/>
      <c r="G1122" s="415"/>
      <c r="H1122" s="415"/>
      <c r="I1122" s="415"/>
      <c r="K1122" s="417"/>
      <c r="L1122" s="418"/>
    </row>
    <row r="1123" spans="1:12">
      <c r="A1123" s="419"/>
      <c r="B1123" s="420"/>
      <c r="C1123" s="421"/>
      <c r="D1123" s="421"/>
      <c r="E1123" s="421"/>
      <c r="F1123" s="422"/>
      <c r="G1123" s="415"/>
      <c r="H1123" s="415"/>
      <c r="I1123" s="415"/>
      <c r="K1123" s="417"/>
      <c r="L1123" s="418"/>
    </row>
    <row r="1124" spans="1:12">
      <c r="A1124" s="412"/>
      <c r="B1124" s="413"/>
      <c r="C1124" s="414"/>
      <c r="D1124" s="414"/>
      <c r="E1124" s="414"/>
      <c r="F1124" s="415"/>
      <c r="G1124" s="415"/>
      <c r="H1124" s="415"/>
      <c r="I1124" s="415"/>
      <c r="K1124" s="417"/>
      <c r="L1124" s="418"/>
    </row>
    <row r="1125" spans="1:12">
      <c r="A1125" s="412"/>
      <c r="B1125" s="413"/>
      <c r="C1125" s="414"/>
      <c r="D1125" s="414"/>
      <c r="E1125" s="414"/>
      <c r="F1125" s="415"/>
      <c r="G1125" s="415"/>
      <c r="H1125" s="415"/>
      <c r="I1125" s="415"/>
      <c r="K1125" s="417"/>
      <c r="L1125" s="418"/>
    </row>
    <row r="1126" spans="1:12">
      <c r="A1126" s="412"/>
      <c r="B1126" s="413"/>
      <c r="C1126" s="414"/>
      <c r="D1126" s="414"/>
      <c r="E1126" s="414"/>
      <c r="F1126" s="415"/>
      <c r="G1126" s="415"/>
      <c r="H1126" s="415"/>
      <c r="I1126" s="415"/>
      <c r="K1126" s="417"/>
      <c r="L1126" s="418"/>
    </row>
    <row r="1127" spans="1:12">
      <c r="A1127" s="412"/>
      <c r="B1127" s="413"/>
      <c r="C1127" s="414"/>
      <c r="D1127" s="414"/>
      <c r="E1127" s="414"/>
      <c r="F1127" s="415"/>
      <c r="G1127" s="415"/>
      <c r="H1127" s="415"/>
      <c r="I1127" s="415"/>
      <c r="K1127" s="417"/>
      <c r="L1127" s="418"/>
    </row>
    <row r="1128" spans="1:12">
      <c r="A1128" s="419"/>
      <c r="B1128" s="420"/>
      <c r="C1128" s="421"/>
      <c r="D1128" s="421"/>
      <c r="E1128" s="421"/>
      <c r="F1128" s="422"/>
      <c r="G1128" s="415"/>
      <c r="H1128" s="415"/>
      <c r="I1128" s="415"/>
      <c r="K1128" s="417"/>
      <c r="L1128" s="418"/>
    </row>
    <row r="1129" spans="1:12">
      <c r="A1129" s="412"/>
      <c r="B1129" s="413"/>
      <c r="C1129" s="414"/>
      <c r="D1129" s="414"/>
      <c r="E1129" s="414"/>
      <c r="F1129" s="415"/>
      <c r="G1129" s="415"/>
      <c r="H1129" s="415"/>
      <c r="I1129" s="415"/>
      <c r="K1129" s="417"/>
      <c r="L1129" s="418"/>
    </row>
    <row r="1130" spans="1:12">
      <c r="A1130" s="412"/>
      <c r="B1130" s="413"/>
      <c r="C1130" s="414"/>
      <c r="D1130" s="414"/>
      <c r="E1130" s="414"/>
      <c r="F1130" s="415"/>
      <c r="G1130" s="415"/>
      <c r="H1130" s="415"/>
      <c r="I1130" s="415"/>
      <c r="K1130" s="417"/>
      <c r="L1130" s="418"/>
    </row>
    <row r="1131" spans="1:12">
      <c r="A1131" s="412"/>
      <c r="B1131" s="413"/>
      <c r="C1131" s="414"/>
      <c r="D1131" s="414"/>
      <c r="E1131" s="414"/>
      <c r="F1131" s="415"/>
      <c r="G1131" s="415"/>
      <c r="H1131" s="415"/>
      <c r="I1131" s="415"/>
      <c r="K1131" s="417"/>
      <c r="L1131" s="418"/>
    </row>
    <row r="1132" spans="1:12">
      <c r="A1132" s="412"/>
      <c r="B1132" s="413"/>
      <c r="C1132" s="414"/>
      <c r="D1132" s="414"/>
      <c r="E1132" s="414"/>
      <c r="F1132" s="415"/>
      <c r="G1132" s="415"/>
      <c r="H1132" s="415"/>
      <c r="I1132" s="415"/>
      <c r="K1132" s="417"/>
      <c r="L1132" s="418"/>
    </row>
    <row r="1133" spans="1:12">
      <c r="A1133" s="419"/>
      <c r="B1133" s="420"/>
      <c r="C1133" s="421"/>
      <c r="D1133" s="421"/>
      <c r="E1133" s="421"/>
      <c r="F1133" s="422"/>
      <c r="G1133" s="415"/>
      <c r="H1133" s="415"/>
      <c r="I1133" s="415"/>
      <c r="K1133" s="417"/>
      <c r="L1133" s="418"/>
    </row>
    <row r="1134" spans="1:12">
      <c r="A1134" s="412"/>
      <c r="B1134" s="413"/>
      <c r="C1134" s="414"/>
      <c r="D1134" s="414"/>
      <c r="E1134" s="414"/>
      <c r="F1134" s="415"/>
      <c r="G1134" s="415"/>
      <c r="H1134" s="415"/>
      <c r="I1134" s="415"/>
      <c r="K1134" s="417"/>
      <c r="L1134" s="418"/>
    </row>
    <row r="1135" spans="1:12">
      <c r="A1135" s="412"/>
      <c r="B1135" s="413"/>
      <c r="C1135" s="414"/>
      <c r="D1135" s="414"/>
      <c r="E1135" s="414"/>
      <c r="F1135" s="415"/>
      <c r="G1135" s="415"/>
      <c r="H1135" s="415"/>
      <c r="I1135" s="415"/>
      <c r="K1135" s="417"/>
      <c r="L1135" s="418"/>
    </row>
    <row r="1136" spans="1:12">
      <c r="A1136" s="412"/>
      <c r="B1136" s="413"/>
      <c r="C1136" s="414"/>
      <c r="D1136" s="414"/>
      <c r="E1136" s="414"/>
      <c r="F1136" s="415"/>
      <c r="G1136" s="415"/>
      <c r="H1136" s="415"/>
      <c r="I1136" s="415"/>
      <c r="K1136" s="417"/>
      <c r="L1136" s="418"/>
    </row>
    <row r="1137" spans="1:12">
      <c r="A1137" s="412"/>
      <c r="B1137" s="413"/>
      <c r="C1137" s="414"/>
      <c r="D1137" s="414"/>
      <c r="E1137" s="414"/>
      <c r="F1137" s="415"/>
      <c r="G1137" s="415"/>
      <c r="H1137" s="415"/>
      <c r="I1137" s="415"/>
      <c r="K1137" s="417"/>
      <c r="L1137" s="418"/>
    </row>
    <row r="1138" spans="1:12">
      <c r="A1138" s="419"/>
      <c r="B1138" s="420"/>
      <c r="C1138" s="421"/>
      <c r="D1138" s="421"/>
      <c r="E1138" s="421"/>
      <c r="F1138" s="422"/>
      <c r="G1138" s="415"/>
      <c r="H1138" s="415"/>
      <c r="I1138" s="415"/>
      <c r="K1138" s="417"/>
      <c r="L1138" s="418"/>
    </row>
    <row r="1139" spans="1:12">
      <c r="A1139" s="412"/>
      <c r="B1139" s="413"/>
      <c r="C1139" s="414"/>
      <c r="D1139" s="414"/>
      <c r="E1139" s="414"/>
      <c r="F1139" s="415"/>
      <c r="G1139" s="415"/>
      <c r="H1139" s="415"/>
      <c r="I1139" s="415"/>
      <c r="K1139" s="417"/>
      <c r="L1139" s="418"/>
    </row>
    <row r="1140" spans="1:12">
      <c r="A1140" s="412"/>
      <c r="B1140" s="413"/>
      <c r="C1140" s="414"/>
      <c r="D1140" s="414"/>
      <c r="E1140" s="414"/>
      <c r="F1140" s="415"/>
      <c r="G1140" s="415"/>
      <c r="H1140" s="415"/>
      <c r="I1140" s="415"/>
      <c r="K1140" s="417"/>
      <c r="L1140" s="418"/>
    </row>
    <row r="1141" spans="1:12">
      <c r="A1141" s="412"/>
      <c r="B1141" s="413"/>
      <c r="C1141" s="414"/>
      <c r="D1141" s="414"/>
      <c r="E1141" s="414"/>
      <c r="F1141" s="415"/>
      <c r="G1141" s="415"/>
      <c r="H1141" s="415"/>
      <c r="I1141" s="415"/>
      <c r="K1141" s="417"/>
      <c r="L1141" s="418"/>
    </row>
    <row r="1142" spans="1:12">
      <c r="A1142" s="412"/>
      <c r="B1142" s="413"/>
      <c r="C1142" s="414"/>
      <c r="D1142" s="414"/>
      <c r="E1142" s="414"/>
      <c r="F1142" s="415"/>
      <c r="G1142" s="415"/>
      <c r="H1142" s="415"/>
      <c r="I1142" s="415"/>
      <c r="K1142" s="417"/>
      <c r="L1142" s="418"/>
    </row>
    <row r="1143" spans="1:12">
      <c r="A1143" s="419"/>
      <c r="B1143" s="420"/>
      <c r="C1143" s="421"/>
      <c r="D1143" s="421"/>
      <c r="E1143" s="421"/>
      <c r="F1143" s="422"/>
      <c r="G1143" s="415"/>
      <c r="H1143" s="415"/>
      <c r="I1143" s="415"/>
      <c r="K1143" s="417"/>
      <c r="L1143" s="418"/>
    </row>
    <row r="1144" spans="1:12">
      <c r="A1144" s="412"/>
      <c r="B1144" s="413"/>
      <c r="C1144" s="414"/>
      <c r="D1144" s="414"/>
      <c r="E1144" s="414"/>
      <c r="F1144" s="415"/>
      <c r="G1144" s="415"/>
      <c r="H1144" s="415"/>
      <c r="I1144" s="415"/>
      <c r="K1144" s="417"/>
      <c r="L1144" s="418"/>
    </row>
    <row r="1145" spans="1:12">
      <c r="A1145" s="412"/>
      <c r="B1145" s="413"/>
      <c r="C1145" s="414"/>
      <c r="D1145" s="414"/>
      <c r="E1145" s="414"/>
      <c r="F1145" s="415"/>
      <c r="G1145" s="415"/>
      <c r="H1145" s="415"/>
      <c r="I1145" s="415"/>
      <c r="K1145" s="417"/>
      <c r="L1145" s="418"/>
    </row>
    <row r="1146" spans="1:12">
      <c r="A1146" s="412"/>
      <c r="B1146" s="413"/>
      <c r="C1146" s="414"/>
      <c r="D1146" s="414"/>
      <c r="E1146" s="414"/>
      <c r="F1146" s="415"/>
      <c r="G1146" s="415"/>
      <c r="H1146" s="415"/>
      <c r="I1146" s="415"/>
      <c r="K1146" s="417"/>
      <c r="L1146" s="418"/>
    </row>
    <row r="1147" spans="1:12">
      <c r="A1147" s="412"/>
      <c r="B1147" s="413"/>
      <c r="C1147" s="414"/>
      <c r="D1147" s="414"/>
      <c r="E1147" s="414"/>
      <c r="F1147" s="415"/>
      <c r="G1147" s="415"/>
      <c r="H1147" s="415"/>
      <c r="I1147" s="415"/>
      <c r="K1147" s="417"/>
      <c r="L1147" s="418"/>
    </row>
    <row r="1148" spans="1:12">
      <c r="A1148" s="419"/>
      <c r="B1148" s="420"/>
      <c r="C1148" s="421"/>
      <c r="D1148" s="421"/>
      <c r="E1148" s="421"/>
      <c r="F1148" s="422"/>
      <c r="G1148" s="415"/>
      <c r="H1148" s="415"/>
      <c r="I1148" s="415"/>
      <c r="K1148" s="417"/>
      <c r="L1148" s="418"/>
    </row>
    <row r="1149" spans="1:12">
      <c r="A1149" s="412"/>
      <c r="B1149" s="413"/>
      <c r="C1149" s="414"/>
      <c r="D1149" s="414"/>
      <c r="E1149" s="414"/>
      <c r="F1149" s="415"/>
      <c r="G1149" s="415"/>
      <c r="H1149" s="415"/>
      <c r="I1149" s="415"/>
      <c r="K1149" s="417"/>
      <c r="L1149" s="418"/>
    </row>
    <row r="1150" spans="1:12">
      <c r="A1150" s="412"/>
      <c r="B1150" s="413"/>
      <c r="C1150" s="414"/>
      <c r="D1150" s="414"/>
      <c r="E1150" s="414"/>
      <c r="F1150" s="415"/>
      <c r="G1150" s="415"/>
      <c r="H1150" s="415"/>
      <c r="I1150" s="415"/>
      <c r="K1150" s="417"/>
      <c r="L1150" s="418"/>
    </row>
    <row r="1151" spans="1:12">
      <c r="A1151" s="412"/>
      <c r="B1151" s="413"/>
      <c r="C1151" s="414"/>
      <c r="D1151" s="414"/>
      <c r="E1151" s="414"/>
      <c r="F1151" s="415"/>
      <c r="G1151" s="415"/>
      <c r="H1151" s="415"/>
      <c r="I1151" s="415"/>
      <c r="K1151" s="417"/>
      <c r="L1151" s="418"/>
    </row>
    <row r="1152" spans="1:12">
      <c r="A1152" s="412"/>
      <c r="B1152" s="413"/>
      <c r="C1152" s="414"/>
      <c r="D1152" s="414"/>
      <c r="E1152" s="414"/>
      <c r="F1152" s="415"/>
      <c r="G1152" s="415"/>
      <c r="H1152" s="415"/>
      <c r="I1152" s="415"/>
      <c r="K1152" s="417"/>
      <c r="L1152" s="418"/>
    </row>
    <row r="1153" spans="1:12">
      <c r="A1153" s="419"/>
      <c r="B1153" s="420"/>
      <c r="C1153" s="421"/>
      <c r="D1153" s="421"/>
      <c r="E1153" s="421"/>
      <c r="F1153" s="422"/>
      <c r="G1153" s="415"/>
      <c r="H1153" s="415"/>
      <c r="I1153" s="415"/>
      <c r="K1153" s="417"/>
      <c r="L1153" s="418"/>
    </row>
    <row r="1154" spans="1:12">
      <c r="A1154" s="412"/>
      <c r="B1154" s="413"/>
      <c r="C1154" s="414"/>
      <c r="D1154" s="414"/>
      <c r="E1154" s="414"/>
      <c r="F1154" s="415"/>
      <c r="G1154" s="415"/>
      <c r="H1154" s="415"/>
      <c r="I1154" s="415"/>
      <c r="K1154" s="417"/>
      <c r="L1154" s="418"/>
    </row>
    <row r="1155" spans="1:12">
      <c r="A1155" s="412"/>
      <c r="B1155" s="413"/>
      <c r="C1155" s="414"/>
      <c r="D1155" s="414"/>
      <c r="E1155" s="414"/>
      <c r="F1155" s="415"/>
      <c r="G1155" s="415"/>
      <c r="H1155" s="415"/>
      <c r="I1155" s="415"/>
      <c r="K1155" s="417"/>
      <c r="L1155" s="418"/>
    </row>
    <row r="1156" spans="1:12">
      <c r="A1156" s="412"/>
      <c r="B1156" s="413"/>
      <c r="C1156" s="414"/>
      <c r="D1156" s="414"/>
      <c r="E1156" s="414"/>
      <c r="F1156" s="415"/>
      <c r="G1156" s="415"/>
      <c r="H1156" s="415"/>
      <c r="I1156" s="415"/>
      <c r="K1156" s="417"/>
      <c r="L1156" s="418"/>
    </row>
    <row r="1157" spans="1:12">
      <c r="A1157" s="412"/>
      <c r="B1157" s="413"/>
      <c r="C1157" s="414"/>
      <c r="D1157" s="414"/>
      <c r="E1157" s="414"/>
      <c r="F1157" s="415"/>
      <c r="G1157" s="415"/>
      <c r="H1157" s="415"/>
      <c r="I1157" s="415"/>
      <c r="K1157" s="417"/>
      <c r="L1157" s="418"/>
    </row>
    <row r="1158" spans="1:12">
      <c r="A1158" s="419"/>
      <c r="B1158" s="420"/>
      <c r="C1158" s="421"/>
      <c r="D1158" s="421"/>
      <c r="E1158" s="421"/>
      <c r="F1158" s="422"/>
      <c r="G1158" s="415"/>
      <c r="H1158" s="415"/>
      <c r="I1158" s="415"/>
      <c r="K1158" s="417"/>
      <c r="L1158" s="418"/>
    </row>
    <row r="1159" spans="1:12">
      <c r="A1159" s="412"/>
      <c r="B1159" s="413"/>
      <c r="C1159" s="414"/>
      <c r="D1159" s="414"/>
      <c r="E1159" s="414"/>
      <c r="F1159" s="415"/>
      <c r="G1159" s="415"/>
      <c r="H1159" s="415"/>
      <c r="I1159" s="415"/>
      <c r="K1159" s="417"/>
      <c r="L1159" s="418"/>
    </row>
    <row r="1160" spans="1:12">
      <c r="A1160" s="412"/>
      <c r="B1160" s="413"/>
      <c r="C1160" s="414"/>
      <c r="D1160" s="414"/>
      <c r="E1160" s="414"/>
      <c r="F1160" s="415"/>
      <c r="G1160" s="415"/>
      <c r="H1160" s="415"/>
      <c r="I1160" s="415"/>
      <c r="K1160" s="417"/>
      <c r="L1160" s="418"/>
    </row>
    <row r="1161" spans="1:12">
      <c r="A1161" s="412"/>
      <c r="B1161" s="413"/>
      <c r="C1161" s="414"/>
      <c r="D1161" s="414"/>
      <c r="E1161" s="414"/>
      <c r="F1161" s="415"/>
      <c r="G1161" s="415"/>
      <c r="H1161" s="415"/>
      <c r="I1161" s="415"/>
      <c r="K1161" s="417"/>
      <c r="L1161" s="418"/>
    </row>
    <row r="1162" spans="1:12">
      <c r="A1162" s="412"/>
      <c r="B1162" s="413"/>
      <c r="C1162" s="414"/>
      <c r="D1162" s="414"/>
      <c r="E1162" s="414"/>
      <c r="F1162" s="415"/>
      <c r="G1162" s="415"/>
      <c r="H1162" s="415"/>
      <c r="I1162" s="415"/>
      <c r="K1162" s="417"/>
      <c r="L1162" s="418"/>
    </row>
    <row r="1163" spans="1:12">
      <c r="A1163" s="419"/>
      <c r="B1163" s="420"/>
      <c r="C1163" s="421"/>
      <c r="D1163" s="421"/>
      <c r="E1163" s="421"/>
      <c r="F1163" s="422"/>
      <c r="G1163" s="415"/>
      <c r="H1163" s="415"/>
      <c r="I1163" s="415"/>
      <c r="K1163" s="417"/>
      <c r="L1163" s="418"/>
    </row>
    <row r="1164" spans="1:12">
      <c r="A1164" s="412"/>
      <c r="B1164" s="413"/>
      <c r="C1164" s="414"/>
      <c r="D1164" s="414"/>
      <c r="E1164" s="414"/>
      <c r="F1164" s="415"/>
      <c r="G1164" s="415"/>
      <c r="H1164" s="415"/>
      <c r="I1164" s="415"/>
      <c r="K1164" s="417"/>
      <c r="L1164" s="418"/>
    </row>
    <row r="1165" spans="1:12">
      <c r="A1165" s="412"/>
      <c r="B1165" s="413"/>
      <c r="C1165" s="414"/>
      <c r="D1165" s="414"/>
      <c r="E1165" s="414"/>
      <c r="F1165" s="415"/>
      <c r="G1165" s="415"/>
      <c r="H1165" s="415"/>
      <c r="I1165" s="415"/>
      <c r="K1165" s="417"/>
      <c r="L1165" s="418"/>
    </row>
    <row r="1166" spans="1:12">
      <c r="A1166" s="412"/>
      <c r="B1166" s="413"/>
      <c r="C1166" s="414"/>
      <c r="D1166" s="414"/>
      <c r="E1166" s="414"/>
      <c r="F1166" s="415"/>
      <c r="G1166" s="415"/>
      <c r="H1166" s="415"/>
      <c r="I1166" s="415"/>
      <c r="K1166" s="417"/>
      <c r="L1166" s="418"/>
    </row>
    <row r="1167" spans="1:12">
      <c r="A1167" s="412"/>
      <c r="B1167" s="413"/>
      <c r="C1167" s="414"/>
      <c r="D1167" s="414"/>
      <c r="E1167" s="414"/>
      <c r="F1167" s="415"/>
      <c r="G1167" s="415"/>
      <c r="H1167" s="415"/>
      <c r="I1167" s="415"/>
      <c r="K1167" s="417"/>
      <c r="L1167" s="418"/>
    </row>
    <row r="1168" spans="1:12">
      <c r="A1168" s="419"/>
      <c r="B1168" s="420"/>
      <c r="C1168" s="421"/>
      <c r="D1168" s="421"/>
      <c r="E1168" s="421"/>
      <c r="F1168" s="422"/>
      <c r="G1168" s="415"/>
      <c r="H1168" s="415"/>
      <c r="I1168" s="415"/>
      <c r="K1168" s="417"/>
      <c r="L1168" s="418"/>
    </row>
    <row r="1169" spans="1:12">
      <c r="A1169" s="412"/>
      <c r="B1169" s="413"/>
      <c r="C1169" s="414"/>
      <c r="D1169" s="414"/>
      <c r="E1169" s="414"/>
      <c r="F1169" s="415"/>
      <c r="G1169" s="415"/>
      <c r="H1169" s="415"/>
      <c r="I1169" s="415"/>
      <c r="K1169" s="417"/>
      <c r="L1169" s="418"/>
    </row>
    <row r="1170" spans="1:12">
      <c r="A1170" s="412"/>
      <c r="B1170" s="413"/>
      <c r="C1170" s="414"/>
      <c r="D1170" s="414"/>
      <c r="E1170" s="414"/>
      <c r="F1170" s="415"/>
      <c r="G1170" s="415"/>
      <c r="H1170" s="415"/>
      <c r="I1170" s="415"/>
      <c r="K1170" s="417"/>
      <c r="L1170" s="418"/>
    </row>
    <row r="1171" spans="1:12">
      <c r="A1171" s="412"/>
      <c r="B1171" s="413"/>
      <c r="C1171" s="414"/>
      <c r="D1171" s="414"/>
      <c r="E1171" s="414"/>
      <c r="F1171" s="415"/>
      <c r="G1171" s="415"/>
      <c r="H1171" s="415"/>
      <c r="I1171" s="415"/>
      <c r="K1171" s="417"/>
      <c r="L1171" s="418"/>
    </row>
    <row r="1172" spans="1:12">
      <c r="A1172" s="412"/>
      <c r="B1172" s="413"/>
      <c r="C1172" s="414"/>
      <c r="D1172" s="414"/>
      <c r="E1172" s="414"/>
      <c r="F1172" s="415"/>
      <c r="G1172" s="415"/>
      <c r="H1172" s="415"/>
      <c r="I1172" s="415"/>
      <c r="K1172" s="417"/>
      <c r="L1172" s="418"/>
    </row>
    <row r="1173" spans="1:12">
      <c r="A1173" s="419"/>
      <c r="B1173" s="420"/>
      <c r="C1173" s="421"/>
      <c r="D1173" s="421"/>
      <c r="E1173" s="421"/>
      <c r="F1173" s="422"/>
      <c r="G1173" s="415"/>
      <c r="H1173" s="415"/>
      <c r="I1173" s="415"/>
      <c r="K1173" s="417"/>
      <c r="L1173" s="418"/>
    </row>
    <row r="1174" spans="1:12">
      <c r="A1174" s="412"/>
      <c r="B1174" s="413"/>
      <c r="C1174" s="414"/>
      <c r="D1174" s="414"/>
      <c r="E1174" s="414"/>
      <c r="F1174" s="415"/>
      <c r="G1174" s="415"/>
      <c r="H1174" s="415"/>
      <c r="I1174" s="415"/>
      <c r="K1174" s="417"/>
      <c r="L1174" s="418"/>
    </row>
    <row r="1175" spans="1:12">
      <c r="A1175" s="412"/>
      <c r="B1175" s="413"/>
      <c r="C1175" s="414"/>
      <c r="D1175" s="414"/>
      <c r="E1175" s="414"/>
      <c r="F1175" s="415"/>
      <c r="G1175" s="415"/>
      <c r="H1175" s="415"/>
      <c r="I1175" s="415"/>
      <c r="K1175" s="417"/>
      <c r="L1175" s="418"/>
    </row>
    <row r="1176" spans="1:12">
      <c r="A1176" s="412"/>
      <c r="B1176" s="413"/>
      <c r="C1176" s="414"/>
      <c r="D1176" s="414"/>
      <c r="E1176" s="414"/>
      <c r="F1176" s="415"/>
      <c r="G1176" s="415"/>
      <c r="H1176" s="415"/>
      <c r="I1176" s="415"/>
      <c r="K1176" s="417"/>
      <c r="L1176" s="418"/>
    </row>
    <row r="1177" spans="1:12">
      <c r="A1177" s="412"/>
      <c r="B1177" s="413"/>
      <c r="C1177" s="414"/>
      <c r="D1177" s="414"/>
      <c r="E1177" s="414"/>
      <c r="F1177" s="415"/>
      <c r="G1177" s="415"/>
      <c r="H1177" s="415"/>
      <c r="I1177" s="415"/>
      <c r="K1177" s="417"/>
      <c r="L1177" s="418"/>
    </row>
    <row r="1178" spans="1:12">
      <c r="A1178" s="419"/>
      <c r="B1178" s="420"/>
      <c r="C1178" s="421"/>
      <c r="D1178" s="421"/>
      <c r="E1178" s="421"/>
      <c r="F1178" s="422"/>
      <c r="G1178" s="415"/>
      <c r="H1178" s="415"/>
      <c r="I1178" s="415"/>
      <c r="K1178" s="417"/>
      <c r="L1178" s="418"/>
    </row>
    <row r="1179" spans="1:12">
      <c r="A1179" s="412"/>
      <c r="B1179" s="413"/>
      <c r="C1179" s="414"/>
      <c r="D1179" s="414"/>
      <c r="E1179" s="414"/>
      <c r="F1179" s="415"/>
      <c r="G1179" s="415"/>
      <c r="H1179" s="415"/>
      <c r="I1179" s="415"/>
      <c r="K1179" s="417"/>
      <c r="L1179" s="418"/>
    </row>
    <row r="1180" spans="1:12">
      <c r="A1180" s="412"/>
      <c r="B1180" s="413"/>
      <c r="C1180" s="414"/>
      <c r="D1180" s="414"/>
      <c r="E1180" s="414"/>
      <c r="F1180" s="415"/>
      <c r="G1180" s="415"/>
      <c r="H1180" s="415"/>
      <c r="I1180" s="415"/>
      <c r="K1180" s="417"/>
      <c r="L1180" s="418"/>
    </row>
    <row r="1181" spans="1:12">
      <c r="A1181" s="412"/>
      <c r="B1181" s="413"/>
      <c r="C1181" s="414"/>
      <c r="D1181" s="414"/>
      <c r="E1181" s="414"/>
      <c r="F1181" s="415"/>
      <c r="G1181" s="415"/>
      <c r="H1181" s="415"/>
      <c r="I1181" s="415"/>
      <c r="K1181" s="417"/>
      <c r="L1181" s="418"/>
    </row>
    <row r="1182" spans="1:12">
      <c r="A1182" s="412"/>
      <c r="B1182" s="413"/>
      <c r="C1182" s="414"/>
      <c r="D1182" s="414"/>
      <c r="E1182" s="414"/>
      <c r="F1182" s="415"/>
      <c r="G1182" s="415"/>
      <c r="H1182" s="415"/>
      <c r="I1182" s="415"/>
      <c r="K1182" s="417"/>
      <c r="L1182" s="418"/>
    </row>
    <row r="1183" spans="1:12">
      <c r="A1183" s="419"/>
      <c r="B1183" s="420"/>
      <c r="C1183" s="421"/>
      <c r="D1183" s="421"/>
      <c r="E1183" s="421"/>
      <c r="F1183" s="422"/>
      <c r="G1183" s="415"/>
      <c r="H1183" s="415"/>
      <c r="I1183" s="415"/>
      <c r="K1183" s="417"/>
      <c r="L1183" s="418"/>
    </row>
    <row r="1184" spans="1:12">
      <c r="A1184" s="412"/>
      <c r="B1184" s="413"/>
      <c r="C1184" s="414"/>
      <c r="D1184" s="414"/>
      <c r="E1184" s="414"/>
      <c r="F1184" s="415"/>
      <c r="G1184" s="415"/>
      <c r="H1184" s="415"/>
      <c r="I1184" s="415"/>
      <c r="K1184" s="417"/>
      <c r="L1184" s="418"/>
    </row>
    <row r="1185" spans="1:12">
      <c r="A1185" s="412"/>
      <c r="B1185" s="413"/>
      <c r="C1185" s="414"/>
      <c r="D1185" s="414"/>
      <c r="E1185" s="414"/>
      <c r="F1185" s="415"/>
      <c r="G1185" s="415"/>
      <c r="H1185" s="415"/>
      <c r="I1185" s="415"/>
      <c r="K1185" s="417"/>
      <c r="L1185" s="418"/>
    </row>
    <row r="1186" spans="1:12">
      <c r="A1186" s="412"/>
      <c r="B1186" s="413"/>
      <c r="C1186" s="414"/>
      <c r="D1186" s="414"/>
      <c r="E1186" s="414"/>
      <c r="F1186" s="415"/>
      <c r="G1186" s="415"/>
      <c r="H1186" s="415"/>
      <c r="I1186" s="415"/>
      <c r="K1186" s="417"/>
      <c r="L1186" s="418"/>
    </row>
    <row r="1187" spans="1:12">
      <c r="A1187" s="412"/>
      <c r="B1187" s="413"/>
      <c r="C1187" s="414"/>
      <c r="D1187" s="414"/>
      <c r="E1187" s="414"/>
      <c r="F1187" s="415"/>
      <c r="G1187" s="415"/>
      <c r="H1187" s="415"/>
      <c r="I1187" s="415"/>
      <c r="K1187" s="417"/>
      <c r="L1187" s="418"/>
    </row>
    <row r="1188" spans="1:12">
      <c r="A1188" s="419"/>
      <c r="B1188" s="420"/>
      <c r="C1188" s="421"/>
      <c r="D1188" s="421"/>
      <c r="E1188" s="421"/>
      <c r="F1188" s="422"/>
      <c r="G1188" s="415"/>
      <c r="H1188" s="415"/>
      <c r="I1188" s="415"/>
      <c r="K1188" s="417"/>
      <c r="L1188" s="418"/>
    </row>
    <row r="1189" spans="1:12">
      <c r="A1189" s="412"/>
      <c r="B1189" s="413"/>
      <c r="C1189" s="414"/>
      <c r="D1189" s="414"/>
      <c r="E1189" s="414"/>
      <c r="F1189" s="415"/>
      <c r="G1189" s="415"/>
      <c r="H1189" s="415"/>
      <c r="I1189" s="415"/>
      <c r="K1189" s="417"/>
      <c r="L1189" s="418"/>
    </row>
    <row r="1190" spans="1:12">
      <c r="A1190" s="412"/>
      <c r="B1190" s="413"/>
      <c r="C1190" s="414"/>
      <c r="D1190" s="414"/>
      <c r="E1190" s="414"/>
      <c r="F1190" s="415"/>
      <c r="G1190" s="415"/>
      <c r="H1190" s="415"/>
      <c r="I1190" s="415"/>
      <c r="K1190" s="417"/>
      <c r="L1190" s="418"/>
    </row>
    <row r="1191" spans="1:12">
      <c r="A1191" s="412"/>
      <c r="B1191" s="413"/>
      <c r="C1191" s="414"/>
      <c r="D1191" s="414"/>
      <c r="E1191" s="414"/>
      <c r="F1191" s="415"/>
      <c r="G1191" s="415"/>
      <c r="H1191" s="415"/>
      <c r="I1191" s="415"/>
      <c r="K1191" s="417"/>
      <c r="L1191" s="418"/>
    </row>
    <row r="1192" spans="1:12">
      <c r="A1192" s="412"/>
      <c r="B1192" s="413"/>
      <c r="C1192" s="414"/>
      <c r="D1192" s="414"/>
      <c r="E1192" s="414"/>
      <c r="F1192" s="415"/>
      <c r="G1192" s="415"/>
      <c r="H1192" s="415"/>
      <c r="I1192" s="415"/>
      <c r="K1192" s="417"/>
      <c r="L1192" s="418"/>
    </row>
    <row r="1193" spans="1:12">
      <c r="A1193" s="419"/>
      <c r="B1193" s="420"/>
      <c r="C1193" s="421"/>
      <c r="D1193" s="421"/>
      <c r="E1193" s="421"/>
      <c r="F1193" s="422"/>
      <c r="G1193" s="415"/>
      <c r="H1193" s="415"/>
      <c r="I1193" s="415"/>
      <c r="K1193" s="417"/>
      <c r="L1193" s="418"/>
    </row>
    <row r="1194" spans="1:12">
      <c r="A1194" s="412"/>
      <c r="B1194" s="413"/>
      <c r="C1194" s="414"/>
      <c r="D1194" s="414"/>
      <c r="E1194" s="414"/>
      <c r="F1194" s="415"/>
      <c r="G1194" s="415"/>
      <c r="H1194" s="415"/>
      <c r="I1194" s="415"/>
      <c r="K1194" s="417"/>
      <c r="L1194" s="418"/>
    </row>
    <row r="1195" spans="1:12">
      <c r="A1195" s="412"/>
      <c r="B1195" s="413"/>
      <c r="C1195" s="414"/>
      <c r="D1195" s="414"/>
      <c r="E1195" s="414"/>
      <c r="F1195" s="415"/>
      <c r="G1195" s="415"/>
      <c r="H1195" s="415"/>
      <c r="I1195" s="415"/>
      <c r="K1195" s="417"/>
      <c r="L1195" s="418"/>
    </row>
    <row r="1196" spans="1:12">
      <c r="A1196" s="412"/>
      <c r="B1196" s="413"/>
      <c r="C1196" s="414"/>
      <c r="D1196" s="414"/>
      <c r="E1196" s="414"/>
      <c r="F1196" s="415"/>
      <c r="G1196" s="415"/>
      <c r="H1196" s="415"/>
      <c r="I1196" s="415"/>
      <c r="K1196" s="417"/>
      <c r="L1196" s="418"/>
    </row>
    <row r="1197" spans="1:12">
      <c r="A1197" s="412"/>
      <c r="B1197" s="413"/>
      <c r="C1197" s="414"/>
      <c r="D1197" s="414"/>
      <c r="E1197" s="414"/>
      <c r="F1197" s="415"/>
      <c r="G1197" s="415"/>
      <c r="H1197" s="415"/>
      <c r="I1197" s="415"/>
      <c r="K1197" s="417"/>
      <c r="L1197" s="418"/>
    </row>
    <row r="1198" spans="1:12">
      <c r="A1198" s="419"/>
      <c r="B1198" s="420"/>
      <c r="C1198" s="421"/>
      <c r="D1198" s="421"/>
      <c r="E1198" s="421"/>
      <c r="F1198" s="422"/>
      <c r="G1198" s="415"/>
      <c r="H1198" s="415"/>
      <c r="I1198" s="415"/>
      <c r="K1198" s="417"/>
      <c r="L1198" s="418"/>
    </row>
    <row r="1199" spans="1:12">
      <c r="A1199" s="412"/>
      <c r="B1199" s="413"/>
      <c r="C1199" s="414"/>
      <c r="D1199" s="414"/>
      <c r="E1199" s="414"/>
      <c r="F1199" s="415"/>
      <c r="G1199" s="415"/>
      <c r="H1199" s="415"/>
      <c r="I1199" s="415"/>
      <c r="K1199" s="417"/>
      <c r="L1199" s="418"/>
    </row>
    <row r="1200" spans="1:12">
      <c r="A1200" s="412"/>
      <c r="B1200" s="413"/>
      <c r="C1200" s="414"/>
      <c r="D1200" s="414"/>
      <c r="E1200" s="414"/>
      <c r="F1200" s="415"/>
      <c r="G1200" s="415"/>
      <c r="H1200" s="415"/>
      <c r="I1200" s="415"/>
      <c r="K1200" s="417"/>
      <c r="L1200" s="418"/>
    </row>
    <row r="1201" spans="1:12">
      <c r="A1201" s="412"/>
      <c r="B1201" s="413"/>
      <c r="C1201" s="414"/>
      <c r="D1201" s="414"/>
      <c r="E1201" s="414"/>
      <c r="F1201" s="415"/>
      <c r="G1201" s="415"/>
      <c r="H1201" s="415"/>
      <c r="I1201" s="415"/>
      <c r="K1201" s="417"/>
      <c r="L1201" s="418"/>
    </row>
    <row r="1202" spans="1:12">
      <c r="A1202" s="412"/>
      <c r="B1202" s="413"/>
      <c r="C1202" s="414"/>
      <c r="D1202" s="414"/>
      <c r="E1202" s="414"/>
      <c r="F1202" s="415"/>
      <c r="G1202" s="415"/>
      <c r="H1202" s="415"/>
      <c r="I1202" s="415"/>
      <c r="K1202" s="417"/>
      <c r="L1202" s="418"/>
    </row>
    <row r="1203" spans="1:12">
      <c r="A1203" s="419"/>
      <c r="B1203" s="420"/>
      <c r="C1203" s="421"/>
      <c r="D1203" s="421"/>
      <c r="E1203" s="421"/>
      <c r="F1203" s="422"/>
      <c r="G1203" s="415"/>
      <c r="H1203" s="415"/>
      <c r="I1203" s="415"/>
      <c r="K1203" s="417"/>
      <c r="L1203" s="418"/>
    </row>
    <row r="1204" spans="1:12">
      <c r="A1204" s="412"/>
      <c r="B1204" s="413"/>
      <c r="C1204" s="414"/>
      <c r="D1204" s="414"/>
      <c r="E1204" s="414"/>
      <c r="F1204" s="415"/>
      <c r="G1204" s="415"/>
      <c r="H1204" s="415"/>
      <c r="I1204" s="415"/>
      <c r="K1204" s="417"/>
      <c r="L1204" s="418"/>
    </row>
    <row r="1205" spans="1:12">
      <c r="A1205" s="412"/>
      <c r="B1205" s="413"/>
      <c r="C1205" s="414"/>
      <c r="D1205" s="414"/>
      <c r="E1205" s="414"/>
      <c r="F1205" s="415"/>
      <c r="G1205" s="415"/>
      <c r="H1205" s="415"/>
      <c r="I1205" s="415"/>
      <c r="K1205" s="417"/>
      <c r="L1205" s="418"/>
    </row>
    <row r="1206" spans="1:12">
      <c r="A1206" s="412"/>
      <c r="B1206" s="413"/>
      <c r="C1206" s="414"/>
      <c r="D1206" s="414"/>
      <c r="E1206" s="414"/>
      <c r="F1206" s="415"/>
      <c r="G1206" s="415"/>
      <c r="H1206" s="415"/>
      <c r="I1206" s="415"/>
      <c r="K1206" s="417"/>
      <c r="L1206" s="418"/>
    </row>
    <row r="1207" spans="1:12">
      <c r="A1207" s="412"/>
      <c r="B1207" s="413"/>
      <c r="C1207" s="414"/>
      <c r="D1207" s="414"/>
      <c r="E1207" s="414"/>
      <c r="F1207" s="415"/>
      <c r="G1207" s="415"/>
      <c r="H1207" s="415"/>
      <c r="I1207" s="415"/>
      <c r="K1207" s="417"/>
      <c r="L1207" s="418"/>
    </row>
    <row r="1208" spans="1:12">
      <c r="A1208" s="419"/>
      <c r="B1208" s="420"/>
      <c r="C1208" s="421"/>
      <c r="D1208" s="421"/>
      <c r="E1208" s="421"/>
      <c r="F1208" s="422"/>
      <c r="G1208" s="415"/>
      <c r="H1208" s="415"/>
      <c r="I1208" s="415"/>
      <c r="K1208" s="417"/>
      <c r="L1208" s="418"/>
    </row>
    <row r="1209" spans="1:12">
      <c r="A1209" s="412"/>
      <c r="B1209" s="413"/>
      <c r="C1209" s="414"/>
      <c r="D1209" s="414"/>
      <c r="E1209" s="414"/>
      <c r="F1209" s="415"/>
      <c r="G1209" s="415"/>
      <c r="H1209" s="415"/>
      <c r="I1209" s="415"/>
      <c r="K1209" s="417"/>
      <c r="L1209" s="418"/>
    </row>
    <row r="1210" spans="1:12">
      <c r="A1210" s="412"/>
      <c r="B1210" s="413"/>
      <c r="C1210" s="414"/>
      <c r="D1210" s="414"/>
      <c r="E1210" s="414"/>
      <c r="F1210" s="415"/>
      <c r="G1210" s="415"/>
      <c r="H1210" s="415"/>
      <c r="I1210" s="415"/>
      <c r="K1210" s="417"/>
      <c r="L1210" s="418"/>
    </row>
    <row r="1211" spans="1:12">
      <c r="A1211" s="412"/>
      <c r="B1211" s="413"/>
      <c r="C1211" s="414"/>
      <c r="D1211" s="414"/>
      <c r="E1211" s="414"/>
      <c r="F1211" s="415"/>
      <c r="G1211" s="415"/>
      <c r="H1211" s="415"/>
      <c r="I1211" s="415"/>
      <c r="K1211" s="417"/>
      <c r="L1211" s="418"/>
    </row>
    <row r="1212" spans="1:12">
      <c r="A1212" s="412"/>
      <c r="B1212" s="413"/>
      <c r="C1212" s="414"/>
      <c r="D1212" s="414"/>
      <c r="E1212" s="414"/>
      <c r="F1212" s="415"/>
      <c r="G1212" s="415"/>
      <c r="H1212" s="415"/>
      <c r="I1212" s="415"/>
      <c r="K1212" s="417"/>
      <c r="L1212" s="418"/>
    </row>
    <row r="1213" spans="1:12">
      <c r="A1213" s="419"/>
      <c r="B1213" s="420"/>
      <c r="C1213" s="421"/>
      <c r="D1213" s="421"/>
      <c r="E1213" s="421"/>
      <c r="F1213" s="422"/>
      <c r="G1213" s="415"/>
      <c r="H1213" s="415"/>
      <c r="I1213" s="415"/>
      <c r="K1213" s="417"/>
      <c r="L1213" s="418"/>
    </row>
    <row r="1214" spans="1:12">
      <c r="A1214" s="412"/>
      <c r="B1214" s="413"/>
      <c r="C1214" s="414"/>
      <c r="D1214" s="414"/>
      <c r="E1214" s="414"/>
      <c r="F1214" s="415"/>
      <c r="G1214" s="415"/>
      <c r="H1214" s="415"/>
      <c r="I1214" s="415"/>
      <c r="K1214" s="417"/>
      <c r="L1214" s="418"/>
    </row>
    <row r="1215" spans="1:12">
      <c r="A1215" s="412"/>
      <c r="B1215" s="413"/>
      <c r="C1215" s="414"/>
      <c r="D1215" s="414"/>
      <c r="E1215" s="414"/>
      <c r="F1215" s="415"/>
      <c r="G1215" s="415"/>
      <c r="H1215" s="415"/>
      <c r="I1215" s="415"/>
      <c r="K1215" s="417"/>
      <c r="L1215" s="418"/>
    </row>
    <row r="1216" spans="1:12">
      <c r="A1216" s="412"/>
      <c r="B1216" s="413"/>
      <c r="C1216" s="414"/>
      <c r="D1216" s="414"/>
      <c r="E1216" s="414"/>
      <c r="F1216" s="415"/>
      <c r="G1216" s="415"/>
      <c r="H1216" s="415"/>
      <c r="I1216" s="415"/>
      <c r="K1216" s="417"/>
      <c r="L1216" s="418"/>
    </row>
    <row r="1217" spans="1:12">
      <c r="A1217" s="412"/>
      <c r="B1217" s="413"/>
      <c r="C1217" s="414"/>
      <c r="D1217" s="414"/>
      <c r="E1217" s="414"/>
      <c r="F1217" s="415"/>
      <c r="G1217" s="415"/>
      <c r="H1217" s="415"/>
      <c r="I1217" s="415"/>
      <c r="K1217" s="417"/>
      <c r="L1217" s="418"/>
    </row>
    <row r="1218" spans="1:12">
      <c r="A1218" s="419"/>
      <c r="B1218" s="420"/>
      <c r="C1218" s="421"/>
      <c r="D1218" s="421"/>
      <c r="E1218" s="421"/>
      <c r="F1218" s="422"/>
      <c r="G1218" s="415"/>
      <c r="H1218" s="415"/>
      <c r="I1218" s="415"/>
      <c r="K1218" s="417"/>
      <c r="L1218" s="418"/>
    </row>
    <row r="1219" spans="1:12">
      <c r="A1219" s="412"/>
      <c r="B1219" s="413"/>
      <c r="C1219" s="414"/>
      <c r="D1219" s="414"/>
      <c r="E1219" s="414"/>
      <c r="F1219" s="415"/>
      <c r="G1219" s="415"/>
      <c r="H1219" s="415"/>
      <c r="I1219" s="415"/>
      <c r="K1219" s="417"/>
      <c r="L1219" s="418"/>
    </row>
    <row r="1220" spans="1:12">
      <c r="A1220" s="412"/>
      <c r="B1220" s="413"/>
      <c r="C1220" s="414"/>
      <c r="D1220" s="414"/>
      <c r="E1220" s="414"/>
      <c r="F1220" s="415"/>
      <c r="G1220" s="415"/>
      <c r="H1220" s="415"/>
      <c r="I1220" s="415"/>
      <c r="K1220" s="417"/>
      <c r="L1220" s="418"/>
    </row>
    <row r="1221" spans="1:12">
      <c r="A1221" s="412"/>
      <c r="B1221" s="413"/>
      <c r="C1221" s="414"/>
      <c r="D1221" s="414"/>
      <c r="E1221" s="414"/>
      <c r="F1221" s="415"/>
      <c r="G1221" s="415"/>
      <c r="H1221" s="415"/>
      <c r="I1221" s="415"/>
      <c r="K1221" s="417"/>
      <c r="L1221" s="418"/>
    </row>
    <row r="1222" spans="1:12">
      <c r="A1222" s="412"/>
      <c r="B1222" s="413"/>
      <c r="C1222" s="414"/>
      <c r="D1222" s="414"/>
      <c r="E1222" s="414"/>
      <c r="F1222" s="415"/>
      <c r="G1222" s="415"/>
      <c r="H1222" s="415"/>
      <c r="I1222" s="415"/>
      <c r="K1222" s="417"/>
      <c r="L1222" s="418"/>
    </row>
    <row r="1223" spans="1:12">
      <c r="A1223" s="419"/>
      <c r="B1223" s="420"/>
      <c r="C1223" s="421"/>
      <c r="D1223" s="421"/>
      <c r="E1223" s="421"/>
      <c r="F1223" s="422"/>
      <c r="G1223" s="415"/>
      <c r="H1223" s="415"/>
      <c r="I1223" s="415"/>
      <c r="K1223" s="417"/>
      <c r="L1223" s="418"/>
    </row>
    <row r="1224" spans="1:12">
      <c r="A1224" s="412"/>
      <c r="B1224" s="413"/>
      <c r="C1224" s="414"/>
      <c r="D1224" s="414"/>
      <c r="E1224" s="414"/>
      <c r="F1224" s="415"/>
      <c r="G1224" s="415"/>
      <c r="H1224" s="415"/>
      <c r="I1224" s="415"/>
      <c r="K1224" s="417"/>
      <c r="L1224" s="418"/>
    </row>
    <row r="1225" spans="1:12">
      <c r="A1225" s="412"/>
      <c r="B1225" s="413"/>
      <c r="C1225" s="414"/>
      <c r="D1225" s="414"/>
      <c r="E1225" s="414"/>
      <c r="F1225" s="415"/>
      <c r="G1225" s="415"/>
      <c r="H1225" s="415"/>
      <c r="I1225" s="415"/>
      <c r="K1225" s="417"/>
      <c r="L1225" s="418"/>
    </row>
    <row r="1226" spans="1:12">
      <c r="A1226" s="412"/>
      <c r="B1226" s="413"/>
      <c r="C1226" s="414"/>
      <c r="D1226" s="414"/>
      <c r="E1226" s="414"/>
      <c r="F1226" s="415"/>
      <c r="G1226" s="415"/>
      <c r="H1226" s="415"/>
      <c r="I1226" s="415"/>
      <c r="K1226" s="417"/>
      <c r="L1226" s="418"/>
    </row>
    <row r="1227" spans="1:12">
      <c r="A1227" s="412"/>
      <c r="B1227" s="413"/>
      <c r="C1227" s="414"/>
      <c r="D1227" s="414"/>
      <c r="E1227" s="414"/>
      <c r="F1227" s="415"/>
      <c r="G1227" s="415"/>
      <c r="H1227" s="415"/>
      <c r="I1227" s="415"/>
      <c r="K1227" s="417"/>
      <c r="L1227" s="418"/>
    </row>
    <row r="1228" spans="1:12">
      <c r="A1228" s="419"/>
      <c r="B1228" s="420"/>
      <c r="C1228" s="421"/>
      <c r="D1228" s="421"/>
      <c r="E1228" s="421"/>
      <c r="F1228" s="422"/>
      <c r="G1228" s="415"/>
      <c r="H1228" s="415"/>
      <c r="I1228" s="415"/>
      <c r="K1228" s="417"/>
      <c r="L1228" s="418"/>
    </row>
    <row r="1229" spans="1:12">
      <c r="A1229" s="412"/>
      <c r="B1229" s="413"/>
      <c r="C1229" s="414"/>
      <c r="D1229" s="414"/>
      <c r="E1229" s="414"/>
      <c r="F1229" s="415"/>
      <c r="G1229" s="415"/>
      <c r="H1229" s="415"/>
      <c r="I1229" s="415"/>
      <c r="K1229" s="417"/>
      <c r="L1229" s="418"/>
    </row>
    <row r="1230" spans="1:12">
      <c r="A1230" s="412"/>
      <c r="B1230" s="413"/>
      <c r="C1230" s="414"/>
      <c r="D1230" s="414"/>
      <c r="E1230" s="414"/>
      <c r="F1230" s="415"/>
      <c r="G1230" s="415"/>
      <c r="H1230" s="415"/>
      <c r="I1230" s="415"/>
      <c r="K1230" s="417"/>
      <c r="L1230" s="418"/>
    </row>
    <row r="1231" spans="1:12">
      <c r="A1231" s="412"/>
      <c r="B1231" s="413"/>
      <c r="C1231" s="414"/>
      <c r="D1231" s="414"/>
      <c r="E1231" s="414"/>
      <c r="F1231" s="415"/>
      <c r="G1231" s="415"/>
      <c r="H1231" s="415"/>
      <c r="I1231" s="415"/>
      <c r="K1231" s="417"/>
      <c r="L1231" s="418"/>
    </row>
    <row r="1232" spans="1:12">
      <c r="A1232" s="412"/>
      <c r="B1232" s="413"/>
      <c r="C1232" s="414"/>
      <c r="D1232" s="414"/>
      <c r="E1232" s="414"/>
      <c r="F1232" s="415"/>
      <c r="G1232" s="415"/>
      <c r="H1232" s="415"/>
      <c r="I1232" s="415"/>
      <c r="K1232" s="417"/>
      <c r="L1232" s="418"/>
    </row>
    <row r="1233" spans="1:12">
      <c r="A1233" s="419"/>
      <c r="B1233" s="420"/>
      <c r="C1233" s="421"/>
      <c r="D1233" s="421"/>
      <c r="E1233" s="421"/>
      <c r="F1233" s="422"/>
      <c r="G1233" s="415"/>
      <c r="H1233" s="415"/>
      <c r="I1233" s="415"/>
      <c r="K1233" s="417"/>
      <c r="L1233" s="418"/>
    </row>
    <row r="1234" spans="1:12">
      <c r="A1234" s="412"/>
      <c r="B1234" s="413"/>
      <c r="C1234" s="414"/>
      <c r="D1234" s="414"/>
      <c r="E1234" s="414"/>
      <c r="F1234" s="415"/>
      <c r="G1234" s="415"/>
      <c r="H1234" s="415"/>
      <c r="I1234" s="415"/>
      <c r="K1234" s="417"/>
      <c r="L1234" s="418"/>
    </row>
    <row r="1235" spans="1:12">
      <c r="A1235" s="412"/>
      <c r="B1235" s="413"/>
      <c r="C1235" s="414"/>
      <c r="D1235" s="414"/>
      <c r="E1235" s="414"/>
      <c r="F1235" s="415"/>
      <c r="G1235" s="415"/>
      <c r="H1235" s="415"/>
      <c r="I1235" s="415"/>
      <c r="K1235" s="417"/>
      <c r="L1235" s="418"/>
    </row>
    <row r="1236" spans="1:12">
      <c r="A1236" s="412"/>
      <c r="B1236" s="413"/>
      <c r="C1236" s="414"/>
      <c r="D1236" s="414"/>
      <c r="E1236" s="414"/>
      <c r="F1236" s="415"/>
      <c r="G1236" s="415"/>
      <c r="H1236" s="415"/>
      <c r="I1236" s="415"/>
      <c r="K1236" s="417"/>
      <c r="L1236" s="418"/>
    </row>
    <row r="1237" spans="1:12">
      <c r="A1237" s="412"/>
      <c r="B1237" s="413"/>
      <c r="C1237" s="414"/>
      <c r="D1237" s="414"/>
      <c r="E1237" s="414"/>
      <c r="F1237" s="415"/>
      <c r="G1237" s="415"/>
      <c r="H1237" s="415"/>
      <c r="I1237" s="415"/>
      <c r="K1237" s="417"/>
      <c r="L1237" s="418"/>
    </row>
    <row r="1238" spans="1:12">
      <c r="A1238" s="419"/>
      <c r="B1238" s="420"/>
      <c r="C1238" s="421"/>
      <c r="D1238" s="421"/>
      <c r="E1238" s="421"/>
      <c r="F1238" s="422"/>
      <c r="G1238" s="415"/>
      <c r="H1238" s="415"/>
      <c r="I1238" s="415"/>
      <c r="K1238" s="417"/>
      <c r="L1238" s="418"/>
    </row>
    <row r="1239" spans="1:12">
      <c r="A1239" s="412"/>
      <c r="B1239" s="413"/>
      <c r="C1239" s="414"/>
      <c r="D1239" s="414"/>
      <c r="E1239" s="414"/>
      <c r="F1239" s="415"/>
      <c r="G1239" s="415"/>
      <c r="H1239" s="415"/>
      <c r="I1239" s="415"/>
      <c r="K1239" s="417"/>
      <c r="L1239" s="418"/>
    </row>
    <row r="1240" spans="1:12">
      <c r="A1240" s="412"/>
      <c r="B1240" s="413"/>
      <c r="C1240" s="414"/>
      <c r="D1240" s="414"/>
      <c r="E1240" s="414"/>
      <c r="F1240" s="415"/>
      <c r="G1240" s="415"/>
      <c r="H1240" s="415"/>
      <c r="I1240" s="415"/>
      <c r="K1240" s="417"/>
      <c r="L1240" s="418"/>
    </row>
    <row r="1241" spans="1:12">
      <c r="A1241" s="412"/>
      <c r="B1241" s="413"/>
      <c r="C1241" s="414"/>
      <c r="D1241" s="414"/>
      <c r="E1241" s="414"/>
      <c r="F1241" s="415"/>
      <c r="G1241" s="415"/>
      <c r="H1241" s="415"/>
      <c r="I1241" s="415"/>
      <c r="K1241" s="417"/>
      <c r="L1241" s="418"/>
    </row>
    <row r="1242" spans="1:12">
      <c r="A1242" s="412"/>
      <c r="B1242" s="413"/>
      <c r="C1242" s="414"/>
      <c r="D1242" s="414"/>
      <c r="E1242" s="414"/>
      <c r="F1242" s="415"/>
      <c r="G1242" s="415"/>
      <c r="H1242" s="415"/>
      <c r="I1242" s="415"/>
      <c r="K1242" s="417"/>
      <c r="L1242" s="418"/>
    </row>
    <row r="1243" spans="1:12">
      <c r="A1243" s="419"/>
      <c r="B1243" s="420"/>
      <c r="C1243" s="421"/>
      <c r="D1243" s="421"/>
      <c r="E1243" s="421"/>
      <c r="F1243" s="422"/>
      <c r="G1243" s="415"/>
      <c r="H1243" s="415"/>
      <c r="I1243" s="415"/>
      <c r="K1243" s="417"/>
      <c r="L1243" s="418"/>
    </row>
    <row r="1244" spans="1:12">
      <c r="A1244" s="412"/>
      <c r="B1244" s="413"/>
      <c r="C1244" s="414"/>
      <c r="D1244" s="414"/>
      <c r="E1244" s="414"/>
      <c r="F1244" s="415"/>
      <c r="G1244" s="415"/>
      <c r="H1244" s="415"/>
      <c r="I1244" s="415"/>
      <c r="K1244" s="417"/>
      <c r="L1244" s="418"/>
    </row>
    <row r="1245" spans="1:12">
      <c r="A1245" s="412"/>
      <c r="B1245" s="413"/>
      <c r="C1245" s="414"/>
      <c r="D1245" s="414"/>
      <c r="E1245" s="414"/>
      <c r="F1245" s="415"/>
      <c r="G1245" s="415"/>
      <c r="H1245" s="415"/>
      <c r="I1245" s="415"/>
      <c r="K1245" s="417"/>
      <c r="L1245" s="418"/>
    </row>
    <row r="1246" spans="1:12">
      <c r="A1246" s="412"/>
      <c r="B1246" s="413"/>
      <c r="C1246" s="414"/>
      <c r="D1246" s="414"/>
      <c r="E1246" s="414"/>
      <c r="F1246" s="415"/>
      <c r="G1246" s="415"/>
      <c r="H1246" s="415"/>
      <c r="I1246" s="415"/>
      <c r="K1246" s="417"/>
      <c r="L1246" s="418"/>
    </row>
    <row r="1247" spans="1:12">
      <c r="A1247" s="412"/>
      <c r="B1247" s="413"/>
      <c r="C1247" s="414"/>
      <c r="D1247" s="414"/>
      <c r="E1247" s="414"/>
      <c r="F1247" s="415"/>
      <c r="G1247" s="415"/>
      <c r="H1247" s="415"/>
      <c r="I1247" s="415"/>
      <c r="K1247" s="417"/>
      <c r="L1247" s="418"/>
    </row>
    <row r="1248" spans="1:12">
      <c r="A1248" s="419"/>
      <c r="B1248" s="420"/>
      <c r="C1248" s="421"/>
      <c r="D1248" s="421"/>
      <c r="E1248" s="421"/>
      <c r="F1248" s="422"/>
      <c r="G1248" s="415"/>
      <c r="H1248" s="415"/>
      <c r="I1248" s="415"/>
      <c r="K1248" s="417"/>
      <c r="L1248" s="418"/>
    </row>
    <row r="1249" spans="1:12">
      <c r="A1249" s="412"/>
      <c r="B1249" s="413"/>
      <c r="C1249" s="414"/>
      <c r="D1249" s="414"/>
      <c r="E1249" s="414"/>
      <c r="F1249" s="415"/>
      <c r="G1249" s="415"/>
      <c r="H1249" s="415"/>
      <c r="I1249" s="415"/>
      <c r="K1249" s="417"/>
      <c r="L1249" s="418"/>
    </row>
    <row r="1250" spans="1:12">
      <c r="A1250" s="412"/>
      <c r="B1250" s="413"/>
      <c r="C1250" s="414"/>
      <c r="D1250" s="414"/>
      <c r="E1250" s="414"/>
      <c r="F1250" s="415"/>
      <c r="G1250" s="415"/>
      <c r="H1250" s="415"/>
      <c r="I1250" s="415"/>
      <c r="K1250" s="417"/>
      <c r="L1250" s="418"/>
    </row>
    <row r="1251" spans="1:12">
      <c r="A1251" s="412"/>
      <c r="B1251" s="413"/>
      <c r="C1251" s="414"/>
      <c r="D1251" s="414"/>
      <c r="E1251" s="414"/>
      <c r="F1251" s="415"/>
      <c r="G1251" s="415"/>
      <c r="H1251" s="415"/>
      <c r="I1251" s="415"/>
      <c r="K1251" s="417"/>
      <c r="L1251" s="418"/>
    </row>
    <row r="1252" spans="1:12">
      <c r="A1252" s="412"/>
      <c r="B1252" s="413"/>
      <c r="C1252" s="414"/>
      <c r="D1252" s="414"/>
      <c r="E1252" s="414"/>
      <c r="F1252" s="415"/>
      <c r="G1252" s="415"/>
      <c r="H1252" s="415"/>
      <c r="I1252" s="415"/>
      <c r="K1252" s="417"/>
      <c r="L1252" s="418"/>
    </row>
    <row r="1253" spans="1:12">
      <c r="A1253" s="419"/>
      <c r="B1253" s="420"/>
      <c r="C1253" s="421"/>
      <c r="D1253" s="421"/>
      <c r="E1253" s="421"/>
      <c r="F1253" s="422"/>
      <c r="G1253" s="415"/>
      <c r="H1253" s="415"/>
      <c r="I1253" s="415"/>
      <c r="K1253" s="417"/>
      <c r="L1253" s="418"/>
    </row>
    <row r="1254" spans="1:12">
      <c r="A1254" s="412"/>
      <c r="B1254" s="413"/>
      <c r="C1254" s="414"/>
      <c r="D1254" s="414"/>
      <c r="E1254" s="414"/>
      <c r="F1254" s="415"/>
      <c r="G1254" s="415"/>
      <c r="H1254" s="415"/>
      <c r="I1254" s="415"/>
      <c r="K1254" s="417"/>
      <c r="L1254" s="418"/>
    </row>
    <row r="1255" spans="1:12">
      <c r="A1255" s="412"/>
      <c r="B1255" s="413"/>
      <c r="C1255" s="414"/>
      <c r="D1255" s="414"/>
      <c r="E1255" s="414"/>
      <c r="F1255" s="415"/>
      <c r="G1255" s="415"/>
      <c r="H1255" s="415"/>
      <c r="I1255" s="415"/>
      <c r="K1255" s="417"/>
      <c r="L1255" s="418"/>
    </row>
    <row r="1256" spans="1:12">
      <c r="A1256" s="412"/>
      <c r="B1256" s="413"/>
      <c r="C1256" s="414"/>
      <c r="D1256" s="414"/>
      <c r="E1256" s="414"/>
      <c r="F1256" s="415"/>
      <c r="G1256" s="415"/>
      <c r="H1256" s="415"/>
      <c r="I1256" s="415"/>
      <c r="K1256" s="417"/>
      <c r="L1256" s="418"/>
    </row>
    <row r="1257" spans="1:12">
      <c r="A1257" s="412"/>
      <c r="B1257" s="413"/>
      <c r="C1257" s="414"/>
      <c r="D1257" s="414"/>
      <c r="E1257" s="414"/>
      <c r="F1257" s="415"/>
      <c r="G1257" s="415"/>
      <c r="H1257" s="415"/>
      <c r="I1257" s="415"/>
      <c r="K1257" s="417"/>
      <c r="L1257" s="418"/>
    </row>
    <row r="1258" spans="1:12">
      <c r="A1258" s="419"/>
      <c r="B1258" s="420"/>
      <c r="C1258" s="421"/>
      <c r="D1258" s="421"/>
      <c r="E1258" s="421"/>
      <c r="F1258" s="422"/>
      <c r="G1258" s="415"/>
      <c r="H1258" s="415"/>
      <c r="I1258" s="415"/>
      <c r="K1258" s="417"/>
      <c r="L1258" s="418"/>
    </row>
    <row r="1259" spans="1:12">
      <c r="A1259" s="412"/>
      <c r="B1259" s="413"/>
      <c r="C1259" s="414"/>
      <c r="D1259" s="414"/>
      <c r="E1259" s="414"/>
      <c r="F1259" s="415"/>
      <c r="G1259" s="415"/>
      <c r="H1259" s="415"/>
      <c r="I1259" s="415"/>
      <c r="K1259" s="417"/>
      <c r="L1259" s="418"/>
    </row>
    <row r="1260" spans="1:12">
      <c r="A1260" s="412"/>
      <c r="B1260" s="413"/>
      <c r="C1260" s="414"/>
      <c r="D1260" s="414"/>
      <c r="E1260" s="414"/>
      <c r="F1260" s="415"/>
      <c r="G1260" s="415"/>
      <c r="H1260" s="415"/>
      <c r="I1260" s="415"/>
      <c r="K1260" s="417"/>
      <c r="L1260" s="418"/>
    </row>
    <row r="1261" spans="1:12">
      <c r="A1261" s="412"/>
      <c r="B1261" s="413"/>
      <c r="C1261" s="414"/>
      <c r="D1261" s="414"/>
      <c r="E1261" s="414"/>
      <c r="F1261" s="415"/>
      <c r="G1261" s="415"/>
      <c r="H1261" s="415"/>
      <c r="I1261" s="415"/>
      <c r="K1261" s="417"/>
      <c r="L1261" s="418"/>
    </row>
    <row r="1262" spans="1:12">
      <c r="A1262" s="412"/>
      <c r="B1262" s="413"/>
      <c r="C1262" s="414"/>
      <c r="D1262" s="414"/>
      <c r="E1262" s="414"/>
      <c r="F1262" s="415"/>
      <c r="G1262" s="415"/>
      <c r="H1262" s="415"/>
      <c r="I1262" s="415"/>
      <c r="K1262" s="417"/>
      <c r="L1262" s="418"/>
    </row>
    <row r="1263" spans="1:12">
      <c r="A1263" s="419"/>
      <c r="B1263" s="420"/>
      <c r="C1263" s="421"/>
      <c r="D1263" s="421"/>
      <c r="E1263" s="421"/>
      <c r="F1263" s="422"/>
      <c r="G1263" s="415"/>
      <c r="H1263" s="415"/>
      <c r="I1263" s="415"/>
      <c r="K1263" s="417"/>
      <c r="L1263" s="418"/>
    </row>
    <row r="1264" spans="1:12">
      <c r="A1264" s="412"/>
      <c r="B1264" s="413"/>
      <c r="C1264" s="414"/>
      <c r="D1264" s="414"/>
      <c r="E1264" s="414"/>
      <c r="F1264" s="415"/>
      <c r="G1264" s="415"/>
      <c r="H1264" s="415"/>
      <c r="I1264" s="415"/>
      <c r="K1264" s="417"/>
      <c r="L1264" s="418"/>
    </row>
    <row r="1265" spans="1:12">
      <c r="A1265" s="412"/>
      <c r="B1265" s="413"/>
      <c r="C1265" s="414"/>
      <c r="D1265" s="414"/>
      <c r="E1265" s="414"/>
      <c r="F1265" s="415"/>
      <c r="G1265" s="415"/>
      <c r="H1265" s="415"/>
      <c r="I1265" s="415"/>
      <c r="K1265" s="417"/>
      <c r="L1265" s="418"/>
    </row>
    <row r="1266" spans="1:12">
      <c r="A1266" s="412"/>
      <c r="B1266" s="413"/>
      <c r="C1266" s="414"/>
      <c r="D1266" s="414"/>
      <c r="E1266" s="414"/>
      <c r="F1266" s="415"/>
      <c r="G1266" s="415"/>
      <c r="H1266" s="415"/>
      <c r="I1266" s="415"/>
      <c r="K1266" s="417"/>
      <c r="L1266" s="418"/>
    </row>
    <row r="1267" spans="1:12">
      <c r="A1267" s="412"/>
      <c r="B1267" s="413"/>
      <c r="C1267" s="414"/>
      <c r="D1267" s="414"/>
      <c r="E1267" s="414"/>
      <c r="F1267" s="415"/>
      <c r="G1267" s="415"/>
      <c r="H1267" s="415"/>
      <c r="I1267" s="415"/>
      <c r="K1267" s="417"/>
      <c r="L1267" s="418"/>
    </row>
    <row r="1268" spans="1:12">
      <c r="A1268" s="419"/>
      <c r="B1268" s="420"/>
      <c r="C1268" s="421"/>
      <c r="D1268" s="421"/>
      <c r="E1268" s="421"/>
      <c r="F1268" s="422"/>
      <c r="G1268" s="415"/>
      <c r="H1268" s="415"/>
      <c r="I1268" s="415"/>
      <c r="K1268" s="417"/>
      <c r="L1268" s="418"/>
    </row>
    <row r="1269" spans="1:12">
      <c r="A1269" s="412"/>
      <c r="B1269" s="413"/>
      <c r="C1269" s="414"/>
      <c r="D1269" s="414"/>
      <c r="E1269" s="414"/>
      <c r="F1269" s="415"/>
      <c r="G1269" s="415"/>
      <c r="H1269" s="415"/>
      <c r="I1269" s="415"/>
      <c r="K1269" s="417"/>
      <c r="L1269" s="418"/>
    </row>
    <row r="1270" spans="1:12">
      <c r="A1270" s="412"/>
      <c r="B1270" s="413"/>
      <c r="C1270" s="414"/>
      <c r="D1270" s="414"/>
      <c r="E1270" s="414"/>
      <c r="F1270" s="415"/>
      <c r="G1270" s="415"/>
      <c r="H1270" s="415"/>
      <c r="I1270" s="415"/>
      <c r="K1270" s="417"/>
      <c r="L1270" s="418"/>
    </row>
    <row r="1271" spans="1:12">
      <c r="A1271" s="412"/>
      <c r="B1271" s="413"/>
      <c r="C1271" s="414"/>
      <c r="D1271" s="414"/>
      <c r="E1271" s="414"/>
      <c r="F1271" s="415"/>
      <c r="G1271" s="415"/>
      <c r="H1271" s="415"/>
      <c r="I1271" s="415"/>
      <c r="K1271" s="417"/>
      <c r="L1271" s="418"/>
    </row>
    <row r="1272" spans="1:12">
      <c r="A1272" s="412"/>
      <c r="B1272" s="413"/>
      <c r="C1272" s="414"/>
      <c r="D1272" s="414"/>
      <c r="E1272" s="414"/>
      <c r="F1272" s="415"/>
      <c r="G1272" s="415"/>
      <c r="H1272" s="415"/>
      <c r="I1272" s="415"/>
      <c r="K1272" s="417"/>
      <c r="L1272" s="418"/>
    </row>
    <row r="1273" spans="1:12">
      <c r="A1273" s="419"/>
      <c r="B1273" s="420"/>
      <c r="C1273" s="421"/>
      <c r="D1273" s="421"/>
      <c r="E1273" s="421"/>
      <c r="F1273" s="422"/>
      <c r="G1273" s="415"/>
      <c r="H1273" s="415"/>
      <c r="I1273" s="415"/>
      <c r="K1273" s="417"/>
      <c r="L1273" s="418"/>
    </row>
    <row r="1274" spans="1:12">
      <c r="A1274" s="412"/>
      <c r="B1274" s="413"/>
      <c r="C1274" s="414"/>
      <c r="D1274" s="414"/>
      <c r="E1274" s="414"/>
      <c r="F1274" s="415"/>
      <c r="G1274" s="415"/>
      <c r="H1274" s="415"/>
      <c r="I1274" s="415"/>
      <c r="K1274" s="417"/>
      <c r="L1274" s="418"/>
    </row>
    <row r="1275" spans="1:12">
      <c r="A1275" s="412"/>
      <c r="B1275" s="413"/>
      <c r="C1275" s="414"/>
      <c r="D1275" s="414"/>
      <c r="E1275" s="414"/>
      <c r="F1275" s="415"/>
      <c r="G1275" s="415"/>
      <c r="H1275" s="415"/>
      <c r="I1275" s="415"/>
      <c r="K1275" s="417"/>
      <c r="L1275" s="418"/>
    </row>
    <row r="1276" spans="1:12">
      <c r="A1276" s="412"/>
      <c r="B1276" s="413"/>
      <c r="C1276" s="414"/>
      <c r="D1276" s="414"/>
      <c r="E1276" s="414"/>
      <c r="F1276" s="415"/>
      <c r="G1276" s="415"/>
      <c r="H1276" s="415"/>
      <c r="I1276" s="415"/>
      <c r="K1276" s="417"/>
      <c r="L1276" s="418"/>
    </row>
    <row r="1277" spans="1:12">
      <c r="A1277" s="412"/>
      <c r="B1277" s="413"/>
      <c r="C1277" s="414"/>
      <c r="D1277" s="414"/>
      <c r="E1277" s="414"/>
      <c r="F1277" s="415"/>
      <c r="G1277" s="415"/>
      <c r="H1277" s="415"/>
      <c r="I1277" s="415"/>
      <c r="K1277" s="417"/>
      <c r="L1277" s="418"/>
    </row>
    <row r="1278" spans="1:12">
      <c r="A1278" s="419"/>
      <c r="B1278" s="420"/>
      <c r="C1278" s="421"/>
      <c r="D1278" s="421"/>
      <c r="E1278" s="421"/>
      <c r="F1278" s="422"/>
      <c r="G1278" s="415"/>
      <c r="H1278" s="415"/>
      <c r="I1278" s="415"/>
      <c r="K1278" s="417"/>
      <c r="L1278" s="418"/>
    </row>
    <row r="1279" spans="1:12">
      <c r="A1279" s="412"/>
      <c r="B1279" s="413"/>
      <c r="C1279" s="414"/>
      <c r="D1279" s="414"/>
      <c r="E1279" s="414"/>
      <c r="F1279" s="415"/>
      <c r="G1279" s="415"/>
      <c r="H1279" s="415"/>
      <c r="I1279" s="415"/>
      <c r="K1279" s="417"/>
      <c r="L1279" s="418"/>
    </row>
    <row r="1280" spans="1:12">
      <c r="A1280" s="412"/>
      <c r="B1280" s="413"/>
      <c r="C1280" s="414"/>
      <c r="D1280" s="414"/>
      <c r="E1280" s="414"/>
      <c r="F1280" s="415"/>
      <c r="G1280" s="415"/>
      <c r="H1280" s="415"/>
      <c r="I1280" s="415"/>
      <c r="K1280" s="417"/>
      <c r="L1280" s="418"/>
    </row>
    <row r="1281" spans="1:12">
      <c r="A1281" s="412"/>
      <c r="B1281" s="413"/>
      <c r="C1281" s="414"/>
      <c r="D1281" s="414"/>
      <c r="E1281" s="414"/>
      <c r="F1281" s="415"/>
      <c r="G1281" s="415"/>
      <c r="H1281" s="415"/>
      <c r="I1281" s="415"/>
      <c r="K1281" s="417"/>
      <c r="L1281" s="418"/>
    </row>
    <row r="1282" spans="1:12">
      <c r="A1282" s="412"/>
      <c r="B1282" s="413"/>
      <c r="C1282" s="414"/>
      <c r="D1282" s="414"/>
      <c r="E1282" s="414"/>
      <c r="F1282" s="415"/>
      <c r="G1282" s="415"/>
      <c r="H1282" s="415"/>
      <c r="I1282" s="415"/>
      <c r="K1282" s="417"/>
      <c r="L1282" s="418"/>
    </row>
    <row r="1283" spans="1:12">
      <c r="A1283" s="419"/>
      <c r="B1283" s="420"/>
      <c r="C1283" s="421"/>
      <c r="D1283" s="421"/>
      <c r="E1283" s="421"/>
      <c r="F1283" s="422"/>
      <c r="G1283" s="415"/>
      <c r="H1283" s="415"/>
      <c r="I1283" s="415"/>
      <c r="K1283" s="417"/>
      <c r="L1283" s="418"/>
    </row>
    <row r="1284" spans="1:12">
      <c r="A1284" s="412"/>
      <c r="B1284" s="413"/>
      <c r="C1284" s="414"/>
      <c r="D1284" s="414"/>
      <c r="E1284" s="414"/>
      <c r="F1284" s="415"/>
      <c r="G1284" s="415"/>
      <c r="H1284" s="415"/>
      <c r="I1284" s="415"/>
      <c r="K1284" s="417"/>
      <c r="L1284" s="418"/>
    </row>
    <row r="1285" spans="1:12">
      <c r="A1285" s="412"/>
      <c r="B1285" s="413"/>
      <c r="C1285" s="414"/>
      <c r="D1285" s="414"/>
      <c r="E1285" s="414"/>
      <c r="F1285" s="415"/>
      <c r="G1285" s="415"/>
      <c r="H1285" s="415"/>
      <c r="I1285" s="415"/>
      <c r="K1285" s="417"/>
      <c r="L1285" s="418"/>
    </row>
    <row r="1286" spans="1:12">
      <c r="A1286" s="412"/>
      <c r="B1286" s="413"/>
      <c r="C1286" s="414"/>
      <c r="D1286" s="414"/>
      <c r="E1286" s="414"/>
      <c r="F1286" s="415"/>
      <c r="G1286" s="415"/>
      <c r="H1286" s="415"/>
      <c r="I1286" s="415"/>
      <c r="K1286" s="417"/>
      <c r="L1286" s="418"/>
    </row>
    <row r="1287" spans="1:12">
      <c r="A1287" s="412"/>
      <c r="B1287" s="413"/>
      <c r="C1287" s="414"/>
      <c r="D1287" s="414"/>
      <c r="E1287" s="414"/>
      <c r="F1287" s="415"/>
      <c r="G1287" s="415"/>
      <c r="H1287" s="415"/>
      <c r="I1287" s="415"/>
      <c r="K1287" s="417"/>
      <c r="L1287" s="418"/>
    </row>
    <row r="1288" spans="1:12">
      <c r="A1288" s="419"/>
      <c r="B1288" s="420"/>
      <c r="C1288" s="421"/>
      <c r="D1288" s="421"/>
      <c r="E1288" s="421"/>
      <c r="F1288" s="422"/>
      <c r="G1288" s="415"/>
      <c r="H1288" s="415"/>
      <c r="I1288" s="415"/>
      <c r="K1288" s="417"/>
      <c r="L1288" s="418"/>
    </row>
    <row r="1289" spans="1:12">
      <c r="A1289" s="412"/>
      <c r="B1289" s="413"/>
      <c r="C1289" s="414"/>
      <c r="D1289" s="414"/>
      <c r="E1289" s="414"/>
      <c r="F1289" s="415"/>
      <c r="G1289" s="415"/>
      <c r="H1289" s="415"/>
      <c r="I1289" s="415"/>
      <c r="K1289" s="417"/>
      <c r="L1289" s="418"/>
    </row>
    <row r="1290" spans="1:12">
      <c r="A1290" s="412"/>
      <c r="B1290" s="413"/>
      <c r="C1290" s="414"/>
      <c r="D1290" s="414"/>
      <c r="E1290" s="414"/>
      <c r="F1290" s="415"/>
      <c r="G1290" s="415"/>
      <c r="H1290" s="415"/>
      <c r="I1290" s="415"/>
      <c r="K1290" s="417"/>
      <c r="L1290" s="418"/>
    </row>
    <row r="1291" spans="1:12">
      <c r="A1291" s="412"/>
      <c r="B1291" s="413"/>
      <c r="C1291" s="414"/>
      <c r="D1291" s="414"/>
      <c r="E1291" s="414"/>
      <c r="F1291" s="415"/>
      <c r="G1291" s="415"/>
      <c r="H1291" s="415"/>
      <c r="I1291" s="415"/>
      <c r="K1291" s="417"/>
      <c r="L1291" s="418"/>
    </row>
    <row r="1292" spans="1:12">
      <c r="A1292" s="412"/>
      <c r="B1292" s="413"/>
      <c r="C1292" s="414"/>
      <c r="D1292" s="414"/>
      <c r="E1292" s="414"/>
      <c r="F1292" s="415"/>
      <c r="G1292" s="415"/>
      <c r="H1292" s="415"/>
      <c r="I1292" s="415"/>
      <c r="K1292" s="417"/>
      <c r="L1292" s="418"/>
    </row>
    <row r="1293" spans="1:12">
      <c r="A1293" s="419"/>
      <c r="B1293" s="420"/>
      <c r="C1293" s="421"/>
      <c r="D1293" s="421"/>
      <c r="E1293" s="421"/>
      <c r="F1293" s="422"/>
      <c r="G1293" s="415"/>
      <c r="H1293" s="415"/>
      <c r="I1293" s="415"/>
      <c r="K1293" s="417"/>
      <c r="L1293" s="418"/>
    </row>
    <row r="1294" spans="1:12">
      <c r="A1294" s="412"/>
      <c r="B1294" s="413"/>
      <c r="C1294" s="414"/>
      <c r="D1294" s="414"/>
      <c r="E1294" s="414"/>
      <c r="F1294" s="415"/>
      <c r="G1294" s="415"/>
      <c r="H1294" s="415"/>
      <c r="I1294" s="415"/>
      <c r="K1294" s="417"/>
      <c r="L1294" s="418"/>
    </row>
    <row r="1295" spans="1:12">
      <c r="A1295" s="412"/>
      <c r="B1295" s="413"/>
      <c r="C1295" s="414"/>
      <c r="D1295" s="414"/>
      <c r="E1295" s="414"/>
      <c r="F1295" s="415"/>
      <c r="G1295" s="415"/>
      <c r="H1295" s="415"/>
      <c r="I1295" s="415"/>
      <c r="K1295" s="417"/>
      <c r="L1295" s="418"/>
    </row>
    <row r="1296" spans="1:12">
      <c r="A1296" s="412"/>
      <c r="B1296" s="413"/>
      <c r="C1296" s="414"/>
      <c r="D1296" s="414"/>
      <c r="E1296" s="414"/>
      <c r="F1296" s="415"/>
      <c r="G1296" s="415"/>
      <c r="H1296" s="415"/>
      <c r="I1296" s="415"/>
      <c r="K1296" s="417"/>
      <c r="L1296" s="418"/>
    </row>
    <row r="1297" spans="1:12">
      <c r="A1297" s="412"/>
      <c r="B1297" s="413"/>
      <c r="C1297" s="414"/>
      <c r="D1297" s="414"/>
      <c r="E1297" s="414"/>
      <c r="F1297" s="415"/>
      <c r="G1297" s="415"/>
      <c r="H1297" s="415"/>
      <c r="I1297" s="415"/>
      <c r="K1297" s="417"/>
      <c r="L1297" s="418"/>
    </row>
    <row r="1298" spans="1:12">
      <c r="A1298" s="419"/>
      <c r="B1298" s="420"/>
      <c r="C1298" s="421"/>
      <c r="D1298" s="421"/>
      <c r="E1298" s="421"/>
      <c r="F1298" s="422"/>
      <c r="G1298" s="415"/>
      <c r="H1298" s="415"/>
      <c r="I1298" s="415"/>
      <c r="K1298" s="417"/>
      <c r="L1298" s="418"/>
    </row>
    <row r="1299" spans="1:12">
      <c r="A1299" s="412"/>
      <c r="B1299" s="413"/>
      <c r="C1299" s="414"/>
      <c r="D1299" s="414"/>
      <c r="E1299" s="414"/>
      <c r="F1299" s="415"/>
      <c r="G1299" s="415"/>
      <c r="H1299" s="415"/>
      <c r="I1299" s="415"/>
      <c r="K1299" s="417"/>
      <c r="L1299" s="418"/>
    </row>
    <row r="1300" spans="1:12">
      <c r="A1300" s="412"/>
      <c r="B1300" s="413"/>
      <c r="C1300" s="414"/>
      <c r="D1300" s="414"/>
      <c r="E1300" s="414"/>
      <c r="F1300" s="415"/>
      <c r="G1300" s="415"/>
      <c r="H1300" s="415"/>
      <c r="I1300" s="415"/>
      <c r="K1300" s="417"/>
      <c r="L1300" s="418"/>
    </row>
    <row r="1301" spans="1:12">
      <c r="A1301" s="412"/>
      <c r="B1301" s="413"/>
      <c r="C1301" s="414"/>
      <c r="D1301" s="414"/>
      <c r="E1301" s="414"/>
      <c r="F1301" s="415"/>
      <c r="G1301" s="415"/>
      <c r="H1301" s="415"/>
      <c r="I1301" s="415"/>
      <c r="K1301" s="417"/>
      <c r="L1301" s="418"/>
    </row>
    <row r="1302" spans="1:12">
      <c r="A1302" s="412"/>
      <c r="B1302" s="413"/>
      <c r="C1302" s="414"/>
      <c r="D1302" s="414"/>
      <c r="E1302" s="414"/>
      <c r="F1302" s="415"/>
      <c r="G1302" s="415"/>
      <c r="H1302" s="415"/>
      <c r="I1302" s="415"/>
      <c r="K1302" s="417"/>
      <c r="L1302" s="418"/>
    </row>
    <row r="1303" spans="1:12">
      <c r="A1303" s="419"/>
      <c r="B1303" s="420"/>
      <c r="C1303" s="421"/>
      <c r="D1303" s="421"/>
      <c r="E1303" s="421"/>
      <c r="F1303" s="422"/>
      <c r="G1303" s="415"/>
      <c r="H1303" s="415"/>
      <c r="I1303" s="415"/>
      <c r="K1303" s="417"/>
      <c r="L1303" s="418"/>
    </row>
    <row r="1304" spans="1:12">
      <c r="A1304" s="412"/>
      <c r="B1304" s="413"/>
      <c r="C1304" s="414"/>
      <c r="D1304" s="414"/>
      <c r="E1304" s="414"/>
      <c r="F1304" s="415"/>
      <c r="G1304" s="415"/>
      <c r="H1304" s="415"/>
      <c r="I1304" s="415"/>
      <c r="K1304" s="417"/>
      <c r="L1304" s="418"/>
    </row>
    <row r="1305" spans="1:12">
      <c r="A1305" s="412"/>
      <c r="B1305" s="413"/>
      <c r="C1305" s="414"/>
      <c r="D1305" s="414"/>
      <c r="E1305" s="414"/>
      <c r="F1305" s="415"/>
      <c r="G1305" s="415"/>
      <c r="H1305" s="415"/>
      <c r="I1305" s="415"/>
      <c r="K1305" s="417"/>
      <c r="L1305" s="418"/>
    </row>
    <row r="1306" spans="1:12">
      <c r="A1306" s="412"/>
      <c r="B1306" s="413"/>
      <c r="C1306" s="414"/>
      <c r="D1306" s="414"/>
      <c r="E1306" s="414"/>
      <c r="F1306" s="415"/>
      <c r="G1306" s="415"/>
      <c r="H1306" s="415"/>
      <c r="I1306" s="415"/>
      <c r="K1306" s="417"/>
      <c r="L1306" s="418"/>
    </row>
    <row r="1307" spans="1:12">
      <c r="A1307" s="412"/>
      <c r="B1307" s="413"/>
      <c r="C1307" s="414"/>
      <c r="D1307" s="414"/>
      <c r="E1307" s="414"/>
      <c r="F1307" s="415"/>
      <c r="G1307" s="415"/>
      <c r="H1307" s="415"/>
      <c r="I1307" s="415"/>
      <c r="K1307" s="417"/>
      <c r="L1307" s="418"/>
    </row>
    <row r="1308" spans="1:12">
      <c r="A1308" s="419"/>
      <c r="B1308" s="420"/>
      <c r="C1308" s="421"/>
      <c r="D1308" s="421"/>
      <c r="E1308" s="421"/>
      <c r="F1308" s="422"/>
      <c r="G1308" s="415"/>
      <c r="H1308" s="415"/>
      <c r="I1308" s="415"/>
      <c r="K1308" s="417"/>
      <c r="L1308" s="418"/>
    </row>
    <row r="1309" spans="1:12">
      <c r="A1309" s="412"/>
      <c r="B1309" s="413"/>
      <c r="C1309" s="414"/>
      <c r="D1309" s="414"/>
      <c r="E1309" s="414"/>
      <c r="F1309" s="415"/>
      <c r="G1309" s="415"/>
      <c r="H1309" s="415"/>
      <c r="I1309" s="415"/>
      <c r="K1309" s="417"/>
      <c r="L1309" s="418"/>
    </row>
    <row r="1310" spans="1:12">
      <c r="A1310" s="412"/>
      <c r="B1310" s="413"/>
      <c r="C1310" s="414"/>
      <c r="D1310" s="414"/>
      <c r="E1310" s="414"/>
      <c r="F1310" s="415"/>
      <c r="G1310" s="415"/>
      <c r="H1310" s="415"/>
      <c r="I1310" s="415"/>
      <c r="K1310" s="417"/>
      <c r="L1310" s="418"/>
    </row>
    <row r="1311" spans="1:12">
      <c r="A1311" s="412"/>
      <c r="B1311" s="413"/>
      <c r="C1311" s="414"/>
      <c r="D1311" s="414"/>
      <c r="E1311" s="414"/>
      <c r="F1311" s="415"/>
      <c r="G1311" s="415"/>
      <c r="H1311" s="415"/>
      <c r="I1311" s="415"/>
      <c r="K1311" s="417"/>
      <c r="L1311" s="418"/>
    </row>
    <row r="1312" spans="1:12">
      <c r="A1312" s="412"/>
      <c r="B1312" s="413"/>
      <c r="C1312" s="414"/>
      <c r="D1312" s="414"/>
      <c r="E1312" s="414"/>
      <c r="F1312" s="415"/>
      <c r="G1312" s="415"/>
      <c r="H1312" s="415"/>
      <c r="I1312" s="415"/>
      <c r="K1312" s="417"/>
      <c r="L1312" s="418"/>
    </row>
    <row r="1313" spans="1:12">
      <c r="A1313" s="419"/>
      <c r="B1313" s="420"/>
      <c r="C1313" s="421"/>
      <c r="D1313" s="421"/>
      <c r="E1313" s="421"/>
      <c r="F1313" s="422"/>
      <c r="G1313" s="415"/>
      <c r="H1313" s="415"/>
      <c r="I1313" s="415"/>
      <c r="K1313" s="417"/>
      <c r="L1313" s="418"/>
    </row>
    <row r="1314" spans="1:12">
      <c r="A1314" s="412"/>
      <c r="B1314" s="413"/>
      <c r="C1314" s="414"/>
      <c r="D1314" s="414"/>
      <c r="E1314" s="414"/>
      <c r="F1314" s="415"/>
      <c r="G1314" s="415"/>
      <c r="H1314" s="415"/>
      <c r="I1314" s="415"/>
      <c r="K1314" s="417"/>
      <c r="L1314" s="418"/>
    </row>
    <row r="1315" spans="1:12">
      <c r="A1315" s="412"/>
      <c r="B1315" s="413"/>
      <c r="C1315" s="414"/>
      <c r="D1315" s="414"/>
      <c r="E1315" s="414"/>
      <c r="F1315" s="415"/>
      <c r="G1315" s="415"/>
      <c r="H1315" s="415"/>
      <c r="I1315" s="415"/>
      <c r="K1315" s="417"/>
      <c r="L1315" s="418"/>
    </row>
    <row r="1316" spans="1:12">
      <c r="A1316" s="412"/>
      <c r="B1316" s="413"/>
      <c r="C1316" s="414"/>
      <c r="D1316" s="414"/>
      <c r="E1316" s="414"/>
      <c r="F1316" s="415"/>
      <c r="G1316" s="415"/>
      <c r="H1316" s="415"/>
      <c r="I1316" s="415"/>
      <c r="K1316" s="417"/>
      <c r="L1316" s="418"/>
    </row>
    <row r="1317" spans="1:12">
      <c r="A1317" s="412"/>
      <c r="B1317" s="413"/>
      <c r="C1317" s="414"/>
      <c r="D1317" s="414"/>
      <c r="E1317" s="414"/>
      <c r="F1317" s="415"/>
      <c r="G1317" s="415"/>
      <c r="H1317" s="415"/>
      <c r="I1317" s="415"/>
      <c r="K1317" s="417"/>
      <c r="L1317" s="418"/>
    </row>
    <row r="1318" spans="1:12">
      <c r="A1318" s="419"/>
      <c r="B1318" s="420"/>
      <c r="C1318" s="421"/>
      <c r="D1318" s="421"/>
      <c r="E1318" s="421"/>
      <c r="F1318" s="422"/>
      <c r="G1318" s="415"/>
      <c r="H1318" s="415"/>
      <c r="I1318" s="415"/>
      <c r="K1318" s="417"/>
      <c r="L1318" s="418"/>
    </row>
    <row r="1319" spans="1:12">
      <c r="A1319" s="412"/>
      <c r="B1319" s="413"/>
      <c r="C1319" s="414"/>
      <c r="D1319" s="414"/>
      <c r="E1319" s="414"/>
      <c r="F1319" s="415"/>
      <c r="G1319" s="415"/>
      <c r="H1319" s="415"/>
      <c r="I1319" s="415"/>
      <c r="K1319" s="417"/>
      <c r="L1319" s="418"/>
    </row>
    <row r="1320" spans="1:12">
      <c r="A1320" s="412"/>
      <c r="B1320" s="413"/>
      <c r="C1320" s="414"/>
      <c r="D1320" s="414"/>
      <c r="E1320" s="414"/>
      <c r="F1320" s="415"/>
      <c r="G1320" s="415"/>
      <c r="H1320" s="415"/>
      <c r="I1320" s="415"/>
      <c r="K1320" s="417"/>
      <c r="L1320" s="418"/>
    </row>
    <row r="1321" spans="1:12">
      <c r="A1321" s="412"/>
      <c r="B1321" s="413"/>
      <c r="C1321" s="414"/>
      <c r="D1321" s="414"/>
      <c r="E1321" s="414"/>
      <c r="F1321" s="415"/>
      <c r="G1321" s="415"/>
      <c r="H1321" s="415"/>
      <c r="I1321" s="415"/>
      <c r="K1321" s="417"/>
      <c r="L1321" s="418"/>
    </row>
    <row r="1322" spans="1:12">
      <c r="A1322" s="412"/>
      <c r="B1322" s="413"/>
      <c r="C1322" s="414"/>
      <c r="D1322" s="414"/>
      <c r="E1322" s="414"/>
      <c r="F1322" s="415"/>
      <c r="G1322" s="415"/>
      <c r="H1322" s="415"/>
      <c r="I1322" s="415"/>
      <c r="K1322" s="417"/>
      <c r="L1322" s="418"/>
    </row>
    <row r="1323" spans="1:12">
      <c r="A1323" s="419"/>
      <c r="B1323" s="420"/>
      <c r="C1323" s="421"/>
      <c r="D1323" s="421"/>
      <c r="E1323" s="421"/>
      <c r="F1323" s="422"/>
      <c r="G1323" s="415"/>
      <c r="H1323" s="415"/>
      <c r="I1323" s="415"/>
      <c r="K1323" s="417"/>
      <c r="L1323" s="418"/>
    </row>
    <row r="1324" spans="1:12">
      <c r="A1324" s="412"/>
      <c r="B1324" s="413"/>
      <c r="C1324" s="414"/>
      <c r="D1324" s="414"/>
      <c r="E1324" s="414"/>
      <c r="F1324" s="415"/>
      <c r="G1324" s="415"/>
      <c r="H1324" s="415"/>
      <c r="I1324" s="415"/>
      <c r="K1324" s="417"/>
      <c r="L1324" s="418"/>
    </row>
    <row r="1325" spans="1:12">
      <c r="A1325" s="412"/>
      <c r="B1325" s="413"/>
      <c r="C1325" s="414"/>
      <c r="D1325" s="414"/>
      <c r="E1325" s="414"/>
      <c r="F1325" s="415"/>
      <c r="G1325" s="415"/>
      <c r="H1325" s="415"/>
      <c r="I1325" s="415"/>
      <c r="K1325" s="417"/>
      <c r="L1325" s="418"/>
    </row>
    <row r="1326" spans="1:12">
      <c r="A1326" s="412"/>
      <c r="B1326" s="413"/>
      <c r="C1326" s="414"/>
      <c r="D1326" s="414"/>
      <c r="E1326" s="414"/>
      <c r="F1326" s="415"/>
      <c r="G1326" s="415"/>
      <c r="H1326" s="415"/>
      <c r="I1326" s="415"/>
      <c r="K1326" s="417"/>
      <c r="L1326" s="418"/>
    </row>
    <row r="1327" spans="1:12">
      <c r="A1327" s="412"/>
      <c r="B1327" s="413"/>
      <c r="C1327" s="414"/>
      <c r="D1327" s="414"/>
      <c r="E1327" s="414"/>
      <c r="F1327" s="415"/>
      <c r="G1327" s="415"/>
      <c r="H1327" s="415"/>
      <c r="I1327" s="415"/>
      <c r="K1327" s="417"/>
      <c r="L1327" s="418"/>
    </row>
    <row r="1328" spans="1:12">
      <c r="A1328" s="419"/>
      <c r="B1328" s="420"/>
      <c r="C1328" s="421"/>
      <c r="D1328" s="421"/>
      <c r="E1328" s="421"/>
      <c r="F1328" s="422"/>
      <c r="G1328" s="415"/>
      <c r="H1328" s="415"/>
      <c r="I1328" s="415"/>
      <c r="K1328" s="417"/>
      <c r="L1328" s="418"/>
    </row>
    <row r="1329" spans="1:12">
      <c r="A1329" s="412"/>
      <c r="B1329" s="413"/>
      <c r="C1329" s="414"/>
      <c r="D1329" s="414"/>
      <c r="E1329" s="414"/>
      <c r="F1329" s="415"/>
      <c r="G1329" s="415"/>
      <c r="H1329" s="415"/>
      <c r="I1329" s="415"/>
      <c r="K1329" s="417"/>
      <c r="L1329" s="418"/>
    </row>
    <row r="1330" spans="1:12">
      <c r="A1330" s="412"/>
      <c r="B1330" s="413"/>
      <c r="C1330" s="414"/>
      <c r="D1330" s="414"/>
      <c r="E1330" s="414"/>
      <c r="F1330" s="415"/>
      <c r="G1330" s="415"/>
      <c r="H1330" s="415"/>
      <c r="I1330" s="415"/>
      <c r="K1330" s="417"/>
      <c r="L1330" s="418"/>
    </row>
    <row r="1331" spans="1:12">
      <c r="A1331" s="412"/>
      <c r="B1331" s="413"/>
      <c r="C1331" s="414"/>
      <c r="D1331" s="414"/>
      <c r="E1331" s="414"/>
      <c r="F1331" s="415"/>
      <c r="G1331" s="415"/>
      <c r="H1331" s="415"/>
      <c r="I1331" s="415"/>
      <c r="K1331" s="417"/>
      <c r="L1331" s="418"/>
    </row>
    <row r="1332" spans="1:12">
      <c r="A1332" s="412"/>
      <c r="B1332" s="413"/>
      <c r="C1332" s="414"/>
      <c r="D1332" s="414"/>
      <c r="E1332" s="414"/>
      <c r="F1332" s="415"/>
      <c r="G1332" s="415"/>
      <c r="H1332" s="415"/>
      <c r="I1332" s="415"/>
      <c r="K1332" s="417"/>
      <c r="L1332" s="418"/>
    </row>
    <row r="1333" spans="1:12">
      <c r="A1333" s="419"/>
      <c r="B1333" s="420"/>
      <c r="C1333" s="421"/>
      <c r="D1333" s="421"/>
      <c r="E1333" s="421"/>
      <c r="F1333" s="422"/>
      <c r="G1333" s="415"/>
      <c r="H1333" s="415"/>
      <c r="I1333" s="415"/>
      <c r="K1333" s="417"/>
      <c r="L1333" s="418"/>
    </row>
    <row r="1334" spans="1:12">
      <c r="A1334" s="412"/>
      <c r="B1334" s="413"/>
      <c r="C1334" s="414"/>
      <c r="D1334" s="414"/>
      <c r="E1334" s="414"/>
      <c r="F1334" s="415"/>
      <c r="G1334" s="415"/>
      <c r="H1334" s="415"/>
      <c r="I1334" s="415"/>
      <c r="K1334" s="417"/>
      <c r="L1334" s="418"/>
    </row>
    <row r="1335" spans="1:12">
      <c r="A1335" s="412"/>
      <c r="B1335" s="413"/>
      <c r="C1335" s="414"/>
      <c r="D1335" s="414"/>
      <c r="E1335" s="414"/>
      <c r="F1335" s="415"/>
      <c r="G1335" s="415"/>
      <c r="H1335" s="415"/>
      <c r="I1335" s="415"/>
      <c r="K1335" s="417"/>
      <c r="L1335" s="418"/>
    </row>
    <row r="1336" spans="1:12">
      <c r="A1336" s="412"/>
      <c r="B1336" s="413"/>
      <c r="C1336" s="414"/>
      <c r="D1336" s="414"/>
      <c r="E1336" s="414"/>
      <c r="F1336" s="415"/>
      <c r="G1336" s="415"/>
      <c r="H1336" s="415"/>
      <c r="I1336" s="415"/>
      <c r="K1336" s="417"/>
      <c r="L1336" s="418"/>
    </row>
    <row r="1337" spans="1:12">
      <c r="A1337" s="412"/>
      <c r="B1337" s="413"/>
      <c r="C1337" s="414"/>
      <c r="D1337" s="414"/>
      <c r="E1337" s="414"/>
      <c r="F1337" s="415"/>
      <c r="G1337" s="415"/>
      <c r="H1337" s="415"/>
      <c r="I1337" s="415"/>
      <c r="K1337" s="417"/>
      <c r="L1337" s="418"/>
    </row>
    <row r="1338" spans="1:12">
      <c r="A1338" s="419"/>
      <c r="B1338" s="420"/>
      <c r="C1338" s="421"/>
      <c r="D1338" s="421"/>
      <c r="E1338" s="421"/>
      <c r="F1338" s="422"/>
      <c r="G1338" s="415"/>
      <c r="H1338" s="415"/>
      <c r="I1338" s="415"/>
      <c r="K1338" s="417"/>
      <c r="L1338" s="418"/>
    </row>
    <row r="1339" spans="1:12">
      <c r="A1339" s="412"/>
      <c r="B1339" s="413"/>
      <c r="C1339" s="414"/>
      <c r="D1339" s="414"/>
      <c r="E1339" s="414"/>
      <c r="F1339" s="415"/>
      <c r="G1339" s="415"/>
      <c r="H1339" s="415"/>
      <c r="I1339" s="415"/>
      <c r="K1339" s="417"/>
      <c r="L1339" s="418"/>
    </row>
    <row r="1340" spans="1:12">
      <c r="A1340" s="412"/>
      <c r="B1340" s="413"/>
      <c r="C1340" s="414"/>
      <c r="D1340" s="414"/>
      <c r="E1340" s="414"/>
      <c r="F1340" s="415"/>
      <c r="G1340" s="415"/>
      <c r="H1340" s="415"/>
      <c r="I1340" s="415"/>
      <c r="K1340" s="417"/>
      <c r="L1340" s="418"/>
    </row>
    <row r="1341" spans="1:12">
      <c r="A1341" s="412"/>
      <c r="B1341" s="413"/>
      <c r="C1341" s="414"/>
      <c r="D1341" s="414"/>
      <c r="E1341" s="414"/>
      <c r="F1341" s="415"/>
      <c r="G1341" s="415"/>
      <c r="H1341" s="415"/>
      <c r="I1341" s="415"/>
      <c r="K1341" s="417"/>
      <c r="L1341" s="418"/>
    </row>
    <row r="1342" spans="1:12">
      <c r="A1342" s="412"/>
      <c r="B1342" s="413"/>
      <c r="C1342" s="414"/>
      <c r="D1342" s="414"/>
      <c r="E1342" s="414"/>
      <c r="F1342" s="415"/>
      <c r="G1342" s="415"/>
      <c r="H1342" s="415"/>
      <c r="I1342" s="415"/>
      <c r="K1342" s="417"/>
      <c r="L1342" s="418"/>
    </row>
    <row r="1343" spans="1:12">
      <c r="A1343" s="419"/>
      <c r="B1343" s="420"/>
      <c r="C1343" s="421"/>
      <c r="D1343" s="421"/>
      <c r="E1343" s="421"/>
      <c r="F1343" s="422"/>
      <c r="G1343" s="415"/>
      <c r="H1343" s="415"/>
      <c r="I1343" s="415"/>
      <c r="K1343" s="417"/>
      <c r="L1343" s="418"/>
    </row>
    <row r="1344" spans="1:12">
      <c r="A1344" s="412"/>
      <c r="B1344" s="413"/>
      <c r="C1344" s="414"/>
      <c r="D1344" s="414"/>
      <c r="E1344" s="414"/>
      <c r="F1344" s="415"/>
      <c r="G1344" s="415"/>
      <c r="H1344" s="415"/>
      <c r="I1344" s="415"/>
      <c r="K1344" s="417"/>
      <c r="L1344" s="418"/>
    </row>
    <row r="1345" spans="1:12">
      <c r="A1345" s="412"/>
      <c r="B1345" s="413"/>
      <c r="C1345" s="414"/>
      <c r="D1345" s="414"/>
      <c r="E1345" s="414"/>
      <c r="F1345" s="415"/>
      <c r="G1345" s="415"/>
      <c r="H1345" s="415"/>
      <c r="I1345" s="415"/>
      <c r="K1345" s="417"/>
      <c r="L1345" s="418"/>
    </row>
    <row r="1346" spans="1:12">
      <c r="A1346" s="412"/>
      <c r="B1346" s="413"/>
      <c r="C1346" s="414"/>
      <c r="D1346" s="414"/>
      <c r="E1346" s="414"/>
      <c r="F1346" s="415"/>
      <c r="G1346" s="415"/>
      <c r="H1346" s="415"/>
      <c r="I1346" s="415"/>
      <c r="K1346" s="417"/>
      <c r="L1346" s="418"/>
    </row>
    <row r="1347" spans="1:12">
      <c r="A1347" s="412"/>
      <c r="B1347" s="413"/>
      <c r="C1347" s="414"/>
      <c r="D1347" s="414"/>
      <c r="E1347" s="414"/>
      <c r="F1347" s="415"/>
      <c r="G1347" s="415"/>
      <c r="H1347" s="415"/>
      <c r="I1347" s="415"/>
      <c r="K1347" s="417"/>
      <c r="L1347" s="418"/>
    </row>
    <row r="1348" spans="1:12">
      <c r="A1348" s="419"/>
      <c r="B1348" s="420"/>
      <c r="C1348" s="421"/>
      <c r="D1348" s="421"/>
      <c r="E1348" s="421"/>
      <c r="F1348" s="422"/>
      <c r="G1348" s="415"/>
      <c r="H1348" s="415"/>
      <c r="I1348" s="415"/>
      <c r="K1348" s="417"/>
      <c r="L1348" s="418"/>
    </row>
    <row r="1349" spans="1:12">
      <c r="A1349" s="412"/>
      <c r="B1349" s="413"/>
      <c r="C1349" s="414"/>
      <c r="D1349" s="414"/>
      <c r="E1349" s="414"/>
      <c r="F1349" s="415"/>
      <c r="G1349" s="415"/>
      <c r="H1349" s="415"/>
      <c r="I1349" s="415"/>
      <c r="K1349" s="417"/>
      <c r="L1349" s="418"/>
    </row>
    <row r="1350" spans="1:12">
      <c r="A1350" s="412"/>
      <c r="B1350" s="413"/>
      <c r="C1350" s="414"/>
      <c r="D1350" s="414"/>
      <c r="E1350" s="414"/>
      <c r="F1350" s="415"/>
      <c r="G1350" s="415"/>
      <c r="H1350" s="415"/>
      <c r="I1350" s="415"/>
      <c r="K1350" s="417"/>
      <c r="L1350" s="418"/>
    </row>
    <row r="1351" spans="1:12">
      <c r="A1351" s="412"/>
      <c r="B1351" s="413"/>
      <c r="C1351" s="414"/>
      <c r="D1351" s="414"/>
      <c r="E1351" s="414"/>
      <c r="F1351" s="415"/>
      <c r="G1351" s="415"/>
      <c r="H1351" s="415"/>
      <c r="I1351" s="415"/>
      <c r="K1351" s="417"/>
      <c r="L1351" s="418"/>
    </row>
    <row r="1352" spans="1:12">
      <c r="A1352" s="412"/>
      <c r="B1352" s="413"/>
      <c r="C1352" s="414"/>
      <c r="D1352" s="414"/>
      <c r="E1352" s="414"/>
      <c r="F1352" s="415"/>
      <c r="G1352" s="415"/>
      <c r="H1352" s="415"/>
      <c r="I1352" s="415"/>
      <c r="K1352" s="417"/>
      <c r="L1352" s="418"/>
    </row>
    <row r="1353" spans="1:12">
      <c r="A1353" s="419"/>
      <c r="B1353" s="420"/>
      <c r="C1353" s="421"/>
      <c r="D1353" s="421"/>
      <c r="E1353" s="421"/>
      <c r="F1353" s="422"/>
      <c r="G1353" s="415"/>
      <c r="H1353" s="415"/>
      <c r="I1353" s="415"/>
      <c r="K1353" s="417"/>
      <c r="L1353" s="418"/>
    </row>
    <row r="1354" spans="1:12">
      <c r="A1354" s="412"/>
      <c r="B1354" s="413"/>
      <c r="C1354" s="414"/>
      <c r="D1354" s="414"/>
      <c r="E1354" s="414"/>
      <c r="F1354" s="415"/>
      <c r="G1354" s="415"/>
      <c r="H1354" s="415"/>
      <c r="I1354" s="415"/>
      <c r="K1354" s="417"/>
      <c r="L1354" s="418"/>
    </row>
    <row r="1355" spans="1:12">
      <c r="A1355" s="412"/>
      <c r="B1355" s="413"/>
      <c r="C1355" s="414"/>
      <c r="D1355" s="414"/>
      <c r="E1355" s="414"/>
      <c r="F1355" s="415"/>
      <c r="G1355" s="415"/>
      <c r="H1355" s="415"/>
      <c r="I1355" s="415"/>
      <c r="K1355" s="417"/>
      <c r="L1355" s="418"/>
    </row>
    <row r="1356" spans="1:12">
      <c r="A1356" s="412"/>
      <c r="B1356" s="413"/>
      <c r="C1356" s="414"/>
      <c r="D1356" s="414"/>
      <c r="E1356" s="414"/>
      <c r="F1356" s="415"/>
      <c r="G1356" s="415"/>
      <c r="H1356" s="415"/>
      <c r="I1356" s="415"/>
      <c r="K1356" s="417"/>
      <c r="L1356" s="418"/>
    </row>
    <row r="1357" spans="1:12">
      <c r="A1357" s="412"/>
      <c r="B1357" s="413"/>
      <c r="C1357" s="414"/>
      <c r="D1357" s="414"/>
      <c r="E1357" s="414"/>
      <c r="F1357" s="415"/>
      <c r="G1357" s="415"/>
      <c r="H1357" s="415"/>
      <c r="I1357" s="415"/>
      <c r="K1357" s="417"/>
      <c r="L1357" s="418"/>
    </row>
    <row r="1358" spans="1:12">
      <c r="A1358" s="419"/>
      <c r="B1358" s="420"/>
      <c r="C1358" s="421"/>
      <c r="D1358" s="421"/>
      <c r="E1358" s="421"/>
      <c r="F1358" s="422"/>
      <c r="G1358" s="415"/>
      <c r="H1358" s="415"/>
      <c r="I1358" s="415"/>
      <c r="K1358" s="417"/>
      <c r="L1358" s="418"/>
    </row>
    <row r="1359" spans="1:12">
      <c r="A1359" s="412"/>
      <c r="B1359" s="413"/>
      <c r="C1359" s="414"/>
      <c r="D1359" s="414"/>
      <c r="E1359" s="414"/>
      <c r="F1359" s="415"/>
      <c r="G1359" s="415"/>
      <c r="H1359" s="415"/>
      <c r="I1359" s="415"/>
      <c r="K1359" s="417"/>
      <c r="L1359" s="418"/>
    </row>
    <row r="1360" spans="1:12">
      <c r="A1360" s="412"/>
      <c r="B1360" s="413"/>
      <c r="C1360" s="414"/>
      <c r="D1360" s="414"/>
      <c r="E1360" s="414"/>
      <c r="F1360" s="415"/>
      <c r="G1360" s="415"/>
      <c r="H1360" s="415"/>
      <c r="I1360" s="415"/>
      <c r="K1360" s="417"/>
      <c r="L1360" s="418"/>
    </row>
    <row r="1361" spans="1:12">
      <c r="A1361" s="412"/>
      <c r="B1361" s="413"/>
      <c r="C1361" s="414"/>
      <c r="D1361" s="414"/>
      <c r="E1361" s="414"/>
      <c r="F1361" s="415"/>
      <c r="G1361" s="415"/>
      <c r="H1361" s="415"/>
      <c r="I1361" s="415"/>
      <c r="K1361" s="417"/>
      <c r="L1361" s="418"/>
    </row>
    <row r="1362" spans="1:12">
      <c r="A1362" s="412"/>
      <c r="B1362" s="413"/>
      <c r="C1362" s="414"/>
      <c r="D1362" s="414"/>
      <c r="E1362" s="414"/>
      <c r="F1362" s="415"/>
      <c r="G1362" s="415"/>
      <c r="H1362" s="415"/>
      <c r="I1362" s="415"/>
      <c r="K1362" s="417"/>
      <c r="L1362" s="418"/>
    </row>
    <row r="1363" spans="1:12">
      <c r="A1363" s="419"/>
      <c r="B1363" s="420"/>
      <c r="C1363" s="421"/>
      <c r="D1363" s="421"/>
      <c r="E1363" s="421"/>
      <c r="F1363" s="422"/>
      <c r="G1363" s="415"/>
      <c r="H1363" s="415"/>
      <c r="I1363" s="415"/>
      <c r="K1363" s="417"/>
      <c r="L1363" s="418"/>
    </row>
    <row r="1364" spans="1:12">
      <c r="A1364" s="412"/>
      <c r="B1364" s="413"/>
      <c r="C1364" s="414"/>
      <c r="D1364" s="414"/>
      <c r="E1364" s="414"/>
      <c r="F1364" s="415"/>
      <c r="G1364" s="415"/>
      <c r="H1364" s="415"/>
      <c r="I1364" s="415"/>
      <c r="K1364" s="417"/>
      <c r="L1364" s="418"/>
    </row>
    <row r="1365" spans="1:12">
      <c r="A1365" s="412"/>
      <c r="B1365" s="413"/>
      <c r="C1365" s="414"/>
      <c r="D1365" s="414"/>
      <c r="E1365" s="414"/>
      <c r="F1365" s="415"/>
      <c r="G1365" s="415"/>
      <c r="H1365" s="415"/>
      <c r="I1365" s="415"/>
      <c r="K1365" s="417"/>
      <c r="L1365" s="418"/>
    </row>
    <row r="1366" spans="1:12">
      <c r="A1366" s="412"/>
      <c r="B1366" s="413"/>
      <c r="C1366" s="414"/>
      <c r="D1366" s="414"/>
      <c r="E1366" s="414"/>
      <c r="F1366" s="415"/>
      <c r="G1366" s="415"/>
      <c r="H1366" s="415"/>
      <c r="I1366" s="415"/>
      <c r="K1366" s="417"/>
      <c r="L1366" s="418"/>
    </row>
    <row r="1367" spans="1:12">
      <c r="A1367" s="412"/>
      <c r="B1367" s="413"/>
      <c r="C1367" s="414"/>
      <c r="D1367" s="414"/>
      <c r="E1367" s="414"/>
      <c r="F1367" s="415"/>
      <c r="G1367" s="415"/>
      <c r="H1367" s="415"/>
      <c r="I1367" s="415"/>
      <c r="K1367" s="417"/>
      <c r="L1367" s="418"/>
    </row>
    <row r="1368" spans="1:12">
      <c r="A1368" s="419"/>
      <c r="B1368" s="420"/>
      <c r="C1368" s="421"/>
      <c r="D1368" s="421"/>
      <c r="E1368" s="421"/>
      <c r="F1368" s="422"/>
      <c r="G1368" s="415"/>
      <c r="H1368" s="415"/>
      <c r="I1368" s="415"/>
      <c r="K1368" s="417"/>
      <c r="L1368" s="418"/>
    </row>
    <row r="1369" spans="1:12">
      <c r="A1369" s="412"/>
      <c r="B1369" s="413"/>
      <c r="C1369" s="414"/>
      <c r="D1369" s="414"/>
      <c r="E1369" s="414"/>
      <c r="F1369" s="415"/>
      <c r="G1369" s="415"/>
      <c r="H1369" s="415"/>
      <c r="I1369" s="415"/>
      <c r="K1369" s="417"/>
      <c r="L1369" s="418"/>
    </row>
    <row r="1370" spans="1:12">
      <c r="A1370" s="412"/>
      <c r="B1370" s="413"/>
      <c r="C1370" s="414"/>
      <c r="D1370" s="414"/>
      <c r="E1370" s="414"/>
      <c r="F1370" s="415"/>
      <c r="G1370" s="415"/>
      <c r="H1370" s="415"/>
      <c r="I1370" s="415"/>
      <c r="K1370" s="417"/>
      <c r="L1370" s="418"/>
    </row>
    <row r="1371" spans="1:12">
      <c r="A1371" s="412"/>
      <c r="B1371" s="413"/>
      <c r="C1371" s="414"/>
      <c r="D1371" s="414"/>
      <c r="E1371" s="414"/>
      <c r="F1371" s="415"/>
      <c r="G1371" s="415"/>
      <c r="H1371" s="415"/>
      <c r="I1371" s="415"/>
      <c r="K1371" s="417"/>
      <c r="L1371" s="418"/>
    </row>
    <row r="1372" spans="1:12">
      <c r="A1372" s="412"/>
      <c r="B1372" s="413"/>
      <c r="C1372" s="414"/>
      <c r="D1372" s="414"/>
      <c r="E1372" s="414"/>
      <c r="F1372" s="415"/>
      <c r="G1372" s="415"/>
      <c r="H1372" s="415"/>
      <c r="I1372" s="415"/>
      <c r="K1372" s="417"/>
      <c r="L1372" s="418"/>
    </row>
    <row r="1373" spans="1:12">
      <c r="A1373" s="419"/>
      <c r="B1373" s="420"/>
      <c r="C1373" s="421"/>
      <c r="D1373" s="421"/>
      <c r="E1373" s="421"/>
      <c r="F1373" s="422"/>
      <c r="G1373" s="415"/>
      <c r="H1373" s="415"/>
      <c r="I1373" s="415"/>
      <c r="K1373" s="417"/>
      <c r="L1373" s="418"/>
    </row>
    <row r="1374" spans="1:12">
      <c r="A1374" s="412"/>
      <c r="B1374" s="413"/>
      <c r="C1374" s="414"/>
      <c r="D1374" s="414"/>
      <c r="E1374" s="414"/>
      <c r="F1374" s="415"/>
      <c r="G1374" s="415"/>
      <c r="H1374" s="415"/>
      <c r="I1374" s="415"/>
      <c r="K1374" s="417"/>
      <c r="L1374" s="418"/>
    </row>
    <row r="1375" spans="1:12">
      <c r="A1375" s="412"/>
      <c r="B1375" s="413"/>
      <c r="C1375" s="414"/>
      <c r="D1375" s="414"/>
      <c r="E1375" s="414"/>
      <c r="F1375" s="415"/>
      <c r="G1375" s="415"/>
      <c r="H1375" s="415"/>
      <c r="I1375" s="415"/>
      <c r="K1375" s="417"/>
      <c r="L1375" s="418"/>
    </row>
    <row r="1376" spans="1:12">
      <c r="A1376" s="412"/>
      <c r="B1376" s="413"/>
      <c r="C1376" s="414"/>
      <c r="D1376" s="414"/>
      <c r="E1376" s="414"/>
      <c r="F1376" s="415"/>
      <c r="G1376" s="415"/>
      <c r="H1376" s="415"/>
      <c r="I1376" s="415"/>
      <c r="K1376" s="417"/>
      <c r="L1376" s="418"/>
    </row>
    <row r="1377" spans="1:12">
      <c r="A1377" s="412"/>
      <c r="B1377" s="413"/>
      <c r="C1377" s="414"/>
      <c r="D1377" s="414"/>
      <c r="E1377" s="414"/>
      <c r="F1377" s="415"/>
      <c r="G1377" s="415"/>
      <c r="H1377" s="415"/>
      <c r="I1377" s="415"/>
      <c r="K1377" s="417"/>
      <c r="L1377" s="418"/>
    </row>
    <row r="1378" spans="1:12">
      <c r="A1378" s="419"/>
      <c r="B1378" s="420"/>
      <c r="C1378" s="421"/>
      <c r="D1378" s="421"/>
      <c r="E1378" s="421"/>
      <c r="F1378" s="422"/>
      <c r="G1378" s="415"/>
      <c r="H1378" s="415"/>
      <c r="I1378" s="415"/>
      <c r="K1378" s="417"/>
      <c r="L1378" s="418"/>
    </row>
    <row r="1379" spans="1:12">
      <c r="A1379" s="412"/>
      <c r="B1379" s="413"/>
      <c r="C1379" s="414"/>
      <c r="D1379" s="414"/>
      <c r="E1379" s="414"/>
      <c r="F1379" s="415"/>
      <c r="G1379" s="415"/>
      <c r="H1379" s="415"/>
      <c r="I1379" s="415"/>
      <c r="K1379" s="417"/>
      <c r="L1379" s="418"/>
    </row>
    <row r="1380" spans="1:12">
      <c r="A1380" s="412"/>
      <c r="B1380" s="413"/>
      <c r="C1380" s="414"/>
      <c r="D1380" s="414"/>
      <c r="E1380" s="414"/>
      <c r="F1380" s="415"/>
      <c r="G1380" s="415"/>
      <c r="H1380" s="415"/>
      <c r="I1380" s="415"/>
      <c r="K1380" s="417"/>
      <c r="L1380" s="418"/>
    </row>
    <row r="1381" spans="1:12">
      <c r="A1381" s="412"/>
      <c r="B1381" s="413"/>
      <c r="C1381" s="414"/>
      <c r="D1381" s="414"/>
      <c r="E1381" s="414"/>
      <c r="F1381" s="415"/>
      <c r="G1381" s="415"/>
      <c r="H1381" s="415"/>
      <c r="I1381" s="415"/>
      <c r="K1381" s="417"/>
      <c r="L1381" s="418"/>
    </row>
    <row r="1382" spans="1:12">
      <c r="A1382" s="412"/>
      <c r="B1382" s="413"/>
      <c r="C1382" s="414"/>
      <c r="D1382" s="414"/>
      <c r="E1382" s="414"/>
      <c r="F1382" s="415"/>
      <c r="G1382" s="415"/>
      <c r="H1382" s="415"/>
      <c r="I1382" s="415"/>
      <c r="K1382" s="417"/>
      <c r="L1382" s="418"/>
    </row>
    <row r="1383" spans="1:12">
      <c r="A1383" s="419"/>
      <c r="B1383" s="420"/>
      <c r="C1383" s="421"/>
      <c r="D1383" s="421"/>
      <c r="E1383" s="421"/>
      <c r="F1383" s="422"/>
      <c r="G1383" s="415"/>
      <c r="H1383" s="415"/>
      <c r="I1383" s="415"/>
      <c r="K1383" s="417"/>
      <c r="L1383" s="418"/>
    </row>
    <row r="1384" spans="1:12">
      <c r="A1384" s="412"/>
      <c r="B1384" s="413"/>
      <c r="C1384" s="414"/>
      <c r="D1384" s="414"/>
      <c r="E1384" s="414"/>
      <c r="F1384" s="415"/>
      <c r="G1384" s="415"/>
      <c r="H1384" s="415"/>
      <c r="I1384" s="415"/>
      <c r="K1384" s="417"/>
      <c r="L1384" s="418"/>
    </row>
    <row r="1385" spans="1:12">
      <c r="A1385" s="412"/>
      <c r="B1385" s="413"/>
      <c r="C1385" s="414"/>
      <c r="D1385" s="414"/>
      <c r="E1385" s="414"/>
      <c r="F1385" s="415"/>
      <c r="G1385" s="415"/>
      <c r="H1385" s="415"/>
      <c r="I1385" s="415"/>
      <c r="K1385" s="417"/>
      <c r="L1385" s="418"/>
    </row>
    <row r="1386" spans="1:12">
      <c r="A1386" s="412"/>
      <c r="B1386" s="413"/>
      <c r="C1386" s="414"/>
      <c r="D1386" s="414"/>
      <c r="E1386" s="414"/>
      <c r="F1386" s="415"/>
      <c r="G1386" s="415"/>
      <c r="H1386" s="415"/>
      <c r="I1386" s="415"/>
      <c r="K1386" s="417"/>
      <c r="L1386" s="418"/>
    </row>
    <row r="1387" spans="1:12">
      <c r="A1387" s="412"/>
      <c r="B1387" s="413"/>
      <c r="C1387" s="414"/>
      <c r="D1387" s="414"/>
      <c r="E1387" s="414"/>
      <c r="F1387" s="415"/>
      <c r="G1387" s="415"/>
      <c r="H1387" s="415"/>
      <c r="I1387" s="415"/>
      <c r="K1387" s="417"/>
      <c r="L1387" s="418"/>
    </row>
    <row r="1388" spans="1:12">
      <c r="A1388" s="419"/>
      <c r="B1388" s="420"/>
      <c r="C1388" s="421"/>
      <c r="D1388" s="421"/>
      <c r="E1388" s="421"/>
      <c r="F1388" s="422"/>
      <c r="G1388" s="415"/>
      <c r="H1388" s="415"/>
      <c r="I1388" s="415"/>
      <c r="K1388" s="417"/>
      <c r="L1388" s="418"/>
    </row>
    <row r="1389" spans="1:12">
      <c r="A1389" s="412"/>
      <c r="B1389" s="413"/>
      <c r="C1389" s="414"/>
      <c r="D1389" s="414"/>
      <c r="E1389" s="414"/>
      <c r="F1389" s="415"/>
      <c r="G1389" s="415"/>
      <c r="H1389" s="415"/>
      <c r="I1389" s="415"/>
      <c r="K1389" s="417"/>
      <c r="L1389" s="418"/>
    </row>
    <row r="1390" spans="1:12">
      <c r="A1390" s="412"/>
      <c r="B1390" s="413"/>
      <c r="C1390" s="414"/>
      <c r="D1390" s="414"/>
      <c r="E1390" s="414"/>
      <c r="F1390" s="415"/>
      <c r="G1390" s="415"/>
      <c r="H1390" s="415"/>
      <c r="I1390" s="415"/>
      <c r="K1390" s="417"/>
      <c r="L1390" s="418"/>
    </row>
    <row r="1391" spans="1:12">
      <c r="A1391" s="412"/>
      <c r="B1391" s="413"/>
      <c r="C1391" s="414"/>
      <c r="D1391" s="414"/>
      <c r="E1391" s="414"/>
      <c r="F1391" s="415"/>
      <c r="G1391" s="415"/>
      <c r="H1391" s="415"/>
      <c r="I1391" s="415"/>
      <c r="K1391" s="417"/>
      <c r="L1391" s="418"/>
    </row>
    <row r="1392" spans="1:12">
      <c r="A1392" s="412"/>
      <c r="B1392" s="413"/>
      <c r="C1392" s="414"/>
      <c r="D1392" s="414"/>
      <c r="E1392" s="414"/>
      <c r="F1392" s="415"/>
      <c r="G1392" s="415"/>
      <c r="H1392" s="415"/>
      <c r="I1392" s="415"/>
      <c r="K1392" s="417"/>
      <c r="L1392" s="418"/>
    </row>
    <row r="1393" spans="1:12">
      <c r="A1393" s="419"/>
      <c r="B1393" s="420"/>
      <c r="C1393" s="421"/>
      <c r="D1393" s="421"/>
      <c r="E1393" s="421"/>
      <c r="F1393" s="422"/>
      <c r="G1393" s="415"/>
      <c r="H1393" s="415"/>
      <c r="I1393" s="415"/>
      <c r="K1393" s="417"/>
      <c r="L1393" s="418"/>
    </row>
    <row r="1394" spans="1:12">
      <c r="A1394" s="412"/>
      <c r="B1394" s="413"/>
      <c r="C1394" s="414"/>
      <c r="D1394" s="414"/>
      <c r="E1394" s="414"/>
      <c r="F1394" s="415"/>
      <c r="G1394" s="415"/>
      <c r="H1394" s="415"/>
      <c r="I1394" s="415"/>
      <c r="K1394" s="417"/>
      <c r="L1394" s="418"/>
    </row>
    <row r="1395" spans="1:12">
      <c r="A1395" s="412"/>
      <c r="B1395" s="413"/>
      <c r="C1395" s="414"/>
      <c r="D1395" s="414"/>
      <c r="E1395" s="414"/>
      <c r="F1395" s="415"/>
      <c r="G1395" s="415"/>
      <c r="H1395" s="415"/>
      <c r="I1395" s="415"/>
      <c r="K1395" s="417"/>
      <c r="L1395" s="418"/>
    </row>
    <row r="1396" spans="1:12">
      <c r="A1396" s="412"/>
      <c r="B1396" s="413"/>
      <c r="C1396" s="414"/>
      <c r="D1396" s="414"/>
      <c r="E1396" s="414"/>
      <c r="F1396" s="415"/>
      <c r="G1396" s="415"/>
      <c r="H1396" s="415"/>
      <c r="I1396" s="415"/>
      <c r="K1396" s="417"/>
      <c r="L1396" s="418"/>
    </row>
    <row r="1397" spans="1:12">
      <c r="A1397" s="412"/>
      <c r="B1397" s="413"/>
      <c r="C1397" s="414"/>
      <c r="D1397" s="414"/>
      <c r="E1397" s="414"/>
      <c r="F1397" s="415"/>
      <c r="G1397" s="415"/>
      <c r="H1397" s="415"/>
      <c r="I1397" s="415"/>
      <c r="K1397" s="417"/>
      <c r="L1397" s="418"/>
    </row>
    <row r="1398" spans="1:12">
      <c r="A1398" s="419"/>
      <c r="B1398" s="420"/>
      <c r="C1398" s="421"/>
      <c r="D1398" s="421"/>
      <c r="E1398" s="421"/>
      <c r="F1398" s="422"/>
      <c r="G1398" s="415"/>
      <c r="H1398" s="415"/>
      <c r="I1398" s="415"/>
      <c r="K1398" s="417"/>
      <c r="L1398" s="418"/>
    </row>
    <row r="1399" spans="1:12">
      <c r="A1399" s="412"/>
      <c r="B1399" s="413"/>
      <c r="C1399" s="414"/>
      <c r="D1399" s="414"/>
      <c r="E1399" s="414"/>
      <c r="F1399" s="415"/>
      <c r="G1399" s="415"/>
      <c r="H1399" s="415"/>
      <c r="I1399" s="415"/>
      <c r="K1399" s="417"/>
      <c r="L1399" s="418"/>
    </row>
    <row r="1400" spans="1:12">
      <c r="A1400" s="412"/>
      <c r="B1400" s="413"/>
      <c r="C1400" s="414"/>
      <c r="D1400" s="414"/>
      <c r="E1400" s="414"/>
      <c r="F1400" s="415"/>
      <c r="G1400" s="415"/>
      <c r="H1400" s="415"/>
      <c r="I1400" s="415"/>
      <c r="K1400" s="417"/>
      <c r="L1400" s="418"/>
    </row>
    <row r="1401" spans="1:12">
      <c r="A1401" s="412"/>
      <c r="B1401" s="413"/>
      <c r="C1401" s="414"/>
      <c r="D1401" s="414"/>
      <c r="E1401" s="414"/>
      <c r="F1401" s="415"/>
      <c r="G1401" s="415"/>
      <c r="H1401" s="415"/>
      <c r="I1401" s="415"/>
      <c r="K1401" s="417"/>
      <c r="L1401" s="418"/>
    </row>
    <row r="1402" spans="1:12">
      <c r="A1402" s="412"/>
      <c r="B1402" s="413"/>
      <c r="C1402" s="414"/>
      <c r="D1402" s="414"/>
      <c r="E1402" s="414"/>
      <c r="F1402" s="415"/>
      <c r="G1402" s="415"/>
      <c r="H1402" s="415"/>
      <c r="I1402" s="415"/>
      <c r="K1402" s="417"/>
      <c r="L1402" s="418"/>
    </row>
    <row r="1403" spans="1:12">
      <c r="A1403" s="419"/>
      <c r="B1403" s="420"/>
      <c r="C1403" s="421"/>
      <c r="D1403" s="421"/>
      <c r="E1403" s="421"/>
      <c r="F1403" s="422"/>
      <c r="G1403" s="415"/>
      <c r="H1403" s="415"/>
      <c r="I1403" s="415"/>
      <c r="K1403" s="417"/>
      <c r="L1403" s="418"/>
    </row>
    <row r="1404" spans="1:12">
      <c r="A1404" s="412"/>
      <c r="B1404" s="413"/>
      <c r="C1404" s="414"/>
      <c r="D1404" s="414"/>
      <c r="E1404" s="414"/>
      <c r="F1404" s="415"/>
      <c r="G1404" s="415"/>
      <c r="H1404" s="415"/>
      <c r="I1404" s="415"/>
      <c r="K1404" s="417"/>
      <c r="L1404" s="418"/>
    </row>
    <row r="1405" spans="1:12">
      <c r="A1405" s="412"/>
      <c r="B1405" s="413"/>
      <c r="C1405" s="414"/>
      <c r="D1405" s="414"/>
      <c r="E1405" s="414"/>
      <c r="F1405" s="415"/>
      <c r="G1405" s="415"/>
      <c r="H1405" s="415"/>
      <c r="I1405" s="415"/>
      <c r="K1405" s="417"/>
      <c r="L1405" s="418"/>
    </row>
    <row r="1406" spans="1:12">
      <c r="A1406" s="412"/>
      <c r="B1406" s="413"/>
      <c r="C1406" s="414"/>
      <c r="D1406" s="414"/>
      <c r="E1406" s="414"/>
      <c r="F1406" s="415"/>
      <c r="G1406" s="415"/>
      <c r="H1406" s="415"/>
      <c r="I1406" s="415"/>
      <c r="K1406" s="417"/>
      <c r="L1406" s="418"/>
    </row>
    <row r="1407" spans="1:12">
      <c r="A1407" s="412"/>
      <c r="B1407" s="413"/>
      <c r="C1407" s="414"/>
      <c r="D1407" s="414"/>
      <c r="E1407" s="414"/>
      <c r="F1407" s="415"/>
      <c r="G1407" s="415"/>
      <c r="H1407" s="415"/>
      <c r="I1407" s="415"/>
      <c r="K1407" s="417"/>
      <c r="L1407" s="418"/>
    </row>
    <row r="1408" spans="1:12">
      <c r="A1408" s="419"/>
      <c r="B1408" s="420"/>
      <c r="C1408" s="421"/>
      <c r="D1408" s="421"/>
      <c r="E1408" s="421"/>
      <c r="F1408" s="422"/>
      <c r="G1408" s="415"/>
      <c r="H1408" s="415"/>
      <c r="I1408" s="415"/>
      <c r="K1408" s="417"/>
      <c r="L1408" s="418"/>
    </row>
    <row r="1409" spans="1:12">
      <c r="A1409" s="412"/>
      <c r="B1409" s="413"/>
      <c r="C1409" s="414"/>
      <c r="D1409" s="414"/>
      <c r="E1409" s="414"/>
      <c r="F1409" s="415"/>
      <c r="G1409" s="415"/>
      <c r="H1409" s="415"/>
      <c r="I1409" s="415"/>
      <c r="K1409" s="417"/>
      <c r="L1409" s="418"/>
    </row>
    <row r="1410" spans="1:12">
      <c r="A1410" s="412"/>
      <c r="B1410" s="413"/>
      <c r="C1410" s="414"/>
      <c r="D1410" s="414"/>
      <c r="E1410" s="414"/>
      <c r="F1410" s="415"/>
      <c r="G1410" s="415"/>
      <c r="H1410" s="415"/>
      <c r="I1410" s="415"/>
      <c r="K1410" s="417"/>
      <c r="L1410" s="418"/>
    </row>
    <row r="1411" spans="1:12">
      <c r="A1411" s="412"/>
      <c r="B1411" s="413"/>
      <c r="C1411" s="414"/>
      <c r="D1411" s="414"/>
      <c r="E1411" s="414"/>
      <c r="F1411" s="415"/>
      <c r="G1411" s="415"/>
      <c r="H1411" s="415"/>
      <c r="I1411" s="415"/>
      <c r="K1411" s="417"/>
      <c r="L1411" s="418"/>
    </row>
    <row r="1412" spans="1:12">
      <c r="A1412" s="412"/>
      <c r="B1412" s="413"/>
      <c r="C1412" s="414"/>
      <c r="D1412" s="414"/>
      <c r="E1412" s="414"/>
      <c r="F1412" s="415"/>
      <c r="G1412" s="415"/>
      <c r="H1412" s="415"/>
      <c r="I1412" s="415"/>
      <c r="K1412" s="417"/>
      <c r="L1412" s="418"/>
    </row>
    <row r="1413" spans="1:12">
      <c r="A1413" s="419"/>
      <c r="B1413" s="420"/>
      <c r="C1413" s="421"/>
      <c r="D1413" s="421"/>
      <c r="E1413" s="421"/>
      <c r="F1413" s="422"/>
      <c r="G1413" s="415"/>
      <c r="H1413" s="415"/>
      <c r="I1413" s="415"/>
      <c r="K1413" s="417"/>
      <c r="L1413" s="418"/>
    </row>
    <row r="1414" spans="1:12">
      <c r="A1414" s="412"/>
      <c r="B1414" s="413"/>
      <c r="C1414" s="414"/>
      <c r="D1414" s="414"/>
      <c r="E1414" s="414"/>
      <c r="F1414" s="415"/>
      <c r="G1414" s="415"/>
      <c r="H1414" s="415"/>
      <c r="I1414" s="415"/>
      <c r="K1414" s="417"/>
      <c r="L1414" s="418"/>
    </row>
    <row r="1415" spans="1:12">
      <c r="A1415" s="412"/>
      <c r="B1415" s="413"/>
      <c r="C1415" s="414"/>
      <c r="D1415" s="414"/>
      <c r="E1415" s="414"/>
      <c r="F1415" s="415"/>
      <c r="G1415" s="415"/>
      <c r="H1415" s="415"/>
      <c r="I1415" s="415"/>
      <c r="K1415" s="417"/>
      <c r="L1415" s="418"/>
    </row>
    <row r="1416" spans="1:12">
      <c r="A1416" s="412"/>
      <c r="B1416" s="413"/>
      <c r="C1416" s="414"/>
      <c r="D1416" s="414"/>
      <c r="E1416" s="414"/>
      <c r="F1416" s="415"/>
      <c r="G1416" s="415"/>
      <c r="H1416" s="415"/>
      <c r="I1416" s="415"/>
      <c r="K1416" s="417"/>
      <c r="L1416" s="418"/>
    </row>
    <row r="1417" spans="1:12">
      <c r="A1417" s="412"/>
      <c r="B1417" s="413"/>
      <c r="C1417" s="414"/>
      <c r="D1417" s="414"/>
      <c r="E1417" s="414"/>
      <c r="F1417" s="415"/>
      <c r="G1417" s="415"/>
      <c r="H1417" s="415"/>
      <c r="I1417" s="415"/>
      <c r="K1417" s="417"/>
      <c r="L1417" s="418"/>
    </row>
    <row r="1418" spans="1:12">
      <c r="A1418" s="419"/>
      <c r="B1418" s="420"/>
      <c r="C1418" s="421"/>
      <c r="D1418" s="421"/>
      <c r="E1418" s="421"/>
      <c r="F1418" s="422"/>
      <c r="G1418" s="415"/>
      <c r="H1418" s="415"/>
      <c r="I1418" s="415"/>
      <c r="K1418" s="417"/>
      <c r="L1418" s="418"/>
    </row>
    <row r="1419" spans="1:12">
      <c r="A1419" s="412"/>
      <c r="B1419" s="413"/>
      <c r="C1419" s="414"/>
      <c r="D1419" s="414"/>
      <c r="E1419" s="414"/>
      <c r="F1419" s="415"/>
      <c r="G1419" s="415"/>
      <c r="H1419" s="415"/>
      <c r="I1419" s="415"/>
      <c r="K1419" s="417"/>
      <c r="L1419" s="418"/>
    </row>
    <row r="1420" spans="1:12">
      <c r="A1420" s="412"/>
      <c r="B1420" s="413"/>
      <c r="C1420" s="414"/>
      <c r="D1420" s="414"/>
      <c r="E1420" s="414"/>
      <c r="F1420" s="415"/>
      <c r="G1420" s="415"/>
      <c r="H1420" s="415"/>
      <c r="I1420" s="415"/>
      <c r="K1420" s="417"/>
      <c r="L1420" s="418"/>
    </row>
    <row r="1421" spans="1:12">
      <c r="A1421" s="412"/>
      <c r="B1421" s="413"/>
      <c r="C1421" s="414"/>
      <c r="D1421" s="414"/>
      <c r="E1421" s="414"/>
      <c r="F1421" s="415"/>
      <c r="G1421" s="415"/>
      <c r="H1421" s="415"/>
      <c r="I1421" s="415"/>
      <c r="K1421" s="417"/>
      <c r="L1421" s="418"/>
    </row>
    <row r="1422" spans="1:12">
      <c r="A1422" s="412"/>
      <c r="B1422" s="413"/>
      <c r="C1422" s="414"/>
      <c r="D1422" s="414"/>
      <c r="E1422" s="414"/>
      <c r="F1422" s="415"/>
      <c r="G1422" s="415"/>
      <c r="H1422" s="415"/>
      <c r="I1422" s="415"/>
      <c r="K1422" s="417"/>
      <c r="L1422" s="418"/>
    </row>
    <row r="1423" spans="1:12">
      <c r="A1423" s="419"/>
      <c r="B1423" s="420"/>
      <c r="C1423" s="421"/>
      <c r="D1423" s="421"/>
      <c r="E1423" s="421"/>
      <c r="F1423" s="422"/>
      <c r="G1423" s="415"/>
      <c r="H1423" s="415"/>
      <c r="I1423" s="415"/>
      <c r="K1423" s="417"/>
      <c r="L1423" s="418"/>
    </row>
    <row r="1424" spans="1:12">
      <c r="A1424" s="412"/>
      <c r="B1424" s="413"/>
      <c r="C1424" s="414"/>
      <c r="D1424" s="414"/>
      <c r="E1424" s="414"/>
      <c r="F1424" s="415"/>
      <c r="G1424" s="415"/>
      <c r="H1424" s="415"/>
      <c r="I1424" s="415"/>
      <c r="K1424" s="417"/>
      <c r="L1424" s="418"/>
    </row>
    <row r="1425" spans="1:12">
      <c r="A1425" s="412"/>
      <c r="B1425" s="413"/>
      <c r="C1425" s="414"/>
      <c r="D1425" s="414"/>
      <c r="E1425" s="414"/>
      <c r="F1425" s="415"/>
      <c r="G1425" s="415"/>
      <c r="H1425" s="415"/>
      <c r="I1425" s="415"/>
      <c r="K1425" s="417"/>
      <c r="L1425" s="418"/>
    </row>
    <row r="1426" spans="1:12">
      <c r="A1426" s="412"/>
      <c r="B1426" s="413"/>
      <c r="C1426" s="414"/>
      <c r="D1426" s="414"/>
      <c r="E1426" s="414"/>
      <c r="F1426" s="415"/>
      <c r="G1426" s="415"/>
      <c r="H1426" s="415"/>
      <c r="I1426" s="415"/>
      <c r="K1426" s="417"/>
      <c r="L1426" s="418"/>
    </row>
    <row r="1427" spans="1:12">
      <c r="A1427" s="412"/>
      <c r="B1427" s="413"/>
      <c r="C1427" s="414"/>
      <c r="D1427" s="414"/>
      <c r="E1427" s="414"/>
      <c r="F1427" s="415"/>
      <c r="G1427" s="415"/>
      <c r="H1427" s="415"/>
      <c r="I1427" s="415"/>
      <c r="K1427" s="417"/>
      <c r="L1427" s="418"/>
    </row>
    <row r="1428" spans="1:12">
      <c r="A1428" s="419"/>
      <c r="B1428" s="420"/>
      <c r="C1428" s="421"/>
      <c r="D1428" s="421"/>
      <c r="E1428" s="421"/>
      <c r="F1428" s="422"/>
      <c r="G1428" s="415"/>
      <c r="H1428" s="415"/>
      <c r="I1428" s="415"/>
      <c r="K1428" s="417"/>
      <c r="L1428" s="418"/>
    </row>
    <row r="1429" spans="1:12">
      <c r="A1429" s="412"/>
      <c r="B1429" s="413"/>
      <c r="C1429" s="414"/>
      <c r="D1429" s="414"/>
      <c r="E1429" s="414"/>
      <c r="F1429" s="415"/>
      <c r="G1429" s="415"/>
      <c r="H1429" s="415"/>
      <c r="I1429" s="415"/>
      <c r="K1429" s="417"/>
      <c r="L1429" s="418"/>
    </row>
    <row r="1430" spans="1:12">
      <c r="A1430" s="412"/>
      <c r="B1430" s="413"/>
      <c r="C1430" s="414"/>
      <c r="D1430" s="414"/>
      <c r="E1430" s="414"/>
      <c r="F1430" s="415"/>
      <c r="G1430" s="415"/>
      <c r="H1430" s="415"/>
      <c r="I1430" s="415"/>
      <c r="K1430" s="417"/>
      <c r="L1430" s="418"/>
    </row>
    <row r="1431" spans="1:12">
      <c r="A1431" s="412"/>
      <c r="B1431" s="413"/>
      <c r="C1431" s="414"/>
      <c r="D1431" s="414"/>
      <c r="E1431" s="414"/>
      <c r="F1431" s="415"/>
      <c r="G1431" s="415"/>
      <c r="H1431" s="415"/>
      <c r="I1431" s="415"/>
      <c r="K1431" s="417"/>
      <c r="L1431" s="418"/>
    </row>
    <row r="1432" spans="1:12">
      <c r="A1432" s="412"/>
      <c r="B1432" s="413"/>
      <c r="C1432" s="414"/>
      <c r="D1432" s="414"/>
      <c r="E1432" s="414"/>
      <c r="F1432" s="415"/>
      <c r="G1432" s="415"/>
      <c r="H1432" s="415"/>
      <c r="I1432" s="415"/>
      <c r="K1432" s="417"/>
      <c r="L1432" s="418"/>
    </row>
    <row r="1433" spans="1:12">
      <c r="A1433" s="419"/>
      <c r="B1433" s="420"/>
      <c r="C1433" s="421"/>
      <c r="D1433" s="421"/>
      <c r="E1433" s="421"/>
      <c r="F1433" s="422"/>
      <c r="G1433" s="415"/>
      <c r="H1433" s="415"/>
      <c r="I1433" s="415"/>
      <c r="K1433" s="417"/>
      <c r="L1433" s="418"/>
    </row>
    <row r="1434" spans="1:12">
      <c r="A1434" s="412"/>
      <c r="B1434" s="413"/>
      <c r="C1434" s="414"/>
      <c r="D1434" s="414"/>
      <c r="E1434" s="414"/>
      <c r="F1434" s="415"/>
      <c r="G1434" s="415"/>
      <c r="H1434" s="415"/>
      <c r="I1434" s="415"/>
      <c r="K1434" s="417"/>
      <c r="L1434" s="418"/>
    </row>
    <row r="1435" spans="1:12">
      <c r="A1435" s="412"/>
      <c r="B1435" s="413"/>
      <c r="C1435" s="414"/>
      <c r="D1435" s="414"/>
      <c r="E1435" s="414"/>
      <c r="F1435" s="415"/>
      <c r="G1435" s="415"/>
      <c r="H1435" s="415"/>
      <c r="I1435" s="415"/>
      <c r="K1435" s="417"/>
      <c r="L1435" s="418"/>
    </row>
    <row r="1436" spans="1:12">
      <c r="A1436" s="412"/>
      <c r="B1436" s="413"/>
      <c r="C1436" s="414"/>
      <c r="D1436" s="414"/>
      <c r="E1436" s="414"/>
      <c r="F1436" s="415"/>
      <c r="G1436" s="415"/>
      <c r="H1436" s="415"/>
      <c r="I1436" s="415"/>
      <c r="K1436" s="417"/>
      <c r="L1436" s="418"/>
    </row>
    <row r="1437" spans="1:12">
      <c r="A1437" s="412"/>
      <c r="B1437" s="413"/>
      <c r="C1437" s="414"/>
      <c r="D1437" s="414"/>
      <c r="E1437" s="414"/>
      <c r="F1437" s="415"/>
      <c r="G1437" s="415"/>
      <c r="H1437" s="415"/>
      <c r="I1437" s="415"/>
      <c r="K1437" s="417"/>
      <c r="L1437" s="418"/>
    </row>
    <row r="1438" spans="1:12">
      <c r="A1438" s="419"/>
      <c r="B1438" s="420"/>
      <c r="C1438" s="421"/>
      <c r="D1438" s="421"/>
      <c r="E1438" s="421"/>
      <c r="F1438" s="422"/>
      <c r="G1438" s="415"/>
      <c r="H1438" s="415"/>
      <c r="I1438" s="415"/>
      <c r="K1438" s="417"/>
      <c r="L1438" s="418"/>
    </row>
    <row r="1439" spans="1:12">
      <c r="A1439" s="412"/>
      <c r="B1439" s="413"/>
      <c r="C1439" s="414"/>
      <c r="D1439" s="414"/>
      <c r="E1439" s="414"/>
      <c r="F1439" s="415"/>
      <c r="G1439" s="415"/>
      <c r="H1439" s="415"/>
      <c r="I1439" s="415"/>
      <c r="K1439" s="417"/>
      <c r="L1439" s="418"/>
    </row>
    <row r="1440" spans="1:12">
      <c r="A1440" s="412"/>
      <c r="B1440" s="413"/>
      <c r="C1440" s="414"/>
      <c r="D1440" s="414"/>
      <c r="E1440" s="414"/>
      <c r="F1440" s="415"/>
      <c r="G1440" s="415"/>
      <c r="H1440" s="415"/>
      <c r="I1440" s="415"/>
      <c r="K1440" s="417"/>
      <c r="L1440" s="418"/>
    </row>
    <row r="1441" spans="1:12">
      <c r="A1441" s="412"/>
      <c r="B1441" s="413"/>
      <c r="C1441" s="414"/>
      <c r="D1441" s="414"/>
      <c r="E1441" s="414"/>
      <c r="F1441" s="415"/>
      <c r="G1441" s="415"/>
      <c r="H1441" s="415"/>
      <c r="I1441" s="415"/>
      <c r="K1441" s="417"/>
      <c r="L1441" s="418"/>
    </row>
    <row r="1442" spans="1:12">
      <c r="A1442" s="412"/>
      <c r="B1442" s="413"/>
      <c r="C1442" s="414"/>
      <c r="D1442" s="414"/>
      <c r="E1442" s="414"/>
      <c r="F1442" s="415"/>
      <c r="G1442" s="415"/>
      <c r="H1442" s="415"/>
      <c r="I1442" s="415"/>
      <c r="K1442" s="417"/>
      <c r="L1442" s="418"/>
    </row>
    <row r="1443" spans="1:12">
      <c r="A1443" s="419"/>
      <c r="B1443" s="420"/>
      <c r="C1443" s="421"/>
      <c r="D1443" s="421"/>
      <c r="E1443" s="421"/>
      <c r="F1443" s="422"/>
      <c r="G1443" s="415"/>
      <c r="H1443" s="415"/>
      <c r="I1443" s="415"/>
      <c r="K1443" s="417"/>
      <c r="L1443" s="418"/>
    </row>
    <row r="1444" spans="1:12">
      <c r="A1444" s="412"/>
      <c r="B1444" s="413"/>
      <c r="C1444" s="414"/>
      <c r="D1444" s="414"/>
      <c r="E1444" s="414"/>
      <c r="F1444" s="415"/>
      <c r="G1444" s="415"/>
      <c r="H1444" s="415"/>
      <c r="I1444" s="415"/>
      <c r="K1444" s="417"/>
      <c r="L1444" s="418"/>
    </row>
    <row r="1445" spans="1:12">
      <c r="A1445" s="412"/>
      <c r="B1445" s="413"/>
      <c r="C1445" s="414"/>
      <c r="D1445" s="414"/>
      <c r="E1445" s="414"/>
      <c r="F1445" s="415"/>
      <c r="G1445" s="415"/>
      <c r="H1445" s="415"/>
      <c r="I1445" s="415"/>
      <c r="K1445" s="417"/>
      <c r="L1445" s="418"/>
    </row>
    <row r="1446" spans="1:12">
      <c r="A1446" s="412"/>
      <c r="B1446" s="413"/>
      <c r="C1446" s="414"/>
      <c r="D1446" s="414"/>
      <c r="E1446" s="414"/>
      <c r="F1446" s="415"/>
      <c r="G1446" s="415"/>
      <c r="H1446" s="415"/>
      <c r="I1446" s="415"/>
      <c r="K1446" s="417"/>
      <c r="L1446" s="418"/>
    </row>
    <row r="1447" spans="1:12">
      <c r="A1447" s="412"/>
      <c r="B1447" s="413"/>
      <c r="C1447" s="414"/>
      <c r="D1447" s="414"/>
      <c r="E1447" s="414"/>
      <c r="F1447" s="415"/>
      <c r="G1447" s="415"/>
      <c r="H1447" s="415"/>
      <c r="I1447" s="415"/>
      <c r="K1447" s="417"/>
      <c r="L1447" s="418"/>
    </row>
    <row r="1448" spans="1:12">
      <c r="A1448" s="419"/>
      <c r="B1448" s="420"/>
      <c r="C1448" s="421"/>
      <c r="D1448" s="421"/>
      <c r="E1448" s="421"/>
      <c r="F1448" s="422"/>
      <c r="G1448" s="415"/>
      <c r="H1448" s="415"/>
      <c r="I1448" s="415"/>
      <c r="K1448" s="417"/>
      <c r="L1448" s="418"/>
    </row>
    <row r="1449" spans="1:12">
      <c r="A1449" s="412"/>
      <c r="B1449" s="413"/>
      <c r="C1449" s="414"/>
      <c r="D1449" s="414"/>
      <c r="E1449" s="414"/>
      <c r="F1449" s="415"/>
      <c r="G1449" s="415"/>
      <c r="H1449" s="415"/>
      <c r="I1449" s="415"/>
      <c r="K1449" s="417"/>
      <c r="L1449" s="418"/>
    </row>
    <row r="1450" spans="1:12">
      <c r="A1450" s="412"/>
      <c r="B1450" s="413"/>
      <c r="C1450" s="414"/>
      <c r="D1450" s="414"/>
      <c r="E1450" s="414"/>
      <c r="F1450" s="415"/>
      <c r="G1450" s="415"/>
      <c r="H1450" s="415"/>
      <c r="I1450" s="415"/>
      <c r="K1450" s="417"/>
      <c r="L1450" s="418"/>
    </row>
    <row r="1451" spans="1:12">
      <c r="A1451" s="412"/>
      <c r="B1451" s="413"/>
      <c r="C1451" s="414"/>
      <c r="D1451" s="414"/>
      <c r="E1451" s="414"/>
      <c r="F1451" s="415"/>
      <c r="G1451" s="415"/>
      <c r="H1451" s="415"/>
      <c r="I1451" s="415"/>
      <c r="K1451" s="417"/>
      <c r="L1451" s="418"/>
    </row>
    <row r="1452" spans="1:12">
      <c r="A1452" s="412"/>
      <c r="B1452" s="413"/>
      <c r="C1452" s="414"/>
      <c r="D1452" s="414"/>
      <c r="E1452" s="414"/>
      <c r="F1452" s="415"/>
      <c r="G1452" s="415"/>
      <c r="H1452" s="415"/>
      <c r="I1452" s="415"/>
      <c r="K1452" s="417"/>
      <c r="L1452" s="418"/>
    </row>
    <row r="1453" spans="1:12">
      <c r="A1453" s="419"/>
      <c r="B1453" s="420"/>
      <c r="C1453" s="421"/>
      <c r="D1453" s="421"/>
      <c r="E1453" s="421"/>
      <c r="F1453" s="422"/>
      <c r="G1453" s="415"/>
      <c r="H1453" s="415"/>
      <c r="I1453" s="415"/>
      <c r="K1453" s="417"/>
      <c r="L1453" s="418"/>
    </row>
    <row r="1454" spans="1:12">
      <c r="A1454" s="412"/>
      <c r="B1454" s="413"/>
      <c r="C1454" s="414"/>
      <c r="D1454" s="414"/>
      <c r="E1454" s="414"/>
      <c r="F1454" s="415"/>
      <c r="G1454" s="415"/>
      <c r="H1454" s="415"/>
      <c r="I1454" s="415"/>
      <c r="K1454" s="417"/>
      <c r="L1454" s="418"/>
    </row>
    <row r="1455" spans="1:12">
      <c r="A1455" s="412"/>
      <c r="B1455" s="413"/>
      <c r="C1455" s="414"/>
      <c r="D1455" s="414"/>
      <c r="E1455" s="414"/>
      <c r="F1455" s="415"/>
      <c r="G1455" s="415"/>
      <c r="H1455" s="415"/>
      <c r="I1455" s="415"/>
      <c r="K1455" s="417"/>
      <c r="L1455" s="418"/>
    </row>
    <row r="1456" spans="1:12">
      <c r="A1456" s="412"/>
      <c r="B1456" s="413"/>
      <c r="C1456" s="414"/>
      <c r="D1456" s="414"/>
      <c r="E1456" s="414"/>
      <c r="F1456" s="415"/>
      <c r="G1456" s="415"/>
      <c r="H1456" s="415"/>
      <c r="I1456" s="415"/>
      <c r="K1456" s="417"/>
      <c r="L1456" s="418"/>
    </row>
    <row r="1457" spans="1:12">
      <c r="A1457" s="412"/>
      <c r="B1457" s="413"/>
      <c r="C1457" s="414"/>
      <c r="D1457" s="414"/>
      <c r="E1457" s="414"/>
      <c r="F1457" s="415"/>
      <c r="G1457" s="415"/>
      <c r="H1457" s="415"/>
      <c r="I1457" s="415"/>
      <c r="K1457" s="417"/>
      <c r="L1457" s="418"/>
    </row>
    <row r="1458" spans="1:12">
      <c r="A1458" s="419"/>
      <c r="B1458" s="420"/>
      <c r="C1458" s="421"/>
      <c r="D1458" s="421"/>
      <c r="E1458" s="421"/>
      <c r="F1458" s="422"/>
      <c r="G1458" s="415"/>
      <c r="H1458" s="415"/>
      <c r="I1458" s="415"/>
      <c r="K1458" s="417"/>
      <c r="L1458" s="418"/>
    </row>
    <row r="1459" spans="1:12">
      <c r="A1459" s="412"/>
      <c r="B1459" s="413"/>
      <c r="C1459" s="414"/>
      <c r="D1459" s="414"/>
      <c r="E1459" s="414"/>
      <c r="F1459" s="415"/>
      <c r="G1459" s="415"/>
      <c r="H1459" s="415"/>
      <c r="I1459" s="415"/>
      <c r="K1459" s="417"/>
      <c r="L1459" s="418"/>
    </row>
    <row r="1460" spans="1:12">
      <c r="A1460" s="412"/>
      <c r="B1460" s="413"/>
      <c r="C1460" s="414"/>
      <c r="D1460" s="414"/>
      <c r="E1460" s="414"/>
      <c r="F1460" s="415"/>
      <c r="G1460" s="415"/>
      <c r="H1460" s="415"/>
      <c r="I1460" s="415"/>
      <c r="K1460" s="417"/>
      <c r="L1460" s="418"/>
    </row>
    <row r="1461" spans="1:12">
      <c r="A1461" s="412"/>
      <c r="B1461" s="413"/>
      <c r="C1461" s="414"/>
      <c r="D1461" s="414"/>
      <c r="E1461" s="414"/>
      <c r="F1461" s="415"/>
      <c r="G1461" s="415"/>
      <c r="H1461" s="415"/>
      <c r="I1461" s="415"/>
      <c r="K1461" s="417"/>
      <c r="L1461" s="418"/>
    </row>
    <row r="1462" spans="1:12">
      <c r="A1462" s="412"/>
      <c r="B1462" s="413"/>
      <c r="C1462" s="414"/>
      <c r="D1462" s="414"/>
      <c r="E1462" s="414"/>
      <c r="F1462" s="415"/>
      <c r="G1462" s="415"/>
      <c r="H1462" s="415"/>
      <c r="I1462" s="415"/>
      <c r="K1462" s="417"/>
      <c r="L1462" s="418"/>
    </row>
    <row r="1463" spans="1:12">
      <c r="A1463" s="419"/>
      <c r="B1463" s="420"/>
      <c r="C1463" s="421"/>
      <c r="D1463" s="421"/>
      <c r="E1463" s="421"/>
      <c r="F1463" s="422"/>
      <c r="G1463" s="415"/>
      <c r="H1463" s="415"/>
      <c r="I1463" s="415"/>
      <c r="K1463" s="417"/>
      <c r="L1463" s="418"/>
    </row>
    <row r="1464" spans="1:12">
      <c r="A1464" s="412"/>
      <c r="B1464" s="413"/>
      <c r="C1464" s="414"/>
      <c r="D1464" s="414"/>
      <c r="E1464" s="414"/>
      <c r="F1464" s="415"/>
      <c r="G1464" s="415"/>
      <c r="H1464" s="415"/>
      <c r="I1464" s="415"/>
      <c r="K1464" s="417"/>
      <c r="L1464" s="418"/>
    </row>
    <row r="1465" spans="1:12">
      <c r="A1465" s="412"/>
      <c r="B1465" s="413"/>
      <c r="C1465" s="414"/>
      <c r="D1465" s="414"/>
      <c r="E1465" s="414"/>
      <c r="F1465" s="415"/>
      <c r="G1465" s="415"/>
      <c r="H1465" s="415"/>
      <c r="I1465" s="415"/>
      <c r="K1465" s="417"/>
      <c r="L1465" s="418"/>
    </row>
    <row r="1466" spans="1:12">
      <c r="A1466" s="412"/>
      <c r="B1466" s="413"/>
      <c r="C1466" s="414"/>
      <c r="D1466" s="414"/>
      <c r="E1466" s="414"/>
      <c r="F1466" s="415"/>
      <c r="G1466" s="415"/>
      <c r="H1466" s="415"/>
      <c r="I1466" s="415"/>
      <c r="K1466" s="417"/>
      <c r="L1466" s="418"/>
    </row>
    <row r="1467" spans="1:12">
      <c r="A1467" s="412"/>
      <c r="B1467" s="413"/>
      <c r="C1467" s="414"/>
      <c r="D1467" s="414"/>
      <c r="E1467" s="414"/>
      <c r="F1467" s="415"/>
      <c r="G1467" s="415"/>
      <c r="H1467" s="415"/>
      <c r="I1467" s="415"/>
      <c r="K1467" s="417"/>
      <c r="L1467" s="418"/>
    </row>
    <row r="1468" spans="1:12">
      <c r="A1468" s="419"/>
      <c r="B1468" s="420"/>
      <c r="C1468" s="421"/>
      <c r="D1468" s="421"/>
      <c r="E1468" s="421"/>
      <c r="F1468" s="422"/>
      <c r="G1468" s="415"/>
      <c r="H1468" s="415"/>
      <c r="I1468" s="415"/>
      <c r="K1468" s="417"/>
      <c r="L1468" s="418"/>
    </row>
    <row r="1469" spans="1:12">
      <c r="A1469" s="412"/>
      <c r="B1469" s="413"/>
      <c r="C1469" s="414"/>
      <c r="D1469" s="414"/>
      <c r="E1469" s="414"/>
      <c r="F1469" s="415"/>
      <c r="G1469" s="415"/>
      <c r="H1469" s="415"/>
      <c r="I1469" s="415"/>
      <c r="K1469" s="417"/>
      <c r="L1469" s="418"/>
    </row>
    <row r="1470" spans="1:12">
      <c r="A1470" s="412"/>
      <c r="B1470" s="413"/>
      <c r="C1470" s="414"/>
      <c r="D1470" s="414"/>
      <c r="E1470" s="414"/>
      <c r="F1470" s="415"/>
      <c r="G1470" s="415"/>
      <c r="H1470" s="415"/>
      <c r="I1470" s="415"/>
      <c r="K1470" s="417"/>
      <c r="L1470" s="418"/>
    </row>
    <row r="1471" spans="1:12">
      <c r="A1471" s="412"/>
      <c r="B1471" s="413"/>
      <c r="C1471" s="414"/>
      <c r="D1471" s="414"/>
      <c r="E1471" s="414"/>
      <c r="F1471" s="415"/>
      <c r="G1471" s="415"/>
      <c r="H1471" s="415"/>
      <c r="I1471" s="415"/>
      <c r="K1471" s="417"/>
      <c r="L1471" s="418"/>
    </row>
    <row r="1472" spans="1:12">
      <c r="A1472" s="412"/>
      <c r="B1472" s="413"/>
      <c r="C1472" s="414"/>
      <c r="D1472" s="414"/>
      <c r="E1472" s="414"/>
      <c r="F1472" s="415"/>
      <c r="G1472" s="415"/>
      <c r="H1472" s="415"/>
      <c r="I1472" s="415"/>
      <c r="K1472" s="417"/>
      <c r="L1472" s="418"/>
    </row>
    <row r="1473" spans="1:12">
      <c r="A1473" s="419"/>
      <c r="B1473" s="420"/>
      <c r="C1473" s="421"/>
      <c r="D1473" s="421"/>
      <c r="E1473" s="421"/>
      <c r="F1473" s="422"/>
      <c r="G1473" s="415"/>
      <c r="H1473" s="415"/>
      <c r="I1473" s="415"/>
      <c r="K1473" s="417"/>
      <c r="L1473" s="418"/>
    </row>
    <row r="1474" spans="1:12">
      <c r="A1474" s="412"/>
      <c r="B1474" s="413"/>
      <c r="C1474" s="414"/>
      <c r="D1474" s="414"/>
      <c r="E1474" s="414"/>
      <c r="F1474" s="415"/>
      <c r="G1474" s="415"/>
      <c r="H1474" s="415"/>
      <c r="I1474" s="415"/>
      <c r="K1474" s="417"/>
      <c r="L1474" s="418"/>
    </row>
    <row r="1475" spans="1:12">
      <c r="A1475" s="412"/>
      <c r="B1475" s="413"/>
      <c r="C1475" s="414"/>
      <c r="D1475" s="414"/>
      <c r="E1475" s="414"/>
      <c r="F1475" s="415"/>
      <c r="G1475" s="415"/>
      <c r="H1475" s="415"/>
      <c r="I1475" s="415"/>
      <c r="K1475" s="417"/>
      <c r="L1475" s="418"/>
    </row>
    <row r="1476" spans="1:12">
      <c r="A1476" s="412"/>
      <c r="B1476" s="413"/>
      <c r="C1476" s="414"/>
      <c r="D1476" s="414"/>
      <c r="E1476" s="414"/>
      <c r="F1476" s="415"/>
      <c r="G1476" s="415"/>
      <c r="H1476" s="415"/>
      <c r="I1476" s="415"/>
      <c r="K1476" s="417"/>
      <c r="L1476" s="418"/>
    </row>
    <row r="1477" spans="1:12">
      <c r="A1477" s="412"/>
      <c r="B1477" s="413"/>
      <c r="C1477" s="414"/>
      <c r="D1477" s="414"/>
      <c r="E1477" s="414"/>
      <c r="F1477" s="415"/>
      <c r="G1477" s="415"/>
      <c r="H1477" s="415"/>
      <c r="I1477" s="415"/>
      <c r="K1477" s="417"/>
      <c r="L1477" s="418"/>
    </row>
    <row r="1478" spans="1:12">
      <c r="A1478" s="419"/>
      <c r="B1478" s="420"/>
      <c r="C1478" s="421"/>
      <c r="D1478" s="421"/>
      <c r="E1478" s="421"/>
      <c r="F1478" s="422"/>
      <c r="G1478" s="415"/>
      <c r="H1478" s="415"/>
      <c r="I1478" s="415"/>
      <c r="K1478" s="417"/>
      <c r="L1478" s="418"/>
    </row>
    <row r="1479" spans="1:12">
      <c r="A1479" s="412"/>
      <c r="B1479" s="413"/>
      <c r="C1479" s="414"/>
      <c r="D1479" s="414"/>
      <c r="E1479" s="414"/>
      <c r="F1479" s="415"/>
      <c r="G1479" s="415"/>
      <c r="H1479" s="415"/>
      <c r="I1479" s="415"/>
      <c r="K1479" s="417"/>
      <c r="L1479" s="418"/>
    </row>
    <row r="1480" spans="1:12">
      <c r="A1480" s="412"/>
      <c r="B1480" s="413"/>
      <c r="C1480" s="414"/>
      <c r="D1480" s="414"/>
      <c r="E1480" s="414"/>
      <c r="F1480" s="415"/>
      <c r="G1480" s="415"/>
      <c r="H1480" s="415"/>
      <c r="I1480" s="415"/>
      <c r="K1480" s="417"/>
      <c r="L1480" s="418"/>
    </row>
    <row r="1481" spans="1:12">
      <c r="A1481" s="412"/>
      <c r="B1481" s="413"/>
      <c r="C1481" s="414"/>
      <c r="D1481" s="414"/>
      <c r="E1481" s="414"/>
      <c r="F1481" s="415"/>
      <c r="G1481" s="415"/>
      <c r="H1481" s="415"/>
      <c r="I1481" s="415"/>
      <c r="K1481" s="417"/>
      <c r="L1481" s="418"/>
    </row>
    <row r="1482" spans="1:12">
      <c r="A1482" s="412"/>
      <c r="B1482" s="413"/>
      <c r="C1482" s="414"/>
      <c r="D1482" s="414"/>
      <c r="E1482" s="414"/>
      <c r="F1482" s="415"/>
      <c r="G1482" s="415"/>
      <c r="H1482" s="415"/>
      <c r="I1482" s="415"/>
      <c r="K1482" s="417"/>
      <c r="L1482" s="418"/>
    </row>
    <row r="1483" spans="1:12">
      <c r="A1483" s="419"/>
      <c r="B1483" s="420"/>
      <c r="C1483" s="421"/>
      <c r="D1483" s="421"/>
      <c r="E1483" s="421"/>
      <c r="F1483" s="422"/>
      <c r="G1483" s="415"/>
      <c r="H1483" s="415"/>
      <c r="I1483" s="415"/>
      <c r="K1483" s="417"/>
      <c r="L1483" s="418"/>
    </row>
    <row r="1484" spans="1:12">
      <c r="A1484" s="412"/>
      <c r="B1484" s="413"/>
      <c r="C1484" s="414"/>
      <c r="D1484" s="414"/>
      <c r="E1484" s="414"/>
      <c r="F1484" s="415"/>
      <c r="G1484" s="415"/>
      <c r="H1484" s="415"/>
      <c r="I1484" s="415"/>
      <c r="K1484" s="417"/>
      <c r="L1484" s="418"/>
    </row>
    <row r="1485" spans="1:12">
      <c r="A1485" s="412"/>
      <c r="B1485" s="413"/>
      <c r="C1485" s="414"/>
      <c r="D1485" s="414"/>
      <c r="E1485" s="414"/>
      <c r="F1485" s="415"/>
      <c r="G1485" s="415"/>
      <c r="H1485" s="415"/>
      <c r="I1485" s="415"/>
      <c r="K1485" s="417"/>
      <c r="L1485" s="418"/>
    </row>
    <row r="1486" spans="1:12">
      <c r="A1486" s="412"/>
      <c r="B1486" s="413"/>
      <c r="C1486" s="414"/>
      <c r="D1486" s="414"/>
      <c r="E1486" s="414"/>
      <c r="F1486" s="415"/>
      <c r="G1486" s="415"/>
      <c r="H1486" s="415"/>
      <c r="I1486" s="415"/>
      <c r="K1486" s="417"/>
      <c r="L1486" s="418"/>
    </row>
    <row r="1487" spans="1:12">
      <c r="A1487" s="412"/>
      <c r="B1487" s="413"/>
      <c r="C1487" s="414"/>
      <c r="D1487" s="414"/>
      <c r="E1487" s="414"/>
      <c r="F1487" s="415"/>
      <c r="G1487" s="415"/>
      <c r="H1487" s="415"/>
      <c r="I1487" s="415"/>
      <c r="K1487" s="417"/>
      <c r="L1487" s="418"/>
    </row>
    <row r="1488" spans="1:12">
      <c r="A1488" s="419"/>
      <c r="B1488" s="420"/>
      <c r="C1488" s="421"/>
      <c r="D1488" s="421"/>
      <c r="E1488" s="421"/>
      <c r="F1488" s="422"/>
      <c r="G1488" s="415"/>
      <c r="H1488" s="415"/>
      <c r="I1488" s="415"/>
      <c r="K1488" s="417"/>
      <c r="L1488" s="418"/>
    </row>
    <row r="1489" spans="1:12">
      <c r="A1489" s="412"/>
      <c r="B1489" s="413"/>
      <c r="C1489" s="414"/>
      <c r="D1489" s="414"/>
      <c r="E1489" s="414"/>
      <c r="F1489" s="415"/>
      <c r="G1489" s="415"/>
      <c r="H1489" s="415"/>
      <c r="I1489" s="415"/>
      <c r="K1489" s="417"/>
      <c r="L1489" s="418"/>
    </row>
    <row r="1490" spans="1:12">
      <c r="A1490" s="412"/>
      <c r="B1490" s="413"/>
      <c r="C1490" s="414"/>
      <c r="D1490" s="414"/>
      <c r="E1490" s="414"/>
      <c r="F1490" s="415"/>
      <c r="G1490" s="415"/>
      <c r="H1490" s="415"/>
      <c r="I1490" s="415"/>
      <c r="K1490" s="417"/>
      <c r="L1490" s="418"/>
    </row>
    <row r="1491" spans="1:12">
      <c r="A1491" s="412"/>
      <c r="B1491" s="413"/>
      <c r="C1491" s="414"/>
      <c r="D1491" s="414"/>
      <c r="E1491" s="414"/>
      <c r="F1491" s="415"/>
      <c r="G1491" s="415"/>
      <c r="H1491" s="415"/>
      <c r="I1491" s="415"/>
      <c r="K1491" s="417"/>
      <c r="L1491" s="418"/>
    </row>
    <row r="1492" spans="1:12">
      <c r="A1492" s="412"/>
      <c r="B1492" s="413"/>
      <c r="C1492" s="414"/>
      <c r="D1492" s="414"/>
      <c r="E1492" s="414"/>
      <c r="F1492" s="415"/>
      <c r="G1492" s="415"/>
      <c r="H1492" s="415"/>
      <c r="I1492" s="415"/>
      <c r="K1492" s="417"/>
      <c r="L1492" s="418"/>
    </row>
    <row r="1493" spans="1:12">
      <c r="A1493" s="419"/>
      <c r="B1493" s="420"/>
      <c r="C1493" s="421"/>
      <c r="D1493" s="421"/>
      <c r="E1493" s="421"/>
      <c r="F1493" s="422"/>
      <c r="G1493" s="415"/>
      <c r="H1493" s="415"/>
      <c r="I1493" s="415"/>
      <c r="K1493" s="417"/>
      <c r="L1493" s="418"/>
    </row>
    <row r="1494" spans="1:12">
      <c r="A1494" s="412"/>
      <c r="B1494" s="413"/>
      <c r="C1494" s="414"/>
      <c r="D1494" s="414"/>
      <c r="E1494" s="414"/>
      <c r="F1494" s="415"/>
      <c r="G1494" s="415"/>
      <c r="H1494" s="415"/>
      <c r="I1494" s="415"/>
      <c r="K1494" s="417"/>
      <c r="L1494" s="418"/>
    </row>
    <row r="1495" spans="1:12">
      <c r="A1495" s="412"/>
      <c r="B1495" s="413"/>
      <c r="C1495" s="414"/>
      <c r="D1495" s="414"/>
      <c r="E1495" s="414"/>
      <c r="F1495" s="415"/>
      <c r="G1495" s="415"/>
      <c r="H1495" s="415"/>
      <c r="I1495" s="415"/>
      <c r="K1495" s="417"/>
      <c r="L1495" s="418"/>
    </row>
    <row r="1496" spans="1:12">
      <c r="A1496" s="412"/>
      <c r="B1496" s="413"/>
      <c r="C1496" s="414"/>
      <c r="D1496" s="414"/>
      <c r="E1496" s="414"/>
      <c r="F1496" s="415"/>
      <c r="G1496" s="415"/>
      <c r="H1496" s="415"/>
      <c r="I1496" s="415"/>
      <c r="K1496" s="417"/>
      <c r="L1496" s="418"/>
    </row>
    <row r="1497" spans="1:12">
      <c r="A1497" s="412"/>
      <c r="B1497" s="413"/>
      <c r="C1497" s="414"/>
      <c r="D1497" s="414"/>
      <c r="E1497" s="414"/>
      <c r="F1497" s="415"/>
      <c r="G1497" s="415"/>
      <c r="H1497" s="415"/>
      <c r="I1497" s="415"/>
      <c r="K1497" s="417"/>
      <c r="L1497" s="418"/>
    </row>
    <row r="1498" spans="1:12">
      <c r="A1498" s="419"/>
      <c r="B1498" s="420"/>
      <c r="C1498" s="421"/>
      <c r="D1498" s="421"/>
      <c r="E1498" s="421"/>
      <c r="F1498" s="422"/>
      <c r="G1498" s="415"/>
      <c r="H1498" s="415"/>
      <c r="I1498" s="415"/>
      <c r="K1498" s="417"/>
      <c r="L1498" s="418"/>
    </row>
    <row r="1499" spans="1:12">
      <c r="A1499" s="412"/>
      <c r="B1499" s="413"/>
      <c r="C1499" s="414"/>
      <c r="D1499" s="414"/>
      <c r="E1499" s="414"/>
      <c r="F1499" s="415"/>
      <c r="G1499" s="415"/>
      <c r="H1499" s="415"/>
      <c r="I1499" s="415"/>
      <c r="K1499" s="417"/>
      <c r="L1499" s="418"/>
    </row>
    <row r="1500" spans="1:12">
      <c r="A1500" s="412"/>
      <c r="B1500" s="413"/>
      <c r="C1500" s="414"/>
      <c r="D1500" s="414"/>
      <c r="E1500" s="414"/>
      <c r="F1500" s="415"/>
      <c r="G1500" s="415"/>
      <c r="H1500" s="415"/>
      <c r="I1500" s="415"/>
      <c r="K1500" s="417"/>
      <c r="L1500" s="418"/>
    </row>
    <row r="1501" spans="1:12">
      <c r="A1501" s="412"/>
      <c r="B1501" s="413"/>
      <c r="C1501" s="414"/>
      <c r="D1501" s="414"/>
      <c r="E1501" s="414"/>
      <c r="F1501" s="415"/>
      <c r="G1501" s="415"/>
      <c r="H1501" s="415"/>
      <c r="I1501" s="415"/>
      <c r="K1501" s="417"/>
      <c r="L1501" s="418"/>
    </row>
    <row r="1502" spans="1:12">
      <c r="A1502" s="412"/>
      <c r="B1502" s="413"/>
      <c r="C1502" s="414"/>
      <c r="D1502" s="414"/>
      <c r="E1502" s="414"/>
      <c r="F1502" s="415"/>
      <c r="G1502" s="415"/>
      <c r="H1502" s="415"/>
      <c r="I1502" s="415"/>
      <c r="K1502" s="417"/>
      <c r="L1502" s="418"/>
    </row>
    <row r="1503" spans="1:12">
      <c r="A1503" s="419"/>
      <c r="B1503" s="420"/>
      <c r="C1503" s="421"/>
      <c r="D1503" s="421"/>
      <c r="E1503" s="421"/>
      <c r="F1503" s="422"/>
      <c r="G1503" s="415"/>
      <c r="H1503" s="415"/>
      <c r="I1503" s="415"/>
      <c r="K1503" s="417"/>
      <c r="L1503" s="418"/>
    </row>
    <row r="1504" spans="1:12">
      <c r="A1504" s="412"/>
      <c r="B1504" s="413"/>
      <c r="C1504" s="414"/>
      <c r="D1504" s="414"/>
      <c r="E1504" s="414"/>
      <c r="F1504" s="415"/>
      <c r="G1504" s="415"/>
      <c r="H1504" s="415"/>
      <c r="I1504" s="415"/>
      <c r="K1504" s="417"/>
      <c r="L1504" s="418"/>
    </row>
    <row r="1505" spans="1:12">
      <c r="A1505" s="412"/>
      <c r="B1505" s="413"/>
      <c r="C1505" s="414"/>
      <c r="D1505" s="414"/>
      <c r="E1505" s="414"/>
      <c r="F1505" s="415"/>
      <c r="G1505" s="415"/>
      <c r="H1505" s="415"/>
      <c r="I1505" s="415"/>
      <c r="K1505" s="417"/>
      <c r="L1505" s="418"/>
    </row>
    <row r="1506" spans="1:12">
      <c r="A1506" s="412"/>
      <c r="B1506" s="413"/>
      <c r="C1506" s="414"/>
      <c r="D1506" s="414"/>
      <c r="E1506" s="414"/>
      <c r="F1506" s="415"/>
      <c r="G1506" s="415"/>
      <c r="H1506" s="415"/>
      <c r="I1506" s="415"/>
      <c r="K1506" s="417"/>
      <c r="L1506" s="418"/>
    </row>
    <row r="1507" spans="1:12">
      <c r="A1507" s="412"/>
      <c r="B1507" s="413"/>
      <c r="C1507" s="414"/>
      <c r="D1507" s="414"/>
      <c r="E1507" s="414"/>
      <c r="F1507" s="415"/>
      <c r="G1507" s="415"/>
      <c r="H1507" s="415"/>
      <c r="I1507" s="415"/>
      <c r="K1507" s="417"/>
      <c r="L1507" s="418"/>
    </row>
    <row r="1508" spans="1:12">
      <c r="A1508" s="419"/>
      <c r="B1508" s="420"/>
      <c r="C1508" s="421"/>
      <c r="D1508" s="421"/>
      <c r="E1508" s="421"/>
      <c r="F1508" s="422"/>
      <c r="G1508" s="415"/>
      <c r="H1508" s="415"/>
      <c r="I1508" s="415"/>
      <c r="K1508" s="417"/>
      <c r="L1508" s="418"/>
    </row>
    <row r="1509" spans="1:12">
      <c r="A1509" s="412"/>
      <c r="B1509" s="413"/>
      <c r="C1509" s="414"/>
      <c r="D1509" s="414"/>
      <c r="E1509" s="414"/>
      <c r="F1509" s="415"/>
      <c r="G1509" s="415"/>
      <c r="H1509" s="415"/>
      <c r="I1509" s="415"/>
      <c r="K1509" s="417"/>
      <c r="L1509" s="418"/>
    </row>
    <row r="1510" spans="1:12">
      <c r="A1510" s="412"/>
      <c r="B1510" s="413"/>
      <c r="C1510" s="414"/>
      <c r="D1510" s="414"/>
      <c r="E1510" s="414"/>
      <c r="F1510" s="415"/>
      <c r="G1510" s="415"/>
      <c r="H1510" s="415"/>
      <c r="I1510" s="415"/>
      <c r="K1510" s="417"/>
      <c r="L1510" s="418"/>
    </row>
    <row r="1511" spans="1:12">
      <c r="A1511" s="412"/>
      <c r="B1511" s="413"/>
      <c r="C1511" s="414"/>
      <c r="D1511" s="414"/>
      <c r="E1511" s="414"/>
      <c r="F1511" s="415"/>
      <c r="G1511" s="415"/>
      <c r="H1511" s="415"/>
      <c r="I1511" s="415"/>
      <c r="K1511" s="417"/>
      <c r="L1511" s="418"/>
    </row>
    <row r="1512" spans="1:12">
      <c r="A1512" s="412"/>
      <c r="B1512" s="413"/>
      <c r="C1512" s="414"/>
      <c r="D1512" s="414"/>
      <c r="E1512" s="414"/>
      <c r="F1512" s="415"/>
      <c r="G1512" s="415"/>
      <c r="H1512" s="415"/>
      <c r="I1512" s="415"/>
      <c r="K1512" s="417"/>
      <c r="L1512" s="418"/>
    </row>
    <row r="1513" spans="1:12">
      <c r="A1513" s="419"/>
      <c r="B1513" s="420"/>
      <c r="C1513" s="421"/>
      <c r="D1513" s="421"/>
      <c r="E1513" s="421"/>
      <c r="F1513" s="422"/>
      <c r="G1513" s="415"/>
      <c r="H1513" s="415"/>
      <c r="I1513" s="415"/>
      <c r="K1513" s="417"/>
      <c r="L1513" s="418"/>
    </row>
    <row r="1514" spans="1:12">
      <c r="A1514" s="412"/>
      <c r="B1514" s="413"/>
      <c r="C1514" s="414"/>
      <c r="D1514" s="414"/>
      <c r="E1514" s="414"/>
      <c r="F1514" s="415"/>
      <c r="G1514" s="415"/>
      <c r="H1514" s="415"/>
      <c r="I1514" s="415"/>
      <c r="K1514" s="417"/>
      <c r="L1514" s="418"/>
    </row>
    <row r="1515" spans="1:12">
      <c r="A1515" s="412"/>
      <c r="B1515" s="413"/>
      <c r="C1515" s="414"/>
      <c r="D1515" s="414"/>
      <c r="E1515" s="414"/>
      <c r="F1515" s="415"/>
      <c r="G1515" s="415"/>
      <c r="H1515" s="415"/>
      <c r="I1515" s="415"/>
      <c r="K1515" s="417"/>
      <c r="L1515" s="418"/>
    </row>
    <row r="1516" spans="1:12">
      <c r="A1516" s="412"/>
      <c r="B1516" s="413"/>
      <c r="C1516" s="414"/>
      <c r="D1516" s="414"/>
      <c r="E1516" s="414"/>
      <c r="F1516" s="415"/>
      <c r="G1516" s="415"/>
      <c r="H1516" s="415"/>
      <c r="I1516" s="415"/>
      <c r="K1516" s="417"/>
      <c r="L1516" s="418"/>
    </row>
    <row r="1517" spans="1:12">
      <c r="A1517" s="412"/>
      <c r="B1517" s="413"/>
      <c r="C1517" s="414"/>
      <c r="D1517" s="414"/>
      <c r="E1517" s="414"/>
      <c r="F1517" s="415"/>
      <c r="G1517" s="415"/>
      <c r="H1517" s="415"/>
      <c r="I1517" s="415"/>
      <c r="K1517" s="417"/>
      <c r="L1517" s="418"/>
    </row>
    <row r="1518" spans="1:12">
      <c r="A1518" s="419"/>
      <c r="B1518" s="420"/>
      <c r="C1518" s="421"/>
      <c r="D1518" s="421"/>
      <c r="E1518" s="421"/>
      <c r="F1518" s="422"/>
      <c r="G1518" s="415"/>
      <c r="H1518" s="415"/>
      <c r="I1518" s="415"/>
      <c r="K1518" s="417"/>
      <c r="L1518" s="418"/>
    </row>
    <row r="1519" spans="1:12">
      <c r="A1519" s="412"/>
      <c r="B1519" s="413"/>
      <c r="C1519" s="414"/>
      <c r="D1519" s="414"/>
      <c r="E1519" s="414"/>
      <c r="F1519" s="415"/>
      <c r="G1519" s="415"/>
      <c r="H1519" s="415"/>
      <c r="I1519" s="415"/>
      <c r="K1519" s="417"/>
      <c r="L1519" s="418"/>
    </row>
    <row r="1520" spans="1:12">
      <c r="A1520" s="412"/>
      <c r="B1520" s="413"/>
      <c r="C1520" s="414"/>
      <c r="D1520" s="414"/>
      <c r="E1520" s="414"/>
      <c r="F1520" s="415"/>
      <c r="G1520" s="415"/>
      <c r="H1520" s="415"/>
      <c r="I1520" s="415"/>
      <c r="K1520" s="417"/>
      <c r="L1520" s="418"/>
    </row>
    <row r="1521" spans="1:12">
      <c r="A1521" s="412"/>
      <c r="B1521" s="413"/>
      <c r="C1521" s="414"/>
      <c r="D1521" s="414"/>
      <c r="E1521" s="414"/>
      <c r="F1521" s="415"/>
      <c r="G1521" s="415"/>
      <c r="H1521" s="415"/>
      <c r="I1521" s="415"/>
      <c r="K1521" s="417"/>
      <c r="L1521" s="418"/>
    </row>
    <row r="1522" spans="1:12">
      <c r="A1522" s="412"/>
      <c r="B1522" s="413"/>
      <c r="C1522" s="414"/>
      <c r="D1522" s="414"/>
      <c r="E1522" s="414"/>
      <c r="F1522" s="415"/>
      <c r="G1522" s="415"/>
      <c r="H1522" s="415"/>
      <c r="I1522" s="415"/>
      <c r="K1522" s="417"/>
      <c r="L1522" s="418"/>
    </row>
    <row r="1523" spans="1:12">
      <c r="A1523" s="419"/>
      <c r="B1523" s="420"/>
      <c r="C1523" s="421"/>
      <c r="D1523" s="421"/>
      <c r="E1523" s="421"/>
      <c r="F1523" s="422"/>
      <c r="G1523" s="415"/>
      <c r="H1523" s="415"/>
      <c r="I1523" s="415"/>
      <c r="K1523" s="417"/>
      <c r="L1523" s="418"/>
    </row>
    <row r="1524" spans="1:12">
      <c r="A1524" s="412"/>
      <c r="B1524" s="413"/>
      <c r="C1524" s="414"/>
      <c r="D1524" s="414"/>
      <c r="E1524" s="414"/>
      <c r="F1524" s="415"/>
      <c r="G1524" s="415"/>
      <c r="H1524" s="415"/>
      <c r="I1524" s="415"/>
      <c r="K1524" s="417"/>
      <c r="L1524" s="418"/>
    </row>
    <row r="1525" spans="1:12">
      <c r="A1525" s="412"/>
      <c r="B1525" s="413"/>
      <c r="C1525" s="414"/>
      <c r="D1525" s="414"/>
      <c r="E1525" s="414"/>
      <c r="F1525" s="415"/>
      <c r="G1525" s="415"/>
      <c r="H1525" s="415"/>
      <c r="I1525" s="415"/>
      <c r="K1525" s="417"/>
      <c r="L1525" s="418"/>
    </row>
    <row r="1526" spans="1:12">
      <c r="A1526" s="412"/>
      <c r="B1526" s="413"/>
      <c r="C1526" s="414"/>
      <c r="D1526" s="414"/>
      <c r="E1526" s="414"/>
      <c r="F1526" s="415"/>
      <c r="G1526" s="415"/>
      <c r="H1526" s="415"/>
      <c r="I1526" s="415"/>
      <c r="K1526" s="417"/>
      <c r="L1526" s="418"/>
    </row>
    <row r="1527" spans="1:12">
      <c r="A1527" s="412"/>
      <c r="B1527" s="413"/>
      <c r="C1527" s="414"/>
      <c r="D1527" s="414"/>
      <c r="E1527" s="414"/>
      <c r="F1527" s="415"/>
      <c r="G1527" s="415"/>
      <c r="H1527" s="415"/>
      <c r="I1527" s="415"/>
      <c r="K1527" s="417"/>
      <c r="L1527" s="418"/>
    </row>
    <row r="1528" spans="1:12">
      <c r="A1528" s="419"/>
      <c r="B1528" s="420"/>
      <c r="C1528" s="421"/>
      <c r="D1528" s="421"/>
      <c r="E1528" s="421"/>
      <c r="F1528" s="422"/>
      <c r="G1528" s="415"/>
      <c r="H1528" s="415"/>
      <c r="I1528" s="415"/>
      <c r="K1528" s="417"/>
      <c r="L1528" s="418"/>
    </row>
    <row r="1529" spans="1:12">
      <c r="A1529" s="412"/>
      <c r="B1529" s="413"/>
      <c r="C1529" s="414"/>
      <c r="D1529" s="414"/>
      <c r="E1529" s="414"/>
      <c r="F1529" s="415"/>
      <c r="G1529" s="415"/>
      <c r="H1529" s="415"/>
      <c r="I1529" s="415"/>
      <c r="K1529" s="417"/>
      <c r="L1529" s="418"/>
    </row>
    <row r="1530" spans="1:12">
      <c r="A1530" s="412"/>
      <c r="B1530" s="413"/>
      <c r="C1530" s="414"/>
      <c r="D1530" s="414"/>
      <c r="E1530" s="414"/>
      <c r="F1530" s="415"/>
      <c r="G1530" s="415"/>
      <c r="H1530" s="415"/>
      <c r="I1530" s="415"/>
      <c r="K1530" s="417"/>
      <c r="L1530" s="418"/>
    </row>
    <row r="1531" spans="1:12">
      <c r="A1531" s="412"/>
      <c r="B1531" s="413"/>
      <c r="C1531" s="414"/>
      <c r="D1531" s="414"/>
      <c r="E1531" s="414"/>
      <c r="F1531" s="415"/>
      <c r="G1531" s="415"/>
      <c r="H1531" s="415"/>
      <c r="I1531" s="415"/>
      <c r="K1531" s="417"/>
      <c r="L1531" s="418"/>
    </row>
    <row r="1532" spans="1:12">
      <c r="A1532" s="412"/>
      <c r="B1532" s="413"/>
      <c r="C1532" s="414"/>
      <c r="D1532" s="414"/>
      <c r="E1532" s="414"/>
      <c r="F1532" s="415"/>
      <c r="G1532" s="415"/>
      <c r="H1532" s="415"/>
      <c r="I1532" s="415"/>
      <c r="K1532" s="417"/>
      <c r="L1532" s="418"/>
    </row>
    <row r="1533" spans="1:12">
      <c r="A1533" s="419"/>
      <c r="B1533" s="420"/>
      <c r="C1533" s="421"/>
      <c r="D1533" s="421"/>
      <c r="E1533" s="421"/>
      <c r="F1533" s="422"/>
      <c r="G1533" s="415"/>
      <c r="H1533" s="415"/>
      <c r="I1533" s="415"/>
      <c r="K1533" s="417"/>
      <c r="L1533" s="418"/>
    </row>
    <row r="1534" spans="1:12">
      <c r="A1534" s="412"/>
      <c r="B1534" s="413"/>
      <c r="C1534" s="414"/>
      <c r="D1534" s="414"/>
      <c r="E1534" s="414"/>
      <c r="F1534" s="415"/>
      <c r="G1534" s="415"/>
      <c r="H1534" s="415"/>
      <c r="I1534" s="415"/>
      <c r="K1534" s="417"/>
      <c r="L1534" s="418"/>
    </row>
    <row r="1535" spans="1:12">
      <c r="A1535" s="412"/>
      <c r="B1535" s="413"/>
      <c r="C1535" s="414"/>
      <c r="D1535" s="414"/>
      <c r="E1535" s="414"/>
      <c r="F1535" s="415"/>
      <c r="G1535" s="415"/>
      <c r="H1535" s="415"/>
      <c r="I1535" s="415"/>
      <c r="K1535" s="417"/>
      <c r="L1535" s="418"/>
    </row>
    <row r="1536" spans="1:12">
      <c r="A1536" s="412"/>
      <c r="B1536" s="413"/>
      <c r="C1536" s="414"/>
      <c r="D1536" s="414"/>
      <c r="E1536" s="414"/>
      <c r="F1536" s="415"/>
      <c r="G1536" s="415"/>
      <c r="H1536" s="415"/>
      <c r="I1536" s="415"/>
      <c r="K1536" s="417"/>
      <c r="L1536" s="418"/>
    </row>
    <row r="1537" spans="1:12">
      <c r="A1537" s="412"/>
      <c r="B1537" s="413"/>
      <c r="C1537" s="414"/>
      <c r="D1537" s="414"/>
      <c r="E1537" s="414"/>
      <c r="F1537" s="415"/>
      <c r="G1537" s="415"/>
      <c r="H1537" s="415"/>
      <c r="I1537" s="415"/>
      <c r="K1537" s="417"/>
      <c r="L1537" s="418"/>
    </row>
    <row r="1538" spans="1:12">
      <c r="A1538" s="419"/>
      <c r="B1538" s="420"/>
      <c r="C1538" s="421"/>
      <c r="D1538" s="421"/>
      <c r="E1538" s="421"/>
      <c r="F1538" s="422"/>
      <c r="G1538" s="415"/>
      <c r="H1538" s="415"/>
      <c r="I1538" s="415"/>
      <c r="K1538" s="417"/>
      <c r="L1538" s="418"/>
    </row>
    <row r="1539" spans="1:12">
      <c r="A1539" s="412"/>
      <c r="B1539" s="413"/>
      <c r="C1539" s="414"/>
      <c r="D1539" s="414"/>
      <c r="E1539" s="414"/>
      <c r="F1539" s="415"/>
      <c r="G1539" s="415"/>
      <c r="H1539" s="415"/>
      <c r="I1539" s="415"/>
      <c r="K1539" s="417"/>
      <c r="L1539" s="418"/>
    </row>
    <row r="1540" spans="1:12">
      <c r="A1540" s="412"/>
      <c r="B1540" s="413"/>
      <c r="C1540" s="414"/>
      <c r="D1540" s="414"/>
      <c r="E1540" s="414"/>
      <c r="F1540" s="415"/>
      <c r="G1540" s="415"/>
      <c r="H1540" s="415"/>
      <c r="I1540" s="415"/>
      <c r="K1540" s="417"/>
      <c r="L1540" s="418"/>
    </row>
    <row r="1541" spans="1:12">
      <c r="A1541" s="412"/>
      <c r="B1541" s="413"/>
      <c r="C1541" s="414"/>
      <c r="D1541" s="414"/>
      <c r="E1541" s="414"/>
      <c r="F1541" s="415"/>
      <c r="G1541" s="415"/>
      <c r="H1541" s="415"/>
      <c r="I1541" s="415"/>
      <c r="K1541" s="417"/>
      <c r="L1541" s="418"/>
    </row>
    <row r="1542" spans="1:12">
      <c r="A1542" s="412"/>
      <c r="B1542" s="413"/>
      <c r="C1542" s="414"/>
      <c r="D1542" s="414"/>
      <c r="E1542" s="414"/>
      <c r="F1542" s="415"/>
      <c r="G1542" s="415"/>
      <c r="H1542" s="415"/>
      <c r="I1542" s="415"/>
      <c r="K1542" s="417"/>
      <c r="L1542" s="418"/>
    </row>
    <row r="1543" spans="1:12">
      <c r="A1543" s="419"/>
      <c r="B1543" s="420"/>
      <c r="C1543" s="421"/>
      <c r="D1543" s="421"/>
      <c r="E1543" s="421"/>
      <c r="F1543" s="422"/>
      <c r="G1543" s="415"/>
      <c r="H1543" s="415"/>
      <c r="I1543" s="415"/>
      <c r="K1543" s="417"/>
      <c r="L1543" s="418"/>
    </row>
    <row r="1544" spans="1:12">
      <c r="A1544" s="412"/>
      <c r="B1544" s="413"/>
      <c r="C1544" s="414"/>
      <c r="D1544" s="414"/>
      <c r="E1544" s="414"/>
      <c r="F1544" s="415"/>
      <c r="G1544" s="415"/>
      <c r="H1544" s="415"/>
      <c r="I1544" s="415"/>
      <c r="K1544" s="417"/>
      <c r="L1544" s="418"/>
    </row>
    <row r="1545" spans="1:12">
      <c r="A1545" s="412"/>
      <c r="B1545" s="413"/>
      <c r="C1545" s="414"/>
      <c r="D1545" s="414"/>
      <c r="E1545" s="414"/>
      <c r="F1545" s="415"/>
      <c r="G1545" s="415"/>
      <c r="H1545" s="415"/>
      <c r="I1545" s="415"/>
      <c r="K1545" s="417"/>
      <c r="L1545" s="418"/>
    </row>
    <row r="1546" spans="1:12">
      <c r="A1546" s="412"/>
      <c r="B1546" s="413"/>
      <c r="C1546" s="414"/>
      <c r="D1546" s="414"/>
      <c r="E1546" s="414"/>
      <c r="F1546" s="415"/>
      <c r="G1546" s="415"/>
      <c r="H1546" s="415"/>
      <c r="I1546" s="415"/>
      <c r="K1546" s="417"/>
      <c r="L1546" s="418"/>
    </row>
    <row r="1547" spans="1:12">
      <c r="A1547" s="412"/>
      <c r="B1547" s="413"/>
      <c r="C1547" s="414"/>
      <c r="D1547" s="414"/>
      <c r="E1547" s="414"/>
      <c r="F1547" s="415"/>
      <c r="G1547" s="415"/>
      <c r="H1547" s="415"/>
      <c r="I1547" s="415"/>
      <c r="K1547" s="417"/>
      <c r="L1547" s="418"/>
    </row>
    <row r="1548" spans="1:12">
      <c r="A1548" s="419"/>
      <c r="B1548" s="420"/>
      <c r="C1548" s="421"/>
      <c r="D1548" s="421"/>
      <c r="E1548" s="421"/>
      <c r="F1548" s="422"/>
      <c r="G1548" s="415"/>
      <c r="H1548" s="415"/>
      <c r="I1548" s="415"/>
      <c r="K1548" s="417"/>
      <c r="L1548" s="418"/>
    </row>
    <row r="1549" spans="1:12">
      <c r="A1549" s="412"/>
      <c r="B1549" s="413"/>
      <c r="C1549" s="414"/>
      <c r="D1549" s="414"/>
      <c r="E1549" s="414"/>
      <c r="F1549" s="415"/>
      <c r="G1549" s="415"/>
      <c r="H1549" s="415"/>
      <c r="I1549" s="415"/>
      <c r="K1549" s="417"/>
      <c r="L1549" s="418"/>
    </row>
    <row r="1550" spans="1:12">
      <c r="A1550" s="412"/>
      <c r="B1550" s="413"/>
      <c r="C1550" s="414"/>
      <c r="D1550" s="414"/>
      <c r="E1550" s="414"/>
      <c r="F1550" s="415"/>
      <c r="G1550" s="415"/>
      <c r="H1550" s="415"/>
      <c r="I1550" s="415"/>
      <c r="K1550" s="417"/>
      <c r="L1550" s="418"/>
    </row>
    <row r="1551" spans="1:12">
      <c r="A1551" s="412"/>
      <c r="B1551" s="413"/>
      <c r="C1551" s="414"/>
      <c r="D1551" s="414"/>
      <c r="E1551" s="414"/>
      <c r="F1551" s="415"/>
      <c r="G1551" s="415"/>
      <c r="H1551" s="415"/>
      <c r="I1551" s="415"/>
      <c r="K1551" s="417"/>
      <c r="L1551" s="418"/>
    </row>
    <row r="1552" spans="1:12">
      <c r="A1552" s="412"/>
      <c r="B1552" s="413"/>
      <c r="C1552" s="414"/>
      <c r="D1552" s="414"/>
      <c r="E1552" s="414"/>
      <c r="F1552" s="415"/>
      <c r="G1552" s="415"/>
      <c r="H1552" s="415"/>
      <c r="I1552" s="415"/>
      <c r="K1552" s="417"/>
      <c r="L1552" s="418"/>
    </row>
    <row r="1553" spans="1:12">
      <c r="A1553" s="419"/>
      <c r="B1553" s="420"/>
      <c r="C1553" s="421"/>
      <c r="D1553" s="421"/>
      <c r="E1553" s="421"/>
      <c r="F1553" s="422"/>
      <c r="G1553" s="415"/>
      <c r="H1553" s="415"/>
      <c r="I1553" s="415"/>
      <c r="K1553" s="417"/>
      <c r="L1553" s="418"/>
    </row>
    <row r="1554" spans="1:12">
      <c r="A1554" s="412"/>
      <c r="B1554" s="413"/>
      <c r="C1554" s="414"/>
      <c r="D1554" s="414"/>
      <c r="E1554" s="414"/>
      <c r="F1554" s="415"/>
      <c r="G1554" s="415"/>
      <c r="H1554" s="415"/>
      <c r="I1554" s="415"/>
      <c r="K1554" s="417"/>
      <c r="L1554" s="418"/>
    </row>
    <row r="1555" spans="1:12">
      <c r="A1555" s="412"/>
      <c r="B1555" s="413"/>
      <c r="C1555" s="414"/>
      <c r="D1555" s="414"/>
      <c r="E1555" s="414"/>
      <c r="F1555" s="415"/>
      <c r="G1555" s="415"/>
      <c r="H1555" s="415"/>
      <c r="I1555" s="415"/>
      <c r="K1555" s="417"/>
      <c r="L1555" s="418"/>
    </row>
    <row r="1556" spans="1:12">
      <c r="A1556" s="412"/>
      <c r="B1556" s="413"/>
      <c r="C1556" s="414"/>
      <c r="D1556" s="414"/>
      <c r="E1556" s="414"/>
      <c r="F1556" s="415"/>
      <c r="G1556" s="415"/>
      <c r="H1556" s="415"/>
      <c r="I1556" s="415"/>
      <c r="K1556" s="417"/>
      <c r="L1556" s="418"/>
    </row>
    <row r="1557" spans="1:12">
      <c r="A1557" s="412"/>
      <c r="B1557" s="413"/>
      <c r="C1557" s="414"/>
      <c r="D1557" s="414"/>
      <c r="E1557" s="414"/>
      <c r="F1557" s="415"/>
      <c r="G1557" s="415"/>
      <c r="H1557" s="415"/>
      <c r="I1557" s="415"/>
      <c r="K1557" s="417"/>
      <c r="L1557" s="418"/>
    </row>
    <row r="1558" spans="1:12">
      <c r="A1558" s="419"/>
      <c r="B1558" s="420"/>
      <c r="C1558" s="421"/>
      <c r="D1558" s="421"/>
      <c r="E1558" s="421"/>
      <c r="F1558" s="422"/>
      <c r="G1558" s="415"/>
      <c r="H1558" s="415"/>
      <c r="I1558" s="415"/>
      <c r="K1558" s="417"/>
      <c r="L1558" s="418"/>
    </row>
    <row r="1559" spans="1:12">
      <c r="A1559" s="412"/>
      <c r="B1559" s="413"/>
      <c r="C1559" s="414"/>
      <c r="D1559" s="414"/>
      <c r="E1559" s="414"/>
      <c r="F1559" s="415"/>
      <c r="G1559" s="415"/>
      <c r="H1559" s="415"/>
      <c r="I1559" s="415"/>
      <c r="K1559" s="417"/>
      <c r="L1559" s="418"/>
    </row>
    <row r="1560" spans="1:12">
      <c r="A1560" s="412"/>
      <c r="B1560" s="413"/>
      <c r="C1560" s="414"/>
      <c r="D1560" s="414"/>
      <c r="E1560" s="414"/>
      <c r="F1560" s="415"/>
      <c r="G1560" s="415"/>
      <c r="H1560" s="415"/>
      <c r="I1560" s="415"/>
      <c r="K1560" s="417"/>
      <c r="L1560" s="418"/>
    </row>
    <row r="1561" spans="1:12">
      <c r="A1561" s="412"/>
      <c r="B1561" s="413"/>
      <c r="C1561" s="414"/>
      <c r="D1561" s="414"/>
      <c r="E1561" s="414"/>
      <c r="F1561" s="415"/>
      <c r="G1561" s="415"/>
      <c r="H1561" s="415"/>
      <c r="I1561" s="415"/>
      <c r="K1561" s="417"/>
      <c r="L1561" s="418"/>
    </row>
    <row r="1562" spans="1:12">
      <c r="A1562" s="412"/>
      <c r="B1562" s="413"/>
      <c r="C1562" s="414"/>
      <c r="D1562" s="414"/>
      <c r="E1562" s="414"/>
      <c r="F1562" s="415"/>
      <c r="G1562" s="415"/>
      <c r="H1562" s="415"/>
      <c r="I1562" s="415"/>
      <c r="K1562" s="417"/>
      <c r="L1562" s="418"/>
    </row>
    <row r="1563" spans="1:12">
      <c r="A1563" s="419"/>
      <c r="B1563" s="420"/>
      <c r="C1563" s="421"/>
      <c r="D1563" s="421"/>
      <c r="E1563" s="421"/>
      <c r="F1563" s="422"/>
      <c r="G1563" s="415"/>
      <c r="H1563" s="415"/>
      <c r="I1563" s="415"/>
      <c r="K1563" s="417"/>
      <c r="L1563" s="418"/>
    </row>
    <row r="1564" spans="1:12">
      <c r="A1564" s="412"/>
      <c r="B1564" s="413"/>
      <c r="C1564" s="414"/>
      <c r="D1564" s="414"/>
      <c r="E1564" s="414"/>
      <c r="F1564" s="415"/>
      <c r="G1564" s="415"/>
      <c r="H1564" s="415"/>
      <c r="I1564" s="415"/>
      <c r="K1564" s="417"/>
      <c r="L1564" s="418"/>
    </row>
    <row r="1565" spans="1:12">
      <c r="A1565" s="412"/>
      <c r="B1565" s="413"/>
      <c r="C1565" s="414"/>
      <c r="D1565" s="414"/>
      <c r="E1565" s="414"/>
      <c r="F1565" s="415"/>
      <c r="G1565" s="415"/>
      <c r="H1565" s="415"/>
      <c r="I1565" s="415"/>
      <c r="K1565" s="417"/>
      <c r="L1565" s="418"/>
    </row>
    <row r="1566" spans="1:12">
      <c r="A1566" s="412"/>
      <c r="B1566" s="413"/>
      <c r="C1566" s="414"/>
      <c r="D1566" s="414"/>
      <c r="E1566" s="414"/>
      <c r="F1566" s="415"/>
      <c r="G1566" s="415"/>
      <c r="H1566" s="415"/>
      <c r="I1566" s="415"/>
      <c r="K1566" s="417"/>
      <c r="L1566" s="418"/>
    </row>
    <row r="1567" spans="1:12">
      <c r="A1567" s="412"/>
      <c r="B1567" s="413"/>
      <c r="C1567" s="414"/>
      <c r="D1567" s="414"/>
      <c r="E1567" s="414"/>
      <c r="F1567" s="415"/>
      <c r="G1567" s="415"/>
      <c r="H1567" s="415"/>
      <c r="I1567" s="415"/>
      <c r="K1567" s="417"/>
      <c r="L1567" s="418"/>
    </row>
    <row r="1568" spans="1:12">
      <c r="A1568" s="419"/>
      <c r="B1568" s="420"/>
      <c r="C1568" s="421"/>
      <c r="D1568" s="421"/>
      <c r="E1568" s="421"/>
      <c r="F1568" s="422"/>
      <c r="G1568" s="415"/>
      <c r="H1568" s="415"/>
      <c r="I1568" s="415"/>
      <c r="K1568" s="417"/>
      <c r="L1568" s="418"/>
    </row>
    <row r="1569" spans="1:12">
      <c r="A1569" s="412"/>
      <c r="B1569" s="413"/>
      <c r="C1569" s="414"/>
      <c r="D1569" s="414"/>
      <c r="E1569" s="414"/>
      <c r="F1569" s="415"/>
      <c r="G1569" s="415"/>
      <c r="H1569" s="415"/>
      <c r="I1569" s="415"/>
      <c r="K1569" s="417"/>
      <c r="L1569" s="418"/>
    </row>
    <row r="1570" spans="1:12">
      <c r="A1570" s="412"/>
      <c r="B1570" s="413"/>
      <c r="C1570" s="414"/>
      <c r="D1570" s="414"/>
      <c r="E1570" s="414"/>
      <c r="F1570" s="415"/>
      <c r="G1570" s="415"/>
      <c r="H1570" s="415"/>
      <c r="I1570" s="415"/>
      <c r="K1570" s="417"/>
      <c r="L1570" s="418"/>
    </row>
    <row r="1571" spans="1:12">
      <c r="A1571" s="412"/>
      <c r="B1571" s="413"/>
      <c r="C1571" s="414"/>
      <c r="D1571" s="414"/>
      <c r="E1571" s="414"/>
      <c r="F1571" s="415"/>
      <c r="G1571" s="415"/>
      <c r="H1571" s="415"/>
      <c r="I1571" s="415"/>
      <c r="K1571" s="417"/>
      <c r="L1571" s="418"/>
    </row>
    <row r="1572" spans="1:12">
      <c r="A1572" s="412"/>
      <c r="B1572" s="413"/>
      <c r="C1572" s="414"/>
      <c r="D1572" s="414"/>
      <c r="E1572" s="414"/>
      <c r="F1572" s="415"/>
      <c r="G1572" s="415"/>
      <c r="H1572" s="415"/>
      <c r="I1572" s="415"/>
      <c r="K1572" s="417"/>
      <c r="L1572" s="418"/>
    </row>
    <row r="1573" spans="1:12">
      <c r="A1573" s="419"/>
      <c r="B1573" s="420"/>
      <c r="C1573" s="421"/>
      <c r="D1573" s="421"/>
      <c r="E1573" s="421"/>
      <c r="F1573" s="422"/>
      <c r="G1573" s="415"/>
      <c r="H1573" s="415"/>
      <c r="I1573" s="415"/>
      <c r="K1573" s="417"/>
      <c r="L1573" s="418"/>
    </row>
    <row r="1574" spans="1:12">
      <c r="A1574" s="412"/>
      <c r="B1574" s="413"/>
      <c r="C1574" s="414"/>
      <c r="D1574" s="414"/>
      <c r="E1574" s="414"/>
      <c r="F1574" s="415"/>
      <c r="G1574" s="415"/>
      <c r="H1574" s="415"/>
      <c r="I1574" s="415"/>
      <c r="K1574" s="417"/>
      <c r="L1574" s="418"/>
    </row>
    <row r="1575" spans="1:12">
      <c r="A1575" s="412"/>
      <c r="B1575" s="413"/>
      <c r="C1575" s="414"/>
      <c r="D1575" s="414"/>
      <c r="E1575" s="414"/>
      <c r="F1575" s="415"/>
      <c r="G1575" s="415"/>
      <c r="H1575" s="415"/>
      <c r="I1575" s="415"/>
      <c r="K1575" s="417"/>
      <c r="L1575" s="418"/>
    </row>
    <row r="1576" spans="1:12">
      <c r="A1576" s="412"/>
      <c r="B1576" s="413"/>
      <c r="C1576" s="414"/>
      <c r="D1576" s="414"/>
      <c r="E1576" s="414"/>
      <c r="F1576" s="415"/>
      <c r="G1576" s="415"/>
      <c r="H1576" s="415"/>
      <c r="I1576" s="415"/>
      <c r="K1576" s="417"/>
      <c r="L1576" s="418"/>
    </row>
    <row r="1577" spans="1:12">
      <c r="A1577" s="412"/>
      <c r="B1577" s="413"/>
      <c r="C1577" s="414"/>
      <c r="D1577" s="414"/>
      <c r="E1577" s="414"/>
      <c r="F1577" s="415"/>
      <c r="G1577" s="415"/>
      <c r="H1577" s="415"/>
      <c r="I1577" s="415"/>
      <c r="K1577" s="417"/>
      <c r="L1577" s="418"/>
    </row>
    <row r="1578" spans="1:12">
      <c r="A1578" s="419"/>
      <c r="B1578" s="420"/>
      <c r="C1578" s="421"/>
      <c r="D1578" s="421"/>
      <c r="E1578" s="421"/>
      <c r="F1578" s="422"/>
      <c r="G1578" s="415"/>
      <c r="H1578" s="415"/>
      <c r="I1578" s="415"/>
      <c r="K1578" s="417"/>
      <c r="L1578" s="418"/>
    </row>
    <row r="1579" spans="1:12">
      <c r="A1579" s="412"/>
      <c r="B1579" s="413"/>
      <c r="C1579" s="414"/>
      <c r="D1579" s="414"/>
      <c r="E1579" s="414"/>
      <c r="F1579" s="415"/>
      <c r="G1579" s="415"/>
      <c r="H1579" s="415"/>
      <c r="I1579" s="415"/>
      <c r="K1579" s="417"/>
      <c r="L1579" s="418"/>
    </row>
    <row r="1580" spans="1:12">
      <c r="A1580" s="412"/>
      <c r="B1580" s="413"/>
      <c r="C1580" s="414"/>
      <c r="D1580" s="414"/>
      <c r="E1580" s="414"/>
      <c r="F1580" s="415"/>
      <c r="G1580" s="415"/>
      <c r="H1580" s="415"/>
      <c r="I1580" s="415"/>
      <c r="K1580" s="417"/>
      <c r="L1580" s="418"/>
    </row>
    <row r="1581" spans="1:12">
      <c r="A1581" s="412"/>
      <c r="B1581" s="413"/>
      <c r="C1581" s="414"/>
      <c r="D1581" s="414"/>
      <c r="E1581" s="414"/>
      <c r="F1581" s="415"/>
      <c r="G1581" s="415"/>
      <c r="H1581" s="415"/>
      <c r="I1581" s="415"/>
      <c r="K1581" s="417"/>
      <c r="L1581" s="418"/>
    </row>
    <row r="1582" spans="1:12">
      <c r="A1582" s="412"/>
      <c r="B1582" s="413"/>
      <c r="C1582" s="414"/>
      <c r="D1582" s="414"/>
      <c r="E1582" s="414"/>
      <c r="F1582" s="415"/>
      <c r="G1582" s="415"/>
      <c r="H1582" s="415"/>
      <c r="I1582" s="415"/>
      <c r="K1582" s="417"/>
      <c r="L1582" s="418"/>
    </row>
    <row r="1583" spans="1:12">
      <c r="A1583" s="419"/>
      <c r="B1583" s="420"/>
      <c r="C1583" s="421"/>
      <c r="D1583" s="421"/>
      <c r="E1583" s="421"/>
      <c r="F1583" s="422"/>
      <c r="G1583" s="415"/>
      <c r="H1583" s="415"/>
      <c r="I1583" s="415"/>
      <c r="K1583" s="417"/>
      <c r="L1583" s="418"/>
    </row>
    <row r="1584" spans="1:12">
      <c r="A1584" s="412"/>
      <c r="B1584" s="413"/>
      <c r="C1584" s="414"/>
      <c r="D1584" s="414"/>
      <c r="E1584" s="414"/>
      <c r="F1584" s="415"/>
      <c r="G1584" s="415"/>
      <c r="H1584" s="415"/>
      <c r="I1584" s="415"/>
      <c r="K1584" s="417"/>
      <c r="L1584" s="418"/>
    </row>
    <row r="1585" spans="1:12">
      <c r="A1585" s="412"/>
      <c r="B1585" s="413"/>
      <c r="C1585" s="414"/>
      <c r="D1585" s="414"/>
      <c r="E1585" s="414"/>
      <c r="F1585" s="415"/>
      <c r="G1585" s="415"/>
      <c r="H1585" s="415"/>
      <c r="I1585" s="415"/>
      <c r="K1585" s="417"/>
      <c r="L1585" s="418"/>
    </row>
    <row r="1586" spans="1:12">
      <c r="A1586" s="412"/>
      <c r="B1586" s="413"/>
      <c r="C1586" s="414"/>
      <c r="D1586" s="414"/>
      <c r="E1586" s="414"/>
      <c r="F1586" s="415"/>
      <c r="G1586" s="415"/>
      <c r="H1586" s="415"/>
      <c r="I1586" s="415"/>
      <c r="K1586" s="417"/>
      <c r="L1586" s="418"/>
    </row>
    <row r="1587" spans="1:12">
      <c r="A1587" s="412"/>
      <c r="B1587" s="413"/>
      <c r="C1587" s="414"/>
      <c r="D1587" s="414"/>
      <c r="E1587" s="414"/>
      <c r="F1587" s="415"/>
      <c r="G1587" s="415"/>
      <c r="H1587" s="415"/>
      <c r="I1587" s="415"/>
      <c r="K1587" s="417"/>
      <c r="L1587" s="418"/>
    </row>
    <row r="1588" spans="1:12">
      <c r="A1588" s="419"/>
      <c r="B1588" s="420"/>
      <c r="C1588" s="421"/>
      <c r="D1588" s="421"/>
      <c r="E1588" s="421"/>
      <c r="F1588" s="422"/>
      <c r="G1588" s="415"/>
      <c r="H1588" s="415"/>
      <c r="I1588" s="415"/>
      <c r="K1588" s="417"/>
      <c r="L1588" s="418"/>
    </row>
    <row r="1589" spans="1:12">
      <c r="A1589" s="412"/>
      <c r="B1589" s="413"/>
      <c r="C1589" s="414"/>
      <c r="D1589" s="414"/>
      <c r="E1589" s="414"/>
      <c r="F1589" s="415"/>
      <c r="G1589" s="415"/>
      <c r="H1589" s="415"/>
      <c r="I1589" s="415"/>
      <c r="K1589" s="417"/>
      <c r="L1589" s="418"/>
    </row>
    <row r="1590" spans="1:12">
      <c r="A1590" s="412"/>
      <c r="B1590" s="413"/>
      <c r="C1590" s="414"/>
      <c r="D1590" s="414"/>
      <c r="E1590" s="414"/>
      <c r="F1590" s="415"/>
      <c r="G1590" s="415"/>
      <c r="H1590" s="415"/>
      <c r="I1590" s="415"/>
      <c r="K1590" s="417"/>
      <c r="L1590" s="418"/>
    </row>
    <row r="1591" spans="1:12">
      <c r="A1591" s="412"/>
      <c r="B1591" s="413"/>
      <c r="C1591" s="414"/>
      <c r="D1591" s="414"/>
      <c r="E1591" s="414"/>
      <c r="F1591" s="415"/>
      <c r="G1591" s="415"/>
      <c r="H1591" s="415"/>
      <c r="I1591" s="415"/>
      <c r="K1591" s="417"/>
      <c r="L1591" s="418"/>
    </row>
    <row r="1592" spans="1:12">
      <c r="A1592" s="412"/>
      <c r="B1592" s="413"/>
      <c r="C1592" s="414"/>
      <c r="D1592" s="414"/>
      <c r="E1592" s="414"/>
      <c r="F1592" s="415"/>
      <c r="G1592" s="415"/>
      <c r="H1592" s="415"/>
      <c r="I1592" s="415"/>
      <c r="K1592" s="417"/>
      <c r="L1592" s="418"/>
    </row>
    <row r="1593" spans="1:12">
      <c r="A1593" s="419"/>
      <c r="B1593" s="420"/>
      <c r="C1593" s="421"/>
      <c r="D1593" s="421"/>
      <c r="E1593" s="421"/>
      <c r="F1593" s="422"/>
      <c r="G1593" s="415"/>
      <c r="H1593" s="415"/>
      <c r="I1593" s="415"/>
      <c r="K1593" s="417"/>
      <c r="L1593" s="418"/>
    </row>
    <row r="1594" spans="1:12">
      <c r="A1594" s="412"/>
      <c r="B1594" s="413"/>
      <c r="C1594" s="414"/>
      <c r="D1594" s="414"/>
      <c r="E1594" s="414"/>
      <c r="F1594" s="415"/>
      <c r="G1594" s="415"/>
      <c r="H1594" s="415"/>
      <c r="I1594" s="415"/>
      <c r="K1594" s="417"/>
      <c r="L1594" s="418"/>
    </row>
    <row r="1595" spans="1:12">
      <c r="A1595" s="412"/>
      <c r="B1595" s="413"/>
      <c r="C1595" s="414"/>
      <c r="D1595" s="414"/>
      <c r="E1595" s="414"/>
      <c r="F1595" s="415"/>
      <c r="G1595" s="415"/>
      <c r="H1595" s="415"/>
      <c r="I1595" s="415"/>
      <c r="K1595" s="417"/>
      <c r="L1595" s="418"/>
    </row>
    <row r="1596" spans="1:12">
      <c r="A1596" s="412"/>
      <c r="B1596" s="413"/>
      <c r="C1596" s="414"/>
      <c r="D1596" s="414"/>
      <c r="E1596" s="414"/>
      <c r="F1596" s="415"/>
      <c r="G1596" s="415"/>
      <c r="H1596" s="415"/>
      <c r="I1596" s="415"/>
      <c r="K1596" s="417"/>
      <c r="L1596" s="418"/>
    </row>
    <row r="1597" spans="1:12">
      <c r="A1597" s="412"/>
      <c r="B1597" s="413"/>
      <c r="C1597" s="414"/>
      <c r="D1597" s="414"/>
      <c r="E1597" s="414"/>
      <c r="F1597" s="415"/>
      <c r="G1597" s="415"/>
      <c r="H1597" s="415"/>
      <c r="I1597" s="415"/>
      <c r="K1597" s="417"/>
      <c r="L1597" s="418"/>
    </row>
    <row r="1598" spans="1:12">
      <c r="A1598" s="419"/>
      <c r="B1598" s="420"/>
      <c r="C1598" s="421"/>
      <c r="D1598" s="421"/>
      <c r="E1598" s="421"/>
      <c r="F1598" s="422"/>
      <c r="G1598" s="415"/>
      <c r="H1598" s="415"/>
      <c r="I1598" s="415"/>
      <c r="K1598" s="417"/>
      <c r="L1598" s="418"/>
    </row>
    <row r="1599" spans="1:12">
      <c r="A1599" s="412"/>
      <c r="B1599" s="413"/>
      <c r="C1599" s="414"/>
      <c r="D1599" s="414"/>
      <c r="E1599" s="414"/>
      <c r="F1599" s="415"/>
      <c r="G1599" s="415"/>
      <c r="H1599" s="415"/>
      <c r="I1599" s="415"/>
      <c r="K1599" s="417"/>
      <c r="L1599" s="418"/>
    </row>
    <row r="1600" spans="1:12">
      <c r="A1600" s="412"/>
      <c r="B1600" s="413"/>
      <c r="C1600" s="414"/>
      <c r="D1600" s="414"/>
      <c r="E1600" s="414"/>
      <c r="F1600" s="415"/>
      <c r="G1600" s="415"/>
      <c r="H1600" s="415"/>
      <c r="I1600" s="415"/>
      <c r="K1600" s="417"/>
      <c r="L1600" s="418"/>
    </row>
    <row r="1601" spans="1:12">
      <c r="A1601" s="412"/>
      <c r="B1601" s="413"/>
      <c r="C1601" s="414"/>
      <c r="D1601" s="414"/>
      <c r="E1601" s="414"/>
      <c r="F1601" s="415"/>
      <c r="G1601" s="415"/>
      <c r="H1601" s="415"/>
      <c r="I1601" s="415"/>
      <c r="K1601" s="417"/>
      <c r="L1601" s="418"/>
    </row>
    <row r="1602" spans="1:12">
      <c r="A1602" s="412"/>
      <c r="B1602" s="413"/>
      <c r="C1602" s="414"/>
      <c r="D1602" s="414"/>
      <c r="E1602" s="414"/>
      <c r="F1602" s="415"/>
      <c r="G1602" s="415"/>
      <c r="H1602" s="415"/>
      <c r="I1602" s="415"/>
      <c r="K1602" s="417"/>
      <c r="L1602" s="418"/>
    </row>
    <row r="1603" spans="1:12">
      <c r="A1603" s="419"/>
      <c r="B1603" s="420"/>
      <c r="C1603" s="421"/>
      <c r="D1603" s="421"/>
      <c r="E1603" s="421"/>
      <c r="F1603" s="422"/>
      <c r="G1603" s="415"/>
      <c r="H1603" s="415"/>
      <c r="I1603" s="415"/>
      <c r="K1603" s="417"/>
      <c r="L1603" s="418"/>
    </row>
    <row r="1604" spans="1:12">
      <c r="A1604" s="412"/>
      <c r="B1604" s="413"/>
      <c r="C1604" s="414"/>
      <c r="D1604" s="414"/>
      <c r="E1604" s="414"/>
      <c r="F1604" s="415"/>
      <c r="G1604" s="415"/>
      <c r="H1604" s="415"/>
      <c r="I1604" s="415"/>
      <c r="K1604" s="417"/>
      <c r="L1604" s="418"/>
    </row>
    <row r="1605" spans="1:12">
      <c r="A1605" s="412"/>
      <c r="B1605" s="413"/>
      <c r="C1605" s="414"/>
      <c r="D1605" s="414"/>
      <c r="E1605" s="414"/>
      <c r="F1605" s="415"/>
      <c r="G1605" s="415"/>
      <c r="H1605" s="415"/>
      <c r="I1605" s="415"/>
      <c r="K1605" s="417"/>
      <c r="L1605" s="418"/>
    </row>
    <row r="1606" spans="1:12">
      <c r="A1606" s="412"/>
      <c r="B1606" s="413"/>
      <c r="C1606" s="414"/>
      <c r="D1606" s="414"/>
      <c r="E1606" s="414"/>
      <c r="F1606" s="415"/>
      <c r="G1606" s="415"/>
      <c r="H1606" s="415"/>
      <c r="I1606" s="415"/>
      <c r="K1606" s="417"/>
      <c r="L1606" s="418"/>
    </row>
    <row r="1607" spans="1:12">
      <c r="A1607" s="412"/>
      <c r="B1607" s="413"/>
      <c r="C1607" s="414"/>
      <c r="D1607" s="414"/>
      <c r="E1607" s="414"/>
      <c r="F1607" s="415"/>
      <c r="G1607" s="415"/>
      <c r="H1607" s="415"/>
      <c r="I1607" s="415"/>
      <c r="K1607" s="417"/>
      <c r="L1607" s="418"/>
    </row>
    <row r="1608" spans="1:12">
      <c r="A1608" s="419"/>
      <c r="B1608" s="420"/>
      <c r="C1608" s="421"/>
      <c r="D1608" s="421"/>
      <c r="E1608" s="421"/>
      <c r="F1608" s="422"/>
      <c r="G1608" s="415"/>
      <c r="H1608" s="415"/>
      <c r="I1608" s="415"/>
      <c r="K1608" s="417"/>
      <c r="L1608" s="418"/>
    </row>
    <row r="1609" spans="1:12">
      <c r="A1609" s="412"/>
      <c r="B1609" s="413"/>
      <c r="C1609" s="414"/>
      <c r="D1609" s="414"/>
      <c r="E1609" s="414"/>
      <c r="F1609" s="415"/>
      <c r="G1609" s="415"/>
      <c r="H1609" s="415"/>
      <c r="I1609" s="415"/>
      <c r="K1609" s="417"/>
      <c r="L1609" s="418"/>
    </row>
    <row r="1610" spans="1:12">
      <c r="A1610" s="412"/>
      <c r="B1610" s="413"/>
      <c r="C1610" s="414"/>
      <c r="D1610" s="414"/>
      <c r="E1610" s="414"/>
      <c r="F1610" s="415"/>
      <c r="G1610" s="415"/>
      <c r="H1610" s="415"/>
      <c r="I1610" s="415"/>
      <c r="K1610" s="417"/>
      <c r="L1610" s="418"/>
    </row>
    <row r="1611" spans="1:12">
      <c r="A1611" s="412"/>
      <c r="B1611" s="413"/>
      <c r="C1611" s="414"/>
      <c r="D1611" s="414"/>
      <c r="E1611" s="414"/>
      <c r="F1611" s="415"/>
      <c r="G1611" s="415"/>
      <c r="H1611" s="415"/>
      <c r="I1611" s="415"/>
      <c r="K1611" s="417"/>
      <c r="L1611" s="418"/>
    </row>
    <row r="1612" spans="1:12">
      <c r="A1612" s="412"/>
      <c r="B1612" s="413"/>
      <c r="C1612" s="414"/>
      <c r="D1612" s="414"/>
      <c r="E1612" s="414"/>
      <c r="F1612" s="415"/>
      <c r="G1612" s="415"/>
      <c r="H1612" s="415"/>
      <c r="I1612" s="415"/>
      <c r="K1612" s="417"/>
      <c r="L1612" s="418"/>
    </row>
    <row r="1613" spans="1:12">
      <c r="A1613" s="419"/>
      <c r="B1613" s="420"/>
      <c r="C1613" s="421"/>
      <c r="D1613" s="421"/>
      <c r="E1613" s="421"/>
      <c r="F1613" s="422"/>
      <c r="G1613" s="415"/>
      <c r="H1613" s="415"/>
      <c r="I1613" s="415"/>
      <c r="K1613" s="417"/>
      <c r="L1613" s="418"/>
    </row>
    <row r="1614" spans="1:12">
      <c r="A1614" s="412"/>
      <c r="B1614" s="413"/>
      <c r="C1614" s="414"/>
      <c r="D1614" s="414"/>
      <c r="E1614" s="414"/>
      <c r="F1614" s="415"/>
      <c r="G1614" s="415"/>
      <c r="H1614" s="415"/>
      <c r="I1614" s="415"/>
      <c r="K1614" s="417"/>
      <c r="L1614" s="418"/>
    </row>
    <row r="1615" spans="1:12">
      <c r="A1615" s="412"/>
      <c r="B1615" s="413"/>
      <c r="C1615" s="414"/>
      <c r="D1615" s="414"/>
      <c r="E1615" s="414"/>
      <c r="F1615" s="415"/>
      <c r="G1615" s="415"/>
      <c r="H1615" s="415"/>
      <c r="I1615" s="415"/>
      <c r="K1615" s="417"/>
      <c r="L1615" s="418"/>
    </row>
    <row r="1616" spans="1:12">
      <c r="A1616" s="412"/>
      <c r="B1616" s="413"/>
      <c r="C1616" s="414"/>
      <c r="D1616" s="414"/>
      <c r="E1616" s="414"/>
      <c r="F1616" s="415"/>
      <c r="G1616" s="415"/>
      <c r="H1616" s="415"/>
      <c r="I1616" s="415"/>
      <c r="K1616" s="417"/>
      <c r="L1616" s="418"/>
    </row>
    <row r="1617" spans="1:12">
      <c r="A1617" s="412"/>
      <c r="B1617" s="413"/>
      <c r="C1617" s="414"/>
      <c r="D1617" s="414"/>
      <c r="E1617" s="414"/>
      <c r="F1617" s="415"/>
      <c r="G1617" s="415"/>
      <c r="H1617" s="415"/>
      <c r="I1617" s="415"/>
      <c r="K1617" s="417"/>
      <c r="L1617" s="418"/>
    </row>
    <row r="1618" spans="1:12">
      <c r="A1618" s="419"/>
      <c r="B1618" s="420"/>
      <c r="C1618" s="421"/>
      <c r="D1618" s="421"/>
      <c r="E1618" s="421"/>
      <c r="F1618" s="422"/>
      <c r="G1618" s="415"/>
      <c r="H1618" s="415"/>
      <c r="I1618" s="415"/>
      <c r="K1618" s="417"/>
      <c r="L1618" s="418"/>
    </row>
    <row r="1619" spans="1:12">
      <c r="A1619" s="412"/>
      <c r="B1619" s="413"/>
      <c r="C1619" s="414"/>
      <c r="D1619" s="414"/>
      <c r="E1619" s="414"/>
      <c r="F1619" s="415"/>
      <c r="G1619" s="415"/>
      <c r="H1619" s="415"/>
      <c r="I1619" s="415"/>
      <c r="K1619" s="417"/>
      <c r="L1619" s="418"/>
    </row>
    <row r="1620" spans="1:12">
      <c r="A1620" s="412"/>
      <c r="B1620" s="413"/>
      <c r="C1620" s="414"/>
      <c r="D1620" s="414"/>
      <c r="E1620" s="414"/>
      <c r="F1620" s="415"/>
      <c r="G1620" s="415"/>
      <c r="H1620" s="415"/>
      <c r="I1620" s="415"/>
      <c r="K1620" s="417"/>
      <c r="L1620" s="418"/>
    </row>
    <row r="1621" spans="1:12">
      <c r="A1621" s="412"/>
      <c r="B1621" s="413"/>
      <c r="C1621" s="414"/>
      <c r="D1621" s="414"/>
      <c r="E1621" s="414"/>
      <c r="F1621" s="415"/>
      <c r="G1621" s="415"/>
      <c r="H1621" s="415"/>
      <c r="I1621" s="415"/>
      <c r="K1621" s="417"/>
      <c r="L1621" s="418"/>
    </row>
    <row r="1622" spans="1:12">
      <c r="A1622" s="412"/>
      <c r="B1622" s="413"/>
      <c r="C1622" s="414"/>
      <c r="D1622" s="414"/>
      <c r="E1622" s="414"/>
      <c r="F1622" s="415"/>
      <c r="G1622" s="415"/>
      <c r="H1622" s="415"/>
      <c r="I1622" s="415"/>
      <c r="K1622" s="417"/>
      <c r="L1622" s="418"/>
    </row>
    <row r="1623" spans="1:12">
      <c r="A1623" s="419"/>
      <c r="B1623" s="420"/>
      <c r="C1623" s="421"/>
      <c r="D1623" s="421"/>
      <c r="E1623" s="421"/>
      <c r="F1623" s="422"/>
      <c r="G1623" s="415"/>
      <c r="H1623" s="415"/>
      <c r="I1623" s="415"/>
      <c r="K1623" s="417"/>
      <c r="L1623" s="418"/>
    </row>
    <row r="1624" spans="1:12">
      <c r="A1624" s="412"/>
      <c r="B1624" s="413"/>
      <c r="C1624" s="414"/>
      <c r="D1624" s="414"/>
      <c r="E1624" s="414"/>
      <c r="F1624" s="415"/>
      <c r="G1624" s="415"/>
      <c r="H1624" s="415"/>
      <c r="I1624" s="415"/>
      <c r="K1624" s="417"/>
      <c r="L1624" s="418"/>
    </row>
    <row r="1625" spans="1:12">
      <c r="A1625" s="412"/>
      <c r="B1625" s="413"/>
      <c r="C1625" s="414"/>
      <c r="D1625" s="414"/>
      <c r="E1625" s="414"/>
      <c r="F1625" s="415"/>
      <c r="G1625" s="415"/>
      <c r="H1625" s="415"/>
      <c r="I1625" s="415"/>
      <c r="K1625" s="417"/>
      <c r="L1625" s="418"/>
    </row>
    <row r="1626" spans="1:12">
      <c r="A1626" s="412"/>
      <c r="B1626" s="413"/>
      <c r="C1626" s="414"/>
      <c r="D1626" s="414"/>
      <c r="E1626" s="414"/>
      <c r="F1626" s="415"/>
      <c r="G1626" s="415"/>
      <c r="H1626" s="415"/>
      <c r="I1626" s="415"/>
      <c r="K1626" s="417"/>
      <c r="L1626" s="418"/>
    </row>
    <row r="1627" spans="1:12">
      <c r="A1627" s="412"/>
      <c r="B1627" s="413"/>
      <c r="C1627" s="414"/>
      <c r="D1627" s="414"/>
      <c r="E1627" s="414"/>
      <c r="F1627" s="415"/>
      <c r="G1627" s="415"/>
      <c r="H1627" s="415"/>
      <c r="I1627" s="415"/>
      <c r="K1627" s="417"/>
      <c r="L1627" s="418"/>
    </row>
    <row r="1628" spans="1:12">
      <c r="A1628" s="419"/>
      <c r="B1628" s="420"/>
      <c r="C1628" s="421"/>
      <c r="D1628" s="421"/>
      <c r="E1628" s="421"/>
      <c r="F1628" s="422"/>
      <c r="G1628" s="415"/>
      <c r="H1628" s="415"/>
      <c r="I1628" s="415"/>
      <c r="K1628" s="417"/>
      <c r="L1628" s="418"/>
    </row>
    <row r="1629" spans="1:12">
      <c r="A1629" s="412"/>
      <c r="B1629" s="413"/>
      <c r="C1629" s="414"/>
      <c r="D1629" s="414"/>
      <c r="E1629" s="414"/>
      <c r="F1629" s="415"/>
      <c r="G1629" s="415"/>
      <c r="H1629" s="415"/>
      <c r="I1629" s="415"/>
      <c r="K1629" s="417"/>
      <c r="L1629" s="418"/>
    </row>
    <row r="1630" spans="1:12">
      <c r="A1630" s="412"/>
      <c r="B1630" s="413"/>
      <c r="C1630" s="414"/>
      <c r="D1630" s="414"/>
      <c r="E1630" s="414"/>
      <c r="F1630" s="415"/>
      <c r="G1630" s="415"/>
      <c r="H1630" s="415"/>
      <c r="I1630" s="415"/>
      <c r="K1630" s="417"/>
      <c r="L1630" s="418"/>
    </row>
    <row r="1631" spans="1:12">
      <c r="A1631" s="412"/>
      <c r="B1631" s="413"/>
      <c r="C1631" s="414"/>
      <c r="D1631" s="414"/>
      <c r="E1631" s="414"/>
      <c r="F1631" s="415"/>
      <c r="G1631" s="415"/>
      <c r="H1631" s="415"/>
      <c r="I1631" s="415"/>
      <c r="K1631" s="417"/>
      <c r="L1631" s="418"/>
    </row>
    <row r="1632" spans="1:12">
      <c r="A1632" s="412"/>
      <c r="B1632" s="413"/>
      <c r="C1632" s="414"/>
      <c r="D1632" s="414"/>
      <c r="E1632" s="414"/>
      <c r="F1632" s="415"/>
      <c r="G1632" s="415"/>
      <c r="H1632" s="415"/>
      <c r="I1632" s="415"/>
      <c r="K1632" s="417"/>
      <c r="L1632" s="418"/>
    </row>
    <row r="1633" spans="1:12">
      <c r="A1633" s="419"/>
      <c r="B1633" s="420"/>
      <c r="C1633" s="421"/>
      <c r="D1633" s="421"/>
      <c r="E1633" s="421"/>
      <c r="F1633" s="422"/>
      <c r="G1633" s="415"/>
      <c r="H1633" s="415"/>
      <c r="I1633" s="415"/>
      <c r="K1633" s="417"/>
      <c r="L1633" s="418"/>
    </row>
    <row r="1634" spans="1:12">
      <c r="A1634" s="412"/>
      <c r="B1634" s="413"/>
      <c r="C1634" s="414"/>
      <c r="D1634" s="414"/>
      <c r="E1634" s="414"/>
      <c r="F1634" s="415"/>
      <c r="G1634" s="415"/>
      <c r="H1634" s="415"/>
      <c r="I1634" s="415"/>
      <c r="K1634" s="417"/>
      <c r="L1634" s="418"/>
    </row>
    <row r="1635" spans="1:12">
      <c r="A1635" s="412"/>
      <c r="B1635" s="413"/>
      <c r="C1635" s="414"/>
      <c r="D1635" s="414"/>
      <c r="E1635" s="414"/>
      <c r="F1635" s="415"/>
      <c r="G1635" s="415"/>
      <c r="H1635" s="415"/>
      <c r="I1635" s="415"/>
      <c r="K1635" s="417"/>
      <c r="L1635" s="418"/>
    </row>
    <row r="1636" spans="1:12">
      <c r="A1636" s="412"/>
      <c r="B1636" s="413"/>
      <c r="C1636" s="414"/>
      <c r="D1636" s="414"/>
      <c r="E1636" s="414"/>
      <c r="F1636" s="415"/>
      <c r="G1636" s="415"/>
      <c r="H1636" s="415"/>
      <c r="I1636" s="415"/>
      <c r="K1636" s="417"/>
      <c r="L1636" s="418"/>
    </row>
    <row r="1637" spans="1:12">
      <c r="A1637" s="412"/>
      <c r="B1637" s="413"/>
      <c r="C1637" s="414"/>
      <c r="D1637" s="414"/>
      <c r="E1637" s="414"/>
      <c r="F1637" s="415"/>
      <c r="G1637" s="415"/>
      <c r="H1637" s="415"/>
      <c r="I1637" s="415"/>
      <c r="K1637" s="417"/>
      <c r="L1637" s="418"/>
    </row>
    <row r="1638" spans="1:12">
      <c r="A1638" s="419"/>
      <c r="B1638" s="420"/>
      <c r="C1638" s="421"/>
      <c r="D1638" s="421"/>
      <c r="E1638" s="421"/>
      <c r="F1638" s="422"/>
      <c r="G1638" s="415"/>
      <c r="H1638" s="415"/>
      <c r="I1638" s="415"/>
      <c r="K1638" s="417"/>
      <c r="L1638" s="418"/>
    </row>
    <row r="1639" spans="1:12">
      <c r="A1639" s="412"/>
      <c r="B1639" s="413"/>
      <c r="C1639" s="414"/>
      <c r="D1639" s="414"/>
      <c r="E1639" s="414"/>
      <c r="F1639" s="415"/>
      <c r="G1639" s="415"/>
      <c r="H1639" s="415"/>
      <c r="I1639" s="415"/>
      <c r="K1639" s="417"/>
      <c r="L1639" s="418"/>
    </row>
    <row r="1640" spans="1:12">
      <c r="A1640" s="412"/>
      <c r="B1640" s="413"/>
      <c r="C1640" s="414"/>
      <c r="D1640" s="414"/>
      <c r="E1640" s="414"/>
      <c r="F1640" s="415"/>
      <c r="G1640" s="415"/>
      <c r="H1640" s="415"/>
      <c r="I1640" s="415"/>
      <c r="K1640" s="417"/>
      <c r="L1640" s="418"/>
    </row>
    <row r="1641" spans="1:12">
      <c r="A1641" s="412"/>
      <c r="B1641" s="413"/>
      <c r="C1641" s="414"/>
      <c r="D1641" s="414"/>
      <c r="E1641" s="414"/>
      <c r="F1641" s="415"/>
      <c r="G1641" s="415"/>
      <c r="H1641" s="415"/>
      <c r="I1641" s="415"/>
      <c r="K1641" s="417"/>
      <c r="L1641" s="418"/>
    </row>
    <row r="1642" spans="1:12">
      <c r="A1642" s="412"/>
      <c r="B1642" s="413"/>
      <c r="C1642" s="414"/>
      <c r="D1642" s="414"/>
      <c r="E1642" s="414"/>
      <c r="F1642" s="415"/>
      <c r="G1642" s="415"/>
      <c r="H1642" s="415"/>
      <c r="I1642" s="415"/>
      <c r="K1642" s="417"/>
      <c r="L1642" s="418"/>
    </row>
    <row r="1643" spans="1:12">
      <c r="A1643" s="419"/>
      <c r="B1643" s="420"/>
      <c r="C1643" s="421"/>
      <c r="D1643" s="421"/>
      <c r="E1643" s="421"/>
      <c r="F1643" s="422"/>
      <c r="G1643" s="415"/>
      <c r="H1643" s="415"/>
      <c r="I1643" s="415"/>
      <c r="K1643" s="417"/>
      <c r="L1643" s="418"/>
    </row>
    <row r="1644" spans="1:12">
      <c r="A1644" s="412"/>
      <c r="B1644" s="413"/>
      <c r="C1644" s="414"/>
      <c r="D1644" s="414"/>
      <c r="E1644" s="414"/>
      <c r="F1644" s="415"/>
      <c r="G1644" s="415"/>
      <c r="H1644" s="415"/>
      <c r="I1644" s="415"/>
      <c r="K1644" s="417"/>
      <c r="L1644" s="418"/>
    </row>
    <row r="1645" spans="1:12">
      <c r="A1645" s="412"/>
      <c r="B1645" s="413"/>
      <c r="C1645" s="414"/>
      <c r="D1645" s="414"/>
      <c r="E1645" s="414"/>
      <c r="F1645" s="415"/>
      <c r="G1645" s="415"/>
      <c r="H1645" s="415"/>
      <c r="I1645" s="415"/>
      <c r="K1645" s="417"/>
      <c r="L1645" s="418"/>
    </row>
    <row r="1646" spans="1:12">
      <c r="A1646" s="412"/>
      <c r="B1646" s="413"/>
      <c r="C1646" s="414"/>
      <c r="D1646" s="414"/>
      <c r="E1646" s="414"/>
      <c r="F1646" s="415"/>
      <c r="G1646" s="415"/>
      <c r="H1646" s="415"/>
      <c r="I1646" s="415"/>
      <c r="K1646" s="417"/>
      <c r="L1646" s="418"/>
    </row>
    <row r="1647" spans="1:12">
      <c r="A1647" s="412"/>
      <c r="B1647" s="413"/>
      <c r="C1647" s="414"/>
      <c r="D1647" s="414"/>
      <c r="E1647" s="414"/>
      <c r="F1647" s="415"/>
      <c r="G1647" s="415"/>
      <c r="H1647" s="415"/>
      <c r="I1647" s="415"/>
      <c r="K1647" s="417"/>
      <c r="L1647" s="418"/>
    </row>
    <row r="1648" spans="1:12">
      <c r="A1648" s="419"/>
      <c r="B1648" s="420"/>
      <c r="C1648" s="421"/>
      <c r="D1648" s="421"/>
      <c r="E1648" s="421"/>
      <c r="F1648" s="422"/>
      <c r="G1648" s="415"/>
      <c r="H1648" s="415"/>
      <c r="I1648" s="415"/>
      <c r="K1648" s="417"/>
      <c r="L1648" s="418"/>
    </row>
    <row r="1649" spans="1:12">
      <c r="A1649" s="412"/>
      <c r="B1649" s="413"/>
      <c r="C1649" s="414"/>
      <c r="D1649" s="414"/>
      <c r="E1649" s="414"/>
      <c r="F1649" s="415"/>
      <c r="G1649" s="415"/>
      <c r="H1649" s="415"/>
      <c r="I1649" s="415"/>
      <c r="K1649" s="417"/>
      <c r="L1649" s="418"/>
    </row>
    <row r="1650" spans="1:12">
      <c r="A1650" s="412"/>
      <c r="B1650" s="413"/>
      <c r="C1650" s="414"/>
      <c r="D1650" s="414"/>
      <c r="E1650" s="414"/>
      <c r="F1650" s="415"/>
      <c r="G1650" s="415"/>
      <c r="H1650" s="415"/>
      <c r="I1650" s="415"/>
      <c r="K1650" s="417"/>
      <c r="L1650" s="418"/>
    </row>
    <row r="1651" spans="1:12">
      <c r="A1651" s="412"/>
      <c r="B1651" s="413"/>
      <c r="C1651" s="414"/>
      <c r="D1651" s="414"/>
      <c r="E1651" s="414"/>
      <c r="F1651" s="415"/>
      <c r="G1651" s="415"/>
      <c r="H1651" s="415"/>
      <c r="I1651" s="415"/>
      <c r="K1651" s="417"/>
      <c r="L1651" s="418"/>
    </row>
    <row r="1652" spans="1:12">
      <c r="A1652" s="412"/>
      <c r="B1652" s="413"/>
      <c r="C1652" s="414"/>
      <c r="D1652" s="414"/>
      <c r="E1652" s="414"/>
      <c r="F1652" s="415"/>
      <c r="G1652" s="415"/>
      <c r="H1652" s="415"/>
      <c r="I1652" s="415"/>
      <c r="K1652" s="417"/>
      <c r="L1652" s="418"/>
    </row>
    <row r="1653" spans="1:12">
      <c r="A1653" s="419"/>
      <c r="B1653" s="420"/>
      <c r="C1653" s="421"/>
      <c r="D1653" s="421"/>
      <c r="E1653" s="421"/>
      <c r="F1653" s="422"/>
      <c r="G1653" s="415"/>
      <c r="H1653" s="415"/>
      <c r="I1653" s="415"/>
      <c r="K1653" s="417"/>
      <c r="L1653" s="418"/>
    </row>
    <row r="1654" spans="1:12">
      <c r="A1654" s="412"/>
      <c r="B1654" s="413"/>
      <c r="C1654" s="414"/>
      <c r="D1654" s="414"/>
      <c r="E1654" s="414"/>
      <c r="F1654" s="415"/>
      <c r="G1654" s="415"/>
      <c r="H1654" s="415"/>
      <c r="I1654" s="415"/>
      <c r="K1654" s="417"/>
      <c r="L1654" s="418"/>
    </row>
    <row r="1655" spans="1:12">
      <c r="A1655" s="412"/>
      <c r="B1655" s="413"/>
      <c r="C1655" s="414"/>
      <c r="D1655" s="414"/>
      <c r="E1655" s="414"/>
      <c r="F1655" s="415"/>
      <c r="G1655" s="415"/>
      <c r="H1655" s="415"/>
      <c r="I1655" s="415"/>
      <c r="K1655" s="417"/>
      <c r="L1655" s="418"/>
    </row>
    <row r="1656" spans="1:12">
      <c r="A1656" s="412"/>
      <c r="B1656" s="413"/>
      <c r="C1656" s="414"/>
      <c r="D1656" s="414"/>
      <c r="E1656" s="414"/>
      <c r="F1656" s="415"/>
      <c r="G1656" s="415"/>
      <c r="H1656" s="415"/>
      <c r="I1656" s="415"/>
      <c r="K1656" s="417"/>
      <c r="L1656" s="418"/>
    </row>
    <row r="1657" spans="1:12">
      <c r="A1657" s="412"/>
      <c r="B1657" s="413"/>
      <c r="C1657" s="414"/>
      <c r="D1657" s="414"/>
      <c r="E1657" s="414"/>
      <c r="F1657" s="415"/>
      <c r="G1657" s="415"/>
      <c r="H1657" s="415"/>
      <c r="I1657" s="415"/>
      <c r="K1657" s="417"/>
      <c r="L1657" s="418"/>
    </row>
    <row r="1658" spans="1:12">
      <c r="A1658" s="419"/>
      <c r="B1658" s="420"/>
      <c r="C1658" s="421"/>
      <c r="D1658" s="421"/>
      <c r="E1658" s="421"/>
      <c r="F1658" s="422"/>
      <c r="G1658" s="415"/>
      <c r="H1658" s="415"/>
      <c r="I1658" s="415"/>
      <c r="K1658" s="417"/>
      <c r="L1658" s="418"/>
    </row>
    <row r="1659" spans="1:12">
      <c r="A1659" s="412"/>
      <c r="B1659" s="413"/>
      <c r="C1659" s="414"/>
      <c r="D1659" s="414"/>
      <c r="E1659" s="414"/>
      <c r="F1659" s="415"/>
      <c r="G1659" s="415"/>
      <c r="H1659" s="415"/>
      <c r="I1659" s="415"/>
      <c r="K1659" s="417"/>
      <c r="L1659" s="418"/>
    </row>
    <row r="1660" spans="1:12">
      <c r="A1660" s="412"/>
      <c r="B1660" s="413"/>
      <c r="C1660" s="414"/>
      <c r="D1660" s="414"/>
      <c r="E1660" s="414"/>
      <c r="F1660" s="415"/>
      <c r="G1660" s="415"/>
      <c r="H1660" s="415"/>
      <c r="I1660" s="415"/>
      <c r="K1660" s="417"/>
      <c r="L1660" s="418"/>
    </row>
    <row r="1661" spans="1:12">
      <c r="A1661" s="412"/>
      <c r="B1661" s="413"/>
      <c r="C1661" s="414"/>
      <c r="D1661" s="414"/>
      <c r="E1661" s="414"/>
      <c r="F1661" s="415"/>
      <c r="G1661" s="415"/>
      <c r="H1661" s="415"/>
      <c r="I1661" s="415"/>
      <c r="K1661" s="417"/>
      <c r="L1661" s="418"/>
    </row>
    <row r="1662" spans="1:12">
      <c r="A1662" s="412"/>
      <c r="B1662" s="413"/>
      <c r="C1662" s="414"/>
      <c r="D1662" s="414"/>
      <c r="E1662" s="414"/>
      <c r="F1662" s="415"/>
      <c r="G1662" s="415"/>
      <c r="H1662" s="415"/>
      <c r="I1662" s="415"/>
      <c r="K1662" s="417"/>
      <c r="L1662" s="418"/>
    </row>
    <row r="1663" spans="1:12">
      <c r="A1663" s="419"/>
      <c r="B1663" s="420"/>
      <c r="C1663" s="421"/>
      <c r="D1663" s="421"/>
      <c r="E1663" s="421"/>
      <c r="F1663" s="422"/>
      <c r="G1663" s="415"/>
      <c r="H1663" s="415"/>
      <c r="I1663" s="415"/>
      <c r="K1663" s="417"/>
      <c r="L1663" s="418"/>
    </row>
    <row r="1664" spans="1:12">
      <c r="A1664" s="412"/>
      <c r="B1664" s="413"/>
      <c r="C1664" s="414"/>
      <c r="D1664" s="414"/>
      <c r="E1664" s="414"/>
      <c r="F1664" s="415"/>
      <c r="G1664" s="415"/>
      <c r="H1664" s="415"/>
      <c r="I1664" s="415"/>
      <c r="K1664" s="417"/>
      <c r="L1664" s="418"/>
    </row>
    <row r="1665" spans="1:12">
      <c r="A1665" s="412"/>
      <c r="B1665" s="413"/>
      <c r="C1665" s="414"/>
      <c r="D1665" s="414"/>
      <c r="E1665" s="414"/>
      <c r="F1665" s="415"/>
      <c r="G1665" s="415"/>
      <c r="H1665" s="415"/>
      <c r="I1665" s="415"/>
      <c r="K1665" s="417"/>
      <c r="L1665" s="418"/>
    </row>
    <row r="1666" spans="1:12">
      <c r="A1666" s="412"/>
      <c r="B1666" s="413"/>
      <c r="C1666" s="414"/>
      <c r="D1666" s="414"/>
      <c r="E1666" s="414"/>
      <c r="F1666" s="415"/>
      <c r="G1666" s="415"/>
      <c r="H1666" s="415"/>
      <c r="I1666" s="415"/>
      <c r="K1666" s="417"/>
      <c r="L1666" s="418"/>
    </row>
    <row r="1667" spans="1:12">
      <c r="A1667" s="412"/>
      <c r="B1667" s="413"/>
      <c r="C1667" s="414"/>
      <c r="D1667" s="414"/>
      <c r="E1667" s="414"/>
      <c r="F1667" s="415"/>
      <c r="G1667" s="415"/>
      <c r="H1667" s="415"/>
      <c r="I1667" s="415"/>
      <c r="K1667" s="417"/>
      <c r="L1667" s="418"/>
    </row>
    <row r="1668" spans="1:12">
      <c r="A1668" s="419"/>
      <c r="B1668" s="420"/>
      <c r="C1668" s="421"/>
      <c r="D1668" s="421"/>
      <c r="E1668" s="421"/>
      <c r="F1668" s="422"/>
      <c r="G1668" s="415"/>
      <c r="H1668" s="415"/>
      <c r="I1668" s="415"/>
      <c r="K1668" s="417"/>
      <c r="L1668" s="418"/>
    </row>
    <row r="1669" spans="1:12">
      <c r="A1669" s="412"/>
      <c r="B1669" s="413"/>
      <c r="C1669" s="414"/>
      <c r="D1669" s="414"/>
      <c r="E1669" s="414"/>
      <c r="F1669" s="415"/>
      <c r="G1669" s="415"/>
      <c r="H1669" s="415"/>
      <c r="I1669" s="415"/>
      <c r="K1669" s="417"/>
      <c r="L1669" s="418"/>
    </row>
    <row r="1670" spans="1:12">
      <c r="A1670" s="412"/>
      <c r="B1670" s="413"/>
      <c r="C1670" s="414"/>
      <c r="D1670" s="414"/>
      <c r="E1670" s="414"/>
      <c r="F1670" s="415"/>
      <c r="G1670" s="415"/>
      <c r="H1670" s="415"/>
      <c r="I1670" s="415"/>
      <c r="K1670" s="417"/>
      <c r="L1670" s="418"/>
    </row>
    <row r="1671" spans="1:12">
      <c r="A1671" s="412"/>
      <c r="B1671" s="413"/>
      <c r="C1671" s="414"/>
      <c r="D1671" s="414"/>
      <c r="E1671" s="414"/>
      <c r="F1671" s="415"/>
      <c r="G1671" s="415"/>
      <c r="H1671" s="415"/>
      <c r="I1671" s="415"/>
      <c r="K1671" s="417"/>
      <c r="L1671" s="418"/>
    </row>
    <row r="1672" spans="1:12">
      <c r="A1672" s="412"/>
      <c r="B1672" s="413"/>
      <c r="C1672" s="414"/>
      <c r="D1672" s="414"/>
      <c r="E1672" s="414"/>
      <c r="F1672" s="415"/>
      <c r="G1672" s="415"/>
      <c r="H1672" s="415"/>
      <c r="I1672" s="415"/>
      <c r="K1672" s="417"/>
      <c r="L1672" s="418"/>
    </row>
    <row r="1673" spans="1:12">
      <c r="A1673" s="419"/>
      <c r="B1673" s="420"/>
      <c r="C1673" s="421"/>
      <c r="D1673" s="421"/>
      <c r="E1673" s="421"/>
      <c r="F1673" s="422"/>
      <c r="G1673" s="415"/>
      <c r="H1673" s="415"/>
      <c r="I1673" s="415"/>
      <c r="K1673" s="417"/>
      <c r="L1673" s="418"/>
    </row>
    <row r="1674" spans="1:12">
      <c r="A1674" s="412"/>
      <c r="B1674" s="413"/>
      <c r="C1674" s="414"/>
      <c r="D1674" s="414"/>
      <c r="E1674" s="414"/>
      <c r="F1674" s="415"/>
      <c r="G1674" s="415"/>
      <c r="H1674" s="415"/>
      <c r="I1674" s="415"/>
      <c r="K1674" s="417"/>
      <c r="L1674" s="418"/>
    </row>
    <row r="1675" spans="1:12">
      <c r="A1675" s="412"/>
      <c r="B1675" s="413"/>
      <c r="C1675" s="414"/>
      <c r="D1675" s="414"/>
      <c r="E1675" s="414"/>
      <c r="F1675" s="415"/>
      <c r="G1675" s="415"/>
      <c r="H1675" s="415"/>
      <c r="I1675" s="415"/>
      <c r="K1675" s="417"/>
      <c r="L1675" s="418"/>
    </row>
    <row r="1676" spans="1:12">
      <c r="A1676" s="412"/>
      <c r="B1676" s="413"/>
      <c r="C1676" s="414"/>
      <c r="D1676" s="414"/>
      <c r="E1676" s="414"/>
      <c r="F1676" s="415"/>
      <c r="G1676" s="415"/>
      <c r="H1676" s="415"/>
      <c r="I1676" s="415"/>
      <c r="K1676" s="417"/>
      <c r="L1676" s="418"/>
    </row>
    <row r="1677" spans="1:12">
      <c r="A1677" s="412"/>
      <c r="B1677" s="413"/>
      <c r="C1677" s="414"/>
      <c r="D1677" s="414"/>
      <c r="E1677" s="414"/>
      <c r="F1677" s="415"/>
      <c r="G1677" s="415"/>
      <c r="H1677" s="415"/>
      <c r="I1677" s="415"/>
      <c r="K1677" s="417"/>
      <c r="L1677" s="418"/>
    </row>
    <row r="1678" spans="1:12">
      <c r="A1678" s="419"/>
      <c r="B1678" s="420"/>
      <c r="C1678" s="421"/>
      <c r="D1678" s="421"/>
      <c r="E1678" s="421"/>
      <c r="F1678" s="422"/>
      <c r="G1678" s="415"/>
      <c r="H1678" s="415"/>
      <c r="I1678" s="415"/>
      <c r="K1678" s="417"/>
      <c r="L1678" s="418"/>
    </row>
    <row r="1679" spans="1:12">
      <c r="A1679" s="412"/>
      <c r="B1679" s="413"/>
      <c r="C1679" s="414"/>
      <c r="D1679" s="414"/>
      <c r="E1679" s="414"/>
      <c r="F1679" s="415"/>
      <c r="G1679" s="415"/>
      <c r="H1679" s="415"/>
      <c r="I1679" s="415"/>
      <c r="K1679" s="417"/>
      <c r="L1679" s="418"/>
    </row>
    <row r="1680" spans="1:12">
      <c r="A1680" s="412"/>
      <c r="B1680" s="413"/>
      <c r="C1680" s="414"/>
      <c r="D1680" s="414"/>
      <c r="E1680" s="414"/>
      <c r="F1680" s="415"/>
      <c r="G1680" s="415"/>
      <c r="H1680" s="415"/>
      <c r="I1680" s="415"/>
      <c r="K1680" s="417"/>
      <c r="L1680" s="418"/>
    </row>
    <row r="1681" spans="1:12">
      <c r="A1681" s="412"/>
      <c r="B1681" s="413"/>
      <c r="C1681" s="414"/>
      <c r="D1681" s="414"/>
      <c r="E1681" s="414"/>
      <c r="F1681" s="415"/>
      <c r="G1681" s="415"/>
      <c r="H1681" s="415"/>
      <c r="I1681" s="415"/>
      <c r="K1681" s="417"/>
      <c r="L1681" s="418"/>
    </row>
    <row r="1682" spans="1:12">
      <c r="A1682" s="412"/>
      <c r="B1682" s="413"/>
      <c r="C1682" s="414"/>
      <c r="D1682" s="414"/>
      <c r="E1682" s="414"/>
      <c r="F1682" s="415"/>
      <c r="G1682" s="415"/>
      <c r="H1682" s="415"/>
      <c r="I1682" s="415"/>
      <c r="K1682" s="417"/>
      <c r="L1682" s="418"/>
    </row>
    <row r="1683" spans="1:12">
      <c r="A1683" s="419"/>
      <c r="B1683" s="420"/>
      <c r="C1683" s="421"/>
      <c r="D1683" s="421"/>
      <c r="E1683" s="421"/>
      <c r="F1683" s="422"/>
      <c r="G1683" s="415"/>
      <c r="H1683" s="415"/>
      <c r="I1683" s="415"/>
      <c r="K1683" s="417"/>
      <c r="L1683" s="418"/>
    </row>
    <row r="1684" spans="1:12">
      <c r="A1684" s="412"/>
      <c r="B1684" s="413"/>
      <c r="C1684" s="414"/>
      <c r="D1684" s="414"/>
      <c r="E1684" s="414"/>
      <c r="F1684" s="415"/>
      <c r="G1684" s="415"/>
      <c r="H1684" s="415"/>
      <c r="I1684" s="415"/>
      <c r="K1684" s="417"/>
      <c r="L1684" s="418"/>
    </row>
    <row r="1685" spans="1:12">
      <c r="A1685" s="412"/>
      <c r="B1685" s="413"/>
      <c r="C1685" s="414"/>
      <c r="D1685" s="414"/>
      <c r="E1685" s="414"/>
      <c r="F1685" s="415"/>
      <c r="G1685" s="415"/>
      <c r="H1685" s="415"/>
      <c r="I1685" s="415"/>
      <c r="K1685" s="417"/>
      <c r="L1685" s="418"/>
    </row>
    <row r="1686" spans="1:12">
      <c r="A1686" s="412"/>
      <c r="B1686" s="413"/>
      <c r="C1686" s="414"/>
      <c r="D1686" s="414"/>
      <c r="E1686" s="414"/>
      <c r="F1686" s="415"/>
      <c r="G1686" s="415"/>
      <c r="H1686" s="415"/>
      <c r="I1686" s="415"/>
      <c r="K1686" s="417"/>
      <c r="L1686" s="418"/>
    </row>
    <row r="1687" spans="1:12">
      <c r="A1687" s="412"/>
      <c r="B1687" s="413"/>
      <c r="C1687" s="414"/>
      <c r="D1687" s="414"/>
      <c r="E1687" s="414"/>
      <c r="F1687" s="415"/>
      <c r="G1687" s="415"/>
      <c r="H1687" s="415"/>
      <c r="I1687" s="415"/>
      <c r="K1687" s="417"/>
      <c r="L1687" s="418"/>
    </row>
    <row r="1688" spans="1:12">
      <c r="A1688" s="419"/>
      <c r="B1688" s="420"/>
      <c r="C1688" s="421"/>
      <c r="D1688" s="421"/>
      <c r="E1688" s="421"/>
      <c r="F1688" s="422"/>
      <c r="G1688" s="415"/>
      <c r="H1688" s="415"/>
      <c r="I1688" s="415"/>
      <c r="K1688" s="417"/>
      <c r="L1688" s="418"/>
    </row>
    <row r="1689" spans="1:12">
      <c r="A1689" s="412"/>
      <c r="B1689" s="413"/>
      <c r="C1689" s="414"/>
      <c r="D1689" s="414"/>
      <c r="E1689" s="414"/>
      <c r="F1689" s="415"/>
      <c r="G1689" s="415"/>
      <c r="H1689" s="415"/>
      <c r="I1689" s="415"/>
      <c r="K1689" s="417"/>
      <c r="L1689" s="418"/>
    </row>
    <row r="1690" spans="1:12">
      <c r="A1690" s="412"/>
      <c r="B1690" s="413"/>
      <c r="C1690" s="414"/>
      <c r="D1690" s="414"/>
      <c r="E1690" s="414"/>
      <c r="F1690" s="415"/>
      <c r="G1690" s="415"/>
      <c r="H1690" s="415"/>
      <c r="I1690" s="415"/>
      <c r="K1690" s="417"/>
      <c r="L1690" s="418"/>
    </row>
    <row r="1691" spans="1:12">
      <c r="A1691" s="412"/>
      <c r="B1691" s="413"/>
      <c r="C1691" s="414"/>
      <c r="D1691" s="414"/>
      <c r="E1691" s="414"/>
      <c r="F1691" s="415"/>
      <c r="G1691" s="415"/>
      <c r="H1691" s="415"/>
      <c r="I1691" s="415"/>
      <c r="K1691" s="417"/>
      <c r="L1691" s="418"/>
    </row>
    <row r="1692" spans="1:12">
      <c r="A1692" s="412"/>
      <c r="B1692" s="413"/>
      <c r="C1692" s="414"/>
      <c r="D1692" s="414"/>
      <c r="E1692" s="414"/>
      <c r="F1692" s="415"/>
      <c r="G1692" s="415"/>
      <c r="H1692" s="415"/>
      <c r="I1692" s="415"/>
      <c r="K1692" s="417"/>
      <c r="L1692" s="418"/>
    </row>
    <row r="1693" spans="1:12">
      <c r="A1693" s="419"/>
      <c r="B1693" s="420"/>
      <c r="C1693" s="421"/>
      <c r="D1693" s="421"/>
      <c r="E1693" s="421"/>
      <c r="F1693" s="422"/>
      <c r="G1693" s="415"/>
      <c r="H1693" s="415"/>
      <c r="I1693" s="415"/>
      <c r="K1693" s="417"/>
      <c r="L1693" s="418"/>
    </row>
    <row r="1694" spans="1:12">
      <c r="A1694" s="412"/>
      <c r="B1694" s="413"/>
      <c r="C1694" s="414"/>
      <c r="D1694" s="414"/>
      <c r="E1694" s="414"/>
      <c r="F1694" s="415"/>
      <c r="G1694" s="415"/>
      <c r="H1694" s="415"/>
      <c r="I1694" s="415"/>
      <c r="K1694" s="417"/>
      <c r="L1694" s="418"/>
    </row>
    <row r="1695" spans="1:12">
      <c r="A1695" s="412"/>
      <c r="B1695" s="413"/>
      <c r="C1695" s="414"/>
      <c r="D1695" s="414"/>
      <c r="E1695" s="414"/>
      <c r="F1695" s="415"/>
      <c r="G1695" s="415"/>
      <c r="H1695" s="415"/>
      <c r="I1695" s="415"/>
      <c r="K1695" s="417"/>
      <c r="L1695" s="418"/>
    </row>
    <row r="1696" spans="1:12">
      <c r="A1696" s="412"/>
      <c r="B1696" s="413"/>
      <c r="C1696" s="414"/>
      <c r="D1696" s="414"/>
      <c r="E1696" s="414"/>
      <c r="F1696" s="415"/>
      <c r="G1696" s="415"/>
      <c r="H1696" s="415"/>
      <c r="I1696" s="415"/>
      <c r="K1696" s="417"/>
      <c r="L1696" s="418"/>
    </row>
    <row r="1697" spans="1:12">
      <c r="A1697" s="412"/>
      <c r="B1697" s="413"/>
      <c r="C1697" s="414"/>
      <c r="D1697" s="414"/>
      <c r="E1697" s="414"/>
      <c r="F1697" s="415"/>
      <c r="G1697" s="415"/>
      <c r="H1697" s="415"/>
      <c r="I1697" s="415"/>
      <c r="K1697" s="417"/>
      <c r="L1697" s="418"/>
    </row>
    <row r="1698" spans="1:12">
      <c r="A1698" s="419"/>
      <c r="B1698" s="420"/>
      <c r="C1698" s="421"/>
      <c r="D1698" s="421"/>
      <c r="E1698" s="421"/>
      <c r="F1698" s="422"/>
      <c r="G1698" s="415"/>
      <c r="H1698" s="415"/>
      <c r="I1698" s="415"/>
      <c r="K1698" s="417"/>
      <c r="L1698" s="418"/>
    </row>
    <row r="1699" spans="1:12">
      <c r="A1699" s="412"/>
      <c r="B1699" s="413"/>
      <c r="C1699" s="414"/>
      <c r="D1699" s="414"/>
      <c r="E1699" s="414"/>
      <c r="F1699" s="415"/>
      <c r="G1699" s="415"/>
      <c r="H1699" s="415"/>
      <c r="I1699" s="415"/>
      <c r="K1699" s="417"/>
      <c r="L1699" s="418"/>
    </row>
    <row r="1700" spans="1:12">
      <c r="A1700" s="412"/>
      <c r="B1700" s="413"/>
      <c r="C1700" s="414"/>
      <c r="D1700" s="414"/>
      <c r="E1700" s="414"/>
      <c r="F1700" s="415"/>
      <c r="G1700" s="415"/>
      <c r="H1700" s="415"/>
      <c r="I1700" s="415"/>
      <c r="K1700" s="417"/>
      <c r="L1700" s="418"/>
    </row>
    <row r="1701" spans="1:12">
      <c r="A1701" s="412"/>
      <c r="B1701" s="413"/>
      <c r="C1701" s="414"/>
      <c r="D1701" s="414"/>
      <c r="E1701" s="414"/>
      <c r="F1701" s="415"/>
      <c r="G1701" s="415"/>
      <c r="H1701" s="415"/>
      <c r="I1701" s="415"/>
      <c r="K1701" s="417"/>
      <c r="L1701" s="418"/>
    </row>
    <row r="1702" spans="1:12">
      <c r="A1702" s="412"/>
      <c r="B1702" s="413"/>
      <c r="C1702" s="414"/>
      <c r="D1702" s="414"/>
      <c r="E1702" s="414"/>
      <c r="F1702" s="415"/>
      <c r="G1702" s="415"/>
      <c r="H1702" s="415"/>
      <c r="I1702" s="415"/>
      <c r="K1702" s="417"/>
      <c r="L1702" s="418"/>
    </row>
    <row r="1703" spans="1:12">
      <c r="A1703" s="419"/>
      <c r="B1703" s="420"/>
      <c r="C1703" s="421"/>
      <c r="D1703" s="421"/>
      <c r="E1703" s="421"/>
      <c r="F1703" s="422"/>
      <c r="G1703" s="415"/>
      <c r="H1703" s="415"/>
      <c r="I1703" s="415"/>
      <c r="K1703" s="417"/>
      <c r="L1703" s="418"/>
    </row>
    <row r="1704" spans="1:12">
      <c r="A1704" s="412"/>
      <c r="B1704" s="413"/>
      <c r="C1704" s="414"/>
      <c r="D1704" s="414"/>
      <c r="E1704" s="414"/>
      <c r="F1704" s="415"/>
      <c r="G1704" s="415"/>
      <c r="H1704" s="415"/>
      <c r="I1704" s="415"/>
      <c r="K1704" s="417"/>
      <c r="L1704" s="418"/>
    </row>
    <row r="1705" spans="1:12">
      <c r="A1705" s="412"/>
      <c r="B1705" s="413"/>
      <c r="C1705" s="414"/>
      <c r="D1705" s="414"/>
      <c r="E1705" s="414"/>
      <c r="F1705" s="415"/>
      <c r="G1705" s="415"/>
      <c r="H1705" s="415"/>
      <c r="I1705" s="415"/>
      <c r="K1705" s="417"/>
      <c r="L1705" s="418"/>
    </row>
    <row r="1706" spans="1:12">
      <c r="A1706" s="412"/>
      <c r="B1706" s="413"/>
      <c r="C1706" s="414"/>
      <c r="D1706" s="414"/>
      <c r="E1706" s="414"/>
      <c r="F1706" s="415"/>
      <c r="G1706" s="415"/>
      <c r="H1706" s="415"/>
      <c r="I1706" s="415"/>
      <c r="K1706" s="417"/>
      <c r="L1706" s="418"/>
    </row>
    <row r="1707" spans="1:12">
      <c r="A1707" s="412"/>
      <c r="B1707" s="413"/>
      <c r="C1707" s="414"/>
      <c r="D1707" s="414"/>
      <c r="E1707" s="414"/>
      <c r="F1707" s="415"/>
      <c r="G1707" s="415"/>
      <c r="H1707" s="415"/>
      <c r="I1707" s="415"/>
      <c r="K1707" s="417"/>
      <c r="L1707" s="418"/>
    </row>
    <row r="1708" spans="1:12">
      <c r="A1708" s="419"/>
      <c r="B1708" s="420"/>
      <c r="C1708" s="421"/>
      <c r="D1708" s="421"/>
      <c r="E1708" s="421"/>
      <c r="F1708" s="422"/>
      <c r="G1708" s="415"/>
      <c r="H1708" s="415"/>
      <c r="I1708" s="415"/>
      <c r="K1708" s="417"/>
      <c r="L1708" s="418"/>
    </row>
    <row r="1709" spans="1:12">
      <c r="A1709" s="412"/>
      <c r="B1709" s="413"/>
      <c r="C1709" s="414"/>
      <c r="D1709" s="414"/>
      <c r="E1709" s="414"/>
      <c r="F1709" s="415"/>
      <c r="G1709" s="415"/>
      <c r="H1709" s="415"/>
      <c r="I1709" s="415"/>
      <c r="K1709" s="417"/>
      <c r="L1709" s="418"/>
    </row>
    <row r="1710" spans="1:12">
      <c r="A1710" s="412"/>
      <c r="B1710" s="413"/>
      <c r="C1710" s="414"/>
      <c r="D1710" s="414"/>
      <c r="E1710" s="414"/>
      <c r="F1710" s="415"/>
      <c r="G1710" s="415"/>
      <c r="H1710" s="415"/>
      <c r="I1710" s="415"/>
      <c r="K1710" s="417"/>
      <c r="L1710" s="418"/>
    </row>
    <row r="1711" spans="1:12">
      <c r="A1711" s="412"/>
      <c r="B1711" s="413"/>
      <c r="C1711" s="414"/>
      <c r="D1711" s="414"/>
      <c r="E1711" s="414"/>
      <c r="F1711" s="415"/>
      <c r="G1711" s="415"/>
      <c r="H1711" s="415"/>
      <c r="I1711" s="415"/>
      <c r="K1711" s="417"/>
      <c r="L1711" s="418"/>
    </row>
    <row r="1712" spans="1:12">
      <c r="A1712" s="412"/>
      <c r="B1712" s="413"/>
      <c r="C1712" s="414"/>
      <c r="D1712" s="414"/>
      <c r="E1712" s="414"/>
      <c r="F1712" s="415"/>
      <c r="G1712" s="415"/>
      <c r="H1712" s="415"/>
      <c r="I1712" s="415"/>
      <c r="K1712" s="417"/>
      <c r="L1712" s="418"/>
    </row>
    <row r="1713" spans="1:12">
      <c r="A1713" s="419"/>
      <c r="B1713" s="420"/>
      <c r="C1713" s="421"/>
      <c r="D1713" s="421"/>
      <c r="E1713" s="421"/>
      <c r="F1713" s="422"/>
      <c r="G1713" s="415"/>
      <c r="H1713" s="415"/>
      <c r="I1713" s="415"/>
      <c r="K1713" s="417"/>
      <c r="L1713" s="418"/>
    </row>
    <row r="1714" spans="1:12">
      <c r="A1714" s="412"/>
      <c r="B1714" s="413"/>
      <c r="C1714" s="414"/>
      <c r="D1714" s="414"/>
      <c r="E1714" s="414"/>
      <c r="F1714" s="415"/>
      <c r="G1714" s="415"/>
      <c r="H1714" s="415"/>
      <c r="I1714" s="415"/>
      <c r="K1714" s="417"/>
      <c r="L1714" s="418"/>
    </row>
    <row r="1715" spans="1:12">
      <c r="A1715" s="412"/>
      <c r="B1715" s="413"/>
      <c r="C1715" s="414"/>
      <c r="D1715" s="414"/>
      <c r="E1715" s="414"/>
      <c r="F1715" s="415"/>
      <c r="G1715" s="415"/>
      <c r="H1715" s="415"/>
      <c r="I1715" s="415"/>
      <c r="K1715" s="417"/>
      <c r="L1715" s="418"/>
    </row>
    <row r="1716" spans="1:12">
      <c r="A1716" s="412"/>
      <c r="B1716" s="413"/>
      <c r="C1716" s="414"/>
      <c r="D1716" s="414"/>
      <c r="E1716" s="414"/>
      <c r="F1716" s="415"/>
      <c r="G1716" s="415"/>
      <c r="H1716" s="415"/>
      <c r="I1716" s="415"/>
      <c r="K1716" s="417"/>
      <c r="L1716" s="418"/>
    </row>
    <row r="1717" spans="1:12">
      <c r="A1717" s="412"/>
      <c r="B1717" s="413"/>
      <c r="C1717" s="414"/>
      <c r="D1717" s="414"/>
      <c r="E1717" s="414"/>
      <c r="F1717" s="415"/>
      <c r="G1717" s="415"/>
      <c r="H1717" s="415"/>
      <c r="I1717" s="415"/>
      <c r="K1717" s="417"/>
      <c r="L1717" s="418"/>
    </row>
    <row r="1718" spans="1:12">
      <c r="A1718" s="419"/>
      <c r="B1718" s="420"/>
      <c r="C1718" s="421"/>
      <c r="D1718" s="421"/>
      <c r="E1718" s="421"/>
      <c r="F1718" s="422"/>
      <c r="G1718" s="415"/>
      <c r="H1718" s="415"/>
      <c r="I1718" s="415"/>
      <c r="K1718" s="417"/>
      <c r="L1718" s="418"/>
    </row>
    <row r="1719" spans="1:12">
      <c r="A1719" s="412"/>
      <c r="B1719" s="413"/>
      <c r="C1719" s="414"/>
      <c r="D1719" s="414"/>
      <c r="E1719" s="414"/>
      <c r="F1719" s="415"/>
      <c r="G1719" s="415"/>
      <c r="H1719" s="415"/>
      <c r="I1719" s="415"/>
      <c r="K1719" s="417"/>
      <c r="L1719" s="418"/>
    </row>
    <row r="1720" spans="1:12">
      <c r="A1720" s="412"/>
      <c r="B1720" s="413"/>
      <c r="C1720" s="414"/>
      <c r="D1720" s="414"/>
      <c r="E1720" s="414"/>
      <c r="F1720" s="415"/>
      <c r="G1720" s="415"/>
      <c r="H1720" s="415"/>
      <c r="I1720" s="415"/>
      <c r="K1720" s="417"/>
      <c r="L1720" s="418"/>
    </row>
    <row r="1721" spans="1:12">
      <c r="A1721" s="412"/>
      <c r="B1721" s="413"/>
      <c r="C1721" s="414"/>
      <c r="D1721" s="414"/>
      <c r="E1721" s="414"/>
      <c r="F1721" s="415"/>
      <c r="G1721" s="415"/>
      <c r="H1721" s="415"/>
      <c r="I1721" s="415"/>
      <c r="K1721" s="417"/>
      <c r="L1721" s="418"/>
    </row>
    <row r="1722" spans="1:12">
      <c r="A1722" s="412"/>
      <c r="B1722" s="413"/>
      <c r="C1722" s="414"/>
      <c r="D1722" s="414"/>
      <c r="E1722" s="414"/>
      <c r="F1722" s="415"/>
      <c r="G1722" s="415"/>
      <c r="H1722" s="415"/>
      <c r="I1722" s="415"/>
      <c r="K1722" s="417"/>
      <c r="L1722" s="418"/>
    </row>
    <row r="1723" spans="1:12">
      <c r="A1723" s="419"/>
      <c r="B1723" s="420"/>
      <c r="C1723" s="421"/>
      <c r="D1723" s="421"/>
      <c r="E1723" s="421"/>
      <c r="F1723" s="422"/>
      <c r="G1723" s="415"/>
      <c r="H1723" s="415"/>
      <c r="I1723" s="415"/>
      <c r="K1723" s="417"/>
      <c r="L1723" s="418"/>
    </row>
    <row r="1724" spans="1:12">
      <c r="A1724" s="412"/>
      <c r="B1724" s="413"/>
      <c r="C1724" s="414"/>
      <c r="D1724" s="414"/>
      <c r="E1724" s="414"/>
      <c r="F1724" s="415"/>
      <c r="G1724" s="415"/>
      <c r="H1724" s="415"/>
      <c r="I1724" s="415"/>
      <c r="K1724" s="417"/>
      <c r="L1724" s="418"/>
    </row>
    <row r="1725" spans="1:12">
      <c r="A1725" s="412"/>
      <c r="B1725" s="413"/>
      <c r="C1725" s="414"/>
      <c r="D1725" s="414"/>
      <c r="E1725" s="414"/>
      <c r="F1725" s="415"/>
      <c r="G1725" s="415"/>
      <c r="H1725" s="415"/>
      <c r="I1725" s="415"/>
      <c r="K1725" s="417"/>
      <c r="L1725" s="418"/>
    </row>
    <row r="1726" spans="1:12">
      <c r="A1726" s="412"/>
      <c r="B1726" s="413"/>
      <c r="C1726" s="414"/>
      <c r="D1726" s="414"/>
      <c r="E1726" s="414"/>
      <c r="F1726" s="415"/>
      <c r="G1726" s="415"/>
      <c r="H1726" s="415"/>
      <c r="I1726" s="415"/>
      <c r="K1726" s="417"/>
      <c r="L1726" s="418"/>
    </row>
    <row r="1727" spans="1:12">
      <c r="A1727" s="412"/>
      <c r="B1727" s="413"/>
      <c r="C1727" s="414"/>
      <c r="D1727" s="414"/>
      <c r="E1727" s="414"/>
      <c r="F1727" s="415"/>
      <c r="G1727" s="415"/>
      <c r="H1727" s="415"/>
      <c r="I1727" s="415"/>
      <c r="K1727" s="417"/>
      <c r="L1727" s="418"/>
    </row>
    <row r="1728" spans="1:12">
      <c r="A1728" s="419"/>
      <c r="B1728" s="420"/>
      <c r="C1728" s="421"/>
      <c r="D1728" s="421"/>
      <c r="E1728" s="421"/>
      <c r="F1728" s="422"/>
      <c r="G1728" s="415"/>
      <c r="H1728" s="415"/>
      <c r="I1728" s="415"/>
      <c r="K1728" s="417"/>
      <c r="L1728" s="418"/>
    </row>
    <row r="1729" spans="1:12">
      <c r="A1729" s="412"/>
      <c r="B1729" s="413"/>
      <c r="C1729" s="414"/>
      <c r="D1729" s="414"/>
      <c r="E1729" s="414"/>
      <c r="F1729" s="415"/>
      <c r="G1729" s="415"/>
      <c r="H1729" s="415"/>
      <c r="I1729" s="415"/>
      <c r="K1729" s="417"/>
      <c r="L1729" s="418"/>
    </row>
    <row r="1730" spans="1:12">
      <c r="A1730" s="412"/>
      <c r="B1730" s="413"/>
      <c r="C1730" s="414"/>
      <c r="D1730" s="414"/>
      <c r="E1730" s="414"/>
      <c r="F1730" s="415"/>
      <c r="G1730" s="415"/>
      <c r="H1730" s="415"/>
      <c r="I1730" s="415"/>
      <c r="K1730" s="417"/>
      <c r="L1730" s="418"/>
    </row>
    <row r="1731" spans="1:12">
      <c r="A1731" s="412"/>
      <c r="B1731" s="413"/>
      <c r="C1731" s="414"/>
      <c r="D1731" s="414"/>
      <c r="E1731" s="414"/>
      <c r="F1731" s="415"/>
      <c r="G1731" s="415"/>
      <c r="H1731" s="415"/>
      <c r="I1731" s="415"/>
      <c r="K1731" s="417"/>
      <c r="L1731" s="418"/>
    </row>
    <row r="1732" spans="1:12">
      <c r="A1732" s="412"/>
      <c r="B1732" s="413"/>
      <c r="C1732" s="414"/>
      <c r="D1732" s="414"/>
      <c r="E1732" s="414"/>
      <c r="F1732" s="415"/>
      <c r="G1732" s="415"/>
      <c r="H1732" s="415"/>
      <c r="I1732" s="415"/>
      <c r="K1732" s="417"/>
      <c r="L1732" s="418"/>
    </row>
    <row r="1733" spans="1:12">
      <c r="A1733" s="419"/>
      <c r="B1733" s="420"/>
      <c r="C1733" s="421"/>
      <c r="D1733" s="421"/>
      <c r="E1733" s="421"/>
      <c r="F1733" s="422"/>
      <c r="G1733" s="415"/>
      <c r="H1733" s="415"/>
      <c r="I1733" s="415"/>
      <c r="K1733" s="417"/>
      <c r="L1733" s="418"/>
    </row>
    <row r="1734" spans="1:12">
      <c r="A1734" s="412"/>
      <c r="B1734" s="413"/>
      <c r="C1734" s="414"/>
      <c r="D1734" s="414"/>
      <c r="E1734" s="414"/>
      <c r="F1734" s="415"/>
      <c r="G1734" s="415"/>
      <c r="H1734" s="415"/>
      <c r="I1734" s="415"/>
      <c r="K1734" s="417"/>
      <c r="L1734" s="418"/>
    </row>
    <row r="1735" spans="1:12">
      <c r="A1735" s="412"/>
      <c r="B1735" s="413"/>
      <c r="C1735" s="414"/>
      <c r="D1735" s="414"/>
      <c r="E1735" s="414"/>
      <c r="F1735" s="415"/>
      <c r="G1735" s="415"/>
      <c r="H1735" s="415"/>
      <c r="I1735" s="415"/>
      <c r="K1735" s="417"/>
      <c r="L1735" s="418"/>
    </row>
    <row r="1736" spans="1:12">
      <c r="A1736" s="412"/>
      <c r="B1736" s="413"/>
      <c r="C1736" s="414"/>
      <c r="D1736" s="414"/>
      <c r="E1736" s="414"/>
      <c r="F1736" s="415"/>
      <c r="G1736" s="415"/>
      <c r="H1736" s="415"/>
      <c r="I1736" s="415"/>
      <c r="K1736" s="417"/>
      <c r="L1736" s="418"/>
    </row>
    <row r="1737" spans="1:12">
      <c r="A1737" s="412"/>
      <c r="B1737" s="413"/>
      <c r="C1737" s="414"/>
      <c r="D1737" s="414"/>
      <c r="E1737" s="414"/>
      <c r="F1737" s="415"/>
      <c r="G1737" s="415"/>
      <c r="H1737" s="415"/>
      <c r="I1737" s="415"/>
      <c r="K1737" s="417"/>
      <c r="L1737" s="418"/>
    </row>
    <row r="1738" spans="1:12">
      <c r="A1738" s="419"/>
      <c r="B1738" s="420"/>
      <c r="C1738" s="421"/>
      <c r="D1738" s="421"/>
      <c r="E1738" s="421"/>
      <c r="F1738" s="422"/>
      <c r="G1738" s="415"/>
      <c r="H1738" s="415"/>
      <c r="I1738" s="415"/>
      <c r="K1738" s="417"/>
      <c r="L1738" s="418"/>
    </row>
    <row r="1739" spans="1:12">
      <c r="A1739" s="412"/>
      <c r="B1739" s="413"/>
      <c r="C1739" s="414"/>
      <c r="D1739" s="414"/>
      <c r="E1739" s="414"/>
      <c r="F1739" s="415"/>
      <c r="G1739" s="415"/>
      <c r="H1739" s="415"/>
      <c r="I1739" s="415"/>
      <c r="K1739" s="417"/>
      <c r="L1739" s="418"/>
    </row>
    <row r="1740" spans="1:12">
      <c r="A1740" s="412"/>
      <c r="B1740" s="413"/>
      <c r="C1740" s="414"/>
      <c r="D1740" s="414"/>
      <c r="E1740" s="414"/>
      <c r="F1740" s="415"/>
      <c r="G1740" s="415"/>
      <c r="H1740" s="415"/>
      <c r="I1740" s="415"/>
      <c r="K1740" s="417"/>
      <c r="L1740" s="418"/>
    </row>
    <row r="1741" spans="1:12">
      <c r="A1741" s="412"/>
      <c r="B1741" s="413"/>
      <c r="C1741" s="414"/>
      <c r="D1741" s="414"/>
      <c r="E1741" s="414"/>
      <c r="F1741" s="415"/>
      <c r="G1741" s="415"/>
      <c r="H1741" s="415"/>
      <c r="I1741" s="415"/>
      <c r="K1741" s="417"/>
      <c r="L1741" s="418"/>
    </row>
    <row r="1742" spans="1:12">
      <c r="A1742" s="412"/>
      <c r="B1742" s="413"/>
      <c r="C1742" s="414"/>
      <c r="D1742" s="414"/>
      <c r="E1742" s="414"/>
      <c r="F1742" s="415"/>
      <c r="G1742" s="415"/>
      <c r="H1742" s="415"/>
      <c r="I1742" s="415"/>
      <c r="K1742" s="417"/>
      <c r="L1742" s="418"/>
    </row>
    <row r="1743" spans="1:12">
      <c r="A1743" s="419"/>
      <c r="B1743" s="420"/>
      <c r="C1743" s="421"/>
      <c r="D1743" s="421"/>
      <c r="E1743" s="421"/>
      <c r="F1743" s="422"/>
      <c r="G1743" s="415"/>
      <c r="H1743" s="415"/>
      <c r="I1743" s="415"/>
      <c r="K1743" s="417"/>
      <c r="L1743" s="418"/>
    </row>
    <row r="1744" spans="1:12">
      <c r="A1744" s="412"/>
      <c r="B1744" s="413"/>
      <c r="C1744" s="414"/>
      <c r="D1744" s="414"/>
      <c r="E1744" s="414"/>
      <c r="F1744" s="415"/>
      <c r="G1744" s="415"/>
      <c r="H1744" s="415"/>
      <c r="I1744" s="415"/>
      <c r="K1744" s="417"/>
      <c r="L1744" s="418"/>
    </row>
    <row r="1745" spans="1:12">
      <c r="A1745" s="412"/>
      <c r="B1745" s="413"/>
      <c r="C1745" s="414"/>
      <c r="D1745" s="414"/>
      <c r="E1745" s="414"/>
      <c r="F1745" s="415"/>
      <c r="G1745" s="415"/>
      <c r="H1745" s="415"/>
      <c r="I1745" s="415"/>
      <c r="K1745" s="417"/>
      <c r="L1745" s="418"/>
    </row>
    <row r="1746" spans="1:12">
      <c r="A1746" s="412"/>
      <c r="B1746" s="413"/>
      <c r="C1746" s="414"/>
      <c r="D1746" s="414"/>
      <c r="E1746" s="414"/>
      <c r="F1746" s="415"/>
      <c r="G1746" s="415"/>
      <c r="H1746" s="415"/>
      <c r="I1746" s="415"/>
      <c r="K1746" s="417"/>
      <c r="L1746" s="418"/>
    </row>
    <row r="1747" spans="1:12">
      <c r="A1747" s="412"/>
      <c r="B1747" s="413"/>
      <c r="C1747" s="414"/>
      <c r="D1747" s="414"/>
      <c r="E1747" s="414"/>
      <c r="F1747" s="415"/>
      <c r="G1747" s="415"/>
      <c r="H1747" s="415"/>
      <c r="I1747" s="415"/>
      <c r="K1747" s="417"/>
      <c r="L1747" s="418"/>
    </row>
    <row r="1748" spans="1:12">
      <c r="A1748" s="419"/>
      <c r="B1748" s="420"/>
      <c r="C1748" s="421"/>
      <c r="D1748" s="421"/>
      <c r="E1748" s="421"/>
      <c r="F1748" s="422"/>
      <c r="G1748" s="415"/>
      <c r="H1748" s="415"/>
      <c r="I1748" s="415"/>
      <c r="K1748" s="417"/>
      <c r="L1748" s="418"/>
    </row>
    <row r="1749" spans="1:12">
      <c r="A1749" s="412"/>
      <c r="B1749" s="413"/>
      <c r="C1749" s="414"/>
      <c r="D1749" s="414"/>
      <c r="E1749" s="414"/>
      <c r="F1749" s="415"/>
      <c r="G1749" s="415"/>
      <c r="H1749" s="415"/>
      <c r="I1749" s="415"/>
      <c r="K1749" s="417"/>
      <c r="L1749" s="418"/>
    </row>
    <row r="1750" spans="1:12">
      <c r="A1750" s="412"/>
      <c r="B1750" s="413"/>
      <c r="C1750" s="414"/>
      <c r="D1750" s="414"/>
      <c r="E1750" s="414"/>
      <c r="F1750" s="415"/>
      <c r="G1750" s="415"/>
      <c r="H1750" s="415"/>
      <c r="I1750" s="415"/>
      <c r="K1750" s="417"/>
      <c r="L1750" s="418"/>
    </row>
    <row r="1751" spans="1:12">
      <c r="A1751" s="412"/>
      <c r="B1751" s="413"/>
      <c r="C1751" s="414"/>
      <c r="D1751" s="414"/>
      <c r="E1751" s="414"/>
      <c r="F1751" s="415"/>
      <c r="G1751" s="415"/>
      <c r="H1751" s="415"/>
      <c r="I1751" s="415"/>
      <c r="K1751" s="417"/>
      <c r="L1751" s="418"/>
    </row>
    <row r="1752" spans="1:12">
      <c r="A1752" s="412"/>
      <c r="B1752" s="413"/>
      <c r="C1752" s="414"/>
      <c r="D1752" s="414"/>
      <c r="E1752" s="414"/>
      <c r="F1752" s="415"/>
      <c r="G1752" s="415"/>
      <c r="H1752" s="415"/>
      <c r="I1752" s="415"/>
      <c r="K1752" s="417"/>
      <c r="L1752" s="418"/>
    </row>
    <row r="1753" spans="1:12">
      <c r="A1753" s="419"/>
      <c r="B1753" s="420"/>
      <c r="C1753" s="421"/>
      <c r="D1753" s="421"/>
      <c r="E1753" s="421"/>
      <c r="F1753" s="422"/>
      <c r="G1753" s="415"/>
      <c r="H1753" s="415"/>
      <c r="I1753" s="415"/>
      <c r="K1753" s="417"/>
      <c r="L1753" s="418"/>
    </row>
    <row r="1754" spans="1:12">
      <c r="A1754" s="412"/>
      <c r="B1754" s="413"/>
      <c r="C1754" s="414"/>
      <c r="D1754" s="414"/>
      <c r="E1754" s="414"/>
      <c r="F1754" s="415"/>
      <c r="G1754" s="415"/>
      <c r="H1754" s="415"/>
      <c r="I1754" s="415"/>
      <c r="K1754" s="417"/>
      <c r="L1754" s="418"/>
    </row>
    <row r="1755" spans="1:12">
      <c r="A1755" s="412"/>
      <c r="B1755" s="413"/>
      <c r="C1755" s="414"/>
      <c r="D1755" s="414"/>
      <c r="E1755" s="414"/>
      <c r="F1755" s="415"/>
      <c r="G1755" s="415"/>
      <c r="H1755" s="415"/>
      <c r="I1755" s="415"/>
      <c r="K1755" s="417"/>
      <c r="L1755" s="418"/>
    </row>
    <row r="1756" spans="1:12">
      <c r="A1756" s="412"/>
      <c r="B1756" s="413"/>
      <c r="C1756" s="414"/>
      <c r="D1756" s="414"/>
      <c r="E1756" s="414"/>
      <c r="F1756" s="415"/>
      <c r="G1756" s="415"/>
      <c r="H1756" s="415"/>
      <c r="I1756" s="415"/>
      <c r="K1756" s="417"/>
      <c r="L1756" s="418"/>
    </row>
    <row r="1757" spans="1:12">
      <c r="A1757" s="412"/>
      <c r="B1757" s="413"/>
      <c r="C1757" s="414"/>
      <c r="D1757" s="414"/>
      <c r="E1757" s="414"/>
      <c r="F1757" s="415"/>
      <c r="G1757" s="415"/>
      <c r="H1757" s="415"/>
      <c r="I1757" s="415"/>
      <c r="K1757" s="417"/>
      <c r="L1757" s="418"/>
    </row>
    <row r="1758" spans="1:12">
      <c r="A1758" s="419"/>
      <c r="B1758" s="420"/>
      <c r="C1758" s="421"/>
      <c r="D1758" s="421"/>
      <c r="E1758" s="421"/>
      <c r="F1758" s="422"/>
      <c r="G1758" s="415"/>
      <c r="H1758" s="415"/>
      <c r="I1758" s="415"/>
      <c r="K1758" s="417"/>
      <c r="L1758" s="418"/>
    </row>
    <row r="1759" spans="1:12">
      <c r="A1759" s="412"/>
      <c r="B1759" s="413"/>
      <c r="C1759" s="414"/>
      <c r="D1759" s="414"/>
      <c r="E1759" s="414"/>
      <c r="F1759" s="415"/>
      <c r="G1759" s="415"/>
      <c r="H1759" s="415"/>
      <c r="I1759" s="415"/>
      <c r="K1759" s="417"/>
      <c r="L1759" s="418"/>
    </row>
    <row r="1760" spans="1:12">
      <c r="A1760" s="412"/>
      <c r="B1760" s="413"/>
      <c r="C1760" s="414"/>
      <c r="D1760" s="414"/>
      <c r="E1760" s="414"/>
      <c r="F1760" s="415"/>
      <c r="G1760" s="415"/>
      <c r="H1760" s="415"/>
      <c r="I1760" s="415"/>
      <c r="K1760" s="417"/>
      <c r="L1760" s="418"/>
    </row>
    <row r="1761" spans="1:12">
      <c r="A1761" s="412"/>
      <c r="B1761" s="413"/>
      <c r="C1761" s="414"/>
      <c r="D1761" s="414"/>
      <c r="E1761" s="414"/>
      <c r="F1761" s="415"/>
      <c r="G1761" s="415"/>
      <c r="H1761" s="415"/>
      <c r="I1761" s="415"/>
      <c r="K1761" s="417"/>
      <c r="L1761" s="418"/>
    </row>
    <row r="1762" spans="1:12">
      <c r="A1762" s="412"/>
      <c r="B1762" s="413"/>
      <c r="C1762" s="414"/>
      <c r="D1762" s="414"/>
      <c r="E1762" s="414"/>
      <c r="F1762" s="415"/>
      <c r="G1762" s="415"/>
      <c r="H1762" s="415"/>
      <c r="I1762" s="415"/>
      <c r="K1762" s="417"/>
      <c r="L1762" s="418"/>
    </row>
    <row r="1763" spans="1:12">
      <c r="A1763" s="419"/>
      <c r="B1763" s="420"/>
      <c r="C1763" s="421"/>
      <c r="D1763" s="421"/>
      <c r="E1763" s="421"/>
      <c r="F1763" s="422"/>
      <c r="G1763" s="415"/>
      <c r="H1763" s="415"/>
      <c r="I1763" s="415"/>
      <c r="K1763" s="417"/>
      <c r="L1763" s="418"/>
    </row>
    <row r="1764" spans="1:12">
      <c r="A1764" s="412"/>
      <c r="B1764" s="413"/>
      <c r="C1764" s="414"/>
      <c r="D1764" s="414"/>
      <c r="E1764" s="414"/>
      <c r="F1764" s="415"/>
      <c r="G1764" s="415"/>
      <c r="H1764" s="415"/>
      <c r="I1764" s="415"/>
      <c r="K1764" s="417"/>
      <c r="L1764" s="418"/>
    </row>
    <row r="1765" spans="1:12">
      <c r="A1765" s="412"/>
      <c r="B1765" s="413"/>
      <c r="C1765" s="414"/>
      <c r="D1765" s="414"/>
      <c r="E1765" s="414"/>
      <c r="F1765" s="415"/>
      <c r="G1765" s="415"/>
      <c r="H1765" s="415"/>
      <c r="I1765" s="415"/>
      <c r="K1765" s="417"/>
      <c r="L1765" s="418"/>
    </row>
    <row r="1766" spans="1:12">
      <c r="A1766" s="412"/>
      <c r="B1766" s="413"/>
      <c r="C1766" s="414"/>
      <c r="D1766" s="414"/>
      <c r="E1766" s="414"/>
      <c r="F1766" s="415"/>
      <c r="G1766" s="415"/>
      <c r="H1766" s="415"/>
      <c r="I1766" s="415"/>
      <c r="K1766" s="417"/>
      <c r="L1766" s="418"/>
    </row>
    <row r="1767" spans="1:12">
      <c r="A1767" s="412"/>
      <c r="B1767" s="413"/>
      <c r="C1767" s="414"/>
      <c r="D1767" s="414"/>
      <c r="E1767" s="414"/>
      <c r="F1767" s="415"/>
      <c r="G1767" s="415"/>
      <c r="H1767" s="415"/>
      <c r="I1767" s="415"/>
      <c r="K1767" s="417"/>
      <c r="L1767" s="418"/>
    </row>
    <row r="1768" spans="1:12">
      <c r="A1768" s="419"/>
      <c r="B1768" s="420"/>
      <c r="C1768" s="421"/>
      <c r="D1768" s="421"/>
      <c r="E1768" s="421"/>
      <c r="F1768" s="422"/>
      <c r="G1768" s="415"/>
      <c r="H1768" s="415"/>
      <c r="I1768" s="415"/>
      <c r="K1768" s="417"/>
      <c r="L1768" s="418"/>
    </row>
    <row r="1769" spans="1:12">
      <c r="A1769" s="412"/>
      <c r="B1769" s="413"/>
      <c r="C1769" s="414"/>
      <c r="D1769" s="414"/>
      <c r="E1769" s="414"/>
      <c r="F1769" s="415"/>
      <c r="G1769" s="415"/>
      <c r="H1769" s="415"/>
      <c r="I1769" s="415"/>
      <c r="K1769" s="417"/>
      <c r="L1769" s="418"/>
    </row>
    <row r="1770" spans="1:12">
      <c r="A1770" s="412"/>
      <c r="B1770" s="413"/>
      <c r="C1770" s="414"/>
      <c r="D1770" s="414"/>
      <c r="E1770" s="414"/>
      <c r="F1770" s="415"/>
      <c r="G1770" s="415"/>
      <c r="H1770" s="415"/>
      <c r="I1770" s="415"/>
      <c r="K1770" s="417"/>
      <c r="L1770" s="418"/>
    </row>
    <row r="1771" spans="1:12">
      <c r="A1771" s="412"/>
      <c r="B1771" s="413"/>
      <c r="C1771" s="414"/>
      <c r="D1771" s="414"/>
      <c r="E1771" s="414"/>
      <c r="F1771" s="415"/>
      <c r="G1771" s="415"/>
      <c r="H1771" s="415"/>
      <c r="I1771" s="415"/>
      <c r="K1771" s="417"/>
      <c r="L1771" s="418"/>
    </row>
    <row r="1772" spans="1:12">
      <c r="A1772" s="412"/>
      <c r="B1772" s="413"/>
      <c r="C1772" s="414"/>
      <c r="D1772" s="414"/>
      <c r="E1772" s="414"/>
      <c r="F1772" s="415"/>
      <c r="G1772" s="415"/>
      <c r="H1772" s="415"/>
      <c r="I1772" s="415"/>
      <c r="K1772" s="417"/>
      <c r="L1772" s="418"/>
    </row>
    <row r="1773" spans="1:12">
      <c r="A1773" s="419"/>
      <c r="B1773" s="420"/>
      <c r="C1773" s="421"/>
      <c r="D1773" s="421"/>
      <c r="E1773" s="421"/>
      <c r="F1773" s="422"/>
      <c r="G1773" s="415"/>
      <c r="H1773" s="415"/>
      <c r="I1773" s="415"/>
      <c r="K1773" s="417"/>
      <c r="L1773" s="418"/>
    </row>
    <row r="1774" spans="1:12">
      <c r="A1774" s="412"/>
      <c r="B1774" s="413"/>
      <c r="C1774" s="414"/>
      <c r="D1774" s="414"/>
      <c r="E1774" s="414"/>
      <c r="F1774" s="415"/>
      <c r="G1774" s="415"/>
      <c r="H1774" s="415"/>
      <c r="I1774" s="415"/>
      <c r="K1774" s="417"/>
      <c r="L1774" s="418"/>
    </row>
    <row r="1775" spans="1:12">
      <c r="A1775" s="412"/>
      <c r="B1775" s="413"/>
      <c r="C1775" s="414"/>
      <c r="D1775" s="414"/>
      <c r="E1775" s="414"/>
      <c r="F1775" s="415"/>
      <c r="G1775" s="415"/>
      <c r="H1775" s="415"/>
      <c r="I1775" s="415"/>
      <c r="K1775" s="417"/>
      <c r="L1775" s="418"/>
    </row>
    <row r="1776" spans="1:12">
      <c r="A1776" s="412"/>
      <c r="B1776" s="413"/>
      <c r="C1776" s="414"/>
      <c r="D1776" s="414"/>
      <c r="E1776" s="414"/>
      <c r="F1776" s="415"/>
      <c r="G1776" s="415"/>
      <c r="H1776" s="415"/>
      <c r="I1776" s="415"/>
      <c r="K1776" s="417"/>
      <c r="L1776" s="418"/>
    </row>
    <row r="1777" spans="1:12">
      <c r="A1777" s="412"/>
      <c r="B1777" s="413"/>
      <c r="C1777" s="414"/>
      <c r="D1777" s="414"/>
      <c r="E1777" s="414"/>
      <c r="F1777" s="415"/>
      <c r="G1777" s="415"/>
      <c r="H1777" s="415"/>
      <c r="I1777" s="415"/>
      <c r="K1777" s="417"/>
      <c r="L1777" s="418"/>
    </row>
    <row r="1778" spans="1:12">
      <c r="A1778" s="419"/>
      <c r="B1778" s="420"/>
      <c r="C1778" s="421"/>
      <c r="D1778" s="421"/>
      <c r="E1778" s="421"/>
      <c r="F1778" s="422"/>
      <c r="G1778" s="415"/>
      <c r="H1778" s="415"/>
      <c r="I1778" s="415"/>
      <c r="K1778" s="417"/>
      <c r="L1778" s="418"/>
    </row>
    <row r="1779" spans="1:12">
      <c r="A1779" s="412"/>
      <c r="B1779" s="413"/>
      <c r="C1779" s="414"/>
      <c r="D1779" s="414"/>
      <c r="E1779" s="414"/>
      <c r="F1779" s="415"/>
      <c r="G1779" s="415"/>
      <c r="H1779" s="415"/>
      <c r="I1779" s="415"/>
      <c r="K1779" s="417"/>
      <c r="L1779" s="418"/>
    </row>
    <row r="1780" spans="1:12">
      <c r="A1780" s="412"/>
      <c r="B1780" s="413"/>
      <c r="C1780" s="414"/>
      <c r="D1780" s="414"/>
      <c r="E1780" s="414"/>
      <c r="F1780" s="415"/>
      <c r="G1780" s="415"/>
      <c r="H1780" s="415"/>
      <c r="I1780" s="415"/>
      <c r="K1780" s="417"/>
      <c r="L1780" s="418"/>
    </row>
    <row r="1781" spans="1:12">
      <c r="A1781" s="412"/>
      <c r="B1781" s="413"/>
      <c r="C1781" s="414"/>
      <c r="D1781" s="414"/>
      <c r="E1781" s="414"/>
      <c r="F1781" s="415"/>
      <c r="G1781" s="415"/>
      <c r="H1781" s="415"/>
      <c r="I1781" s="415"/>
      <c r="K1781" s="417"/>
      <c r="L1781" s="418"/>
    </row>
    <row r="1782" spans="1:12">
      <c r="A1782" s="412"/>
      <c r="B1782" s="413"/>
      <c r="C1782" s="414"/>
      <c r="D1782" s="414"/>
      <c r="E1782" s="414"/>
      <c r="F1782" s="415"/>
      <c r="G1782" s="415"/>
      <c r="H1782" s="415"/>
      <c r="I1782" s="415"/>
      <c r="K1782" s="417"/>
      <c r="L1782" s="418"/>
    </row>
    <row r="1783" spans="1:12">
      <c r="A1783" s="419"/>
      <c r="B1783" s="420"/>
      <c r="C1783" s="421"/>
      <c r="D1783" s="421"/>
      <c r="E1783" s="421"/>
      <c r="F1783" s="422"/>
      <c r="G1783" s="415"/>
      <c r="H1783" s="415"/>
      <c r="I1783" s="415"/>
      <c r="K1783" s="417"/>
      <c r="L1783" s="418"/>
    </row>
    <row r="1784" spans="1:12">
      <c r="A1784" s="412"/>
      <c r="B1784" s="413"/>
      <c r="C1784" s="414"/>
      <c r="D1784" s="414"/>
      <c r="E1784" s="414"/>
      <c r="F1784" s="415"/>
      <c r="G1784" s="415"/>
      <c r="H1784" s="415"/>
      <c r="I1784" s="415"/>
      <c r="K1784" s="417"/>
      <c r="L1784" s="418"/>
    </row>
    <row r="1785" spans="1:12">
      <c r="A1785" s="412"/>
      <c r="B1785" s="413"/>
      <c r="C1785" s="414"/>
      <c r="D1785" s="414"/>
      <c r="E1785" s="414"/>
      <c r="F1785" s="415"/>
      <c r="G1785" s="415"/>
      <c r="H1785" s="415"/>
      <c r="I1785" s="415"/>
      <c r="K1785" s="417"/>
      <c r="L1785" s="418"/>
    </row>
    <row r="1786" spans="1:12">
      <c r="A1786" s="412"/>
      <c r="B1786" s="413"/>
      <c r="C1786" s="414"/>
      <c r="D1786" s="414"/>
      <c r="E1786" s="414"/>
      <c r="F1786" s="415"/>
      <c r="G1786" s="415"/>
      <c r="H1786" s="415"/>
      <c r="I1786" s="415"/>
      <c r="K1786" s="417"/>
      <c r="L1786" s="418"/>
    </row>
    <row r="1787" spans="1:12">
      <c r="A1787" s="412"/>
      <c r="B1787" s="413"/>
      <c r="C1787" s="414"/>
      <c r="D1787" s="414"/>
      <c r="E1787" s="414"/>
      <c r="F1787" s="415"/>
      <c r="G1787" s="415"/>
      <c r="H1787" s="415"/>
      <c r="I1787" s="415"/>
      <c r="K1787" s="417"/>
      <c r="L1787" s="418"/>
    </row>
    <row r="1788" spans="1:12">
      <c r="A1788" s="419"/>
      <c r="B1788" s="420"/>
      <c r="C1788" s="421"/>
      <c r="D1788" s="421"/>
      <c r="E1788" s="421"/>
      <c r="F1788" s="422"/>
      <c r="G1788" s="415"/>
      <c r="H1788" s="415"/>
      <c r="I1788" s="415"/>
      <c r="K1788" s="417"/>
      <c r="L1788" s="418"/>
    </row>
    <row r="1789" spans="1:12">
      <c r="A1789" s="412"/>
      <c r="B1789" s="413"/>
      <c r="C1789" s="414"/>
      <c r="D1789" s="414"/>
      <c r="E1789" s="414"/>
      <c r="F1789" s="415"/>
      <c r="G1789" s="415"/>
      <c r="H1789" s="415"/>
      <c r="I1789" s="415"/>
      <c r="K1789" s="417"/>
      <c r="L1789" s="418"/>
    </row>
    <row r="1790" spans="1:12">
      <c r="A1790" s="412"/>
      <c r="B1790" s="413"/>
      <c r="C1790" s="414"/>
      <c r="D1790" s="414"/>
      <c r="E1790" s="414"/>
      <c r="F1790" s="415"/>
      <c r="G1790" s="415"/>
      <c r="H1790" s="415"/>
      <c r="I1790" s="415"/>
      <c r="K1790" s="417"/>
      <c r="L1790" s="418"/>
    </row>
    <row r="1791" spans="1:12">
      <c r="A1791" s="412"/>
      <c r="B1791" s="413"/>
      <c r="C1791" s="414"/>
      <c r="D1791" s="414"/>
      <c r="E1791" s="414"/>
      <c r="F1791" s="415"/>
      <c r="G1791" s="415"/>
      <c r="H1791" s="415"/>
      <c r="I1791" s="415"/>
      <c r="K1791" s="417"/>
      <c r="L1791" s="418"/>
    </row>
    <row r="1792" spans="1:12">
      <c r="A1792" s="412"/>
      <c r="B1792" s="413"/>
      <c r="C1792" s="414"/>
      <c r="D1792" s="414"/>
      <c r="E1792" s="414"/>
      <c r="F1792" s="415"/>
      <c r="G1792" s="415"/>
      <c r="H1792" s="415"/>
      <c r="I1792" s="415"/>
      <c r="K1792" s="417"/>
      <c r="L1792" s="418"/>
    </row>
    <row r="1793" spans="1:12">
      <c r="A1793" s="419"/>
      <c r="B1793" s="420"/>
      <c r="C1793" s="421"/>
      <c r="D1793" s="421"/>
      <c r="E1793" s="421"/>
      <c r="F1793" s="422"/>
      <c r="G1793" s="415"/>
      <c r="H1793" s="415"/>
      <c r="I1793" s="415"/>
      <c r="K1793" s="417"/>
      <c r="L1793" s="418"/>
    </row>
    <row r="1794" spans="1:12">
      <c r="A1794" s="412"/>
      <c r="B1794" s="413"/>
      <c r="C1794" s="414"/>
      <c r="D1794" s="414"/>
      <c r="E1794" s="414"/>
      <c r="F1794" s="415"/>
      <c r="G1794" s="415"/>
      <c r="H1794" s="415"/>
      <c r="I1794" s="415"/>
      <c r="K1794" s="417"/>
      <c r="L1794" s="418"/>
    </row>
    <row r="1795" spans="1:12">
      <c r="A1795" s="412"/>
      <c r="B1795" s="413"/>
      <c r="C1795" s="414"/>
      <c r="D1795" s="414"/>
      <c r="E1795" s="414"/>
      <c r="F1795" s="415"/>
      <c r="G1795" s="415"/>
      <c r="H1795" s="415"/>
      <c r="I1795" s="415"/>
      <c r="K1795" s="417"/>
      <c r="L1795" s="418"/>
    </row>
    <row r="1796" spans="1:12">
      <c r="A1796" s="412"/>
      <c r="B1796" s="413"/>
      <c r="C1796" s="414"/>
      <c r="D1796" s="414"/>
      <c r="E1796" s="414"/>
      <c r="F1796" s="415"/>
      <c r="G1796" s="415"/>
      <c r="H1796" s="415"/>
      <c r="I1796" s="415"/>
      <c r="K1796" s="417"/>
      <c r="L1796" s="418"/>
    </row>
    <row r="1797" spans="1:12">
      <c r="A1797" s="412"/>
      <c r="B1797" s="413"/>
      <c r="C1797" s="414"/>
      <c r="D1797" s="414"/>
      <c r="E1797" s="414"/>
      <c r="F1797" s="415"/>
      <c r="G1797" s="415"/>
      <c r="H1797" s="415"/>
      <c r="I1797" s="415"/>
      <c r="K1797" s="417"/>
      <c r="L1797" s="418"/>
    </row>
    <row r="1798" spans="1:12">
      <c r="A1798" s="419"/>
      <c r="B1798" s="420"/>
      <c r="C1798" s="421"/>
      <c r="D1798" s="421"/>
      <c r="E1798" s="421"/>
      <c r="F1798" s="422"/>
      <c r="G1798" s="415"/>
      <c r="H1798" s="415"/>
      <c r="I1798" s="415"/>
      <c r="K1798" s="417"/>
      <c r="L1798" s="418"/>
    </row>
    <row r="1799" spans="1:12">
      <c r="A1799" s="412"/>
      <c r="B1799" s="413"/>
      <c r="C1799" s="414"/>
      <c r="D1799" s="414"/>
      <c r="E1799" s="414"/>
      <c r="F1799" s="415"/>
      <c r="G1799" s="415"/>
      <c r="H1799" s="415"/>
      <c r="I1799" s="415"/>
      <c r="K1799" s="417"/>
      <c r="L1799" s="418"/>
    </row>
    <row r="1800" spans="1:12">
      <c r="A1800" s="412"/>
      <c r="B1800" s="413"/>
      <c r="C1800" s="414"/>
      <c r="D1800" s="414"/>
      <c r="E1800" s="414"/>
      <c r="F1800" s="415"/>
      <c r="G1800" s="415"/>
      <c r="H1800" s="415"/>
      <c r="I1800" s="415"/>
      <c r="K1800" s="417"/>
      <c r="L1800" s="418"/>
    </row>
    <row r="1801" spans="1:12">
      <c r="A1801" s="412"/>
      <c r="B1801" s="413"/>
      <c r="C1801" s="414"/>
      <c r="D1801" s="414"/>
      <c r="E1801" s="414"/>
      <c r="F1801" s="415"/>
      <c r="G1801" s="415"/>
      <c r="H1801" s="415"/>
      <c r="I1801" s="415"/>
      <c r="K1801" s="417"/>
      <c r="L1801" s="418"/>
    </row>
    <row r="1802" spans="1:12">
      <c r="A1802" s="412"/>
      <c r="B1802" s="413"/>
      <c r="C1802" s="414"/>
      <c r="D1802" s="414"/>
      <c r="E1802" s="414"/>
      <c r="F1802" s="415"/>
      <c r="G1802" s="415"/>
      <c r="H1802" s="415"/>
      <c r="I1802" s="415"/>
      <c r="K1802" s="417"/>
      <c r="L1802" s="418"/>
    </row>
    <row r="1803" spans="1:12">
      <c r="A1803" s="419"/>
      <c r="B1803" s="420"/>
      <c r="C1803" s="421"/>
      <c r="D1803" s="421"/>
      <c r="E1803" s="421"/>
      <c r="F1803" s="422"/>
      <c r="G1803" s="415"/>
      <c r="H1803" s="415"/>
      <c r="I1803" s="415"/>
      <c r="K1803" s="417"/>
      <c r="L1803" s="418"/>
    </row>
    <row r="1804" spans="1:12">
      <c r="A1804" s="412"/>
      <c r="B1804" s="413"/>
      <c r="C1804" s="414"/>
      <c r="D1804" s="414"/>
      <c r="E1804" s="414"/>
      <c r="F1804" s="415"/>
      <c r="G1804" s="415"/>
      <c r="H1804" s="415"/>
      <c r="I1804" s="415"/>
      <c r="K1804" s="417"/>
      <c r="L1804" s="418"/>
    </row>
    <row r="1805" spans="1:12">
      <c r="A1805" s="412"/>
      <c r="B1805" s="413"/>
      <c r="C1805" s="414"/>
      <c r="D1805" s="414"/>
      <c r="E1805" s="414"/>
      <c r="F1805" s="415"/>
      <c r="G1805" s="415"/>
      <c r="H1805" s="415"/>
      <c r="I1805" s="415"/>
      <c r="K1805" s="417"/>
      <c r="L1805" s="418"/>
    </row>
    <row r="1806" spans="1:12">
      <c r="A1806" s="412"/>
      <c r="B1806" s="413"/>
      <c r="C1806" s="414"/>
      <c r="D1806" s="414"/>
      <c r="E1806" s="414"/>
      <c r="F1806" s="415"/>
      <c r="G1806" s="415"/>
      <c r="H1806" s="415"/>
      <c r="I1806" s="415"/>
      <c r="K1806" s="417"/>
      <c r="L1806" s="418"/>
    </row>
    <row r="1807" spans="1:12">
      <c r="A1807" s="412"/>
      <c r="B1807" s="413"/>
      <c r="C1807" s="414"/>
      <c r="D1807" s="414"/>
      <c r="E1807" s="414"/>
      <c r="F1807" s="415"/>
      <c r="G1807" s="415"/>
      <c r="H1807" s="415"/>
      <c r="I1807" s="415"/>
      <c r="K1807" s="417"/>
      <c r="L1807" s="418"/>
    </row>
    <row r="1808" spans="1:12">
      <c r="A1808" s="419"/>
      <c r="B1808" s="420"/>
      <c r="C1808" s="421"/>
      <c r="D1808" s="421"/>
      <c r="E1808" s="421"/>
      <c r="F1808" s="422"/>
      <c r="G1808" s="415"/>
      <c r="H1808" s="415"/>
      <c r="I1808" s="415"/>
      <c r="K1808" s="417"/>
      <c r="L1808" s="418"/>
    </row>
    <row r="1809" spans="1:12">
      <c r="A1809" s="412"/>
      <c r="B1809" s="413"/>
      <c r="C1809" s="414"/>
      <c r="D1809" s="414"/>
      <c r="E1809" s="414"/>
      <c r="F1809" s="415"/>
      <c r="G1809" s="415"/>
      <c r="H1809" s="415"/>
      <c r="I1809" s="415"/>
      <c r="K1809" s="417"/>
      <c r="L1809" s="418"/>
    </row>
    <row r="1810" spans="1:12">
      <c r="A1810" s="412"/>
      <c r="B1810" s="413"/>
      <c r="C1810" s="414"/>
      <c r="D1810" s="414"/>
      <c r="E1810" s="414"/>
      <c r="F1810" s="415"/>
      <c r="G1810" s="415"/>
      <c r="H1810" s="415"/>
      <c r="I1810" s="415"/>
      <c r="K1810" s="417"/>
      <c r="L1810" s="418"/>
    </row>
    <row r="1811" spans="1:12">
      <c r="A1811" s="412"/>
      <c r="B1811" s="413"/>
      <c r="C1811" s="414"/>
      <c r="D1811" s="414"/>
      <c r="E1811" s="414"/>
      <c r="F1811" s="415"/>
      <c r="G1811" s="415"/>
      <c r="H1811" s="415"/>
      <c r="I1811" s="415"/>
      <c r="K1811" s="417"/>
      <c r="L1811" s="418"/>
    </row>
    <row r="1812" spans="1:12">
      <c r="A1812" s="412"/>
      <c r="B1812" s="413"/>
      <c r="C1812" s="414"/>
      <c r="D1812" s="414"/>
      <c r="E1812" s="414"/>
      <c r="F1812" s="415"/>
      <c r="G1812" s="415"/>
      <c r="H1812" s="415"/>
      <c r="I1812" s="415"/>
      <c r="K1812" s="417"/>
      <c r="L1812" s="418"/>
    </row>
    <row r="1813" spans="1:12">
      <c r="A1813" s="419"/>
      <c r="B1813" s="420"/>
      <c r="C1813" s="421"/>
      <c r="D1813" s="421"/>
      <c r="E1813" s="421"/>
      <c r="F1813" s="422"/>
      <c r="G1813" s="415"/>
      <c r="H1813" s="415"/>
      <c r="I1813" s="415"/>
      <c r="K1813" s="417"/>
      <c r="L1813" s="418"/>
    </row>
    <row r="1814" spans="1:12">
      <c r="A1814" s="412"/>
      <c r="B1814" s="413"/>
      <c r="C1814" s="414"/>
      <c r="D1814" s="414"/>
      <c r="E1814" s="414"/>
      <c r="F1814" s="415"/>
      <c r="G1814" s="415"/>
      <c r="H1814" s="415"/>
      <c r="I1814" s="415"/>
      <c r="K1814" s="417"/>
      <c r="L1814" s="418"/>
    </row>
    <row r="1815" spans="1:12">
      <c r="A1815" s="412"/>
      <c r="B1815" s="413"/>
      <c r="C1815" s="414"/>
      <c r="D1815" s="414"/>
      <c r="E1815" s="414"/>
      <c r="F1815" s="415"/>
      <c r="G1815" s="415"/>
      <c r="H1815" s="415"/>
      <c r="I1815" s="415"/>
      <c r="K1815" s="417"/>
      <c r="L1815" s="418"/>
    </row>
    <row r="1816" spans="1:12">
      <c r="A1816" s="412"/>
      <c r="B1816" s="413"/>
      <c r="C1816" s="414"/>
      <c r="D1816" s="414"/>
      <c r="E1816" s="414"/>
      <c r="F1816" s="415"/>
      <c r="G1816" s="415"/>
      <c r="H1816" s="415"/>
      <c r="I1816" s="415"/>
      <c r="K1816" s="417"/>
      <c r="L1816" s="418"/>
    </row>
    <row r="1817" spans="1:12">
      <c r="A1817" s="412"/>
      <c r="B1817" s="413"/>
      <c r="C1817" s="414"/>
      <c r="D1817" s="414"/>
      <c r="E1817" s="414"/>
      <c r="F1817" s="415"/>
      <c r="G1817" s="415"/>
      <c r="H1817" s="415"/>
      <c r="I1817" s="415"/>
      <c r="K1817" s="417"/>
      <c r="L1817" s="418"/>
    </row>
    <row r="1818" spans="1:12">
      <c r="A1818" s="419"/>
      <c r="B1818" s="420"/>
      <c r="C1818" s="421"/>
      <c r="D1818" s="421"/>
      <c r="E1818" s="421"/>
      <c r="F1818" s="422"/>
      <c r="G1818" s="415"/>
      <c r="H1818" s="415"/>
      <c r="I1818" s="415"/>
      <c r="K1818" s="417"/>
      <c r="L1818" s="418"/>
    </row>
    <row r="1819" spans="1:12">
      <c r="A1819" s="412"/>
      <c r="B1819" s="413"/>
      <c r="C1819" s="414"/>
      <c r="D1819" s="414"/>
      <c r="E1819" s="414"/>
      <c r="F1819" s="415"/>
      <c r="G1819" s="415"/>
      <c r="H1819" s="415"/>
      <c r="I1819" s="415"/>
      <c r="K1819" s="417"/>
      <c r="L1819" s="418"/>
    </row>
    <row r="1820" spans="1:12">
      <c r="A1820" s="412"/>
      <c r="B1820" s="413"/>
      <c r="C1820" s="414"/>
      <c r="D1820" s="414"/>
      <c r="E1820" s="414"/>
      <c r="F1820" s="415"/>
      <c r="G1820" s="415"/>
      <c r="H1820" s="415"/>
      <c r="I1820" s="415"/>
      <c r="K1820" s="417"/>
      <c r="L1820" s="418"/>
    </row>
    <row r="1821" spans="1:12">
      <c r="A1821" s="412"/>
      <c r="B1821" s="413"/>
      <c r="C1821" s="414"/>
      <c r="D1821" s="414"/>
      <c r="E1821" s="414"/>
      <c r="F1821" s="415"/>
      <c r="G1821" s="415"/>
      <c r="H1821" s="415"/>
      <c r="I1821" s="415"/>
      <c r="K1821" s="417"/>
      <c r="L1821" s="418"/>
    </row>
    <row r="1822" spans="1:12">
      <c r="A1822" s="412"/>
      <c r="B1822" s="413"/>
      <c r="C1822" s="414"/>
      <c r="D1822" s="414"/>
      <c r="E1822" s="414"/>
      <c r="F1822" s="415"/>
      <c r="G1822" s="415"/>
      <c r="H1822" s="415"/>
      <c r="I1822" s="415"/>
      <c r="K1822" s="417"/>
      <c r="L1822" s="418"/>
    </row>
    <row r="1823" spans="1:12">
      <c r="A1823" s="419"/>
      <c r="B1823" s="420"/>
      <c r="C1823" s="421"/>
      <c r="D1823" s="421"/>
      <c r="E1823" s="421"/>
      <c r="F1823" s="422"/>
      <c r="G1823" s="415"/>
      <c r="H1823" s="415"/>
      <c r="I1823" s="415"/>
      <c r="K1823" s="417"/>
      <c r="L1823" s="418"/>
    </row>
    <row r="1824" spans="1:12">
      <c r="A1824" s="412"/>
      <c r="B1824" s="413"/>
      <c r="C1824" s="414"/>
      <c r="D1824" s="414"/>
      <c r="E1824" s="414"/>
      <c r="F1824" s="415"/>
      <c r="G1824" s="415"/>
      <c r="H1824" s="415"/>
      <c r="I1824" s="415"/>
      <c r="K1824" s="417"/>
      <c r="L1824" s="418"/>
    </row>
    <row r="1825" spans="1:12">
      <c r="A1825" s="412"/>
      <c r="B1825" s="413"/>
      <c r="C1825" s="414"/>
      <c r="D1825" s="414"/>
      <c r="E1825" s="414"/>
      <c r="F1825" s="415"/>
      <c r="G1825" s="415"/>
      <c r="H1825" s="415"/>
      <c r="I1825" s="415"/>
      <c r="K1825" s="417"/>
      <c r="L1825" s="418"/>
    </row>
    <row r="1826" spans="1:12">
      <c r="A1826" s="412"/>
      <c r="B1826" s="413"/>
      <c r="C1826" s="414"/>
      <c r="D1826" s="414"/>
      <c r="E1826" s="414"/>
      <c r="F1826" s="415"/>
      <c r="G1826" s="415"/>
      <c r="H1826" s="415"/>
      <c r="I1826" s="415"/>
      <c r="K1826" s="417"/>
      <c r="L1826" s="418"/>
    </row>
    <row r="1827" spans="1:12">
      <c r="A1827" s="412"/>
      <c r="B1827" s="413"/>
      <c r="C1827" s="414"/>
      <c r="D1827" s="414"/>
      <c r="E1827" s="414"/>
      <c r="F1827" s="415"/>
      <c r="G1827" s="415"/>
      <c r="H1827" s="415"/>
      <c r="I1827" s="415"/>
      <c r="K1827" s="417"/>
      <c r="L1827" s="418"/>
    </row>
    <row r="1828" spans="1:12">
      <c r="A1828" s="419"/>
      <c r="B1828" s="420"/>
      <c r="C1828" s="421"/>
      <c r="D1828" s="421"/>
      <c r="E1828" s="421"/>
      <c r="F1828" s="422"/>
      <c r="G1828" s="415"/>
      <c r="H1828" s="415"/>
      <c r="I1828" s="415"/>
      <c r="K1828" s="417"/>
      <c r="L1828" s="418"/>
    </row>
    <row r="1829" spans="1:12">
      <c r="A1829" s="412"/>
      <c r="B1829" s="413"/>
      <c r="C1829" s="414"/>
      <c r="D1829" s="414"/>
      <c r="E1829" s="414"/>
      <c r="F1829" s="415"/>
      <c r="G1829" s="415"/>
      <c r="H1829" s="415"/>
      <c r="I1829" s="415"/>
      <c r="K1829" s="417"/>
      <c r="L1829" s="418"/>
    </row>
    <row r="1830" spans="1:12">
      <c r="A1830" s="412"/>
      <c r="B1830" s="413"/>
      <c r="C1830" s="414"/>
      <c r="D1830" s="414"/>
      <c r="E1830" s="414"/>
      <c r="F1830" s="415"/>
      <c r="G1830" s="415"/>
      <c r="H1830" s="415"/>
      <c r="I1830" s="415"/>
      <c r="K1830" s="417"/>
      <c r="L1830" s="418"/>
    </row>
    <row r="1831" spans="1:12">
      <c r="A1831" s="412"/>
      <c r="B1831" s="413"/>
      <c r="C1831" s="414"/>
      <c r="D1831" s="414"/>
      <c r="E1831" s="414"/>
      <c r="F1831" s="415"/>
      <c r="G1831" s="415"/>
      <c r="H1831" s="415"/>
      <c r="I1831" s="415"/>
      <c r="K1831" s="417"/>
      <c r="L1831" s="418"/>
    </row>
    <row r="1832" spans="1:12">
      <c r="A1832" s="412"/>
      <c r="B1832" s="413"/>
      <c r="C1832" s="414"/>
      <c r="D1832" s="414"/>
      <c r="E1832" s="414"/>
      <c r="F1832" s="415"/>
      <c r="G1832" s="415"/>
      <c r="H1832" s="415"/>
      <c r="I1832" s="415"/>
      <c r="K1832" s="417"/>
      <c r="L1832" s="418"/>
    </row>
    <row r="1833" spans="1:12">
      <c r="A1833" s="419"/>
      <c r="B1833" s="420"/>
      <c r="C1833" s="421"/>
      <c r="D1833" s="421"/>
      <c r="E1833" s="421"/>
      <c r="F1833" s="422"/>
      <c r="G1833" s="415"/>
      <c r="H1833" s="415"/>
      <c r="I1833" s="415"/>
      <c r="K1833" s="417"/>
      <c r="L1833" s="418"/>
    </row>
    <row r="1834" spans="1:12">
      <c r="A1834" s="412"/>
      <c r="B1834" s="413"/>
      <c r="C1834" s="414"/>
      <c r="D1834" s="414"/>
      <c r="E1834" s="414"/>
      <c r="F1834" s="415"/>
      <c r="G1834" s="415"/>
      <c r="H1834" s="415"/>
      <c r="I1834" s="415"/>
      <c r="K1834" s="417"/>
      <c r="L1834" s="418"/>
    </row>
    <row r="1835" spans="1:12">
      <c r="A1835" s="412"/>
      <c r="B1835" s="413"/>
      <c r="C1835" s="414"/>
      <c r="D1835" s="414"/>
      <c r="E1835" s="414"/>
      <c r="F1835" s="415"/>
      <c r="G1835" s="415"/>
      <c r="H1835" s="415"/>
      <c r="I1835" s="415"/>
      <c r="K1835" s="417"/>
      <c r="L1835" s="418"/>
    </row>
    <row r="1836" spans="1:12">
      <c r="A1836" s="412"/>
      <c r="B1836" s="413"/>
      <c r="C1836" s="414"/>
      <c r="D1836" s="414"/>
      <c r="E1836" s="414"/>
      <c r="F1836" s="415"/>
      <c r="G1836" s="415"/>
      <c r="H1836" s="415"/>
      <c r="I1836" s="415"/>
      <c r="K1836" s="417"/>
      <c r="L1836" s="418"/>
    </row>
    <row r="1837" spans="1:12">
      <c r="A1837" s="412"/>
      <c r="B1837" s="413"/>
      <c r="C1837" s="414"/>
      <c r="D1837" s="414"/>
      <c r="E1837" s="414"/>
      <c r="F1837" s="415"/>
      <c r="G1837" s="415"/>
      <c r="H1837" s="415"/>
      <c r="I1837" s="415"/>
      <c r="K1837" s="417"/>
      <c r="L1837" s="418"/>
    </row>
    <row r="1838" spans="1:12">
      <c r="A1838" s="419"/>
      <c r="B1838" s="420"/>
      <c r="C1838" s="421"/>
      <c r="D1838" s="421"/>
      <c r="E1838" s="421"/>
      <c r="F1838" s="422"/>
      <c r="G1838" s="415"/>
      <c r="H1838" s="415"/>
      <c r="I1838" s="415"/>
      <c r="K1838" s="417"/>
      <c r="L1838" s="418"/>
    </row>
    <row r="1839" spans="1:12">
      <c r="A1839" s="412"/>
      <c r="B1839" s="413"/>
      <c r="C1839" s="414"/>
      <c r="D1839" s="414"/>
      <c r="E1839" s="414"/>
      <c r="F1839" s="415"/>
      <c r="G1839" s="415"/>
      <c r="H1839" s="415"/>
      <c r="I1839" s="415"/>
      <c r="K1839" s="417"/>
      <c r="L1839" s="418"/>
    </row>
    <row r="1840" spans="1:12">
      <c r="A1840" s="412"/>
      <c r="B1840" s="413"/>
      <c r="C1840" s="414"/>
      <c r="D1840" s="414"/>
      <c r="E1840" s="414"/>
      <c r="F1840" s="415"/>
      <c r="G1840" s="415"/>
      <c r="H1840" s="415"/>
      <c r="I1840" s="415"/>
      <c r="K1840" s="417"/>
      <c r="L1840" s="418"/>
    </row>
    <row r="1841" spans="1:12">
      <c r="A1841" s="412"/>
      <c r="B1841" s="413"/>
      <c r="C1841" s="414"/>
      <c r="D1841" s="414"/>
      <c r="E1841" s="414"/>
      <c r="F1841" s="415"/>
      <c r="G1841" s="415"/>
      <c r="H1841" s="415"/>
      <c r="I1841" s="415"/>
      <c r="K1841" s="417"/>
      <c r="L1841" s="418"/>
    </row>
    <row r="1842" spans="1:12">
      <c r="A1842" s="412"/>
      <c r="B1842" s="413"/>
      <c r="C1842" s="414"/>
      <c r="D1842" s="414"/>
      <c r="E1842" s="414"/>
      <c r="F1842" s="415"/>
      <c r="G1842" s="415"/>
      <c r="H1842" s="415"/>
      <c r="I1842" s="415"/>
      <c r="K1842" s="417"/>
      <c r="L1842" s="418"/>
    </row>
    <row r="1843" spans="1:12">
      <c r="A1843" s="419"/>
      <c r="B1843" s="420"/>
      <c r="C1843" s="421"/>
      <c r="D1843" s="421"/>
      <c r="E1843" s="421"/>
      <c r="F1843" s="422"/>
      <c r="G1843" s="415"/>
      <c r="H1843" s="415"/>
      <c r="I1843" s="415"/>
      <c r="K1843" s="417"/>
      <c r="L1843" s="418"/>
    </row>
    <row r="1844" spans="1:12">
      <c r="A1844" s="412"/>
      <c r="B1844" s="413"/>
      <c r="C1844" s="414"/>
      <c r="D1844" s="414"/>
      <c r="E1844" s="414"/>
      <c r="F1844" s="415"/>
      <c r="G1844" s="415"/>
      <c r="H1844" s="415"/>
      <c r="I1844" s="415"/>
      <c r="K1844" s="417"/>
      <c r="L1844" s="418"/>
    </row>
    <row r="1845" spans="1:12">
      <c r="A1845" s="412"/>
      <c r="B1845" s="413"/>
      <c r="C1845" s="414"/>
      <c r="D1845" s="414"/>
      <c r="E1845" s="414"/>
      <c r="F1845" s="415"/>
      <c r="G1845" s="415"/>
      <c r="H1845" s="415"/>
      <c r="I1845" s="415"/>
      <c r="K1845" s="417"/>
      <c r="L1845" s="418"/>
    </row>
    <row r="1846" spans="1:12">
      <c r="A1846" s="412"/>
      <c r="B1846" s="413"/>
      <c r="C1846" s="414"/>
      <c r="D1846" s="414"/>
      <c r="E1846" s="414"/>
      <c r="F1846" s="415"/>
      <c r="G1846" s="415"/>
      <c r="H1846" s="415"/>
      <c r="I1846" s="415"/>
      <c r="K1846" s="417"/>
      <c r="L1846" s="418"/>
    </row>
    <row r="1847" spans="1:12">
      <c r="A1847" s="412"/>
      <c r="B1847" s="413"/>
      <c r="C1847" s="414"/>
      <c r="D1847" s="414"/>
      <c r="E1847" s="414"/>
      <c r="F1847" s="415"/>
      <c r="G1847" s="415"/>
      <c r="H1847" s="415"/>
      <c r="I1847" s="415"/>
      <c r="K1847" s="417"/>
      <c r="L1847" s="418"/>
    </row>
    <row r="1848" spans="1:12">
      <c r="A1848" s="419"/>
      <c r="B1848" s="420"/>
      <c r="C1848" s="421"/>
      <c r="D1848" s="421"/>
      <c r="E1848" s="421"/>
      <c r="F1848" s="422"/>
      <c r="G1848" s="415"/>
      <c r="H1848" s="415"/>
      <c r="I1848" s="415"/>
      <c r="K1848" s="417"/>
      <c r="L1848" s="418"/>
    </row>
    <row r="1849" spans="1:12">
      <c r="A1849" s="412"/>
      <c r="B1849" s="413"/>
      <c r="C1849" s="414"/>
      <c r="D1849" s="414"/>
      <c r="E1849" s="414"/>
      <c r="F1849" s="415"/>
      <c r="G1849" s="415"/>
      <c r="H1849" s="415"/>
      <c r="I1849" s="415"/>
      <c r="K1849" s="417"/>
      <c r="L1849" s="418"/>
    </row>
    <row r="1850" spans="1:12">
      <c r="A1850" s="412"/>
      <c r="B1850" s="413"/>
      <c r="C1850" s="414"/>
      <c r="D1850" s="414"/>
      <c r="E1850" s="414"/>
      <c r="F1850" s="415"/>
      <c r="G1850" s="415"/>
      <c r="H1850" s="415"/>
      <c r="I1850" s="415"/>
      <c r="K1850" s="417"/>
      <c r="L1850" s="418"/>
    </row>
    <row r="1851" spans="1:12">
      <c r="A1851" s="412"/>
      <c r="B1851" s="413"/>
      <c r="C1851" s="414"/>
      <c r="D1851" s="414"/>
      <c r="E1851" s="414"/>
      <c r="F1851" s="415"/>
      <c r="G1851" s="415"/>
      <c r="H1851" s="415"/>
      <c r="I1851" s="415"/>
      <c r="K1851" s="417"/>
      <c r="L1851" s="418"/>
    </row>
    <row r="1852" spans="1:12">
      <c r="A1852" s="412"/>
      <c r="B1852" s="413"/>
      <c r="C1852" s="414"/>
      <c r="D1852" s="414"/>
      <c r="E1852" s="414"/>
      <c r="F1852" s="415"/>
      <c r="G1852" s="415"/>
      <c r="H1852" s="415"/>
      <c r="I1852" s="415"/>
      <c r="K1852" s="417"/>
      <c r="L1852" s="418"/>
    </row>
    <row r="1853" spans="1:12">
      <c r="A1853" s="419"/>
      <c r="B1853" s="420"/>
      <c r="C1853" s="421"/>
      <c r="D1853" s="421"/>
      <c r="E1853" s="421"/>
      <c r="F1853" s="422"/>
      <c r="G1853" s="415"/>
      <c r="H1853" s="415"/>
      <c r="I1853" s="415"/>
      <c r="K1853" s="417"/>
      <c r="L1853" s="418"/>
    </row>
    <row r="1854" spans="1:12">
      <c r="A1854" s="412"/>
      <c r="B1854" s="413"/>
      <c r="C1854" s="414"/>
      <c r="D1854" s="414"/>
      <c r="E1854" s="414"/>
      <c r="F1854" s="415"/>
      <c r="G1854" s="415"/>
      <c r="H1854" s="415"/>
      <c r="I1854" s="415"/>
      <c r="K1854" s="417"/>
      <c r="L1854" s="418"/>
    </row>
    <row r="1855" spans="1:12">
      <c r="A1855" s="412"/>
      <c r="B1855" s="413"/>
      <c r="C1855" s="414"/>
      <c r="D1855" s="414"/>
      <c r="E1855" s="414"/>
      <c r="F1855" s="415"/>
      <c r="G1855" s="415"/>
      <c r="H1855" s="415"/>
      <c r="I1855" s="415"/>
      <c r="K1855" s="417"/>
      <c r="L1855" s="418"/>
    </row>
    <row r="1856" spans="1:12">
      <c r="A1856" s="412"/>
      <c r="B1856" s="413"/>
      <c r="C1856" s="414"/>
      <c r="D1856" s="414"/>
      <c r="E1856" s="414"/>
      <c r="F1856" s="415"/>
      <c r="G1856" s="415"/>
      <c r="H1856" s="415"/>
      <c r="I1856" s="415"/>
      <c r="K1856" s="417"/>
      <c r="L1856" s="418"/>
    </row>
    <row r="1857" spans="1:12">
      <c r="A1857" s="412"/>
      <c r="B1857" s="413"/>
      <c r="C1857" s="414"/>
      <c r="D1857" s="414"/>
      <c r="E1857" s="414"/>
      <c r="F1857" s="415"/>
      <c r="G1857" s="415"/>
      <c r="H1857" s="415"/>
      <c r="I1857" s="415"/>
      <c r="K1857" s="417"/>
      <c r="L1857" s="418"/>
    </row>
    <row r="1858" spans="1:12">
      <c r="A1858" s="419"/>
      <c r="B1858" s="420"/>
      <c r="C1858" s="421"/>
      <c r="D1858" s="421"/>
      <c r="E1858" s="421"/>
      <c r="F1858" s="422"/>
      <c r="G1858" s="415"/>
      <c r="H1858" s="415"/>
      <c r="I1858" s="415"/>
      <c r="K1858" s="417"/>
      <c r="L1858" s="418"/>
    </row>
    <row r="1859" spans="1:12">
      <c r="A1859" s="412"/>
      <c r="B1859" s="413"/>
      <c r="C1859" s="414"/>
      <c r="D1859" s="414"/>
      <c r="E1859" s="414"/>
      <c r="F1859" s="415"/>
      <c r="G1859" s="415"/>
      <c r="H1859" s="415"/>
      <c r="I1859" s="415"/>
      <c r="K1859" s="417"/>
      <c r="L1859" s="418"/>
    </row>
    <row r="1860" spans="1:12">
      <c r="A1860" s="412"/>
      <c r="B1860" s="413"/>
      <c r="C1860" s="414"/>
      <c r="D1860" s="414"/>
      <c r="E1860" s="414"/>
      <c r="F1860" s="415"/>
      <c r="G1860" s="415"/>
      <c r="H1860" s="415"/>
      <c r="I1860" s="415"/>
      <c r="K1860" s="417"/>
      <c r="L1860" s="418"/>
    </row>
    <row r="1861" spans="1:12">
      <c r="A1861" s="412"/>
      <c r="B1861" s="413"/>
      <c r="C1861" s="414"/>
      <c r="D1861" s="414"/>
      <c r="E1861" s="414"/>
      <c r="F1861" s="415"/>
      <c r="G1861" s="415"/>
      <c r="H1861" s="415"/>
      <c r="I1861" s="415"/>
      <c r="K1861" s="417"/>
      <c r="L1861" s="418"/>
    </row>
    <row r="1862" spans="1:12">
      <c r="A1862" s="412"/>
      <c r="B1862" s="413"/>
      <c r="C1862" s="414"/>
      <c r="D1862" s="414"/>
      <c r="E1862" s="414"/>
      <c r="F1862" s="415"/>
      <c r="G1862" s="415"/>
      <c r="H1862" s="415"/>
      <c r="I1862" s="415"/>
      <c r="K1862" s="417"/>
      <c r="L1862" s="418"/>
    </row>
    <row r="1863" spans="1:12">
      <c r="A1863" s="419"/>
      <c r="B1863" s="420"/>
      <c r="C1863" s="421"/>
      <c r="D1863" s="421"/>
      <c r="E1863" s="421"/>
      <c r="F1863" s="422"/>
      <c r="G1863" s="415"/>
      <c r="H1863" s="415"/>
      <c r="I1863" s="415"/>
      <c r="K1863" s="417"/>
      <c r="L1863" s="418"/>
    </row>
    <row r="1864" spans="1:12">
      <c r="A1864" s="412"/>
      <c r="B1864" s="413"/>
      <c r="C1864" s="414"/>
      <c r="D1864" s="414"/>
      <c r="E1864" s="414"/>
      <c r="F1864" s="415"/>
      <c r="G1864" s="415"/>
      <c r="H1864" s="415"/>
      <c r="I1864" s="415"/>
      <c r="K1864" s="417"/>
      <c r="L1864" s="418"/>
    </row>
    <row r="1865" spans="1:12">
      <c r="A1865" s="412"/>
      <c r="B1865" s="413"/>
      <c r="C1865" s="414"/>
      <c r="D1865" s="414"/>
      <c r="E1865" s="414"/>
      <c r="F1865" s="415"/>
      <c r="G1865" s="415"/>
      <c r="H1865" s="415"/>
      <c r="I1865" s="415"/>
      <c r="K1865" s="417"/>
      <c r="L1865" s="418"/>
    </row>
    <row r="1866" spans="1:12">
      <c r="A1866" s="412"/>
      <c r="B1866" s="413"/>
      <c r="C1866" s="414"/>
      <c r="D1866" s="414"/>
      <c r="E1866" s="414"/>
      <c r="F1866" s="415"/>
      <c r="G1866" s="415"/>
      <c r="H1866" s="415"/>
      <c r="I1866" s="415"/>
      <c r="K1866" s="417"/>
      <c r="L1866" s="418"/>
    </row>
    <row r="1867" spans="1:12">
      <c r="A1867" s="412"/>
      <c r="B1867" s="413"/>
      <c r="C1867" s="414"/>
      <c r="D1867" s="414"/>
      <c r="E1867" s="414"/>
      <c r="F1867" s="415"/>
      <c r="G1867" s="415"/>
      <c r="H1867" s="415"/>
      <c r="I1867" s="415"/>
      <c r="K1867" s="417"/>
      <c r="L1867" s="418"/>
    </row>
    <row r="1868" spans="1:12">
      <c r="A1868" s="419"/>
      <c r="B1868" s="420"/>
      <c r="C1868" s="421"/>
      <c r="D1868" s="421"/>
      <c r="E1868" s="421"/>
      <c r="F1868" s="422"/>
      <c r="G1868" s="415"/>
      <c r="H1868" s="415"/>
      <c r="I1868" s="415"/>
      <c r="K1868" s="417"/>
      <c r="L1868" s="418"/>
    </row>
    <row r="1869" spans="1:12">
      <c r="A1869" s="412"/>
      <c r="B1869" s="413"/>
      <c r="C1869" s="414"/>
      <c r="D1869" s="414"/>
      <c r="E1869" s="414"/>
      <c r="F1869" s="415"/>
      <c r="G1869" s="415"/>
      <c r="H1869" s="415"/>
      <c r="I1869" s="415"/>
      <c r="K1869" s="417"/>
      <c r="L1869" s="418"/>
    </row>
    <row r="1870" spans="1:12">
      <c r="A1870" s="412"/>
      <c r="B1870" s="413"/>
      <c r="C1870" s="414"/>
      <c r="D1870" s="414"/>
      <c r="E1870" s="414"/>
      <c r="F1870" s="415"/>
      <c r="G1870" s="415"/>
      <c r="H1870" s="415"/>
      <c r="I1870" s="415"/>
      <c r="K1870" s="417"/>
      <c r="L1870" s="418"/>
    </row>
    <row r="1871" spans="1:12">
      <c r="A1871" s="412"/>
      <c r="B1871" s="413"/>
      <c r="C1871" s="414"/>
      <c r="D1871" s="414"/>
      <c r="E1871" s="414"/>
      <c r="F1871" s="415"/>
      <c r="G1871" s="415"/>
      <c r="H1871" s="415"/>
      <c r="I1871" s="415"/>
      <c r="K1871" s="417"/>
      <c r="L1871" s="418"/>
    </row>
    <row r="1872" spans="1:12">
      <c r="A1872" s="412"/>
      <c r="B1872" s="413"/>
      <c r="C1872" s="414"/>
      <c r="D1872" s="414"/>
      <c r="E1872" s="414"/>
      <c r="F1872" s="415"/>
      <c r="G1872" s="415"/>
      <c r="H1872" s="415"/>
      <c r="I1872" s="415"/>
      <c r="K1872" s="417"/>
      <c r="L1872" s="418"/>
    </row>
    <row r="1873" spans="1:12">
      <c r="A1873" s="419"/>
      <c r="B1873" s="420"/>
      <c r="C1873" s="421"/>
      <c r="D1873" s="421"/>
      <c r="E1873" s="421"/>
      <c r="F1873" s="422"/>
      <c r="G1873" s="415"/>
      <c r="H1873" s="415"/>
      <c r="I1873" s="415"/>
      <c r="K1873" s="417"/>
      <c r="L1873" s="418"/>
    </row>
    <row r="1874" spans="1:12">
      <c r="A1874" s="412"/>
      <c r="B1874" s="413"/>
      <c r="C1874" s="414"/>
      <c r="D1874" s="414"/>
      <c r="E1874" s="414"/>
      <c r="F1874" s="415"/>
      <c r="G1874" s="415"/>
      <c r="H1874" s="415"/>
      <c r="I1874" s="415"/>
      <c r="K1874" s="417"/>
      <c r="L1874" s="418"/>
    </row>
    <row r="1875" spans="1:12">
      <c r="A1875" s="412"/>
      <c r="B1875" s="413"/>
      <c r="C1875" s="414"/>
      <c r="D1875" s="414"/>
      <c r="E1875" s="414"/>
      <c r="F1875" s="415"/>
      <c r="G1875" s="415"/>
      <c r="H1875" s="415"/>
      <c r="I1875" s="415"/>
      <c r="K1875" s="417"/>
      <c r="L1875" s="418"/>
    </row>
    <row r="1876" spans="1:12">
      <c r="A1876" s="412"/>
      <c r="B1876" s="413"/>
      <c r="C1876" s="414"/>
      <c r="D1876" s="414"/>
      <c r="E1876" s="414"/>
      <c r="F1876" s="415"/>
      <c r="G1876" s="415"/>
      <c r="H1876" s="415"/>
      <c r="I1876" s="415"/>
      <c r="K1876" s="417"/>
      <c r="L1876" s="418"/>
    </row>
    <row r="1877" spans="1:12">
      <c r="A1877" s="412"/>
      <c r="B1877" s="413"/>
      <c r="C1877" s="414"/>
      <c r="D1877" s="414"/>
      <c r="E1877" s="414"/>
      <c r="F1877" s="415"/>
      <c r="G1877" s="415"/>
      <c r="H1877" s="415"/>
      <c r="I1877" s="415"/>
      <c r="K1877" s="417"/>
      <c r="L1877" s="418"/>
    </row>
    <row r="1878" spans="1:12">
      <c r="A1878" s="419"/>
      <c r="B1878" s="420"/>
      <c r="C1878" s="421"/>
      <c r="D1878" s="421"/>
      <c r="E1878" s="421"/>
      <c r="F1878" s="422"/>
      <c r="G1878" s="415"/>
      <c r="H1878" s="415"/>
      <c r="I1878" s="415"/>
      <c r="K1878" s="417"/>
      <c r="L1878" s="418"/>
    </row>
    <row r="1879" spans="1:12">
      <c r="A1879" s="412"/>
      <c r="B1879" s="413"/>
      <c r="C1879" s="414"/>
      <c r="D1879" s="414"/>
      <c r="E1879" s="414"/>
      <c r="F1879" s="415"/>
      <c r="G1879" s="415"/>
      <c r="H1879" s="415"/>
      <c r="I1879" s="415"/>
      <c r="K1879" s="417"/>
      <c r="L1879" s="418"/>
    </row>
    <row r="1880" spans="1:12">
      <c r="A1880" s="412"/>
      <c r="B1880" s="413"/>
      <c r="C1880" s="414"/>
      <c r="D1880" s="414"/>
      <c r="E1880" s="414"/>
      <c r="F1880" s="415"/>
      <c r="G1880" s="415"/>
      <c r="H1880" s="415"/>
      <c r="I1880" s="415"/>
      <c r="K1880" s="417"/>
      <c r="L1880" s="418"/>
    </row>
    <row r="1881" spans="1:12">
      <c r="A1881" s="412"/>
      <c r="B1881" s="413"/>
      <c r="C1881" s="414"/>
      <c r="D1881" s="414"/>
      <c r="E1881" s="414"/>
      <c r="F1881" s="415"/>
      <c r="G1881" s="415"/>
      <c r="H1881" s="415"/>
      <c r="I1881" s="415"/>
      <c r="K1881" s="417"/>
      <c r="L1881" s="418"/>
    </row>
    <row r="1882" spans="1:12">
      <c r="A1882" s="412"/>
      <c r="B1882" s="413"/>
      <c r="C1882" s="414"/>
      <c r="D1882" s="414"/>
      <c r="E1882" s="414"/>
      <c r="F1882" s="415"/>
      <c r="G1882" s="415"/>
      <c r="H1882" s="415"/>
      <c r="I1882" s="415"/>
      <c r="K1882" s="417"/>
      <c r="L1882" s="418"/>
    </row>
    <row r="1883" spans="1:12">
      <c r="A1883" s="419"/>
      <c r="B1883" s="420"/>
      <c r="C1883" s="421"/>
      <c r="D1883" s="421"/>
      <c r="E1883" s="421"/>
      <c r="F1883" s="422"/>
      <c r="G1883" s="415"/>
      <c r="H1883" s="415"/>
      <c r="I1883" s="415"/>
      <c r="K1883" s="417"/>
      <c r="L1883" s="418"/>
    </row>
    <row r="1884" spans="1:12">
      <c r="A1884" s="412"/>
      <c r="B1884" s="413"/>
      <c r="C1884" s="414"/>
      <c r="D1884" s="414"/>
      <c r="E1884" s="414"/>
      <c r="F1884" s="415"/>
      <c r="G1884" s="415"/>
      <c r="H1884" s="415"/>
      <c r="I1884" s="415"/>
      <c r="K1884" s="417"/>
      <c r="L1884" s="418"/>
    </row>
    <row r="1885" spans="1:12">
      <c r="A1885" s="412"/>
      <c r="B1885" s="413"/>
      <c r="C1885" s="414"/>
      <c r="D1885" s="414"/>
      <c r="E1885" s="414"/>
      <c r="F1885" s="415"/>
      <c r="G1885" s="415"/>
      <c r="H1885" s="415"/>
      <c r="I1885" s="415"/>
      <c r="K1885" s="417"/>
      <c r="L1885" s="418"/>
    </row>
    <row r="1886" spans="1:12">
      <c r="A1886" s="412"/>
      <c r="B1886" s="413"/>
      <c r="C1886" s="414"/>
      <c r="D1886" s="414"/>
      <c r="E1886" s="414"/>
      <c r="F1886" s="415"/>
      <c r="G1886" s="415"/>
      <c r="H1886" s="415"/>
      <c r="I1886" s="415"/>
      <c r="K1886" s="417"/>
      <c r="L1886" s="418"/>
    </row>
    <row r="1887" spans="1:12">
      <c r="A1887" s="412"/>
      <c r="B1887" s="413"/>
      <c r="C1887" s="414"/>
      <c r="D1887" s="414"/>
      <c r="E1887" s="414"/>
      <c r="F1887" s="415"/>
      <c r="G1887" s="415"/>
      <c r="H1887" s="415"/>
      <c r="I1887" s="415"/>
      <c r="K1887" s="417"/>
      <c r="L1887" s="418"/>
    </row>
    <row r="1888" spans="1:12">
      <c r="A1888" s="419"/>
      <c r="B1888" s="420"/>
      <c r="C1888" s="421"/>
      <c r="D1888" s="421"/>
      <c r="E1888" s="421"/>
      <c r="F1888" s="422"/>
      <c r="G1888" s="415"/>
      <c r="H1888" s="415"/>
      <c r="I1888" s="415"/>
      <c r="K1888" s="417"/>
      <c r="L1888" s="418"/>
    </row>
    <row r="1889" spans="1:12">
      <c r="A1889" s="412"/>
      <c r="B1889" s="413"/>
      <c r="C1889" s="414"/>
      <c r="D1889" s="414"/>
      <c r="E1889" s="414"/>
      <c r="F1889" s="415"/>
      <c r="G1889" s="415"/>
      <c r="H1889" s="415"/>
      <c r="I1889" s="415"/>
      <c r="K1889" s="417"/>
      <c r="L1889" s="418"/>
    </row>
    <row r="1890" spans="1:12">
      <c r="A1890" s="412"/>
      <c r="B1890" s="413"/>
      <c r="C1890" s="414"/>
      <c r="D1890" s="414"/>
      <c r="E1890" s="414"/>
      <c r="F1890" s="415"/>
      <c r="G1890" s="415"/>
      <c r="H1890" s="415"/>
      <c r="I1890" s="415"/>
      <c r="K1890" s="417"/>
      <c r="L1890" s="418"/>
    </row>
    <row r="1891" spans="1:12">
      <c r="A1891" s="412"/>
      <c r="B1891" s="413"/>
      <c r="C1891" s="414"/>
      <c r="D1891" s="414"/>
      <c r="E1891" s="414"/>
      <c r="F1891" s="415"/>
      <c r="G1891" s="415"/>
      <c r="H1891" s="415"/>
      <c r="I1891" s="415"/>
      <c r="K1891" s="417"/>
      <c r="L1891" s="418"/>
    </row>
    <row r="1892" spans="1:12">
      <c r="A1892" s="412"/>
      <c r="B1892" s="413"/>
      <c r="C1892" s="414"/>
      <c r="D1892" s="414"/>
      <c r="E1892" s="414"/>
      <c r="F1892" s="415"/>
      <c r="G1892" s="415"/>
      <c r="H1892" s="415"/>
      <c r="I1892" s="415"/>
      <c r="K1892" s="417"/>
      <c r="L1892" s="418"/>
    </row>
    <row r="1893" spans="1:12">
      <c r="A1893" s="419"/>
      <c r="B1893" s="420"/>
      <c r="C1893" s="421"/>
      <c r="D1893" s="421"/>
      <c r="E1893" s="421"/>
      <c r="F1893" s="422"/>
      <c r="G1893" s="415"/>
      <c r="H1893" s="415"/>
      <c r="I1893" s="415"/>
      <c r="K1893" s="417"/>
      <c r="L1893" s="418"/>
    </row>
    <row r="1894" spans="1:12">
      <c r="A1894" s="412"/>
      <c r="B1894" s="413"/>
      <c r="C1894" s="414"/>
      <c r="D1894" s="414"/>
      <c r="E1894" s="414"/>
      <c r="F1894" s="415"/>
      <c r="G1894" s="415"/>
      <c r="H1894" s="415"/>
      <c r="I1894" s="415"/>
      <c r="K1894" s="417"/>
      <c r="L1894" s="418"/>
    </row>
    <row r="1895" spans="1:12">
      <c r="A1895" s="412"/>
      <c r="B1895" s="413"/>
      <c r="C1895" s="414"/>
      <c r="D1895" s="414"/>
      <c r="E1895" s="414"/>
      <c r="F1895" s="415"/>
      <c r="G1895" s="415"/>
      <c r="H1895" s="415"/>
      <c r="I1895" s="415"/>
      <c r="K1895" s="417"/>
      <c r="L1895" s="418"/>
    </row>
    <row r="1896" spans="1:12">
      <c r="A1896" s="412"/>
      <c r="B1896" s="413"/>
      <c r="C1896" s="414"/>
      <c r="D1896" s="414"/>
      <c r="E1896" s="414"/>
      <c r="F1896" s="415"/>
      <c r="G1896" s="415"/>
      <c r="H1896" s="415"/>
      <c r="I1896" s="415"/>
      <c r="K1896" s="417"/>
      <c r="L1896" s="418"/>
    </row>
    <row r="1897" spans="1:12">
      <c r="A1897" s="412"/>
      <c r="B1897" s="413"/>
      <c r="C1897" s="414"/>
      <c r="D1897" s="414"/>
      <c r="E1897" s="414"/>
      <c r="F1897" s="415"/>
      <c r="G1897" s="415"/>
      <c r="H1897" s="415"/>
      <c r="I1897" s="415"/>
      <c r="K1897" s="417"/>
      <c r="L1897" s="418"/>
    </row>
    <row r="1898" spans="1:12">
      <c r="A1898" s="419"/>
      <c r="B1898" s="420"/>
      <c r="C1898" s="421"/>
      <c r="D1898" s="421"/>
      <c r="E1898" s="421"/>
      <c r="F1898" s="422"/>
      <c r="G1898" s="415"/>
      <c r="H1898" s="415"/>
      <c r="I1898" s="415"/>
      <c r="K1898" s="417"/>
      <c r="L1898" s="418"/>
    </row>
    <row r="1899" spans="1:12">
      <c r="A1899" s="412"/>
      <c r="B1899" s="413"/>
      <c r="C1899" s="414"/>
      <c r="D1899" s="414"/>
      <c r="E1899" s="414"/>
      <c r="F1899" s="415"/>
      <c r="G1899" s="415"/>
      <c r="H1899" s="415"/>
      <c r="I1899" s="415"/>
      <c r="K1899" s="417"/>
      <c r="L1899" s="418"/>
    </row>
    <row r="1900" spans="1:12">
      <c r="A1900" s="412"/>
      <c r="B1900" s="413"/>
      <c r="C1900" s="414"/>
      <c r="D1900" s="414"/>
      <c r="E1900" s="414"/>
      <c r="F1900" s="415"/>
      <c r="G1900" s="415"/>
      <c r="H1900" s="415"/>
      <c r="I1900" s="415"/>
      <c r="K1900" s="417"/>
      <c r="L1900" s="418"/>
    </row>
    <row r="1901" spans="1:12">
      <c r="A1901" s="412"/>
      <c r="B1901" s="413"/>
      <c r="C1901" s="414"/>
      <c r="D1901" s="414"/>
      <c r="E1901" s="414"/>
      <c r="F1901" s="415"/>
      <c r="G1901" s="415"/>
      <c r="H1901" s="415"/>
      <c r="I1901" s="415"/>
      <c r="K1901" s="417"/>
      <c r="L1901" s="418"/>
    </row>
    <row r="1902" spans="1:12">
      <c r="A1902" s="412"/>
      <c r="B1902" s="413"/>
      <c r="C1902" s="414"/>
      <c r="D1902" s="414"/>
      <c r="E1902" s="414"/>
      <c r="F1902" s="415"/>
      <c r="G1902" s="415"/>
      <c r="H1902" s="415"/>
      <c r="I1902" s="415"/>
      <c r="K1902" s="417"/>
      <c r="L1902" s="418"/>
    </row>
    <row r="1903" spans="1:12">
      <c r="A1903" s="419"/>
      <c r="B1903" s="420"/>
      <c r="C1903" s="421"/>
      <c r="D1903" s="421"/>
      <c r="E1903" s="421"/>
      <c r="F1903" s="422"/>
      <c r="G1903" s="415"/>
      <c r="H1903" s="415"/>
      <c r="I1903" s="415"/>
      <c r="K1903" s="417"/>
      <c r="L1903" s="418"/>
    </row>
    <row r="1904" spans="1:12">
      <c r="A1904" s="412"/>
      <c r="B1904" s="413"/>
      <c r="C1904" s="414"/>
      <c r="D1904" s="414"/>
      <c r="E1904" s="414"/>
      <c r="F1904" s="415"/>
      <c r="G1904" s="415"/>
      <c r="H1904" s="415"/>
      <c r="I1904" s="415"/>
      <c r="K1904" s="417"/>
      <c r="L1904" s="418"/>
    </row>
    <row r="1905" spans="1:12">
      <c r="A1905" s="412"/>
      <c r="B1905" s="413"/>
      <c r="C1905" s="414"/>
      <c r="D1905" s="414"/>
      <c r="E1905" s="414"/>
      <c r="F1905" s="415"/>
      <c r="G1905" s="415"/>
      <c r="H1905" s="415"/>
      <c r="I1905" s="415"/>
      <c r="K1905" s="417"/>
      <c r="L1905" s="418"/>
    </row>
    <row r="1906" spans="1:12">
      <c r="A1906" s="412"/>
      <c r="B1906" s="413"/>
      <c r="C1906" s="414"/>
      <c r="D1906" s="414"/>
      <c r="E1906" s="414"/>
      <c r="F1906" s="415"/>
      <c r="G1906" s="415"/>
      <c r="H1906" s="415"/>
      <c r="I1906" s="415"/>
      <c r="K1906" s="417"/>
      <c r="L1906" s="418"/>
    </row>
    <row r="1907" spans="1:12">
      <c r="A1907" s="412"/>
      <c r="B1907" s="413"/>
      <c r="C1907" s="414"/>
      <c r="D1907" s="414"/>
      <c r="E1907" s="414"/>
      <c r="F1907" s="415"/>
      <c r="G1907" s="415"/>
      <c r="H1907" s="415"/>
      <c r="I1907" s="415"/>
      <c r="K1907" s="417"/>
      <c r="L1907" s="418"/>
    </row>
    <row r="1908" spans="1:12">
      <c r="A1908" s="419"/>
      <c r="B1908" s="420"/>
      <c r="C1908" s="421"/>
      <c r="D1908" s="421"/>
      <c r="E1908" s="421"/>
      <c r="F1908" s="422"/>
      <c r="G1908" s="415"/>
      <c r="H1908" s="415"/>
      <c r="I1908" s="415"/>
      <c r="K1908" s="417"/>
      <c r="L1908" s="418"/>
    </row>
    <row r="1909" spans="1:12">
      <c r="A1909" s="412"/>
      <c r="B1909" s="413"/>
      <c r="C1909" s="414"/>
      <c r="D1909" s="414"/>
      <c r="E1909" s="414"/>
      <c r="F1909" s="415"/>
      <c r="G1909" s="415"/>
      <c r="H1909" s="415"/>
      <c r="I1909" s="415"/>
      <c r="K1909" s="417"/>
      <c r="L1909" s="418"/>
    </row>
    <row r="1910" spans="1:12">
      <c r="A1910" s="412"/>
      <c r="B1910" s="413"/>
      <c r="C1910" s="414"/>
      <c r="D1910" s="414"/>
      <c r="E1910" s="414"/>
      <c r="F1910" s="415"/>
      <c r="G1910" s="415"/>
      <c r="H1910" s="415"/>
      <c r="I1910" s="415"/>
      <c r="K1910" s="417"/>
      <c r="L1910" s="418"/>
    </row>
    <row r="1911" spans="1:12">
      <c r="A1911" s="412"/>
      <c r="B1911" s="413"/>
      <c r="C1911" s="414"/>
      <c r="D1911" s="414"/>
      <c r="E1911" s="414"/>
      <c r="F1911" s="415"/>
      <c r="G1911" s="415"/>
      <c r="H1911" s="415"/>
      <c r="I1911" s="415"/>
      <c r="K1911" s="417"/>
      <c r="L1911" s="418"/>
    </row>
    <row r="1912" spans="1:12">
      <c r="A1912" s="412"/>
      <c r="B1912" s="413"/>
      <c r="C1912" s="414"/>
      <c r="D1912" s="414"/>
      <c r="E1912" s="414"/>
      <c r="F1912" s="415"/>
      <c r="G1912" s="415"/>
      <c r="H1912" s="415"/>
      <c r="I1912" s="415"/>
      <c r="K1912" s="417"/>
      <c r="L1912" s="418"/>
    </row>
    <row r="1913" spans="1:12">
      <c r="A1913" s="419"/>
      <c r="B1913" s="420"/>
      <c r="C1913" s="421"/>
      <c r="D1913" s="421"/>
      <c r="E1913" s="421"/>
      <c r="F1913" s="422"/>
      <c r="G1913" s="415"/>
      <c r="H1913" s="415"/>
      <c r="I1913" s="415"/>
      <c r="K1913" s="417"/>
      <c r="L1913" s="418"/>
    </row>
    <row r="1914" spans="1:12">
      <c r="A1914" s="412"/>
      <c r="B1914" s="413"/>
      <c r="C1914" s="414"/>
      <c r="D1914" s="414"/>
      <c r="E1914" s="414"/>
      <c r="F1914" s="415"/>
      <c r="G1914" s="415"/>
      <c r="H1914" s="415"/>
      <c r="I1914" s="415"/>
      <c r="K1914" s="417"/>
      <c r="L1914" s="418"/>
    </row>
    <row r="1915" spans="1:12">
      <c r="A1915" s="412"/>
      <c r="B1915" s="413"/>
      <c r="C1915" s="414"/>
      <c r="D1915" s="414"/>
      <c r="E1915" s="414"/>
      <c r="F1915" s="415"/>
      <c r="G1915" s="415"/>
      <c r="H1915" s="415"/>
      <c r="I1915" s="415"/>
      <c r="K1915" s="417"/>
      <c r="L1915" s="418"/>
    </row>
    <row r="1916" spans="1:12">
      <c r="A1916" s="412"/>
      <c r="B1916" s="413"/>
      <c r="C1916" s="414"/>
      <c r="D1916" s="414"/>
      <c r="E1916" s="414"/>
      <c r="F1916" s="415"/>
      <c r="G1916" s="415"/>
      <c r="H1916" s="415"/>
      <c r="I1916" s="415"/>
      <c r="K1916" s="417"/>
      <c r="L1916" s="418"/>
    </row>
    <row r="1917" spans="1:12">
      <c r="A1917" s="412"/>
      <c r="B1917" s="413"/>
      <c r="C1917" s="414"/>
      <c r="D1917" s="414"/>
      <c r="E1917" s="414"/>
      <c r="F1917" s="415"/>
      <c r="G1917" s="415"/>
      <c r="H1917" s="415"/>
      <c r="I1917" s="415"/>
      <c r="K1917" s="417"/>
      <c r="L1917" s="418"/>
    </row>
    <row r="1918" spans="1:12">
      <c r="A1918" s="419"/>
      <c r="B1918" s="420"/>
      <c r="C1918" s="421"/>
      <c r="D1918" s="421"/>
      <c r="E1918" s="421"/>
      <c r="F1918" s="422"/>
      <c r="G1918" s="415"/>
      <c r="H1918" s="415"/>
      <c r="I1918" s="415"/>
      <c r="K1918" s="417"/>
      <c r="L1918" s="418"/>
    </row>
    <row r="1919" spans="1:12">
      <c r="A1919" s="412"/>
      <c r="B1919" s="413"/>
      <c r="C1919" s="414"/>
      <c r="D1919" s="414"/>
      <c r="E1919" s="414"/>
      <c r="F1919" s="415"/>
      <c r="G1919" s="415"/>
      <c r="H1919" s="415"/>
      <c r="I1919" s="415"/>
      <c r="K1919" s="417"/>
      <c r="L1919" s="418"/>
    </row>
    <row r="1920" spans="1:12">
      <c r="A1920" s="412"/>
      <c r="B1920" s="413"/>
      <c r="C1920" s="414"/>
      <c r="D1920" s="414"/>
      <c r="E1920" s="414"/>
      <c r="F1920" s="415"/>
      <c r="G1920" s="415"/>
      <c r="H1920" s="415"/>
      <c r="I1920" s="415"/>
      <c r="K1920" s="417"/>
      <c r="L1920" s="418"/>
    </row>
    <row r="1921" spans="1:12">
      <c r="A1921" s="412"/>
      <c r="B1921" s="413"/>
      <c r="C1921" s="414"/>
      <c r="D1921" s="414"/>
      <c r="E1921" s="414"/>
      <c r="F1921" s="415"/>
      <c r="G1921" s="415"/>
      <c r="H1921" s="415"/>
      <c r="I1921" s="415"/>
      <c r="K1921" s="417"/>
      <c r="L1921" s="418"/>
    </row>
    <row r="1922" spans="1:12">
      <c r="A1922" s="412"/>
      <c r="B1922" s="413"/>
      <c r="C1922" s="414"/>
      <c r="D1922" s="414"/>
      <c r="E1922" s="414"/>
      <c r="F1922" s="415"/>
      <c r="G1922" s="415"/>
      <c r="H1922" s="415"/>
      <c r="I1922" s="415"/>
      <c r="K1922" s="417"/>
      <c r="L1922" s="418"/>
    </row>
    <row r="1923" spans="1:12">
      <c r="A1923" s="419"/>
      <c r="B1923" s="420"/>
      <c r="C1923" s="421"/>
      <c r="D1923" s="421"/>
      <c r="E1923" s="421"/>
      <c r="F1923" s="422"/>
      <c r="G1923" s="415"/>
      <c r="H1923" s="415"/>
      <c r="I1923" s="415"/>
      <c r="K1923" s="417"/>
      <c r="L1923" s="418"/>
    </row>
    <row r="1924" spans="1:12">
      <c r="A1924" s="412"/>
      <c r="B1924" s="413"/>
      <c r="C1924" s="414"/>
      <c r="D1924" s="414"/>
      <c r="E1924" s="414"/>
      <c r="F1924" s="415"/>
      <c r="G1924" s="415"/>
      <c r="H1924" s="415"/>
      <c r="I1924" s="415"/>
      <c r="K1924" s="417"/>
      <c r="L1924" s="418"/>
    </row>
    <row r="1925" spans="1:12">
      <c r="A1925" s="412"/>
      <c r="B1925" s="413"/>
      <c r="C1925" s="414"/>
      <c r="D1925" s="414"/>
      <c r="E1925" s="414"/>
      <c r="F1925" s="415"/>
      <c r="G1925" s="415"/>
      <c r="H1925" s="415"/>
      <c r="I1925" s="415"/>
      <c r="K1925" s="417"/>
      <c r="L1925" s="418"/>
    </row>
    <row r="1926" spans="1:12">
      <c r="A1926" s="412"/>
      <c r="B1926" s="413"/>
      <c r="C1926" s="414"/>
      <c r="D1926" s="414"/>
      <c r="E1926" s="414"/>
      <c r="F1926" s="415"/>
      <c r="G1926" s="415"/>
      <c r="H1926" s="415"/>
      <c r="I1926" s="415"/>
      <c r="K1926" s="417"/>
      <c r="L1926" s="418"/>
    </row>
    <row r="1927" spans="1:12">
      <c r="A1927" s="412"/>
      <c r="B1927" s="413"/>
      <c r="C1927" s="414"/>
      <c r="D1927" s="414"/>
      <c r="E1927" s="414"/>
      <c r="F1927" s="415"/>
      <c r="G1927" s="415"/>
      <c r="H1927" s="415"/>
      <c r="I1927" s="415"/>
      <c r="K1927" s="417"/>
      <c r="L1927" s="418"/>
    </row>
    <row r="1928" spans="1:12">
      <c r="A1928" s="419"/>
      <c r="B1928" s="420"/>
      <c r="C1928" s="421"/>
      <c r="D1928" s="421"/>
      <c r="E1928" s="421"/>
      <c r="F1928" s="422"/>
      <c r="G1928" s="415"/>
      <c r="H1928" s="415"/>
      <c r="I1928" s="415"/>
      <c r="K1928" s="417"/>
      <c r="L1928" s="418"/>
    </row>
    <row r="1929" spans="1:12">
      <c r="A1929" s="412"/>
      <c r="B1929" s="413"/>
      <c r="C1929" s="414"/>
      <c r="D1929" s="414"/>
      <c r="E1929" s="414"/>
      <c r="F1929" s="415"/>
      <c r="G1929" s="415"/>
      <c r="H1929" s="415"/>
      <c r="I1929" s="415"/>
      <c r="K1929" s="417"/>
      <c r="L1929" s="418"/>
    </row>
    <row r="1930" spans="1:12">
      <c r="A1930" s="412"/>
      <c r="B1930" s="413"/>
      <c r="C1930" s="414"/>
      <c r="D1930" s="414"/>
      <c r="E1930" s="414"/>
      <c r="F1930" s="415"/>
      <c r="G1930" s="415"/>
      <c r="H1930" s="415"/>
      <c r="I1930" s="415"/>
      <c r="K1930" s="417"/>
      <c r="L1930" s="418"/>
    </row>
    <row r="1931" spans="1:12">
      <c r="A1931" s="412"/>
      <c r="B1931" s="413"/>
      <c r="C1931" s="414"/>
      <c r="D1931" s="414"/>
      <c r="E1931" s="414"/>
      <c r="F1931" s="415"/>
      <c r="G1931" s="415"/>
      <c r="H1931" s="415"/>
      <c r="I1931" s="415"/>
      <c r="K1931" s="417"/>
      <c r="L1931" s="418"/>
    </row>
    <row r="1932" spans="1:12">
      <c r="A1932" s="412"/>
      <c r="B1932" s="413"/>
      <c r="C1932" s="414"/>
      <c r="D1932" s="414"/>
      <c r="E1932" s="414"/>
      <c r="F1932" s="415"/>
      <c r="G1932" s="415"/>
      <c r="H1932" s="415"/>
      <c r="I1932" s="415"/>
      <c r="K1932" s="417"/>
      <c r="L1932" s="418"/>
    </row>
    <row r="1933" spans="1:12">
      <c r="A1933" s="419"/>
      <c r="B1933" s="420"/>
      <c r="C1933" s="421"/>
      <c r="D1933" s="421"/>
      <c r="E1933" s="421"/>
      <c r="F1933" s="422"/>
      <c r="G1933" s="415"/>
      <c r="H1933" s="415"/>
      <c r="I1933" s="415"/>
      <c r="K1933" s="417"/>
      <c r="L1933" s="418"/>
    </row>
    <row r="1934" spans="1:12">
      <c r="A1934" s="412"/>
      <c r="B1934" s="413"/>
      <c r="C1934" s="414"/>
      <c r="D1934" s="414"/>
      <c r="E1934" s="414"/>
      <c r="F1934" s="415"/>
      <c r="G1934" s="415"/>
      <c r="H1934" s="415"/>
      <c r="I1934" s="415"/>
      <c r="K1934" s="417"/>
      <c r="L1934" s="418"/>
    </row>
    <row r="1935" spans="1:12">
      <c r="A1935" s="412"/>
      <c r="B1935" s="413"/>
      <c r="C1935" s="414"/>
      <c r="D1935" s="414"/>
      <c r="E1935" s="414"/>
      <c r="F1935" s="415"/>
      <c r="G1935" s="415"/>
      <c r="H1935" s="415"/>
      <c r="I1935" s="415"/>
      <c r="K1935" s="417"/>
      <c r="L1935" s="418"/>
    </row>
    <row r="1936" spans="1:12">
      <c r="A1936" s="412"/>
      <c r="B1936" s="413"/>
      <c r="C1936" s="414"/>
      <c r="D1936" s="414"/>
      <c r="E1936" s="414"/>
      <c r="F1936" s="415"/>
      <c r="G1936" s="415"/>
      <c r="H1936" s="415"/>
      <c r="I1936" s="415"/>
      <c r="K1936" s="417"/>
      <c r="L1936" s="418"/>
    </row>
    <row r="1937" spans="1:12">
      <c r="A1937" s="412"/>
      <c r="B1937" s="413"/>
      <c r="C1937" s="414"/>
      <c r="D1937" s="414"/>
      <c r="E1937" s="414"/>
      <c r="F1937" s="415"/>
      <c r="G1937" s="415"/>
      <c r="H1937" s="415"/>
      <c r="I1937" s="415"/>
      <c r="K1937" s="417"/>
      <c r="L1937" s="418"/>
    </row>
    <row r="1938" spans="1:12">
      <c r="A1938" s="419"/>
      <c r="B1938" s="420"/>
      <c r="C1938" s="421"/>
      <c r="D1938" s="421"/>
      <c r="E1938" s="421"/>
      <c r="F1938" s="422"/>
      <c r="G1938" s="415"/>
      <c r="H1938" s="415"/>
      <c r="I1938" s="415"/>
      <c r="K1938" s="417"/>
      <c r="L1938" s="418"/>
    </row>
    <row r="1939" spans="1:12">
      <c r="A1939" s="412"/>
      <c r="B1939" s="413"/>
      <c r="C1939" s="414"/>
      <c r="D1939" s="414"/>
      <c r="E1939" s="414"/>
      <c r="F1939" s="415"/>
      <c r="G1939" s="415"/>
      <c r="H1939" s="415"/>
      <c r="I1939" s="415"/>
      <c r="K1939" s="417"/>
      <c r="L1939" s="418"/>
    </row>
    <row r="1940" spans="1:12">
      <c r="A1940" s="412"/>
      <c r="B1940" s="413"/>
      <c r="C1940" s="414"/>
      <c r="D1940" s="414"/>
      <c r="E1940" s="414"/>
      <c r="F1940" s="415"/>
      <c r="G1940" s="415"/>
      <c r="H1940" s="415"/>
      <c r="I1940" s="415"/>
      <c r="K1940" s="417"/>
      <c r="L1940" s="418"/>
    </row>
    <row r="1941" spans="1:12">
      <c r="A1941" s="412"/>
      <c r="B1941" s="413"/>
      <c r="C1941" s="414"/>
      <c r="D1941" s="414"/>
      <c r="E1941" s="414"/>
      <c r="F1941" s="415"/>
      <c r="G1941" s="415"/>
      <c r="H1941" s="415"/>
      <c r="I1941" s="415"/>
      <c r="K1941" s="417"/>
      <c r="L1941" s="418"/>
    </row>
    <row r="1942" spans="1:12">
      <c r="A1942" s="412"/>
      <c r="B1942" s="413"/>
      <c r="C1942" s="414"/>
      <c r="D1942" s="414"/>
      <c r="E1942" s="414"/>
      <c r="F1942" s="415"/>
      <c r="G1942" s="415"/>
      <c r="H1942" s="415"/>
      <c r="I1942" s="415"/>
      <c r="K1942" s="417"/>
      <c r="L1942" s="418"/>
    </row>
    <row r="1943" spans="1:12">
      <c r="A1943" s="419"/>
      <c r="B1943" s="420"/>
      <c r="C1943" s="421"/>
      <c r="D1943" s="421"/>
      <c r="E1943" s="421"/>
      <c r="F1943" s="422"/>
      <c r="G1943" s="415"/>
      <c r="H1943" s="415"/>
      <c r="I1943" s="415"/>
      <c r="K1943" s="417"/>
      <c r="L1943" s="418"/>
    </row>
    <row r="1944" spans="1:12">
      <c r="A1944" s="412"/>
      <c r="B1944" s="413"/>
      <c r="C1944" s="414"/>
      <c r="D1944" s="414"/>
      <c r="E1944" s="414"/>
      <c r="F1944" s="415"/>
      <c r="G1944" s="415"/>
      <c r="H1944" s="415"/>
      <c r="I1944" s="415"/>
      <c r="K1944" s="417"/>
      <c r="L1944" s="418"/>
    </row>
    <row r="1945" spans="1:12">
      <c r="A1945" s="412"/>
      <c r="B1945" s="413"/>
      <c r="C1945" s="414"/>
      <c r="D1945" s="414"/>
      <c r="E1945" s="414"/>
      <c r="F1945" s="415"/>
      <c r="G1945" s="415"/>
      <c r="H1945" s="415"/>
      <c r="I1945" s="415"/>
      <c r="K1945" s="417"/>
      <c r="L1945" s="418"/>
    </row>
    <row r="1946" spans="1:12">
      <c r="A1946" s="412"/>
      <c r="B1946" s="413"/>
      <c r="C1946" s="414"/>
      <c r="D1946" s="414"/>
      <c r="E1946" s="414"/>
      <c r="F1946" s="415"/>
      <c r="G1946" s="415"/>
      <c r="H1946" s="415"/>
      <c r="I1946" s="415"/>
      <c r="K1946" s="417"/>
      <c r="L1946" s="418"/>
    </row>
    <row r="1947" spans="1:12">
      <c r="A1947" s="412"/>
      <c r="B1947" s="413"/>
      <c r="C1947" s="414"/>
      <c r="D1947" s="414"/>
      <c r="E1947" s="414"/>
      <c r="F1947" s="415"/>
      <c r="G1947" s="415"/>
      <c r="H1947" s="415"/>
      <c r="I1947" s="415"/>
      <c r="K1947" s="417"/>
      <c r="L1947" s="418"/>
    </row>
    <row r="1948" spans="1:12">
      <c r="A1948" s="419"/>
      <c r="B1948" s="420"/>
      <c r="C1948" s="421"/>
      <c r="D1948" s="421"/>
      <c r="E1948" s="421"/>
      <c r="F1948" s="422"/>
      <c r="G1948" s="415"/>
      <c r="H1948" s="415"/>
      <c r="I1948" s="415"/>
      <c r="K1948" s="417"/>
      <c r="L1948" s="418"/>
    </row>
    <row r="1949" spans="1:12">
      <c r="A1949" s="412"/>
      <c r="B1949" s="413"/>
      <c r="C1949" s="414"/>
      <c r="D1949" s="414"/>
      <c r="E1949" s="414"/>
      <c r="F1949" s="415"/>
      <c r="G1949" s="415"/>
      <c r="H1949" s="415"/>
      <c r="I1949" s="415"/>
      <c r="K1949" s="417"/>
      <c r="L1949" s="418"/>
    </row>
    <row r="1950" spans="1:12">
      <c r="A1950" s="412"/>
      <c r="B1950" s="413"/>
      <c r="C1950" s="414"/>
      <c r="D1950" s="414"/>
      <c r="E1950" s="414"/>
      <c r="F1950" s="415"/>
      <c r="G1950" s="415"/>
      <c r="H1950" s="415"/>
      <c r="I1950" s="415"/>
      <c r="K1950" s="417"/>
      <c r="L1950" s="418"/>
    </row>
    <row r="1951" spans="1:12">
      <c r="A1951" s="412"/>
      <c r="B1951" s="413"/>
      <c r="C1951" s="414"/>
      <c r="D1951" s="414"/>
      <c r="E1951" s="414"/>
      <c r="F1951" s="415"/>
      <c r="G1951" s="415"/>
      <c r="H1951" s="415"/>
      <c r="I1951" s="415"/>
      <c r="K1951" s="417"/>
      <c r="L1951" s="418"/>
    </row>
    <row r="1952" spans="1:12">
      <c r="A1952" s="412"/>
      <c r="B1952" s="413"/>
      <c r="C1952" s="414"/>
      <c r="D1952" s="414"/>
      <c r="E1952" s="414"/>
      <c r="F1952" s="415"/>
      <c r="G1952" s="415"/>
      <c r="H1952" s="415"/>
      <c r="I1952" s="415"/>
      <c r="K1952" s="417"/>
      <c r="L1952" s="418"/>
    </row>
    <row r="1953" spans="1:12">
      <c r="A1953" s="419"/>
      <c r="B1953" s="420"/>
      <c r="C1953" s="421"/>
      <c r="D1953" s="421"/>
      <c r="E1953" s="421"/>
      <c r="F1953" s="422"/>
      <c r="G1953" s="415"/>
      <c r="H1953" s="415"/>
      <c r="I1953" s="415"/>
      <c r="K1953" s="417"/>
      <c r="L1953" s="418"/>
    </row>
    <row r="1954" spans="1:12">
      <c r="A1954" s="412"/>
      <c r="B1954" s="413"/>
      <c r="C1954" s="414"/>
      <c r="D1954" s="414"/>
      <c r="E1954" s="414"/>
      <c r="F1954" s="415"/>
      <c r="G1954" s="415"/>
      <c r="H1954" s="415"/>
      <c r="I1954" s="415"/>
      <c r="K1954" s="417"/>
      <c r="L1954" s="418"/>
    </row>
    <row r="1955" spans="1:12">
      <c r="A1955" s="412"/>
      <c r="B1955" s="413"/>
      <c r="C1955" s="414"/>
      <c r="D1955" s="414"/>
      <c r="E1955" s="414"/>
      <c r="F1955" s="415"/>
      <c r="G1955" s="415"/>
      <c r="H1955" s="415"/>
      <c r="I1955" s="415"/>
      <c r="K1955" s="417"/>
      <c r="L1955" s="418"/>
    </row>
    <row r="1956" spans="1:12">
      <c r="A1956" s="412"/>
      <c r="B1956" s="413"/>
      <c r="C1956" s="414"/>
      <c r="D1956" s="414"/>
      <c r="E1956" s="414"/>
      <c r="F1956" s="415"/>
      <c r="G1956" s="415"/>
      <c r="H1956" s="415"/>
      <c r="I1956" s="415"/>
      <c r="K1956" s="417"/>
      <c r="L1956" s="418"/>
    </row>
    <row r="1957" spans="1:12">
      <c r="A1957" s="412"/>
      <c r="B1957" s="413"/>
      <c r="C1957" s="414"/>
      <c r="D1957" s="414"/>
      <c r="E1957" s="414"/>
      <c r="F1957" s="415"/>
      <c r="G1957" s="415"/>
      <c r="H1957" s="415"/>
      <c r="I1957" s="415"/>
      <c r="K1957" s="417"/>
      <c r="L1957" s="418"/>
    </row>
    <row r="1958" spans="1:12">
      <c r="A1958" s="419"/>
      <c r="B1958" s="420"/>
      <c r="C1958" s="421"/>
      <c r="D1958" s="421"/>
      <c r="E1958" s="421"/>
      <c r="F1958" s="422"/>
      <c r="G1958" s="415"/>
      <c r="H1958" s="415"/>
      <c r="I1958" s="415"/>
      <c r="K1958" s="417"/>
      <c r="L1958" s="418"/>
    </row>
    <row r="1959" spans="1:12">
      <c r="A1959" s="412"/>
      <c r="B1959" s="413"/>
      <c r="C1959" s="414"/>
      <c r="D1959" s="414"/>
      <c r="E1959" s="414"/>
      <c r="F1959" s="415"/>
      <c r="G1959" s="415"/>
      <c r="H1959" s="415"/>
      <c r="I1959" s="415"/>
      <c r="K1959" s="417"/>
      <c r="L1959" s="418"/>
    </row>
    <row r="1960" spans="1:12">
      <c r="A1960" s="412"/>
      <c r="B1960" s="413"/>
      <c r="C1960" s="414"/>
      <c r="D1960" s="414"/>
      <c r="E1960" s="414"/>
      <c r="F1960" s="415"/>
      <c r="G1960" s="415"/>
      <c r="H1960" s="415"/>
      <c r="I1960" s="415"/>
      <c r="K1960" s="417"/>
      <c r="L1960" s="418"/>
    </row>
    <row r="1961" spans="1:12">
      <c r="A1961" s="412"/>
      <c r="B1961" s="413"/>
      <c r="C1961" s="414"/>
      <c r="D1961" s="414"/>
      <c r="E1961" s="414"/>
      <c r="F1961" s="415"/>
      <c r="G1961" s="415"/>
      <c r="H1961" s="415"/>
      <c r="I1961" s="415"/>
      <c r="K1961" s="417"/>
      <c r="L1961" s="418"/>
    </row>
    <row r="1962" spans="1:12">
      <c r="A1962" s="412"/>
      <c r="B1962" s="413"/>
      <c r="C1962" s="414"/>
      <c r="D1962" s="414"/>
      <c r="E1962" s="414"/>
      <c r="F1962" s="415"/>
      <c r="G1962" s="415"/>
      <c r="H1962" s="415"/>
      <c r="I1962" s="415"/>
      <c r="K1962" s="417"/>
      <c r="L1962" s="418"/>
    </row>
    <row r="1963" spans="1:12">
      <c r="A1963" s="419"/>
      <c r="B1963" s="420"/>
      <c r="C1963" s="421"/>
      <c r="D1963" s="421"/>
      <c r="E1963" s="421"/>
      <c r="F1963" s="422"/>
      <c r="G1963" s="415"/>
      <c r="H1963" s="415"/>
      <c r="I1963" s="415"/>
      <c r="K1963" s="417"/>
      <c r="L1963" s="418"/>
    </row>
    <row r="1964" spans="1:12">
      <c r="A1964" s="412"/>
      <c r="B1964" s="413"/>
      <c r="C1964" s="414"/>
      <c r="D1964" s="414"/>
      <c r="E1964" s="414"/>
      <c r="F1964" s="415"/>
      <c r="G1964" s="415"/>
      <c r="H1964" s="415"/>
      <c r="I1964" s="415"/>
      <c r="K1964" s="417"/>
      <c r="L1964" s="418"/>
    </row>
    <row r="1965" spans="1:12">
      <c r="A1965" s="412"/>
      <c r="B1965" s="413"/>
      <c r="C1965" s="414"/>
      <c r="D1965" s="414"/>
      <c r="E1965" s="414"/>
      <c r="F1965" s="415"/>
      <c r="G1965" s="415"/>
      <c r="H1965" s="415"/>
      <c r="I1965" s="415"/>
      <c r="K1965" s="417"/>
      <c r="L1965" s="418"/>
    </row>
    <row r="1966" spans="1:12">
      <c r="A1966" s="412"/>
      <c r="B1966" s="413"/>
      <c r="C1966" s="414"/>
      <c r="D1966" s="414"/>
      <c r="E1966" s="414"/>
      <c r="F1966" s="415"/>
      <c r="G1966" s="415"/>
      <c r="H1966" s="415"/>
      <c r="I1966" s="415"/>
      <c r="K1966" s="417"/>
      <c r="L1966" s="418"/>
    </row>
    <row r="1967" spans="1:12">
      <c r="A1967" s="412"/>
      <c r="B1967" s="413"/>
      <c r="C1967" s="414"/>
      <c r="D1967" s="414"/>
      <c r="E1967" s="414"/>
      <c r="F1967" s="415"/>
      <c r="G1967" s="415"/>
      <c r="H1967" s="415"/>
      <c r="I1967" s="415"/>
      <c r="K1967" s="417"/>
      <c r="L1967" s="418"/>
    </row>
    <row r="1968" spans="1:12">
      <c r="A1968" s="419"/>
      <c r="B1968" s="420"/>
      <c r="C1968" s="421"/>
      <c r="D1968" s="421"/>
      <c r="E1968" s="421"/>
      <c r="F1968" s="422"/>
      <c r="G1968" s="415"/>
      <c r="H1968" s="415"/>
      <c r="I1968" s="415"/>
      <c r="K1968" s="417"/>
      <c r="L1968" s="418"/>
    </row>
    <row r="1969" spans="1:12">
      <c r="A1969" s="412"/>
      <c r="B1969" s="413"/>
      <c r="C1969" s="414"/>
      <c r="D1969" s="414"/>
      <c r="E1969" s="414"/>
      <c r="F1969" s="415"/>
      <c r="G1969" s="415"/>
      <c r="H1969" s="415"/>
      <c r="I1969" s="415"/>
      <c r="K1969" s="417"/>
      <c r="L1969" s="418"/>
    </row>
    <row r="1970" spans="1:12">
      <c r="A1970" s="412"/>
      <c r="B1970" s="413"/>
      <c r="C1970" s="414"/>
      <c r="D1970" s="414"/>
      <c r="E1970" s="414"/>
      <c r="F1970" s="415"/>
      <c r="G1970" s="415"/>
      <c r="H1970" s="415"/>
      <c r="I1970" s="415"/>
      <c r="K1970" s="417"/>
      <c r="L1970" s="418"/>
    </row>
    <row r="1971" spans="1:12">
      <c r="A1971" s="412"/>
      <c r="B1971" s="413"/>
      <c r="C1971" s="414"/>
      <c r="D1971" s="414"/>
      <c r="E1971" s="414"/>
      <c r="F1971" s="415"/>
      <c r="G1971" s="415"/>
      <c r="H1971" s="415"/>
      <c r="I1971" s="415"/>
      <c r="K1971" s="417"/>
      <c r="L1971" s="418"/>
    </row>
    <row r="1972" spans="1:12">
      <c r="A1972" s="412"/>
      <c r="B1972" s="413"/>
      <c r="C1972" s="414"/>
      <c r="D1972" s="414"/>
      <c r="E1972" s="414"/>
      <c r="F1972" s="415"/>
      <c r="G1972" s="415"/>
      <c r="H1972" s="415"/>
      <c r="I1972" s="415"/>
      <c r="K1972" s="417"/>
      <c r="L1972" s="418"/>
    </row>
    <row r="1973" spans="1:12">
      <c r="A1973" s="419"/>
      <c r="B1973" s="420"/>
      <c r="C1973" s="421"/>
      <c r="D1973" s="421"/>
      <c r="E1973" s="421"/>
      <c r="F1973" s="422"/>
      <c r="G1973" s="415"/>
      <c r="H1973" s="415"/>
      <c r="I1973" s="415"/>
      <c r="K1973" s="417"/>
      <c r="L1973" s="418"/>
    </row>
    <row r="1974" spans="1:12">
      <c r="A1974" s="412"/>
      <c r="B1974" s="413"/>
      <c r="C1974" s="414"/>
      <c r="D1974" s="414"/>
      <c r="E1974" s="414"/>
      <c r="F1974" s="415"/>
      <c r="G1974" s="415"/>
      <c r="H1974" s="415"/>
      <c r="I1974" s="415"/>
      <c r="K1974" s="417"/>
      <c r="L1974" s="418"/>
    </row>
    <row r="1975" spans="1:12">
      <c r="A1975" s="412"/>
      <c r="B1975" s="413"/>
      <c r="C1975" s="414"/>
      <c r="D1975" s="414"/>
      <c r="E1975" s="414"/>
      <c r="F1975" s="415"/>
      <c r="G1975" s="415"/>
      <c r="H1975" s="415"/>
      <c r="I1975" s="415"/>
      <c r="K1975" s="417"/>
      <c r="L1975" s="418"/>
    </row>
    <row r="1976" spans="1:12">
      <c r="A1976" s="412"/>
      <c r="B1976" s="413"/>
      <c r="C1976" s="414"/>
      <c r="D1976" s="414"/>
      <c r="E1976" s="414"/>
      <c r="F1976" s="415"/>
      <c r="G1976" s="415"/>
      <c r="H1976" s="415"/>
      <c r="I1976" s="415"/>
      <c r="K1976" s="417"/>
      <c r="L1976" s="418"/>
    </row>
    <row r="1977" spans="1:12">
      <c r="A1977" s="412"/>
      <c r="B1977" s="413"/>
      <c r="C1977" s="414"/>
      <c r="D1977" s="414"/>
      <c r="E1977" s="414"/>
      <c r="F1977" s="415"/>
      <c r="G1977" s="415"/>
      <c r="H1977" s="415"/>
      <c r="I1977" s="415"/>
      <c r="K1977" s="417"/>
      <c r="L1977" s="418"/>
    </row>
    <row r="1978" spans="1:12">
      <c r="A1978" s="419"/>
      <c r="B1978" s="420"/>
      <c r="C1978" s="421"/>
      <c r="D1978" s="421"/>
      <c r="E1978" s="421"/>
      <c r="F1978" s="422"/>
      <c r="G1978" s="415"/>
      <c r="H1978" s="415"/>
      <c r="I1978" s="415"/>
      <c r="K1978" s="417"/>
      <c r="L1978" s="418"/>
    </row>
    <row r="1979" spans="1:12">
      <c r="A1979" s="412"/>
      <c r="B1979" s="413"/>
      <c r="C1979" s="414"/>
      <c r="D1979" s="414"/>
      <c r="E1979" s="414"/>
      <c r="F1979" s="415"/>
      <c r="G1979" s="415"/>
      <c r="H1979" s="415"/>
      <c r="I1979" s="415"/>
      <c r="K1979" s="417"/>
      <c r="L1979" s="418"/>
    </row>
    <row r="1980" spans="1:12">
      <c r="A1980" s="412"/>
      <c r="B1980" s="413"/>
      <c r="C1980" s="414"/>
      <c r="D1980" s="414"/>
      <c r="E1980" s="414"/>
      <c r="F1980" s="415"/>
      <c r="G1980" s="415"/>
      <c r="H1980" s="415"/>
      <c r="I1980" s="415"/>
      <c r="K1980" s="417"/>
      <c r="L1980" s="418"/>
    </row>
    <row r="1981" spans="1:12">
      <c r="A1981" s="412"/>
      <c r="B1981" s="413"/>
      <c r="C1981" s="414"/>
      <c r="D1981" s="414"/>
      <c r="E1981" s="414"/>
      <c r="F1981" s="415"/>
      <c r="G1981" s="415"/>
      <c r="H1981" s="415"/>
      <c r="I1981" s="415"/>
      <c r="K1981" s="417"/>
      <c r="L1981" s="418"/>
    </row>
    <row r="1982" spans="1:12">
      <c r="A1982" s="412"/>
      <c r="B1982" s="413"/>
      <c r="C1982" s="414"/>
      <c r="D1982" s="414"/>
      <c r="E1982" s="414"/>
      <c r="F1982" s="415"/>
      <c r="G1982" s="415"/>
      <c r="H1982" s="415"/>
      <c r="I1982" s="415"/>
      <c r="K1982" s="417"/>
      <c r="L1982" s="418"/>
    </row>
    <row r="1983" spans="1:12">
      <c r="A1983" s="419"/>
      <c r="B1983" s="420"/>
      <c r="C1983" s="421"/>
      <c r="D1983" s="421"/>
      <c r="E1983" s="421"/>
      <c r="F1983" s="422"/>
      <c r="G1983" s="415"/>
      <c r="H1983" s="415"/>
      <c r="I1983" s="415"/>
      <c r="K1983" s="417"/>
      <c r="L1983" s="418"/>
    </row>
    <row r="1984" spans="1:12">
      <c r="A1984" s="412"/>
      <c r="B1984" s="413"/>
      <c r="C1984" s="414"/>
      <c r="D1984" s="414"/>
      <c r="E1984" s="414"/>
      <c r="F1984" s="415"/>
      <c r="G1984" s="415"/>
      <c r="H1984" s="415"/>
      <c r="I1984" s="415"/>
      <c r="K1984" s="417"/>
      <c r="L1984" s="418"/>
    </row>
    <row r="1985" spans="1:12">
      <c r="A1985" s="412"/>
      <c r="B1985" s="413"/>
      <c r="C1985" s="414"/>
      <c r="D1985" s="414"/>
      <c r="E1985" s="414"/>
      <c r="F1985" s="415"/>
      <c r="G1985" s="415"/>
      <c r="H1985" s="415"/>
      <c r="I1985" s="415"/>
      <c r="K1985" s="417"/>
      <c r="L1985" s="418"/>
    </row>
    <row r="1986" spans="1:12">
      <c r="A1986" s="412"/>
      <c r="B1986" s="413"/>
      <c r="C1986" s="414"/>
      <c r="D1986" s="414"/>
      <c r="E1986" s="414"/>
      <c r="F1986" s="415"/>
      <c r="G1986" s="415"/>
      <c r="H1986" s="415"/>
      <c r="I1986" s="415"/>
      <c r="K1986" s="417"/>
      <c r="L1986" s="418"/>
    </row>
    <row r="1987" spans="1:12">
      <c r="A1987" s="412"/>
      <c r="B1987" s="413"/>
      <c r="C1987" s="414"/>
      <c r="D1987" s="414"/>
      <c r="E1987" s="414"/>
      <c r="F1987" s="415"/>
      <c r="G1987" s="415"/>
      <c r="H1987" s="415"/>
      <c r="I1987" s="415"/>
      <c r="K1987" s="417"/>
      <c r="L1987" s="418"/>
    </row>
    <row r="1988" spans="1:12">
      <c r="A1988" s="419"/>
      <c r="B1988" s="420"/>
      <c r="C1988" s="421"/>
      <c r="D1988" s="421"/>
      <c r="E1988" s="421"/>
      <c r="F1988" s="422"/>
      <c r="G1988" s="415"/>
      <c r="H1988" s="415"/>
      <c r="I1988" s="415"/>
      <c r="K1988" s="417"/>
      <c r="L1988" s="418"/>
    </row>
    <row r="1989" spans="1:12">
      <c r="A1989" s="412"/>
      <c r="B1989" s="413"/>
      <c r="C1989" s="414"/>
      <c r="D1989" s="414"/>
      <c r="E1989" s="414"/>
      <c r="F1989" s="415"/>
      <c r="G1989" s="415"/>
      <c r="H1989" s="415"/>
      <c r="I1989" s="415"/>
      <c r="K1989" s="417"/>
      <c r="L1989" s="418"/>
    </row>
    <row r="1990" spans="1:12">
      <c r="A1990" s="412"/>
      <c r="B1990" s="413"/>
      <c r="C1990" s="414"/>
      <c r="D1990" s="414"/>
      <c r="E1990" s="414"/>
      <c r="F1990" s="415"/>
      <c r="G1990" s="415"/>
      <c r="H1990" s="415"/>
      <c r="I1990" s="415"/>
      <c r="K1990" s="417"/>
      <c r="L1990" s="418"/>
    </row>
    <row r="1991" spans="1:12">
      <c r="A1991" s="412"/>
      <c r="B1991" s="413"/>
      <c r="C1991" s="414"/>
      <c r="D1991" s="414"/>
      <c r="E1991" s="414"/>
      <c r="F1991" s="415"/>
      <c r="G1991" s="415"/>
      <c r="H1991" s="415"/>
      <c r="I1991" s="415"/>
      <c r="K1991" s="417"/>
      <c r="L1991" s="418"/>
    </row>
    <row r="1992" spans="1:12">
      <c r="A1992" s="412"/>
      <c r="B1992" s="413"/>
      <c r="C1992" s="414"/>
      <c r="D1992" s="414"/>
      <c r="E1992" s="414"/>
      <c r="F1992" s="415"/>
      <c r="G1992" s="415"/>
      <c r="H1992" s="415"/>
      <c r="I1992" s="415"/>
      <c r="K1992" s="417"/>
      <c r="L1992" s="418"/>
    </row>
    <row r="1993" spans="1:12">
      <c r="A1993" s="419"/>
      <c r="B1993" s="420"/>
      <c r="C1993" s="421"/>
      <c r="D1993" s="421"/>
      <c r="E1993" s="421"/>
      <c r="F1993" s="422"/>
      <c r="G1993" s="415"/>
      <c r="H1993" s="415"/>
      <c r="I1993" s="415"/>
      <c r="K1993" s="417"/>
      <c r="L1993" s="418"/>
    </row>
    <row r="1994" spans="1:12">
      <c r="A1994" s="412"/>
      <c r="B1994" s="413"/>
      <c r="C1994" s="414"/>
      <c r="D1994" s="414"/>
      <c r="E1994" s="414"/>
      <c r="F1994" s="415"/>
      <c r="G1994" s="415"/>
      <c r="H1994" s="415"/>
      <c r="I1994" s="415"/>
      <c r="K1994" s="417"/>
      <c r="L1994" s="418"/>
    </row>
    <row r="1995" spans="1:12">
      <c r="A1995" s="412"/>
      <c r="B1995" s="413"/>
      <c r="C1995" s="414"/>
      <c r="D1995" s="414"/>
      <c r="E1995" s="414"/>
      <c r="F1995" s="415"/>
      <c r="G1995" s="415"/>
      <c r="H1995" s="415"/>
      <c r="I1995" s="415"/>
      <c r="K1995" s="417"/>
      <c r="L1995" s="418"/>
    </row>
    <row r="1996" spans="1:12">
      <c r="A1996" s="412"/>
      <c r="B1996" s="413"/>
      <c r="C1996" s="414"/>
      <c r="D1996" s="414"/>
      <c r="E1996" s="414"/>
      <c r="F1996" s="415"/>
      <c r="G1996" s="415"/>
      <c r="H1996" s="415"/>
      <c r="I1996" s="415"/>
      <c r="K1996" s="417"/>
      <c r="L1996" s="418"/>
    </row>
    <row r="1997" spans="1:12">
      <c r="A1997" s="412"/>
      <c r="B1997" s="413"/>
      <c r="C1997" s="414"/>
      <c r="D1997" s="414"/>
      <c r="E1997" s="414"/>
      <c r="F1997" s="415"/>
      <c r="G1997" s="415"/>
      <c r="H1997" s="415"/>
      <c r="I1997" s="415"/>
      <c r="K1997" s="417"/>
      <c r="L1997" s="418"/>
    </row>
    <row r="1998" spans="1:12">
      <c r="A1998" s="419"/>
      <c r="B1998" s="420"/>
      <c r="C1998" s="421"/>
      <c r="D1998" s="421"/>
      <c r="E1998" s="421"/>
      <c r="F1998" s="422"/>
      <c r="G1998" s="415"/>
      <c r="H1998" s="415"/>
      <c r="I1998" s="415"/>
      <c r="K1998" s="417"/>
      <c r="L1998" s="418"/>
    </row>
    <row r="1999" spans="1:12">
      <c r="A1999" s="412"/>
      <c r="B1999" s="413"/>
      <c r="C1999" s="414"/>
      <c r="D1999" s="414"/>
      <c r="E1999" s="414"/>
      <c r="F1999" s="415"/>
      <c r="G1999" s="415"/>
      <c r="H1999" s="415"/>
      <c r="I1999" s="415"/>
      <c r="K1999" s="417"/>
      <c r="L1999" s="418"/>
    </row>
    <row r="2000" spans="1:12">
      <c r="A2000" s="412"/>
      <c r="B2000" s="413"/>
      <c r="C2000" s="414"/>
      <c r="D2000" s="414"/>
      <c r="E2000" s="414"/>
      <c r="F2000" s="415"/>
      <c r="G2000" s="415"/>
      <c r="H2000" s="415"/>
      <c r="I2000" s="415"/>
      <c r="K2000" s="417"/>
      <c r="L2000" s="418"/>
    </row>
    <row r="2001" spans="1:12">
      <c r="A2001" s="412"/>
      <c r="B2001" s="413"/>
      <c r="C2001" s="414"/>
      <c r="D2001" s="414"/>
      <c r="E2001" s="414"/>
      <c r="F2001" s="415"/>
      <c r="G2001" s="415"/>
      <c r="H2001" s="415"/>
      <c r="I2001" s="415"/>
      <c r="K2001" s="417"/>
      <c r="L2001" s="418"/>
    </row>
    <row r="2002" spans="1:12">
      <c r="A2002" s="412"/>
      <c r="B2002" s="413"/>
      <c r="C2002" s="414"/>
      <c r="D2002" s="414"/>
      <c r="E2002" s="414"/>
      <c r="F2002" s="415"/>
      <c r="G2002" s="415"/>
      <c r="H2002" s="415"/>
      <c r="I2002" s="415"/>
      <c r="K2002" s="417"/>
      <c r="L2002" s="418"/>
    </row>
    <row r="2003" spans="1:12">
      <c r="A2003" s="419"/>
      <c r="B2003" s="420"/>
      <c r="C2003" s="421"/>
      <c r="D2003" s="421"/>
      <c r="E2003" s="421"/>
      <c r="F2003" s="422"/>
      <c r="G2003" s="415"/>
      <c r="H2003" s="415"/>
      <c r="I2003" s="415"/>
      <c r="K2003" s="417"/>
      <c r="L2003" s="418"/>
    </row>
    <row r="2004" spans="1:12">
      <c r="A2004" s="412"/>
      <c r="B2004" s="413"/>
      <c r="C2004" s="414"/>
      <c r="D2004" s="414"/>
      <c r="E2004" s="414"/>
      <c r="F2004" s="415"/>
      <c r="G2004" s="415"/>
      <c r="H2004" s="415"/>
      <c r="I2004" s="415"/>
      <c r="K2004" s="417"/>
      <c r="L2004" s="418"/>
    </row>
    <row r="2005" spans="1:12">
      <c r="A2005" s="412"/>
      <c r="B2005" s="413"/>
      <c r="C2005" s="414"/>
      <c r="D2005" s="414"/>
      <c r="E2005" s="414"/>
      <c r="F2005" s="415"/>
      <c r="G2005" s="415"/>
      <c r="H2005" s="415"/>
      <c r="I2005" s="415"/>
      <c r="K2005" s="417"/>
      <c r="L2005" s="418"/>
    </row>
    <row r="2006" spans="1:12">
      <c r="A2006" s="412"/>
      <c r="B2006" s="413"/>
      <c r="C2006" s="414"/>
      <c r="D2006" s="414"/>
      <c r="E2006" s="414"/>
      <c r="F2006" s="415"/>
      <c r="G2006" s="415"/>
      <c r="H2006" s="415"/>
      <c r="I2006" s="415"/>
      <c r="K2006" s="417"/>
      <c r="L2006" s="418"/>
    </row>
    <row r="2007" spans="1:12">
      <c r="A2007" s="412"/>
      <c r="B2007" s="413"/>
      <c r="C2007" s="414"/>
      <c r="D2007" s="414"/>
      <c r="E2007" s="414"/>
      <c r="F2007" s="415"/>
      <c r="G2007" s="415"/>
      <c r="H2007" s="415"/>
      <c r="I2007" s="415"/>
      <c r="K2007" s="417"/>
      <c r="L2007" s="418"/>
    </row>
    <row r="2008" spans="1:12">
      <c r="A2008" s="419"/>
      <c r="B2008" s="420"/>
      <c r="C2008" s="421"/>
      <c r="D2008" s="421"/>
      <c r="E2008" s="421"/>
      <c r="F2008" s="422"/>
      <c r="G2008" s="415"/>
      <c r="H2008" s="415"/>
      <c r="I2008" s="415"/>
      <c r="K2008" s="417"/>
      <c r="L2008" s="418"/>
    </row>
    <row r="2009" spans="1:12">
      <c r="A2009" s="412"/>
      <c r="B2009" s="413"/>
      <c r="C2009" s="414"/>
      <c r="D2009" s="414"/>
      <c r="E2009" s="414"/>
      <c r="F2009" s="415"/>
      <c r="G2009" s="415"/>
      <c r="H2009" s="415"/>
      <c r="I2009" s="415"/>
      <c r="K2009" s="417"/>
      <c r="L2009" s="418"/>
    </row>
    <row r="2010" spans="1:12">
      <c r="A2010" s="412"/>
      <c r="B2010" s="413"/>
      <c r="C2010" s="414"/>
      <c r="D2010" s="414"/>
      <c r="E2010" s="414"/>
      <c r="F2010" s="415"/>
      <c r="G2010" s="415"/>
      <c r="H2010" s="415"/>
      <c r="I2010" s="415"/>
      <c r="K2010" s="417"/>
      <c r="L2010" s="418"/>
    </row>
    <row r="2011" spans="1:12">
      <c r="A2011" s="412"/>
      <c r="B2011" s="413"/>
      <c r="C2011" s="414"/>
      <c r="D2011" s="414"/>
      <c r="E2011" s="414"/>
      <c r="F2011" s="415"/>
      <c r="G2011" s="415"/>
      <c r="H2011" s="415"/>
      <c r="I2011" s="415"/>
      <c r="K2011" s="417"/>
      <c r="L2011" s="418"/>
    </row>
    <row r="2012" spans="1:12">
      <c r="A2012" s="412"/>
      <c r="B2012" s="413"/>
      <c r="C2012" s="414"/>
      <c r="D2012" s="414"/>
      <c r="E2012" s="414"/>
      <c r="F2012" s="415"/>
      <c r="G2012" s="415"/>
      <c r="H2012" s="415"/>
      <c r="I2012" s="415"/>
      <c r="K2012" s="417"/>
      <c r="L2012" s="418"/>
    </row>
    <row r="2013" spans="1:12">
      <c r="A2013" s="419"/>
      <c r="B2013" s="420"/>
      <c r="C2013" s="421"/>
      <c r="D2013" s="421"/>
      <c r="E2013" s="421"/>
      <c r="F2013" s="422"/>
      <c r="G2013" s="415"/>
      <c r="H2013" s="415"/>
      <c r="I2013" s="415"/>
      <c r="K2013" s="417"/>
      <c r="L2013" s="418"/>
    </row>
    <row r="2014" spans="1:12">
      <c r="A2014" s="412"/>
      <c r="B2014" s="413"/>
      <c r="C2014" s="414"/>
      <c r="D2014" s="414"/>
      <c r="E2014" s="414"/>
      <c r="F2014" s="415"/>
      <c r="G2014" s="415"/>
      <c r="H2014" s="415"/>
      <c r="I2014" s="415"/>
      <c r="K2014" s="417"/>
      <c r="L2014" s="418"/>
    </row>
    <row r="2015" spans="1:12">
      <c r="A2015" s="412"/>
      <c r="B2015" s="413"/>
      <c r="C2015" s="414"/>
      <c r="D2015" s="414"/>
      <c r="E2015" s="414"/>
      <c r="F2015" s="415"/>
      <c r="G2015" s="415"/>
      <c r="H2015" s="415"/>
      <c r="I2015" s="415"/>
      <c r="K2015" s="417"/>
      <c r="L2015" s="418"/>
    </row>
    <row r="2016" spans="1:12">
      <c r="A2016" s="412"/>
      <c r="B2016" s="413"/>
      <c r="C2016" s="414"/>
      <c r="D2016" s="414"/>
      <c r="E2016" s="414"/>
      <c r="F2016" s="415"/>
      <c r="G2016" s="415"/>
      <c r="H2016" s="415"/>
      <c r="I2016" s="415"/>
      <c r="K2016" s="417"/>
      <c r="L2016" s="418"/>
    </row>
    <row r="2017" spans="1:12">
      <c r="A2017" s="412"/>
      <c r="B2017" s="413"/>
      <c r="C2017" s="414"/>
      <c r="D2017" s="414"/>
      <c r="E2017" s="414"/>
      <c r="F2017" s="415"/>
      <c r="G2017" s="415"/>
      <c r="H2017" s="415"/>
      <c r="I2017" s="415"/>
      <c r="K2017" s="417"/>
      <c r="L2017" s="418"/>
    </row>
    <row r="2018" spans="1:12">
      <c r="A2018" s="419"/>
      <c r="B2018" s="420"/>
      <c r="C2018" s="421"/>
      <c r="D2018" s="421"/>
      <c r="E2018" s="421"/>
      <c r="F2018" s="422"/>
      <c r="G2018" s="415"/>
      <c r="H2018" s="415"/>
      <c r="I2018" s="415"/>
      <c r="K2018" s="417"/>
      <c r="L2018" s="418"/>
    </row>
    <row r="2019" spans="1:12">
      <c r="A2019" s="412"/>
      <c r="B2019" s="413"/>
      <c r="C2019" s="414"/>
      <c r="D2019" s="414"/>
      <c r="E2019" s="414"/>
      <c r="F2019" s="415"/>
      <c r="G2019" s="415"/>
      <c r="H2019" s="415"/>
      <c r="I2019" s="415"/>
      <c r="K2019" s="417"/>
      <c r="L2019" s="418"/>
    </row>
    <row r="2020" spans="1:12">
      <c r="A2020" s="412"/>
      <c r="B2020" s="413"/>
      <c r="C2020" s="414"/>
      <c r="D2020" s="414"/>
      <c r="E2020" s="414"/>
      <c r="F2020" s="415"/>
      <c r="G2020" s="415"/>
      <c r="H2020" s="415"/>
      <c r="I2020" s="415"/>
      <c r="K2020" s="417"/>
      <c r="L2020" s="418"/>
    </row>
    <row r="2021" spans="1:12">
      <c r="A2021" s="412"/>
      <c r="B2021" s="413"/>
      <c r="C2021" s="414"/>
      <c r="D2021" s="414"/>
      <c r="E2021" s="414"/>
      <c r="F2021" s="415"/>
      <c r="G2021" s="415"/>
      <c r="H2021" s="415"/>
      <c r="I2021" s="415"/>
      <c r="K2021" s="417"/>
      <c r="L2021" s="418"/>
    </row>
    <row r="2022" spans="1:12">
      <c r="A2022" s="412"/>
      <c r="B2022" s="413"/>
      <c r="C2022" s="414"/>
      <c r="D2022" s="414"/>
      <c r="E2022" s="414"/>
      <c r="F2022" s="415"/>
      <c r="G2022" s="415"/>
      <c r="H2022" s="415"/>
      <c r="I2022" s="415"/>
      <c r="K2022" s="417"/>
      <c r="L2022" s="418"/>
    </row>
    <row r="2023" spans="1:12">
      <c r="A2023" s="419"/>
      <c r="B2023" s="420"/>
      <c r="C2023" s="421"/>
      <c r="D2023" s="421"/>
      <c r="E2023" s="421"/>
      <c r="F2023" s="422"/>
      <c r="G2023" s="415"/>
      <c r="H2023" s="415"/>
      <c r="I2023" s="415"/>
      <c r="K2023" s="417"/>
      <c r="L2023" s="418"/>
    </row>
    <row r="2024" spans="1:12">
      <c r="A2024" s="412"/>
      <c r="B2024" s="413"/>
      <c r="C2024" s="414"/>
      <c r="D2024" s="414"/>
      <c r="E2024" s="414"/>
      <c r="F2024" s="415"/>
      <c r="G2024" s="415"/>
      <c r="H2024" s="415"/>
      <c r="I2024" s="415"/>
      <c r="K2024" s="417"/>
      <c r="L2024" s="418"/>
    </row>
    <row r="2025" spans="1:12">
      <c r="A2025" s="412"/>
      <c r="B2025" s="413"/>
      <c r="C2025" s="414"/>
      <c r="D2025" s="414"/>
      <c r="E2025" s="414"/>
      <c r="F2025" s="415"/>
      <c r="G2025" s="415"/>
      <c r="H2025" s="415"/>
      <c r="I2025" s="415"/>
      <c r="K2025" s="417"/>
      <c r="L2025" s="418"/>
    </row>
    <row r="2026" spans="1:12">
      <c r="A2026" s="412"/>
      <c r="B2026" s="413"/>
      <c r="C2026" s="414"/>
      <c r="D2026" s="414"/>
      <c r="E2026" s="414"/>
      <c r="F2026" s="415"/>
      <c r="G2026" s="415"/>
      <c r="H2026" s="415"/>
      <c r="I2026" s="415"/>
      <c r="K2026" s="417"/>
      <c r="L2026" s="418"/>
    </row>
    <row r="2027" spans="1:12">
      <c r="A2027" s="412"/>
      <c r="B2027" s="413"/>
      <c r="C2027" s="414"/>
      <c r="D2027" s="414"/>
      <c r="E2027" s="414"/>
      <c r="F2027" s="415"/>
      <c r="G2027" s="415"/>
      <c r="H2027" s="415"/>
      <c r="I2027" s="415"/>
      <c r="K2027" s="417"/>
      <c r="L2027" s="418"/>
    </row>
    <row r="2028" spans="1:12">
      <c r="A2028" s="419"/>
      <c r="B2028" s="420"/>
      <c r="C2028" s="421"/>
      <c r="D2028" s="421"/>
      <c r="E2028" s="421"/>
      <c r="F2028" s="422"/>
      <c r="G2028" s="415"/>
      <c r="H2028" s="415"/>
      <c r="I2028" s="415"/>
      <c r="K2028" s="417"/>
      <c r="L2028" s="418"/>
    </row>
    <row r="2029" spans="1:12">
      <c r="A2029" s="412"/>
      <c r="B2029" s="413"/>
      <c r="C2029" s="414"/>
      <c r="D2029" s="414"/>
      <c r="E2029" s="414"/>
      <c r="F2029" s="415"/>
      <c r="G2029" s="415"/>
      <c r="H2029" s="415"/>
      <c r="I2029" s="415"/>
      <c r="K2029" s="417"/>
      <c r="L2029" s="418"/>
    </row>
    <row r="2030" spans="1:12">
      <c r="A2030" s="412"/>
      <c r="B2030" s="413"/>
      <c r="C2030" s="414"/>
      <c r="D2030" s="414"/>
      <c r="E2030" s="414"/>
      <c r="F2030" s="415"/>
      <c r="G2030" s="415"/>
      <c r="H2030" s="415"/>
      <c r="I2030" s="415"/>
      <c r="K2030" s="417"/>
      <c r="L2030" s="418"/>
    </row>
    <row r="2031" spans="1:12">
      <c r="A2031" s="412"/>
      <c r="B2031" s="413"/>
      <c r="C2031" s="414"/>
      <c r="D2031" s="414"/>
      <c r="E2031" s="414"/>
      <c r="F2031" s="415"/>
      <c r="G2031" s="415"/>
      <c r="H2031" s="415"/>
      <c r="I2031" s="415"/>
      <c r="K2031" s="417"/>
      <c r="L2031" s="418"/>
    </row>
    <row r="2032" spans="1:12">
      <c r="A2032" s="412"/>
      <c r="B2032" s="413"/>
      <c r="C2032" s="414"/>
      <c r="D2032" s="414"/>
      <c r="E2032" s="414"/>
      <c r="F2032" s="415"/>
      <c r="G2032" s="415"/>
      <c r="H2032" s="415"/>
      <c r="I2032" s="415"/>
      <c r="K2032" s="417"/>
      <c r="L2032" s="418"/>
    </row>
    <row r="2033" spans="1:12">
      <c r="A2033" s="419"/>
      <c r="B2033" s="420"/>
      <c r="C2033" s="421"/>
      <c r="D2033" s="421"/>
      <c r="E2033" s="421"/>
      <c r="F2033" s="422"/>
      <c r="G2033" s="415"/>
      <c r="H2033" s="415"/>
      <c r="I2033" s="415"/>
      <c r="K2033" s="417"/>
      <c r="L2033" s="418"/>
    </row>
    <row r="2034" spans="1:12">
      <c r="A2034" s="412"/>
      <c r="B2034" s="413"/>
      <c r="C2034" s="414"/>
      <c r="D2034" s="414"/>
      <c r="E2034" s="414"/>
      <c r="F2034" s="415"/>
      <c r="G2034" s="415"/>
      <c r="H2034" s="415"/>
      <c r="I2034" s="415"/>
      <c r="K2034" s="417"/>
      <c r="L2034" s="418"/>
    </row>
    <row r="2035" spans="1:12">
      <c r="A2035" s="412"/>
      <c r="B2035" s="413"/>
      <c r="C2035" s="414"/>
      <c r="D2035" s="414"/>
      <c r="E2035" s="414"/>
      <c r="F2035" s="415"/>
      <c r="G2035" s="415"/>
      <c r="H2035" s="415"/>
      <c r="I2035" s="415"/>
      <c r="K2035" s="417"/>
      <c r="L2035" s="418"/>
    </row>
    <row r="2036" spans="1:12">
      <c r="A2036" s="412"/>
      <c r="B2036" s="413"/>
      <c r="C2036" s="414"/>
      <c r="D2036" s="414"/>
      <c r="E2036" s="414"/>
      <c r="F2036" s="415"/>
      <c r="G2036" s="415"/>
      <c r="H2036" s="415"/>
      <c r="I2036" s="415"/>
      <c r="K2036" s="417"/>
      <c r="L2036" s="418"/>
    </row>
    <row r="2037" spans="1:12">
      <c r="A2037" s="412"/>
      <c r="B2037" s="413"/>
      <c r="C2037" s="414"/>
      <c r="D2037" s="414"/>
      <c r="E2037" s="414"/>
      <c r="F2037" s="415"/>
      <c r="G2037" s="415"/>
      <c r="H2037" s="415"/>
      <c r="I2037" s="415"/>
      <c r="K2037" s="417"/>
      <c r="L2037" s="418"/>
    </row>
    <row r="2038" spans="1:12">
      <c r="A2038" s="419"/>
      <c r="B2038" s="420"/>
      <c r="C2038" s="421"/>
      <c r="D2038" s="421"/>
      <c r="E2038" s="421"/>
      <c r="F2038" s="422"/>
      <c r="G2038" s="415"/>
      <c r="H2038" s="415"/>
      <c r="I2038" s="415"/>
      <c r="K2038" s="417"/>
      <c r="L2038" s="418"/>
    </row>
    <row r="2039" spans="1:12">
      <c r="A2039" s="412"/>
      <c r="B2039" s="413"/>
      <c r="C2039" s="414"/>
      <c r="D2039" s="414"/>
      <c r="E2039" s="414"/>
      <c r="F2039" s="415"/>
      <c r="G2039" s="415"/>
      <c r="H2039" s="415"/>
      <c r="I2039" s="415"/>
      <c r="K2039" s="417"/>
      <c r="L2039" s="418"/>
    </row>
    <row r="2040" spans="1:12">
      <c r="A2040" s="412"/>
      <c r="B2040" s="413"/>
      <c r="C2040" s="414"/>
      <c r="D2040" s="414"/>
      <c r="E2040" s="414"/>
      <c r="F2040" s="415"/>
      <c r="G2040" s="415"/>
      <c r="H2040" s="415"/>
      <c r="I2040" s="415"/>
      <c r="K2040" s="417"/>
      <c r="L2040" s="418"/>
    </row>
    <row r="2041" spans="1:12">
      <c r="A2041" s="412"/>
      <c r="B2041" s="413"/>
      <c r="C2041" s="414"/>
      <c r="D2041" s="414"/>
      <c r="E2041" s="414"/>
      <c r="F2041" s="415"/>
      <c r="G2041" s="415"/>
      <c r="H2041" s="415"/>
      <c r="I2041" s="415"/>
      <c r="K2041" s="417"/>
      <c r="L2041" s="418"/>
    </row>
    <row r="2042" spans="1:12">
      <c r="A2042" s="412"/>
      <c r="B2042" s="413"/>
      <c r="C2042" s="414"/>
      <c r="D2042" s="414"/>
      <c r="E2042" s="414"/>
      <c r="F2042" s="415"/>
      <c r="G2042" s="415"/>
      <c r="H2042" s="415"/>
      <c r="I2042" s="415"/>
      <c r="K2042" s="417"/>
      <c r="L2042" s="418"/>
    </row>
    <row r="2043" spans="1:12">
      <c r="A2043" s="419"/>
      <c r="B2043" s="420"/>
      <c r="C2043" s="421"/>
      <c r="D2043" s="421"/>
      <c r="E2043" s="421"/>
      <c r="F2043" s="422"/>
      <c r="G2043" s="415"/>
      <c r="H2043" s="415"/>
      <c r="I2043" s="415"/>
      <c r="K2043" s="417"/>
      <c r="L2043" s="418"/>
    </row>
    <row r="2044" spans="1:12">
      <c r="A2044" s="412"/>
      <c r="B2044" s="413"/>
      <c r="C2044" s="414"/>
      <c r="D2044" s="414"/>
      <c r="E2044" s="414"/>
      <c r="F2044" s="415"/>
      <c r="G2044" s="415"/>
      <c r="H2044" s="415"/>
      <c r="I2044" s="415"/>
      <c r="K2044" s="417"/>
      <c r="L2044" s="418"/>
    </row>
    <row r="2045" spans="1:12">
      <c r="A2045" s="412"/>
      <c r="B2045" s="413"/>
      <c r="C2045" s="414"/>
      <c r="D2045" s="414"/>
      <c r="E2045" s="414"/>
      <c r="F2045" s="415"/>
      <c r="G2045" s="415"/>
      <c r="H2045" s="415"/>
      <c r="I2045" s="415"/>
      <c r="K2045" s="417"/>
      <c r="L2045" s="418"/>
    </row>
    <row r="2046" spans="1:12">
      <c r="A2046" s="412"/>
      <c r="B2046" s="413"/>
      <c r="C2046" s="414"/>
      <c r="D2046" s="414"/>
      <c r="E2046" s="414"/>
      <c r="F2046" s="415"/>
      <c r="G2046" s="415"/>
      <c r="H2046" s="415"/>
      <c r="I2046" s="415"/>
      <c r="K2046" s="417"/>
      <c r="L2046" s="418"/>
    </row>
    <row r="2047" spans="1:12">
      <c r="A2047" s="412"/>
      <c r="B2047" s="413"/>
      <c r="C2047" s="414"/>
      <c r="D2047" s="414"/>
      <c r="E2047" s="414"/>
      <c r="F2047" s="415"/>
      <c r="G2047" s="415"/>
      <c r="H2047" s="415"/>
      <c r="I2047" s="415"/>
      <c r="K2047" s="417"/>
      <c r="L2047" s="418"/>
    </row>
    <row r="2048" spans="1:12">
      <c r="A2048" s="419"/>
      <c r="B2048" s="420"/>
      <c r="C2048" s="421"/>
      <c r="D2048" s="421"/>
      <c r="E2048" s="421"/>
      <c r="F2048" s="422"/>
      <c r="G2048" s="415"/>
      <c r="H2048" s="415"/>
      <c r="I2048" s="415"/>
      <c r="K2048" s="417"/>
      <c r="L2048" s="418"/>
    </row>
    <row r="2049" spans="1:12">
      <c r="A2049" s="412"/>
      <c r="B2049" s="413"/>
      <c r="C2049" s="414"/>
      <c r="D2049" s="414"/>
      <c r="E2049" s="414"/>
      <c r="F2049" s="415"/>
      <c r="G2049" s="415"/>
      <c r="H2049" s="415"/>
      <c r="I2049" s="415"/>
      <c r="K2049" s="417"/>
      <c r="L2049" s="418"/>
    </row>
    <row r="2050" spans="1:12">
      <c r="A2050" s="412"/>
      <c r="B2050" s="413"/>
      <c r="C2050" s="414"/>
      <c r="D2050" s="414"/>
      <c r="E2050" s="414"/>
      <c r="F2050" s="415"/>
      <c r="G2050" s="415"/>
      <c r="H2050" s="415"/>
      <c r="I2050" s="415"/>
      <c r="K2050" s="417"/>
      <c r="L2050" s="418"/>
    </row>
    <row r="2051" spans="1:12">
      <c r="A2051" s="412"/>
      <c r="B2051" s="413"/>
      <c r="C2051" s="414"/>
      <c r="D2051" s="414"/>
      <c r="E2051" s="414"/>
      <c r="F2051" s="415"/>
      <c r="G2051" s="415"/>
      <c r="H2051" s="415"/>
      <c r="I2051" s="415"/>
      <c r="K2051" s="417"/>
      <c r="L2051" s="418"/>
    </row>
    <row r="2052" spans="1:12">
      <c r="A2052" s="412"/>
      <c r="B2052" s="413"/>
      <c r="C2052" s="414"/>
      <c r="D2052" s="414"/>
      <c r="E2052" s="414"/>
      <c r="F2052" s="415"/>
      <c r="G2052" s="415"/>
      <c r="H2052" s="415"/>
      <c r="I2052" s="415"/>
      <c r="K2052" s="417"/>
      <c r="L2052" s="418"/>
    </row>
    <row r="2053" spans="1:12">
      <c r="A2053" s="419"/>
      <c r="B2053" s="420"/>
      <c r="C2053" s="421"/>
      <c r="D2053" s="421"/>
      <c r="E2053" s="421"/>
      <c r="F2053" s="422"/>
      <c r="G2053" s="415"/>
      <c r="H2053" s="415"/>
      <c r="I2053" s="415"/>
      <c r="K2053" s="417"/>
      <c r="L2053" s="418"/>
    </row>
    <row r="2054" spans="1:12">
      <c r="A2054" s="412"/>
      <c r="B2054" s="413"/>
      <c r="C2054" s="414"/>
      <c r="D2054" s="414"/>
      <c r="E2054" s="414"/>
      <c r="F2054" s="415"/>
      <c r="G2054" s="415"/>
      <c r="H2054" s="415"/>
      <c r="I2054" s="415"/>
      <c r="K2054" s="417"/>
      <c r="L2054" s="418"/>
    </row>
    <row r="2055" spans="1:12">
      <c r="A2055" s="412"/>
      <c r="B2055" s="413"/>
      <c r="C2055" s="414"/>
      <c r="D2055" s="414"/>
      <c r="E2055" s="414"/>
      <c r="F2055" s="415"/>
      <c r="G2055" s="415"/>
      <c r="H2055" s="415"/>
      <c r="I2055" s="415"/>
      <c r="K2055" s="417"/>
      <c r="L2055" s="418"/>
    </row>
    <row r="2056" spans="1:12">
      <c r="A2056" s="412"/>
      <c r="B2056" s="413"/>
      <c r="C2056" s="414"/>
      <c r="D2056" s="414"/>
      <c r="E2056" s="414"/>
      <c r="F2056" s="415"/>
      <c r="G2056" s="415"/>
      <c r="H2056" s="415"/>
      <c r="I2056" s="415"/>
      <c r="K2056" s="417"/>
      <c r="L2056" s="418"/>
    </row>
    <row r="2057" spans="1:12">
      <c r="A2057" s="412"/>
      <c r="B2057" s="413"/>
      <c r="C2057" s="414"/>
      <c r="D2057" s="414"/>
      <c r="E2057" s="414"/>
      <c r="F2057" s="415"/>
      <c r="G2057" s="415"/>
      <c r="H2057" s="415"/>
      <c r="I2057" s="415"/>
      <c r="K2057" s="417"/>
      <c r="L2057" s="418"/>
    </row>
    <row r="2058" spans="1:12">
      <c r="A2058" s="419"/>
      <c r="B2058" s="420"/>
      <c r="C2058" s="421"/>
      <c r="D2058" s="421"/>
      <c r="E2058" s="421"/>
      <c r="F2058" s="422"/>
      <c r="G2058" s="415"/>
      <c r="H2058" s="415"/>
      <c r="I2058" s="415"/>
      <c r="K2058" s="417"/>
      <c r="L2058" s="418"/>
    </row>
    <row r="2059" spans="1:12">
      <c r="A2059" s="412"/>
      <c r="B2059" s="413"/>
      <c r="C2059" s="414"/>
      <c r="D2059" s="414"/>
      <c r="E2059" s="414"/>
      <c r="F2059" s="415"/>
      <c r="G2059" s="415"/>
      <c r="H2059" s="415"/>
      <c r="I2059" s="415"/>
      <c r="K2059" s="417"/>
      <c r="L2059" s="418"/>
    </row>
    <row r="2060" spans="1:12">
      <c r="A2060" s="412"/>
      <c r="B2060" s="413"/>
      <c r="C2060" s="414"/>
      <c r="D2060" s="414"/>
      <c r="E2060" s="414"/>
      <c r="F2060" s="415"/>
      <c r="G2060" s="415"/>
      <c r="H2060" s="415"/>
      <c r="I2060" s="415"/>
      <c r="K2060" s="417"/>
      <c r="L2060" s="418"/>
    </row>
    <row r="2061" spans="1:12">
      <c r="A2061" s="412"/>
      <c r="B2061" s="413"/>
      <c r="C2061" s="414"/>
      <c r="D2061" s="414"/>
      <c r="E2061" s="414"/>
      <c r="F2061" s="415"/>
      <c r="G2061" s="415"/>
      <c r="H2061" s="415"/>
      <c r="I2061" s="415"/>
      <c r="K2061" s="417"/>
      <c r="L2061" s="418"/>
    </row>
    <row r="2062" spans="1:12">
      <c r="A2062" s="412"/>
      <c r="B2062" s="413"/>
      <c r="C2062" s="414"/>
      <c r="D2062" s="414"/>
      <c r="E2062" s="414"/>
      <c r="F2062" s="415"/>
      <c r="G2062" s="415"/>
      <c r="H2062" s="415"/>
      <c r="I2062" s="415"/>
      <c r="K2062" s="417"/>
      <c r="L2062" s="418"/>
    </row>
    <row r="2063" spans="1:12">
      <c r="A2063" s="419"/>
      <c r="B2063" s="420"/>
      <c r="C2063" s="421"/>
      <c r="D2063" s="421"/>
      <c r="E2063" s="421"/>
      <c r="F2063" s="422"/>
      <c r="G2063" s="415"/>
      <c r="H2063" s="415"/>
      <c r="I2063" s="415"/>
      <c r="K2063" s="417"/>
      <c r="L2063" s="418"/>
    </row>
    <row r="2064" spans="1:12">
      <c r="A2064" s="412"/>
      <c r="B2064" s="413"/>
      <c r="C2064" s="414"/>
      <c r="D2064" s="414"/>
      <c r="E2064" s="414"/>
      <c r="F2064" s="415"/>
      <c r="G2064" s="415"/>
      <c r="H2064" s="415"/>
      <c r="I2064" s="415"/>
      <c r="K2064" s="417"/>
      <c r="L2064" s="418"/>
    </row>
    <row r="2065" spans="1:12">
      <c r="A2065" s="412"/>
      <c r="B2065" s="413"/>
      <c r="C2065" s="414"/>
      <c r="D2065" s="414"/>
      <c r="E2065" s="414"/>
      <c r="F2065" s="415"/>
      <c r="G2065" s="415"/>
      <c r="H2065" s="415"/>
      <c r="I2065" s="415"/>
      <c r="K2065" s="417"/>
      <c r="L2065" s="418"/>
    </row>
    <row r="2066" spans="1:12">
      <c r="A2066" s="412"/>
      <c r="B2066" s="413"/>
      <c r="C2066" s="414"/>
      <c r="D2066" s="414"/>
      <c r="E2066" s="414"/>
      <c r="F2066" s="415"/>
      <c r="G2066" s="415"/>
      <c r="H2066" s="415"/>
      <c r="I2066" s="415"/>
      <c r="K2066" s="417"/>
      <c r="L2066" s="418"/>
    </row>
    <row r="2067" spans="1:12">
      <c r="A2067" s="412"/>
      <c r="B2067" s="413"/>
      <c r="C2067" s="414"/>
      <c r="D2067" s="414"/>
      <c r="E2067" s="414"/>
      <c r="F2067" s="415"/>
      <c r="G2067" s="415"/>
      <c r="H2067" s="415"/>
      <c r="I2067" s="415"/>
      <c r="K2067" s="417"/>
      <c r="L2067" s="418"/>
    </row>
    <row r="2068" spans="1:12">
      <c r="A2068" s="419"/>
      <c r="B2068" s="420"/>
      <c r="C2068" s="421"/>
      <c r="D2068" s="421"/>
      <c r="E2068" s="421"/>
      <c r="F2068" s="422"/>
      <c r="G2068" s="415"/>
      <c r="H2068" s="415"/>
      <c r="I2068" s="415"/>
      <c r="K2068" s="417"/>
      <c r="L2068" s="418"/>
    </row>
    <row r="2069" spans="1:12">
      <c r="A2069" s="412"/>
      <c r="B2069" s="413"/>
      <c r="C2069" s="414"/>
      <c r="D2069" s="414"/>
      <c r="E2069" s="414"/>
      <c r="F2069" s="415"/>
      <c r="G2069" s="415"/>
      <c r="H2069" s="415"/>
      <c r="I2069" s="415"/>
      <c r="K2069" s="417"/>
      <c r="L2069" s="418"/>
    </row>
    <row r="2070" spans="1:12">
      <c r="A2070" s="412"/>
      <c r="B2070" s="413"/>
      <c r="C2070" s="414"/>
      <c r="D2070" s="414"/>
      <c r="E2070" s="414"/>
      <c r="F2070" s="415"/>
      <c r="G2070" s="415"/>
      <c r="H2070" s="415"/>
      <c r="I2070" s="415"/>
      <c r="K2070" s="417"/>
      <c r="L2070" s="418"/>
    </row>
    <row r="2071" spans="1:12">
      <c r="A2071" s="412"/>
      <c r="B2071" s="413"/>
      <c r="C2071" s="414"/>
      <c r="D2071" s="414"/>
      <c r="E2071" s="414"/>
      <c r="F2071" s="415"/>
      <c r="G2071" s="415"/>
      <c r="H2071" s="415"/>
      <c r="I2071" s="415"/>
      <c r="K2071" s="417"/>
      <c r="L2071" s="418"/>
    </row>
    <row r="2072" spans="1:12">
      <c r="A2072" s="412"/>
      <c r="B2072" s="413"/>
      <c r="C2072" s="414"/>
      <c r="D2072" s="414"/>
      <c r="E2072" s="414"/>
      <c r="F2072" s="415"/>
      <c r="G2072" s="415"/>
      <c r="H2072" s="415"/>
      <c r="I2072" s="415"/>
      <c r="K2072" s="417"/>
      <c r="L2072" s="418"/>
    </row>
    <row r="2073" spans="1:12">
      <c r="A2073" s="419"/>
      <c r="B2073" s="420"/>
      <c r="C2073" s="421"/>
      <c r="D2073" s="421"/>
      <c r="E2073" s="421"/>
      <c r="F2073" s="422"/>
      <c r="G2073" s="415"/>
      <c r="H2073" s="415"/>
      <c r="I2073" s="415"/>
      <c r="K2073" s="417"/>
      <c r="L2073" s="418"/>
    </row>
    <row r="2074" spans="1:12">
      <c r="A2074" s="412"/>
      <c r="B2074" s="413"/>
      <c r="C2074" s="414"/>
      <c r="D2074" s="414"/>
      <c r="E2074" s="414"/>
      <c r="F2074" s="415"/>
      <c r="G2074" s="415"/>
      <c r="H2074" s="415"/>
      <c r="I2074" s="415"/>
      <c r="K2074" s="417"/>
      <c r="L2074" s="418"/>
    </row>
    <row r="2075" spans="1:12">
      <c r="A2075" s="412"/>
      <c r="B2075" s="413"/>
      <c r="C2075" s="414"/>
      <c r="D2075" s="414"/>
      <c r="E2075" s="414"/>
      <c r="F2075" s="415"/>
      <c r="G2075" s="415"/>
      <c r="H2075" s="415"/>
      <c r="I2075" s="415"/>
      <c r="K2075" s="417"/>
      <c r="L2075" s="418"/>
    </row>
    <row r="2076" spans="1:12">
      <c r="A2076" s="412"/>
      <c r="B2076" s="413"/>
      <c r="C2076" s="414"/>
      <c r="D2076" s="414"/>
      <c r="E2076" s="414"/>
      <c r="F2076" s="415"/>
      <c r="G2076" s="415"/>
      <c r="H2076" s="415"/>
      <c r="I2076" s="415"/>
      <c r="K2076" s="417"/>
      <c r="L2076" s="418"/>
    </row>
    <row r="2077" spans="1:12">
      <c r="A2077" s="412"/>
      <c r="B2077" s="413"/>
      <c r="C2077" s="414"/>
      <c r="D2077" s="414"/>
      <c r="E2077" s="414"/>
      <c r="F2077" s="415"/>
      <c r="G2077" s="415"/>
      <c r="H2077" s="415"/>
      <c r="I2077" s="415"/>
      <c r="K2077" s="417"/>
      <c r="L2077" s="418"/>
    </row>
    <row r="2078" spans="1:12">
      <c r="A2078" s="419"/>
      <c r="B2078" s="420"/>
      <c r="C2078" s="421"/>
      <c r="D2078" s="421"/>
      <c r="E2078" s="421"/>
      <c r="F2078" s="422"/>
      <c r="G2078" s="415"/>
      <c r="H2078" s="415"/>
      <c r="I2078" s="415"/>
      <c r="K2078" s="417"/>
      <c r="L2078" s="418"/>
    </row>
    <row r="2079" spans="1:12">
      <c r="A2079" s="412"/>
      <c r="B2079" s="413"/>
      <c r="C2079" s="414"/>
      <c r="D2079" s="414"/>
      <c r="E2079" s="414"/>
      <c r="F2079" s="415"/>
      <c r="G2079" s="415"/>
      <c r="H2079" s="415"/>
      <c r="I2079" s="415"/>
      <c r="K2079" s="417"/>
      <c r="L2079" s="418"/>
    </row>
    <row r="2080" spans="1:12">
      <c r="A2080" s="412"/>
      <c r="B2080" s="413"/>
      <c r="C2080" s="414"/>
      <c r="D2080" s="414"/>
      <c r="E2080" s="414"/>
      <c r="F2080" s="415"/>
      <c r="G2080" s="415"/>
      <c r="H2080" s="415"/>
      <c r="I2080" s="415"/>
      <c r="K2080" s="417"/>
      <c r="L2080" s="418"/>
    </row>
    <row r="2081" spans="1:12">
      <c r="A2081" s="412"/>
      <c r="B2081" s="413"/>
      <c r="C2081" s="414"/>
      <c r="D2081" s="414"/>
      <c r="E2081" s="414"/>
      <c r="F2081" s="415"/>
      <c r="G2081" s="415"/>
      <c r="H2081" s="415"/>
      <c r="I2081" s="415"/>
      <c r="K2081" s="417"/>
      <c r="L2081" s="418"/>
    </row>
    <row r="2082" spans="1:12">
      <c r="A2082" s="412"/>
      <c r="B2082" s="413"/>
      <c r="C2082" s="414"/>
      <c r="D2082" s="414"/>
      <c r="E2082" s="414"/>
      <c r="F2082" s="415"/>
      <c r="G2082" s="415"/>
      <c r="H2082" s="415"/>
      <c r="I2082" s="415"/>
      <c r="K2082" s="417"/>
      <c r="L2082" s="418"/>
    </row>
    <row r="2083" spans="1:12">
      <c r="A2083" s="419"/>
      <c r="B2083" s="420"/>
      <c r="C2083" s="421"/>
      <c r="D2083" s="421"/>
      <c r="E2083" s="421"/>
      <c r="F2083" s="422"/>
      <c r="G2083" s="415"/>
      <c r="H2083" s="415"/>
      <c r="I2083" s="415"/>
      <c r="K2083" s="417"/>
      <c r="L2083" s="418"/>
    </row>
    <row r="2084" spans="1:12">
      <c r="A2084" s="412"/>
      <c r="B2084" s="413"/>
      <c r="C2084" s="414"/>
      <c r="D2084" s="414"/>
      <c r="E2084" s="414"/>
      <c r="F2084" s="415"/>
      <c r="G2084" s="415"/>
      <c r="H2084" s="415"/>
      <c r="I2084" s="415"/>
      <c r="K2084" s="417"/>
      <c r="L2084" s="418"/>
    </row>
    <row r="2085" spans="1:12">
      <c r="A2085" s="412"/>
      <c r="B2085" s="413"/>
      <c r="C2085" s="414"/>
      <c r="D2085" s="414"/>
      <c r="E2085" s="414"/>
      <c r="F2085" s="415"/>
      <c r="G2085" s="415"/>
      <c r="H2085" s="415"/>
      <c r="I2085" s="415"/>
      <c r="K2085" s="417"/>
      <c r="L2085" s="418"/>
    </row>
    <row r="2086" spans="1:12">
      <c r="A2086" s="412"/>
      <c r="B2086" s="413"/>
      <c r="C2086" s="414"/>
      <c r="D2086" s="414"/>
      <c r="E2086" s="414"/>
      <c r="F2086" s="415"/>
      <c r="G2086" s="415"/>
      <c r="H2086" s="415"/>
      <c r="I2086" s="415"/>
      <c r="K2086" s="417"/>
      <c r="L2086" s="418"/>
    </row>
    <row r="2087" spans="1:12">
      <c r="A2087" s="412"/>
      <c r="B2087" s="413"/>
      <c r="C2087" s="414"/>
      <c r="D2087" s="414"/>
      <c r="E2087" s="414"/>
      <c r="F2087" s="415"/>
      <c r="G2087" s="415"/>
      <c r="H2087" s="415"/>
      <c r="I2087" s="415"/>
      <c r="K2087" s="417"/>
      <c r="L2087" s="418"/>
    </row>
    <row r="2088" spans="1:12">
      <c r="A2088" s="419"/>
      <c r="B2088" s="420"/>
      <c r="C2088" s="421"/>
      <c r="D2088" s="421"/>
      <c r="E2088" s="421"/>
      <c r="F2088" s="422"/>
      <c r="G2088" s="415"/>
      <c r="H2088" s="415"/>
      <c r="I2088" s="415"/>
      <c r="K2088" s="417"/>
      <c r="L2088" s="418"/>
    </row>
    <row r="2089" spans="1:12">
      <c r="A2089" s="412"/>
      <c r="B2089" s="413"/>
      <c r="C2089" s="414"/>
      <c r="D2089" s="414"/>
      <c r="E2089" s="414"/>
      <c r="F2089" s="415"/>
      <c r="G2089" s="415"/>
      <c r="H2089" s="415"/>
      <c r="I2089" s="415"/>
      <c r="K2089" s="417"/>
      <c r="L2089" s="418"/>
    </row>
    <row r="2090" spans="1:12">
      <c r="A2090" s="412"/>
      <c r="B2090" s="413"/>
      <c r="C2090" s="414"/>
      <c r="D2090" s="414"/>
      <c r="E2090" s="414"/>
      <c r="F2090" s="415"/>
      <c r="G2090" s="415"/>
      <c r="H2090" s="415"/>
      <c r="I2090" s="415"/>
      <c r="K2090" s="417"/>
      <c r="L2090" s="418"/>
    </row>
    <row r="2091" spans="1:12">
      <c r="A2091" s="412"/>
      <c r="B2091" s="413"/>
      <c r="C2091" s="414"/>
      <c r="D2091" s="414"/>
      <c r="E2091" s="414"/>
      <c r="F2091" s="415"/>
      <c r="G2091" s="415"/>
      <c r="H2091" s="415"/>
      <c r="I2091" s="415"/>
      <c r="K2091" s="417"/>
      <c r="L2091" s="418"/>
    </row>
    <row r="2092" spans="1:12">
      <c r="A2092" s="412"/>
      <c r="B2092" s="413"/>
      <c r="C2092" s="414"/>
      <c r="D2092" s="414"/>
      <c r="E2092" s="414"/>
      <c r="F2092" s="415"/>
      <c r="G2092" s="415"/>
      <c r="H2092" s="415"/>
      <c r="I2092" s="415"/>
      <c r="K2092" s="417"/>
      <c r="L2092" s="418"/>
    </row>
    <row r="2093" spans="1:12">
      <c r="A2093" s="419"/>
      <c r="B2093" s="420"/>
      <c r="C2093" s="421"/>
      <c r="D2093" s="421"/>
      <c r="E2093" s="421"/>
      <c r="F2093" s="422"/>
      <c r="G2093" s="415"/>
      <c r="H2093" s="415"/>
      <c r="I2093" s="415"/>
      <c r="K2093" s="417"/>
      <c r="L2093" s="418"/>
    </row>
    <row r="2094" spans="1:12">
      <c r="A2094" s="412"/>
      <c r="B2094" s="413"/>
      <c r="C2094" s="414"/>
      <c r="D2094" s="414"/>
      <c r="E2094" s="414"/>
      <c r="F2094" s="415"/>
      <c r="G2094" s="415"/>
      <c r="H2094" s="415"/>
      <c r="I2094" s="415"/>
      <c r="K2094" s="417"/>
      <c r="L2094" s="418"/>
    </row>
    <row r="2095" spans="1:12">
      <c r="A2095" s="412"/>
      <c r="B2095" s="413"/>
      <c r="C2095" s="414"/>
      <c r="D2095" s="414"/>
      <c r="E2095" s="414"/>
      <c r="F2095" s="415"/>
      <c r="G2095" s="415"/>
      <c r="H2095" s="415"/>
      <c r="I2095" s="415"/>
      <c r="K2095" s="417"/>
      <c r="L2095" s="418"/>
    </row>
    <row r="2096" spans="1:12">
      <c r="A2096" s="412"/>
      <c r="B2096" s="413"/>
      <c r="C2096" s="414"/>
      <c r="D2096" s="414"/>
      <c r="E2096" s="414"/>
      <c r="F2096" s="415"/>
      <c r="G2096" s="415"/>
      <c r="H2096" s="415"/>
      <c r="I2096" s="415"/>
      <c r="K2096" s="417"/>
      <c r="L2096" s="418"/>
    </row>
    <row r="2097" spans="1:12">
      <c r="A2097" s="412"/>
      <c r="B2097" s="413"/>
      <c r="C2097" s="414"/>
      <c r="D2097" s="414"/>
      <c r="E2097" s="414"/>
      <c r="F2097" s="415"/>
      <c r="G2097" s="415"/>
      <c r="H2097" s="415"/>
      <c r="I2097" s="415"/>
      <c r="K2097" s="417"/>
      <c r="L2097" s="418"/>
    </row>
    <row r="2098" spans="1:12">
      <c r="A2098" s="419"/>
      <c r="B2098" s="420"/>
      <c r="C2098" s="421"/>
      <c r="D2098" s="421"/>
      <c r="E2098" s="421"/>
      <c r="F2098" s="422"/>
      <c r="G2098" s="415"/>
      <c r="H2098" s="415"/>
      <c r="I2098" s="415"/>
      <c r="K2098" s="417"/>
      <c r="L2098" s="418"/>
    </row>
    <row r="2099" spans="1:12">
      <c r="A2099" s="412"/>
      <c r="B2099" s="413"/>
      <c r="C2099" s="414"/>
      <c r="D2099" s="414"/>
      <c r="E2099" s="414"/>
      <c r="F2099" s="415"/>
      <c r="G2099" s="415"/>
      <c r="H2099" s="415"/>
      <c r="I2099" s="415"/>
      <c r="K2099" s="417"/>
      <c r="L2099" s="418"/>
    </row>
    <row r="2100" spans="1:12">
      <c r="A2100" s="412"/>
      <c r="B2100" s="413"/>
      <c r="C2100" s="414"/>
      <c r="D2100" s="414"/>
      <c r="E2100" s="414"/>
      <c r="F2100" s="415"/>
      <c r="G2100" s="415"/>
      <c r="H2100" s="415"/>
      <c r="I2100" s="415"/>
      <c r="K2100" s="417"/>
      <c r="L2100" s="418"/>
    </row>
    <row r="2101" spans="1:12">
      <c r="A2101" s="412"/>
      <c r="B2101" s="413"/>
      <c r="C2101" s="414"/>
      <c r="D2101" s="414"/>
      <c r="E2101" s="414"/>
      <c r="F2101" s="415"/>
      <c r="G2101" s="415"/>
      <c r="H2101" s="415"/>
      <c r="I2101" s="415"/>
      <c r="K2101" s="417"/>
      <c r="L2101" s="418"/>
    </row>
    <row r="2102" spans="1:12">
      <c r="A2102" s="412"/>
      <c r="B2102" s="413"/>
      <c r="C2102" s="414"/>
      <c r="D2102" s="414"/>
      <c r="E2102" s="414"/>
      <c r="F2102" s="415"/>
      <c r="G2102" s="415"/>
      <c r="H2102" s="415"/>
      <c r="I2102" s="415"/>
      <c r="K2102" s="417"/>
      <c r="L2102" s="418"/>
    </row>
    <row r="2103" spans="1:12">
      <c r="A2103" s="419"/>
      <c r="B2103" s="420"/>
      <c r="C2103" s="421"/>
      <c r="D2103" s="421"/>
      <c r="E2103" s="421"/>
      <c r="F2103" s="422"/>
      <c r="G2103" s="415"/>
      <c r="H2103" s="415"/>
      <c r="I2103" s="415"/>
      <c r="K2103" s="417"/>
      <c r="L2103" s="418"/>
    </row>
    <row r="2104" spans="1:12">
      <c r="A2104" s="412"/>
      <c r="B2104" s="413"/>
      <c r="C2104" s="414"/>
      <c r="D2104" s="414"/>
      <c r="E2104" s="414"/>
      <c r="F2104" s="415"/>
      <c r="G2104" s="415"/>
      <c r="H2104" s="415"/>
      <c r="I2104" s="415"/>
      <c r="K2104" s="417"/>
      <c r="L2104" s="418"/>
    </row>
    <row r="2105" spans="1:12">
      <c r="A2105" s="412"/>
      <c r="B2105" s="413"/>
      <c r="C2105" s="414"/>
      <c r="D2105" s="414"/>
      <c r="E2105" s="414"/>
      <c r="F2105" s="415"/>
      <c r="G2105" s="415"/>
      <c r="H2105" s="415"/>
      <c r="I2105" s="415"/>
      <c r="K2105" s="417"/>
      <c r="L2105" s="418"/>
    </row>
    <row r="2106" spans="1:12">
      <c r="A2106" s="412"/>
      <c r="B2106" s="413"/>
      <c r="C2106" s="414"/>
      <c r="D2106" s="414"/>
      <c r="E2106" s="414"/>
      <c r="F2106" s="415"/>
      <c r="G2106" s="415"/>
      <c r="H2106" s="415"/>
      <c r="I2106" s="415"/>
      <c r="K2106" s="417"/>
      <c r="L2106" s="418"/>
    </row>
    <row r="2107" spans="1:12">
      <c r="A2107" s="412"/>
      <c r="B2107" s="413"/>
      <c r="C2107" s="414"/>
      <c r="D2107" s="414"/>
      <c r="E2107" s="414"/>
      <c r="F2107" s="415"/>
      <c r="G2107" s="415"/>
      <c r="H2107" s="415"/>
      <c r="I2107" s="415"/>
      <c r="K2107" s="417"/>
      <c r="L2107" s="418"/>
    </row>
    <row r="2108" spans="1:12">
      <c r="A2108" s="419"/>
      <c r="B2108" s="420"/>
      <c r="C2108" s="421"/>
      <c r="D2108" s="421"/>
      <c r="E2108" s="421"/>
      <c r="F2108" s="422"/>
      <c r="G2108" s="415"/>
      <c r="H2108" s="415"/>
      <c r="I2108" s="415"/>
      <c r="K2108" s="417"/>
      <c r="L2108" s="418"/>
    </row>
    <row r="2109" spans="1:12">
      <c r="A2109" s="412"/>
      <c r="B2109" s="413"/>
      <c r="C2109" s="414"/>
      <c r="D2109" s="414"/>
      <c r="E2109" s="414"/>
      <c r="F2109" s="415"/>
      <c r="G2109" s="415"/>
      <c r="H2109" s="415"/>
      <c r="I2109" s="415"/>
      <c r="K2109" s="417"/>
      <c r="L2109" s="418"/>
    </row>
    <row r="2110" spans="1:12">
      <c r="A2110" s="412"/>
      <c r="B2110" s="413"/>
      <c r="C2110" s="414"/>
      <c r="D2110" s="414"/>
      <c r="E2110" s="414"/>
      <c r="F2110" s="415"/>
      <c r="G2110" s="415"/>
      <c r="H2110" s="415"/>
      <c r="I2110" s="415"/>
      <c r="K2110" s="417"/>
      <c r="L2110" s="418"/>
    </row>
    <row r="2111" spans="1:12">
      <c r="A2111" s="412"/>
      <c r="B2111" s="413"/>
      <c r="C2111" s="414"/>
      <c r="D2111" s="414"/>
      <c r="E2111" s="414"/>
      <c r="F2111" s="415"/>
      <c r="G2111" s="415"/>
      <c r="H2111" s="415"/>
      <c r="I2111" s="415"/>
      <c r="K2111" s="417"/>
      <c r="L2111" s="418"/>
    </row>
    <row r="2112" spans="1:12">
      <c r="A2112" s="412"/>
      <c r="B2112" s="413"/>
      <c r="C2112" s="414"/>
      <c r="D2112" s="414"/>
      <c r="E2112" s="414"/>
      <c r="F2112" s="415"/>
      <c r="G2112" s="415"/>
      <c r="H2112" s="415"/>
      <c r="I2112" s="415"/>
      <c r="K2112" s="417"/>
      <c r="L2112" s="418"/>
    </row>
    <row r="2113" spans="1:12">
      <c r="A2113" s="419"/>
      <c r="B2113" s="420"/>
      <c r="C2113" s="421"/>
      <c r="D2113" s="421"/>
      <c r="E2113" s="421"/>
      <c r="F2113" s="422"/>
      <c r="G2113" s="415"/>
      <c r="H2113" s="415"/>
      <c r="I2113" s="415"/>
      <c r="K2113" s="417"/>
      <c r="L2113" s="418"/>
    </row>
    <row r="2114" spans="1:12">
      <c r="A2114" s="412"/>
      <c r="B2114" s="413"/>
      <c r="C2114" s="414"/>
      <c r="D2114" s="414"/>
      <c r="E2114" s="414"/>
      <c r="F2114" s="415"/>
      <c r="G2114" s="415"/>
      <c r="H2114" s="415"/>
      <c r="I2114" s="415"/>
      <c r="K2114" s="417"/>
      <c r="L2114" s="418"/>
    </row>
    <row r="2115" spans="1:12">
      <c r="A2115" s="412"/>
      <c r="B2115" s="413"/>
      <c r="C2115" s="414"/>
      <c r="D2115" s="414"/>
      <c r="E2115" s="414"/>
      <c r="F2115" s="415"/>
      <c r="G2115" s="415"/>
      <c r="H2115" s="415"/>
      <c r="I2115" s="415"/>
      <c r="K2115" s="417"/>
      <c r="L2115" s="418"/>
    </row>
    <row r="2116" spans="1:12">
      <c r="A2116" s="412"/>
      <c r="B2116" s="413"/>
      <c r="C2116" s="414"/>
      <c r="D2116" s="414"/>
      <c r="E2116" s="414"/>
      <c r="F2116" s="415"/>
      <c r="G2116" s="415"/>
      <c r="H2116" s="415"/>
      <c r="I2116" s="415"/>
      <c r="K2116" s="417"/>
      <c r="L2116" s="418"/>
    </row>
    <row r="2117" spans="1:12">
      <c r="A2117" s="412"/>
      <c r="B2117" s="413"/>
      <c r="C2117" s="414"/>
      <c r="D2117" s="414"/>
      <c r="E2117" s="414"/>
      <c r="F2117" s="415"/>
      <c r="G2117" s="415"/>
      <c r="H2117" s="415"/>
      <c r="I2117" s="415"/>
      <c r="K2117" s="417"/>
      <c r="L2117" s="418"/>
    </row>
    <row r="2118" spans="1:12">
      <c r="A2118" s="419"/>
      <c r="B2118" s="420"/>
      <c r="C2118" s="421"/>
      <c r="D2118" s="421"/>
      <c r="E2118" s="421"/>
      <c r="F2118" s="422"/>
      <c r="G2118" s="415"/>
      <c r="H2118" s="415"/>
      <c r="I2118" s="415"/>
      <c r="K2118" s="417"/>
      <c r="L2118" s="418"/>
    </row>
    <row r="2119" spans="1:12">
      <c r="A2119" s="412"/>
      <c r="B2119" s="413"/>
      <c r="C2119" s="414"/>
      <c r="D2119" s="414"/>
      <c r="E2119" s="414"/>
      <c r="F2119" s="415"/>
      <c r="G2119" s="415"/>
      <c r="H2119" s="415"/>
      <c r="I2119" s="415"/>
      <c r="K2119" s="417"/>
      <c r="L2119" s="418"/>
    </row>
    <row r="2120" spans="1:12">
      <c r="A2120" s="412"/>
      <c r="B2120" s="413"/>
      <c r="C2120" s="414"/>
      <c r="D2120" s="414"/>
      <c r="E2120" s="414"/>
      <c r="F2120" s="415"/>
      <c r="G2120" s="415"/>
      <c r="H2120" s="415"/>
      <c r="I2120" s="415"/>
      <c r="K2120" s="417"/>
      <c r="L2120" s="418"/>
    </row>
    <row r="2121" spans="1:12">
      <c r="A2121" s="412"/>
      <c r="B2121" s="413"/>
      <c r="C2121" s="414"/>
      <c r="D2121" s="414"/>
      <c r="E2121" s="414"/>
      <c r="F2121" s="415"/>
      <c r="G2121" s="415"/>
      <c r="H2121" s="415"/>
      <c r="I2121" s="415"/>
      <c r="K2121" s="417"/>
      <c r="L2121" s="418"/>
    </row>
    <row r="2122" spans="1:12">
      <c r="A2122" s="412"/>
      <c r="B2122" s="413"/>
      <c r="C2122" s="414"/>
      <c r="D2122" s="414"/>
      <c r="E2122" s="414"/>
      <c r="F2122" s="415"/>
      <c r="G2122" s="415"/>
      <c r="H2122" s="415"/>
      <c r="I2122" s="415"/>
      <c r="K2122" s="417"/>
      <c r="L2122" s="418"/>
    </row>
    <row r="2123" spans="1:12">
      <c r="A2123" s="419"/>
      <c r="B2123" s="420"/>
      <c r="C2123" s="421"/>
      <c r="D2123" s="421"/>
      <c r="E2123" s="421"/>
      <c r="F2123" s="422"/>
      <c r="G2123" s="415"/>
      <c r="H2123" s="415"/>
      <c r="I2123" s="415"/>
      <c r="K2123" s="417"/>
      <c r="L2123" s="418"/>
    </row>
    <row r="2124" spans="1:12">
      <c r="A2124" s="412"/>
      <c r="B2124" s="413"/>
      <c r="C2124" s="414"/>
      <c r="D2124" s="414"/>
      <c r="E2124" s="414"/>
      <c r="F2124" s="415"/>
      <c r="G2124" s="415"/>
      <c r="H2124" s="415"/>
      <c r="I2124" s="415"/>
      <c r="K2124" s="417"/>
      <c r="L2124" s="418"/>
    </row>
    <row r="2125" spans="1:12">
      <c r="A2125" s="412"/>
      <c r="B2125" s="413"/>
      <c r="C2125" s="414"/>
      <c r="D2125" s="414"/>
      <c r="E2125" s="414"/>
      <c r="F2125" s="415"/>
      <c r="G2125" s="415"/>
      <c r="H2125" s="415"/>
      <c r="I2125" s="415"/>
      <c r="K2125" s="417"/>
      <c r="L2125" s="418"/>
    </row>
    <row r="2126" spans="1:12">
      <c r="A2126" s="412"/>
      <c r="B2126" s="413"/>
      <c r="C2126" s="414"/>
      <c r="D2126" s="414"/>
      <c r="E2126" s="414"/>
      <c r="F2126" s="415"/>
      <c r="G2126" s="415"/>
      <c r="H2126" s="415"/>
      <c r="I2126" s="415"/>
      <c r="K2126" s="417"/>
      <c r="L2126" s="418"/>
    </row>
    <row r="2127" spans="1:12">
      <c r="A2127" s="412"/>
      <c r="B2127" s="413"/>
      <c r="C2127" s="414"/>
      <c r="D2127" s="414"/>
      <c r="E2127" s="414"/>
      <c r="F2127" s="415"/>
      <c r="G2127" s="415"/>
      <c r="H2127" s="415"/>
      <c r="I2127" s="415"/>
      <c r="K2127" s="417"/>
      <c r="L2127" s="418"/>
    </row>
    <row r="2128" spans="1:12">
      <c r="A2128" s="419"/>
      <c r="B2128" s="420"/>
      <c r="C2128" s="421"/>
      <c r="D2128" s="421"/>
      <c r="E2128" s="421"/>
      <c r="F2128" s="422"/>
      <c r="G2128" s="415"/>
      <c r="H2128" s="415"/>
      <c r="I2128" s="415"/>
      <c r="K2128" s="417"/>
      <c r="L2128" s="418"/>
    </row>
    <row r="2129" spans="1:12">
      <c r="A2129" s="412"/>
      <c r="B2129" s="413"/>
      <c r="C2129" s="414"/>
      <c r="D2129" s="414"/>
      <c r="E2129" s="414"/>
      <c r="F2129" s="415"/>
      <c r="G2129" s="415"/>
      <c r="H2129" s="415"/>
      <c r="I2129" s="415"/>
      <c r="K2129" s="417"/>
      <c r="L2129" s="418"/>
    </row>
    <row r="2130" spans="1:12">
      <c r="A2130" s="412"/>
      <c r="B2130" s="413"/>
      <c r="C2130" s="414"/>
      <c r="D2130" s="414"/>
      <c r="E2130" s="414"/>
      <c r="F2130" s="415"/>
      <c r="G2130" s="415"/>
      <c r="H2130" s="415"/>
      <c r="I2130" s="415"/>
      <c r="K2130" s="417"/>
      <c r="L2130" s="418"/>
    </row>
    <row r="2131" spans="1:12">
      <c r="A2131" s="412"/>
      <c r="B2131" s="413"/>
      <c r="C2131" s="414"/>
      <c r="D2131" s="414"/>
      <c r="E2131" s="414"/>
      <c r="F2131" s="415"/>
      <c r="G2131" s="415"/>
      <c r="H2131" s="415"/>
      <c r="I2131" s="415"/>
      <c r="K2131" s="417"/>
      <c r="L2131" s="418"/>
    </row>
    <row r="2132" spans="1:12">
      <c r="A2132" s="412"/>
      <c r="B2132" s="413"/>
      <c r="C2132" s="414"/>
      <c r="D2132" s="414"/>
      <c r="E2132" s="414"/>
      <c r="F2132" s="415"/>
      <c r="G2132" s="415"/>
      <c r="H2132" s="415"/>
      <c r="I2132" s="415"/>
      <c r="K2132" s="417"/>
      <c r="L2132" s="418"/>
    </row>
    <row r="2133" spans="1:12">
      <c r="A2133" s="419"/>
      <c r="B2133" s="420"/>
      <c r="C2133" s="421"/>
      <c r="D2133" s="421"/>
      <c r="E2133" s="421"/>
      <c r="F2133" s="422"/>
      <c r="G2133" s="415"/>
      <c r="H2133" s="415"/>
      <c r="I2133" s="415"/>
      <c r="K2133" s="417"/>
      <c r="L2133" s="418"/>
    </row>
    <row r="2134" spans="1:12">
      <c r="A2134" s="412"/>
      <c r="B2134" s="413"/>
      <c r="C2134" s="414"/>
      <c r="D2134" s="414"/>
      <c r="E2134" s="414"/>
      <c r="F2134" s="415"/>
      <c r="G2134" s="415"/>
      <c r="H2134" s="415"/>
      <c r="I2134" s="415"/>
      <c r="K2134" s="417"/>
      <c r="L2134" s="418"/>
    </row>
    <row r="2135" spans="1:12">
      <c r="A2135" s="412"/>
      <c r="B2135" s="413"/>
      <c r="C2135" s="414"/>
      <c r="D2135" s="414"/>
      <c r="E2135" s="414"/>
      <c r="F2135" s="415"/>
      <c r="G2135" s="415"/>
      <c r="H2135" s="415"/>
      <c r="I2135" s="415"/>
      <c r="K2135" s="417"/>
      <c r="L2135" s="418"/>
    </row>
    <row r="2136" spans="1:12">
      <c r="A2136" s="412"/>
      <c r="B2136" s="413"/>
      <c r="C2136" s="414"/>
      <c r="D2136" s="414"/>
      <c r="E2136" s="414"/>
      <c r="F2136" s="415"/>
      <c r="G2136" s="415"/>
      <c r="H2136" s="415"/>
      <c r="I2136" s="415"/>
      <c r="K2136" s="417"/>
      <c r="L2136" s="418"/>
    </row>
    <row r="2137" spans="1:12">
      <c r="A2137" s="412"/>
      <c r="B2137" s="413"/>
      <c r="C2137" s="414"/>
      <c r="D2137" s="414"/>
      <c r="E2137" s="414"/>
      <c r="F2137" s="415"/>
      <c r="G2137" s="415"/>
      <c r="H2137" s="415"/>
      <c r="I2137" s="415"/>
      <c r="K2137" s="417"/>
      <c r="L2137" s="418"/>
    </row>
    <row r="2138" spans="1:12">
      <c r="A2138" s="419"/>
      <c r="B2138" s="420"/>
      <c r="C2138" s="421"/>
      <c r="D2138" s="421"/>
      <c r="E2138" s="421"/>
      <c r="F2138" s="422"/>
      <c r="G2138" s="415"/>
      <c r="H2138" s="415"/>
      <c r="I2138" s="415"/>
      <c r="K2138" s="417"/>
      <c r="L2138" s="418"/>
    </row>
    <row r="2139" spans="1:12">
      <c r="A2139" s="412"/>
      <c r="B2139" s="413"/>
      <c r="C2139" s="414"/>
      <c r="D2139" s="414"/>
      <c r="E2139" s="414"/>
      <c r="F2139" s="415"/>
      <c r="G2139" s="415"/>
      <c r="H2139" s="415"/>
      <c r="I2139" s="415"/>
      <c r="K2139" s="417"/>
      <c r="L2139" s="418"/>
    </row>
    <row r="2140" spans="1:12">
      <c r="A2140" s="412"/>
      <c r="B2140" s="413"/>
      <c r="C2140" s="414"/>
      <c r="D2140" s="414"/>
      <c r="E2140" s="414"/>
      <c r="F2140" s="415"/>
      <c r="G2140" s="415"/>
      <c r="H2140" s="415"/>
      <c r="I2140" s="415"/>
      <c r="K2140" s="417"/>
      <c r="L2140" s="418"/>
    </row>
    <row r="2141" spans="1:12">
      <c r="A2141" s="412"/>
      <c r="B2141" s="413"/>
      <c r="C2141" s="414"/>
      <c r="D2141" s="414"/>
      <c r="E2141" s="414"/>
      <c r="F2141" s="415"/>
      <c r="G2141" s="415"/>
      <c r="H2141" s="415"/>
      <c r="I2141" s="415"/>
      <c r="K2141" s="417"/>
      <c r="L2141" s="418"/>
    </row>
    <row r="2142" spans="1:12">
      <c r="A2142" s="412"/>
      <c r="B2142" s="413"/>
      <c r="C2142" s="414"/>
      <c r="D2142" s="414"/>
      <c r="E2142" s="414"/>
      <c r="F2142" s="415"/>
      <c r="G2142" s="415"/>
      <c r="H2142" s="415"/>
      <c r="I2142" s="415"/>
      <c r="K2142" s="417"/>
      <c r="L2142" s="418"/>
    </row>
    <row r="2143" spans="1:12">
      <c r="A2143" s="419"/>
      <c r="B2143" s="420"/>
      <c r="C2143" s="421"/>
      <c r="D2143" s="421"/>
      <c r="E2143" s="421"/>
      <c r="F2143" s="422"/>
      <c r="G2143" s="415"/>
      <c r="H2143" s="415"/>
      <c r="I2143" s="415"/>
      <c r="K2143" s="417"/>
      <c r="L2143" s="418"/>
    </row>
    <row r="2144" spans="1:12">
      <c r="A2144" s="412"/>
      <c r="B2144" s="413"/>
      <c r="C2144" s="414"/>
      <c r="D2144" s="414"/>
      <c r="E2144" s="414"/>
      <c r="F2144" s="415"/>
      <c r="G2144" s="415"/>
      <c r="H2144" s="415"/>
      <c r="I2144" s="415"/>
      <c r="K2144" s="417"/>
      <c r="L2144" s="418"/>
    </row>
    <row r="2145" spans="1:12">
      <c r="A2145" s="412"/>
      <c r="B2145" s="413"/>
      <c r="C2145" s="414"/>
      <c r="D2145" s="414"/>
      <c r="E2145" s="414"/>
      <c r="F2145" s="415"/>
      <c r="G2145" s="415"/>
      <c r="H2145" s="415"/>
      <c r="I2145" s="415"/>
      <c r="K2145" s="417"/>
      <c r="L2145" s="418"/>
    </row>
    <row r="2146" spans="1:12">
      <c r="A2146" s="412"/>
      <c r="B2146" s="413"/>
      <c r="C2146" s="414"/>
      <c r="D2146" s="414"/>
      <c r="E2146" s="414"/>
      <c r="F2146" s="415"/>
      <c r="G2146" s="415"/>
      <c r="H2146" s="415"/>
      <c r="I2146" s="415"/>
      <c r="K2146" s="417"/>
      <c r="L2146" s="418"/>
    </row>
    <row r="2147" spans="1:12">
      <c r="A2147" s="412"/>
      <c r="B2147" s="413"/>
      <c r="C2147" s="414"/>
      <c r="D2147" s="414"/>
      <c r="E2147" s="414"/>
      <c r="F2147" s="415"/>
      <c r="G2147" s="415"/>
      <c r="H2147" s="415"/>
      <c r="I2147" s="415"/>
      <c r="K2147" s="417"/>
      <c r="L2147" s="418"/>
    </row>
    <row r="2148" spans="1:12">
      <c r="A2148" s="419"/>
      <c r="B2148" s="420"/>
      <c r="C2148" s="421"/>
      <c r="D2148" s="421"/>
      <c r="E2148" s="421"/>
      <c r="F2148" s="422"/>
      <c r="G2148" s="415"/>
      <c r="H2148" s="415"/>
      <c r="I2148" s="415"/>
      <c r="K2148" s="417"/>
      <c r="L2148" s="418"/>
    </row>
    <row r="2149" spans="1:12">
      <c r="A2149" s="412"/>
      <c r="B2149" s="413"/>
      <c r="C2149" s="414"/>
      <c r="D2149" s="414"/>
      <c r="E2149" s="414"/>
      <c r="F2149" s="415"/>
      <c r="G2149" s="415"/>
      <c r="H2149" s="415"/>
      <c r="I2149" s="415"/>
      <c r="K2149" s="417"/>
      <c r="L2149" s="418"/>
    </row>
    <row r="2150" spans="1:12">
      <c r="A2150" s="412"/>
      <c r="B2150" s="413"/>
      <c r="C2150" s="414"/>
      <c r="D2150" s="414"/>
      <c r="E2150" s="414"/>
      <c r="F2150" s="415"/>
      <c r="G2150" s="415"/>
      <c r="H2150" s="415"/>
      <c r="I2150" s="415"/>
      <c r="K2150" s="417"/>
      <c r="L2150" s="418"/>
    </row>
    <row r="2151" spans="1:12">
      <c r="A2151" s="412"/>
      <c r="B2151" s="413"/>
      <c r="C2151" s="414"/>
      <c r="D2151" s="414"/>
      <c r="E2151" s="414"/>
      <c r="F2151" s="415"/>
      <c r="G2151" s="415"/>
      <c r="H2151" s="415"/>
      <c r="I2151" s="415"/>
      <c r="K2151" s="417"/>
      <c r="L2151" s="418"/>
    </row>
    <row r="2152" spans="1:12">
      <c r="A2152" s="412"/>
      <c r="B2152" s="413"/>
      <c r="C2152" s="414"/>
      <c r="D2152" s="414"/>
      <c r="E2152" s="414"/>
      <c r="F2152" s="415"/>
      <c r="G2152" s="415"/>
      <c r="H2152" s="415"/>
      <c r="I2152" s="415"/>
      <c r="K2152" s="417"/>
      <c r="L2152" s="418"/>
    </row>
    <row r="2153" spans="1:12">
      <c r="A2153" s="419"/>
      <c r="B2153" s="420"/>
      <c r="C2153" s="421"/>
      <c r="D2153" s="421"/>
      <c r="E2153" s="421"/>
      <c r="F2153" s="422"/>
      <c r="G2153" s="415"/>
      <c r="H2153" s="415"/>
      <c r="I2153" s="415"/>
      <c r="K2153" s="417"/>
      <c r="L2153" s="418"/>
    </row>
    <row r="2154" spans="1:12">
      <c r="A2154" s="412"/>
      <c r="B2154" s="413"/>
      <c r="C2154" s="414"/>
      <c r="D2154" s="414"/>
      <c r="E2154" s="414"/>
      <c r="F2154" s="415"/>
      <c r="G2154" s="415"/>
      <c r="H2154" s="415"/>
      <c r="I2154" s="415"/>
      <c r="K2154" s="417"/>
      <c r="L2154" s="418"/>
    </row>
    <row r="2155" spans="1:12">
      <c r="A2155" s="412"/>
      <c r="B2155" s="413"/>
      <c r="C2155" s="414"/>
      <c r="D2155" s="414"/>
      <c r="E2155" s="414"/>
      <c r="F2155" s="415"/>
      <c r="G2155" s="415"/>
      <c r="H2155" s="415"/>
      <c r="I2155" s="415"/>
      <c r="K2155" s="417"/>
      <c r="L2155" s="418"/>
    </row>
    <row r="2156" spans="1:12">
      <c r="A2156" s="412"/>
      <c r="B2156" s="413"/>
      <c r="C2156" s="414"/>
      <c r="D2156" s="414"/>
      <c r="E2156" s="414"/>
      <c r="F2156" s="415"/>
      <c r="G2156" s="415"/>
      <c r="H2156" s="415"/>
      <c r="I2156" s="415"/>
      <c r="K2156" s="417"/>
      <c r="L2156" s="418"/>
    </row>
    <row r="2157" spans="1:12">
      <c r="A2157" s="412"/>
      <c r="B2157" s="413"/>
      <c r="C2157" s="414"/>
      <c r="D2157" s="414"/>
      <c r="E2157" s="414"/>
      <c r="F2157" s="415"/>
      <c r="G2157" s="415"/>
      <c r="H2157" s="415"/>
      <c r="I2157" s="415"/>
      <c r="K2157" s="417"/>
      <c r="L2157" s="418"/>
    </row>
    <row r="2158" spans="1:12">
      <c r="A2158" s="419"/>
      <c r="B2158" s="420"/>
      <c r="C2158" s="421"/>
      <c r="D2158" s="421"/>
      <c r="E2158" s="421"/>
      <c r="F2158" s="422"/>
      <c r="G2158" s="415"/>
      <c r="H2158" s="415"/>
      <c r="I2158" s="415"/>
      <c r="K2158" s="417"/>
      <c r="L2158" s="418"/>
    </row>
    <row r="2159" spans="1:12">
      <c r="A2159" s="412"/>
      <c r="B2159" s="413"/>
      <c r="C2159" s="414"/>
      <c r="D2159" s="414"/>
      <c r="E2159" s="414"/>
      <c r="F2159" s="415"/>
      <c r="G2159" s="415"/>
      <c r="H2159" s="415"/>
      <c r="I2159" s="415"/>
      <c r="K2159" s="417"/>
      <c r="L2159" s="418"/>
    </row>
    <row r="2160" spans="1:12">
      <c r="A2160" s="412"/>
      <c r="B2160" s="413"/>
      <c r="C2160" s="414"/>
      <c r="D2160" s="414"/>
      <c r="E2160" s="414"/>
      <c r="F2160" s="415"/>
      <c r="G2160" s="415"/>
      <c r="H2160" s="415"/>
      <c r="I2160" s="415"/>
      <c r="K2160" s="417"/>
      <c r="L2160" s="418"/>
    </row>
    <row r="2161" spans="1:12">
      <c r="A2161" s="412"/>
      <c r="B2161" s="413"/>
      <c r="C2161" s="414"/>
      <c r="D2161" s="414"/>
      <c r="E2161" s="414"/>
      <c r="F2161" s="415"/>
      <c r="G2161" s="415"/>
      <c r="H2161" s="415"/>
      <c r="I2161" s="415"/>
      <c r="K2161" s="417"/>
      <c r="L2161" s="418"/>
    </row>
    <row r="2162" spans="1:12">
      <c r="A2162" s="412"/>
      <c r="B2162" s="413"/>
      <c r="C2162" s="414"/>
      <c r="D2162" s="414"/>
      <c r="E2162" s="414"/>
      <c r="F2162" s="415"/>
      <c r="G2162" s="415"/>
      <c r="H2162" s="415"/>
      <c r="I2162" s="415"/>
      <c r="K2162" s="417"/>
      <c r="L2162" s="418"/>
    </row>
    <row r="2163" spans="1:12">
      <c r="A2163" s="419"/>
      <c r="B2163" s="420"/>
      <c r="C2163" s="421"/>
      <c r="D2163" s="421"/>
      <c r="E2163" s="421"/>
      <c r="F2163" s="422"/>
      <c r="G2163" s="415"/>
      <c r="H2163" s="415"/>
      <c r="I2163" s="415"/>
      <c r="K2163" s="417"/>
      <c r="L2163" s="418"/>
    </row>
    <row r="2164" spans="1:12">
      <c r="A2164" s="412"/>
      <c r="B2164" s="413"/>
      <c r="C2164" s="414"/>
      <c r="D2164" s="414"/>
      <c r="E2164" s="414"/>
      <c r="F2164" s="415"/>
      <c r="G2164" s="415"/>
      <c r="H2164" s="415"/>
      <c r="I2164" s="415"/>
      <c r="K2164" s="417"/>
      <c r="L2164" s="418"/>
    </row>
    <row r="2165" spans="1:12">
      <c r="A2165" s="412"/>
      <c r="B2165" s="413"/>
      <c r="C2165" s="414"/>
      <c r="D2165" s="414"/>
      <c r="E2165" s="414"/>
      <c r="F2165" s="415"/>
      <c r="G2165" s="415"/>
      <c r="H2165" s="415"/>
      <c r="I2165" s="415"/>
      <c r="K2165" s="417"/>
      <c r="L2165" s="418"/>
    </row>
    <row r="2166" spans="1:12">
      <c r="A2166" s="412"/>
      <c r="B2166" s="413"/>
      <c r="C2166" s="414"/>
      <c r="D2166" s="414"/>
      <c r="E2166" s="414"/>
      <c r="F2166" s="415"/>
      <c r="G2166" s="415"/>
      <c r="H2166" s="415"/>
      <c r="I2166" s="415"/>
      <c r="K2166" s="417"/>
      <c r="L2166" s="418"/>
    </row>
    <row r="2167" spans="1:12">
      <c r="A2167" s="412"/>
      <c r="B2167" s="413"/>
      <c r="C2167" s="414"/>
      <c r="D2167" s="414"/>
      <c r="E2167" s="414"/>
      <c r="F2167" s="415"/>
      <c r="G2167" s="415"/>
      <c r="H2167" s="415"/>
      <c r="I2167" s="415"/>
      <c r="K2167" s="417"/>
      <c r="L2167" s="418"/>
    </row>
    <row r="2168" spans="1:12">
      <c r="A2168" s="419"/>
      <c r="B2168" s="420"/>
      <c r="C2168" s="421"/>
      <c r="D2168" s="421"/>
      <c r="E2168" s="421"/>
      <c r="F2168" s="422"/>
      <c r="G2168" s="415"/>
      <c r="H2168" s="415"/>
      <c r="I2168" s="415"/>
      <c r="K2168" s="417"/>
      <c r="L2168" s="418"/>
    </row>
    <row r="2169" spans="1:12">
      <c r="A2169" s="412"/>
      <c r="B2169" s="413"/>
      <c r="C2169" s="414"/>
      <c r="D2169" s="414"/>
      <c r="E2169" s="414"/>
      <c r="F2169" s="415"/>
      <c r="G2169" s="415"/>
      <c r="H2169" s="415"/>
      <c r="I2169" s="415"/>
      <c r="K2169" s="417"/>
      <c r="L2169" s="418"/>
    </row>
    <row r="2170" spans="1:12">
      <c r="A2170" s="412"/>
      <c r="B2170" s="413"/>
      <c r="C2170" s="414"/>
      <c r="D2170" s="414"/>
      <c r="E2170" s="414"/>
      <c r="F2170" s="415"/>
      <c r="G2170" s="415"/>
      <c r="H2170" s="415"/>
      <c r="I2170" s="415"/>
      <c r="K2170" s="417"/>
      <c r="L2170" s="418"/>
    </row>
    <row r="2171" spans="1:12">
      <c r="A2171" s="412"/>
      <c r="B2171" s="413"/>
      <c r="C2171" s="414"/>
      <c r="D2171" s="414"/>
      <c r="E2171" s="414"/>
      <c r="F2171" s="415"/>
      <c r="G2171" s="415"/>
      <c r="H2171" s="415"/>
      <c r="I2171" s="415"/>
      <c r="K2171" s="417"/>
      <c r="L2171" s="418"/>
    </row>
    <row r="2172" spans="1:12">
      <c r="A2172" s="412"/>
      <c r="B2172" s="413"/>
      <c r="C2172" s="414"/>
      <c r="D2172" s="414"/>
      <c r="E2172" s="414"/>
      <c r="F2172" s="415"/>
      <c r="G2172" s="415"/>
      <c r="H2172" s="415"/>
      <c r="I2172" s="415"/>
      <c r="K2172" s="417"/>
      <c r="L2172" s="418"/>
    </row>
    <row r="2173" spans="1:12">
      <c r="A2173" s="419"/>
      <c r="B2173" s="420"/>
      <c r="C2173" s="421"/>
      <c r="D2173" s="421"/>
      <c r="E2173" s="421"/>
      <c r="F2173" s="422"/>
      <c r="G2173" s="415"/>
      <c r="H2173" s="415"/>
      <c r="I2173" s="415"/>
      <c r="K2173" s="417"/>
      <c r="L2173" s="418"/>
    </row>
    <row r="2174" spans="1:12">
      <c r="A2174" s="412"/>
      <c r="B2174" s="413"/>
      <c r="C2174" s="414"/>
      <c r="D2174" s="414"/>
      <c r="E2174" s="414"/>
      <c r="F2174" s="415"/>
      <c r="G2174" s="415"/>
      <c r="H2174" s="415"/>
      <c r="I2174" s="415"/>
      <c r="K2174" s="417"/>
      <c r="L2174" s="418"/>
    </row>
    <row r="2175" spans="1:12">
      <c r="A2175" s="412"/>
      <c r="B2175" s="413"/>
      <c r="C2175" s="414"/>
      <c r="D2175" s="414"/>
      <c r="E2175" s="414"/>
      <c r="F2175" s="415"/>
      <c r="G2175" s="415"/>
      <c r="H2175" s="415"/>
      <c r="I2175" s="415"/>
      <c r="K2175" s="417"/>
      <c r="L2175" s="418"/>
    </row>
    <row r="2176" spans="1:12">
      <c r="A2176" s="412"/>
      <c r="B2176" s="413"/>
      <c r="C2176" s="414"/>
      <c r="D2176" s="414"/>
      <c r="E2176" s="414"/>
      <c r="F2176" s="415"/>
      <c r="G2176" s="415"/>
      <c r="H2176" s="415"/>
      <c r="I2176" s="415"/>
      <c r="K2176" s="417"/>
      <c r="L2176" s="418"/>
    </row>
    <row r="2177" spans="1:12">
      <c r="A2177" s="412"/>
      <c r="B2177" s="413"/>
      <c r="C2177" s="414"/>
      <c r="D2177" s="414"/>
      <c r="E2177" s="414"/>
      <c r="F2177" s="415"/>
      <c r="G2177" s="415"/>
      <c r="H2177" s="415"/>
      <c r="I2177" s="415"/>
      <c r="K2177" s="417"/>
      <c r="L2177" s="418"/>
    </row>
    <row r="2178" spans="1:12">
      <c r="A2178" s="419"/>
      <c r="B2178" s="420"/>
      <c r="C2178" s="421"/>
      <c r="D2178" s="421"/>
      <c r="E2178" s="421"/>
      <c r="F2178" s="422"/>
      <c r="G2178" s="415"/>
      <c r="H2178" s="415"/>
      <c r="I2178" s="415"/>
      <c r="K2178" s="417"/>
      <c r="L2178" s="418"/>
    </row>
    <row r="2179" spans="1:12">
      <c r="A2179" s="412"/>
      <c r="B2179" s="413"/>
      <c r="C2179" s="414"/>
      <c r="D2179" s="414"/>
      <c r="E2179" s="414"/>
      <c r="F2179" s="415"/>
      <c r="G2179" s="415"/>
      <c r="H2179" s="415"/>
      <c r="I2179" s="415"/>
      <c r="K2179" s="417"/>
      <c r="L2179" s="418"/>
    </row>
    <row r="2180" spans="1:12">
      <c r="A2180" s="412"/>
      <c r="B2180" s="413"/>
      <c r="C2180" s="414"/>
      <c r="D2180" s="414"/>
      <c r="E2180" s="414"/>
      <c r="F2180" s="415"/>
      <c r="G2180" s="415"/>
      <c r="H2180" s="415"/>
      <c r="I2180" s="415"/>
      <c r="K2180" s="417"/>
      <c r="L2180" s="418"/>
    </row>
    <row r="2181" spans="1:12">
      <c r="A2181" s="412"/>
      <c r="B2181" s="413"/>
      <c r="C2181" s="414"/>
      <c r="D2181" s="414"/>
      <c r="E2181" s="414"/>
      <c r="F2181" s="415"/>
      <c r="G2181" s="415"/>
      <c r="H2181" s="415"/>
      <c r="I2181" s="415"/>
      <c r="K2181" s="417"/>
      <c r="L2181" s="418"/>
    </row>
    <row r="2182" spans="1:12">
      <c r="A2182" s="412"/>
      <c r="B2182" s="413"/>
      <c r="C2182" s="414"/>
      <c r="D2182" s="414"/>
      <c r="E2182" s="414"/>
      <c r="F2182" s="415"/>
      <c r="G2182" s="415"/>
      <c r="H2182" s="415"/>
      <c r="I2182" s="415"/>
      <c r="K2182" s="417"/>
      <c r="L2182" s="418"/>
    </row>
    <row r="2183" spans="1:12">
      <c r="A2183" s="419"/>
      <c r="B2183" s="420"/>
      <c r="C2183" s="421"/>
      <c r="D2183" s="421"/>
      <c r="E2183" s="421"/>
      <c r="F2183" s="422"/>
      <c r="G2183" s="415"/>
      <c r="H2183" s="415"/>
      <c r="I2183" s="415"/>
      <c r="K2183" s="417"/>
      <c r="L2183" s="418"/>
    </row>
    <row r="2184" spans="1:12">
      <c r="A2184" s="412"/>
      <c r="B2184" s="413"/>
      <c r="C2184" s="414"/>
      <c r="D2184" s="414"/>
      <c r="E2184" s="414"/>
      <c r="F2184" s="415"/>
      <c r="G2184" s="415"/>
      <c r="H2184" s="415"/>
      <c r="I2184" s="415"/>
      <c r="K2184" s="417"/>
      <c r="L2184" s="418"/>
    </row>
    <row r="2185" spans="1:12">
      <c r="A2185" s="412"/>
      <c r="B2185" s="413"/>
      <c r="C2185" s="414"/>
      <c r="D2185" s="414"/>
      <c r="E2185" s="414"/>
      <c r="F2185" s="415"/>
      <c r="G2185" s="415"/>
      <c r="H2185" s="415"/>
      <c r="I2185" s="415"/>
      <c r="K2185" s="417"/>
      <c r="L2185" s="418"/>
    </row>
    <row r="2186" spans="1:12">
      <c r="A2186" s="412"/>
      <c r="B2186" s="413"/>
      <c r="C2186" s="414"/>
      <c r="D2186" s="414"/>
      <c r="E2186" s="414"/>
      <c r="F2186" s="415"/>
      <c r="G2186" s="415"/>
      <c r="H2186" s="415"/>
      <c r="I2186" s="415"/>
      <c r="K2186" s="417"/>
      <c r="L2186" s="418"/>
    </row>
    <row r="2187" spans="1:12">
      <c r="A2187" s="412"/>
      <c r="B2187" s="413"/>
      <c r="C2187" s="414"/>
      <c r="D2187" s="414"/>
      <c r="E2187" s="414"/>
      <c r="F2187" s="415"/>
      <c r="G2187" s="415"/>
      <c r="H2187" s="415"/>
      <c r="I2187" s="415"/>
      <c r="K2187" s="417"/>
      <c r="L2187" s="418"/>
    </row>
    <row r="2188" spans="1:12">
      <c r="A2188" s="419"/>
      <c r="B2188" s="420"/>
      <c r="C2188" s="421"/>
      <c r="D2188" s="421"/>
      <c r="E2188" s="421"/>
      <c r="F2188" s="422"/>
      <c r="G2188" s="415"/>
      <c r="H2188" s="415"/>
      <c r="I2188" s="415"/>
      <c r="K2188" s="417"/>
      <c r="L2188" s="418"/>
    </row>
    <row r="2189" spans="1:12">
      <c r="A2189" s="412"/>
      <c r="B2189" s="413"/>
      <c r="C2189" s="414"/>
      <c r="D2189" s="414"/>
      <c r="E2189" s="414"/>
      <c r="F2189" s="415"/>
      <c r="G2189" s="415"/>
      <c r="H2189" s="415"/>
      <c r="I2189" s="415"/>
      <c r="K2189" s="417"/>
      <c r="L2189" s="418"/>
    </row>
    <row r="2190" spans="1:12">
      <c r="A2190" s="412"/>
      <c r="B2190" s="413"/>
      <c r="C2190" s="414"/>
      <c r="D2190" s="414"/>
      <c r="E2190" s="414"/>
      <c r="F2190" s="415"/>
      <c r="G2190" s="415"/>
      <c r="H2190" s="415"/>
      <c r="I2190" s="415"/>
      <c r="K2190" s="417"/>
      <c r="L2190" s="418"/>
    </row>
    <row r="2191" spans="1:12">
      <c r="A2191" s="412"/>
      <c r="B2191" s="413"/>
      <c r="C2191" s="414"/>
      <c r="D2191" s="414"/>
      <c r="E2191" s="414"/>
      <c r="F2191" s="415"/>
      <c r="G2191" s="415"/>
      <c r="H2191" s="415"/>
      <c r="I2191" s="415"/>
      <c r="K2191" s="417"/>
      <c r="L2191" s="418"/>
    </row>
    <row r="2192" spans="1:12">
      <c r="A2192" s="412"/>
      <c r="B2192" s="413"/>
      <c r="C2192" s="414"/>
      <c r="D2192" s="414"/>
      <c r="E2192" s="414"/>
      <c r="F2192" s="415"/>
      <c r="G2192" s="415"/>
      <c r="H2192" s="415"/>
      <c r="I2192" s="415"/>
      <c r="K2192" s="417"/>
      <c r="L2192" s="418"/>
    </row>
    <row r="2193" spans="1:12">
      <c r="A2193" s="419"/>
      <c r="B2193" s="420"/>
      <c r="C2193" s="421"/>
      <c r="D2193" s="421"/>
      <c r="E2193" s="421"/>
      <c r="F2193" s="422"/>
      <c r="G2193" s="415"/>
      <c r="H2193" s="415"/>
      <c r="I2193" s="415"/>
      <c r="K2193" s="417"/>
      <c r="L2193" s="418"/>
    </row>
    <row r="2194" spans="1:12">
      <c r="A2194" s="412"/>
      <c r="B2194" s="413"/>
      <c r="C2194" s="414"/>
      <c r="D2194" s="414"/>
      <c r="E2194" s="414"/>
      <c r="F2194" s="415"/>
      <c r="G2194" s="415"/>
      <c r="H2194" s="415"/>
      <c r="I2194" s="415"/>
      <c r="K2194" s="417"/>
      <c r="L2194" s="418"/>
    </row>
    <row r="2195" spans="1:12">
      <c r="A2195" s="412"/>
      <c r="B2195" s="413"/>
      <c r="C2195" s="414"/>
      <c r="D2195" s="414"/>
      <c r="E2195" s="414"/>
      <c r="F2195" s="415"/>
      <c r="G2195" s="415"/>
      <c r="H2195" s="415"/>
      <c r="I2195" s="415"/>
      <c r="K2195" s="417"/>
      <c r="L2195" s="418"/>
    </row>
    <row r="2196" spans="1:12">
      <c r="A2196" s="412"/>
      <c r="B2196" s="413"/>
      <c r="C2196" s="414"/>
      <c r="D2196" s="414"/>
      <c r="E2196" s="414"/>
      <c r="F2196" s="415"/>
      <c r="G2196" s="415"/>
      <c r="H2196" s="415"/>
      <c r="I2196" s="415"/>
      <c r="K2196" s="417"/>
      <c r="L2196" s="418"/>
    </row>
    <row r="2197" spans="1:12">
      <c r="A2197" s="412"/>
      <c r="B2197" s="413"/>
      <c r="C2197" s="414"/>
      <c r="D2197" s="414"/>
      <c r="E2197" s="414"/>
      <c r="F2197" s="415"/>
      <c r="G2197" s="415"/>
      <c r="H2197" s="415"/>
      <c r="I2197" s="415"/>
      <c r="K2197" s="417"/>
      <c r="L2197" s="418"/>
    </row>
    <row r="2198" spans="1:12">
      <c r="A2198" s="419"/>
      <c r="B2198" s="420"/>
      <c r="C2198" s="421"/>
      <c r="D2198" s="421"/>
      <c r="E2198" s="421"/>
      <c r="F2198" s="422"/>
      <c r="G2198" s="415"/>
      <c r="H2198" s="415"/>
      <c r="I2198" s="415"/>
      <c r="K2198" s="417"/>
      <c r="L2198" s="418"/>
    </row>
    <row r="2199" spans="1:12">
      <c r="A2199" s="412"/>
      <c r="B2199" s="413"/>
      <c r="C2199" s="414"/>
      <c r="D2199" s="414"/>
      <c r="E2199" s="414"/>
      <c r="F2199" s="415"/>
      <c r="G2199" s="415"/>
      <c r="H2199" s="415"/>
      <c r="I2199" s="415"/>
      <c r="K2199" s="417"/>
      <c r="L2199" s="418"/>
    </row>
    <row r="2200" spans="1:12">
      <c r="A2200" s="412"/>
      <c r="B2200" s="413"/>
      <c r="C2200" s="414"/>
      <c r="D2200" s="414"/>
      <c r="E2200" s="414"/>
      <c r="F2200" s="415"/>
      <c r="G2200" s="415"/>
      <c r="H2200" s="415"/>
      <c r="I2200" s="415"/>
      <c r="K2200" s="417"/>
      <c r="L2200" s="418"/>
    </row>
    <row r="2201" spans="1:12">
      <c r="A2201" s="412"/>
      <c r="B2201" s="413"/>
      <c r="C2201" s="414"/>
      <c r="D2201" s="414"/>
      <c r="E2201" s="414"/>
      <c r="F2201" s="415"/>
      <c r="G2201" s="415"/>
      <c r="H2201" s="415"/>
      <c r="I2201" s="415"/>
      <c r="K2201" s="417"/>
      <c r="L2201" s="418"/>
    </row>
    <row r="2202" spans="1:12">
      <c r="A2202" s="412"/>
      <c r="B2202" s="413"/>
      <c r="C2202" s="414"/>
      <c r="D2202" s="414"/>
      <c r="E2202" s="414"/>
      <c r="F2202" s="415"/>
      <c r="G2202" s="415"/>
      <c r="H2202" s="415"/>
      <c r="I2202" s="415"/>
      <c r="K2202" s="417"/>
      <c r="L2202" s="418"/>
    </row>
    <row r="2203" spans="1:12">
      <c r="A2203" s="419"/>
      <c r="B2203" s="420"/>
      <c r="C2203" s="421"/>
      <c r="D2203" s="421"/>
      <c r="E2203" s="421"/>
      <c r="F2203" s="422"/>
      <c r="G2203" s="415"/>
      <c r="H2203" s="415"/>
      <c r="I2203" s="415"/>
      <c r="K2203" s="417"/>
      <c r="L2203" s="418"/>
    </row>
    <row r="2204" spans="1:12">
      <c r="A2204" s="412"/>
      <c r="B2204" s="413"/>
      <c r="C2204" s="414"/>
      <c r="D2204" s="414"/>
      <c r="E2204" s="414"/>
      <c r="F2204" s="415"/>
      <c r="G2204" s="415"/>
      <c r="H2204" s="415"/>
      <c r="I2204" s="415"/>
      <c r="K2204" s="417"/>
      <c r="L2204" s="418"/>
    </row>
    <row r="2205" spans="1:12">
      <c r="A2205" s="412"/>
      <c r="B2205" s="413"/>
      <c r="C2205" s="414"/>
      <c r="D2205" s="414"/>
      <c r="E2205" s="414"/>
      <c r="F2205" s="415"/>
      <c r="G2205" s="415"/>
      <c r="H2205" s="415"/>
      <c r="I2205" s="415"/>
      <c r="K2205" s="417"/>
      <c r="L2205" s="418"/>
    </row>
    <row r="2206" spans="1:12">
      <c r="A2206" s="412"/>
      <c r="B2206" s="413"/>
      <c r="C2206" s="414"/>
      <c r="D2206" s="414"/>
      <c r="E2206" s="414"/>
      <c r="F2206" s="415"/>
      <c r="G2206" s="415"/>
      <c r="H2206" s="415"/>
      <c r="I2206" s="415"/>
      <c r="K2206" s="417"/>
      <c r="L2206" s="418"/>
    </row>
    <row r="2207" spans="1:12">
      <c r="A2207" s="423"/>
      <c r="B2207" s="424"/>
      <c r="C2207" s="425"/>
      <c r="D2207" s="425"/>
      <c r="E2207" s="425"/>
      <c r="F2207" s="426"/>
      <c r="G2207" s="415"/>
      <c r="H2207" s="415"/>
      <c r="I2207" s="415"/>
      <c r="K2207" s="417"/>
      <c r="L2207" s="418"/>
    </row>
  </sheetData>
  <phoneticPr fontId="2" type="noConversion"/>
  <conditionalFormatting sqref="B1">
    <cfRule type="expression" dxfId="1" priority="1" stopIfTrue="1">
      <formula>MID($B$1, 15, 10)-TODAY() &lt; 0</formula>
    </cfRule>
  </conditionalFormatting>
  <pageMargins left="0.7" right="0.7" top="0.75" bottom="0.75" header="0.3" footer="0.3"/>
  <pageSetup paperSize="9" orientation="portrait" r:id="rId1"/>
  <drawing r:id="rId2"/>
  <legacyDrawing r:id="rId3"/>
  <controls>
    <mc:AlternateContent xmlns:mc="http://schemas.openxmlformats.org/markup-compatibility/2006">
      <mc:Choice Requires="x14">
        <control shapeId="74753" r:id="rId4" name="FnBtn2">
          <controlPr locked="0" defaultSize="0" print="0" autoLine="0" autoPict="0" r:id="rId5">
            <anchor moveWithCells="1" sizeWithCells="1">
              <from>
                <xdr:col>0</xdr:col>
                <xdr:colOff>9525</xdr:colOff>
                <xdr:row>0</xdr:row>
                <xdr:rowOff>9525</xdr:rowOff>
              </from>
              <to>
                <xdr:col>0</xdr:col>
                <xdr:colOff>590550</xdr:colOff>
                <xdr:row>1</xdr:row>
                <xdr:rowOff>19050</xdr:rowOff>
              </to>
            </anchor>
          </controlPr>
        </control>
      </mc:Choice>
      <mc:Fallback>
        <control shapeId="74753" r:id="rId4" name="FnBtn2"/>
      </mc:Fallback>
    </mc:AlternateContent>
  </control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48"/>
  <sheetViews>
    <sheetView workbookViewId="0">
      <selection activeCell="E55" sqref="E55:E62"/>
    </sheetView>
  </sheetViews>
  <sheetFormatPr defaultRowHeight="12.75"/>
  <cols>
    <col min="1" max="1" width="7.75" style="353" bestFit="1" customWidth="1"/>
    <col min="2" max="2" width="6.5" style="353" bestFit="1" customWidth="1"/>
    <col min="3" max="3" width="9.75" style="353" bestFit="1" customWidth="1"/>
    <col min="4" max="4" width="11.5" style="353" bestFit="1" customWidth="1"/>
    <col min="5" max="5" width="9.625" style="353" bestFit="1" customWidth="1"/>
    <col min="6" max="6" width="7.5" style="353" bestFit="1" customWidth="1"/>
    <col min="7" max="7" width="8" style="353" bestFit="1" customWidth="1"/>
    <col min="8" max="16384" width="9" style="353"/>
  </cols>
  <sheetData>
    <row r="1" spans="1:7">
      <c r="A1" s="353" t="s">
        <v>120</v>
      </c>
      <c r="B1" s="353" t="s">
        <v>124</v>
      </c>
      <c r="C1" s="353" t="s">
        <v>125</v>
      </c>
      <c r="D1" s="353" t="s">
        <v>126</v>
      </c>
      <c r="E1" s="353" t="s">
        <v>127</v>
      </c>
      <c r="F1" s="353" t="s">
        <v>128</v>
      </c>
      <c r="G1" s="353" t="s">
        <v>129</v>
      </c>
    </row>
    <row r="2" spans="1:7">
      <c r="A2" s="353" t="s">
        <v>130</v>
      </c>
      <c r="B2" s="354">
        <v>1.985E-2</v>
      </c>
      <c r="C2" s="354">
        <v>0.17291999999999999</v>
      </c>
      <c r="D2" s="354">
        <v>0.20991000000000001</v>
      </c>
      <c r="E2" s="354">
        <v>0.14330999999999999</v>
      </c>
      <c r="F2" s="354">
        <f>AVERAGE(F3:F248)</f>
        <v>3.4374430894308937E-2</v>
      </c>
      <c r="G2" s="354">
        <f>AVERAGE(G3:G248)</f>
        <v>0.10982109756097566</v>
      </c>
    </row>
    <row r="3" spans="1:7">
      <c r="A3" s="261" t="s">
        <v>971</v>
      </c>
      <c r="B3" s="149">
        <v>2.0670000000000001E-2</v>
      </c>
      <c r="C3" s="149">
        <v>0.14235999999999999</v>
      </c>
      <c r="D3" s="149">
        <v>0.33518999999999999</v>
      </c>
      <c r="E3" s="149">
        <v>0.14252000000000001</v>
      </c>
      <c r="F3" s="149">
        <v>3.2800000000000003E-2</v>
      </c>
      <c r="G3" s="149">
        <v>0.10972</v>
      </c>
    </row>
    <row r="4" spans="1:7">
      <c r="A4" s="261" t="s">
        <v>972</v>
      </c>
      <c r="B4" s="149">
        <v>2.0670000000000001E-2</v>
      </c>
      <c r="C4" s="149">
        <v>0.14374999999999999</v>
      </c>
      <c r="D4" s="149">
        <v>0.32316</v>
      </c>
      <c r="E4" s="149">
        <v>0.1396</v>
      </c>
      <c r="F4" s="149">
        <v>3.2349999999999997E-2</v>
      </c>
      <c r="G4" s="149">
        <v>0.10725</v>
      </c>
    </row>
    <row r="5" spans="1:7">
      <c r="A5" s="261" t="s">
        <v>973</v>
      </c>
      <c r="B5" s="149">
        <v>1.9879999999999998E-2</v>
      </c>
      <c r="C5" s="149">
        <v>0.14828</v>
      </c>
      <c r="D5" s="149">
        <v>0.28825000000000001</v>
      </c>
      <c r="E5" s="149">
        <v>0.14072999999999999</v>
      </c>
      <c r="F5" s="149">
        <v>3.2870000000000003E-2</v>
      </c>
      <c r="G5" s="149">
        <v>0.10786</v>
      </c>
    </row>
    <row r="6" spans="1:7">
      <c r="A6" s="261" t="s">
        <v>974</v>
      </c>
      <c r="B6" s="149">
        <v>2.0209999999999999E-2</v>
      </c>
      <c r="C6" s="149">
        <v>0.15556</v>
      </c>
      <c r="D6" s="149">
        <v>0.28835</v>
      </c>
      <c r="E6" s="149">
        <v>0.1464</v>
      </c>
      <c r="F6" s="149">
        <v>3.2300000000000002E-2</v>
      </c>
      <c r="G6" s="149">
        <v>0.11409999999999999</v>
      </c>
    </row>
    <row r="7" spans="1:7">
      <c r="A7" s="261" t="s">
        <v>975</v>
      </c>
      <c r="B7" s="149">
        <v>2.034E-2</v>
      </c>
      <c r="C7" s="149">
        <v>0.15781999999999999</v>
      </c>
      <c r="D7" s="149">
        <v>0.28581000000000001</v>
      </c>
      <c r="E7" s="149">
        <v>0.14849000000000001</v>
      </c>
      <c r="F7" s="149">
        <v>3.2199999999999999E-2</v>
      </c>
      <c r="G7" s="149">
        <v>0.11629</v>
      </c>
    </row>
    <row r="8" spans="1:7">
      <c r="A8" s="261" t="s">
        <v>976</v>
      </c>
      <c r="B8" s="149">
        <v>2.0469999999999999E-2</v>
      </c>
      <c r="C8" s="149">
        <v>0.15976000000000001</v>
      </c>
      <c r="D8" s="149">
        <v>0.28908</v>
      </c>
      <c r="E8" s="149">
        <v>0.14557999999999999</v>
      </c>
      <c r="F8" s="149">
        <v>3.2719999999999999E-2</v>
      </c>
      <c r="G8" s="149">
        <v>0.11286</v>
      </c>
    </row>
    <row r="9" spans="1:7">
      <c r="A9" s="261" t="s">
        <v>977</v>
      </c>
      <c r="B9" s="149">
        <v>2.0590000000000001E-2</v>
      </c>
      <c r="C9" s="149">
        <v>0.16103999999999999</v>
      </c>
      <c r="D9" s="149">
        <v>0.28866000000000003</v>
      </c>
      <c r="E9" s="149">
        <v>0.14656</v>
      </c>
      <c r="F9" s="149">
        <v>3.2370000000000003E-2</v>
      </c>
      <c r="G9" s="149">
        <v>0.11419</v>
      </c>
    </row>
    <row r="10" spans="1:7">
      <c r="A10" s="261" t="s">
        <v>978</v>
      </c>
      <c r="B10" s="149">
        <v>2.069E-2</v>
      </c>
      <c r="C10" s="149">
        <v>0.15795000000000001</v>
      </c>
      <c r="D10" s="149">
        <v>0.28765000000000002</v>
      </c>
      <c r="E10" s="149">
        <v>0.14646000000000001</v>
      </c>
      <c r="F10" s="149">
        <v>3.32E-2</v>
      </c>
      <c r="G10" s="149">
        <v>0.11326</v>
      </c>
    </row>
    <row r="11" spans="1:7">
      <c r="A11" s="261" t="s">
        <v>979</v>
      </c>
      <c r="B11" s="149">
        <v>2.0580000000000001E-2</v>
      </c>
      <c r="C11" s="149">
        <v>0.15812000000000001</v>
      </c>
      <c r="D11" s="149">
        <v>0.28769</v>
      </c>
      <c r="E11" s="149">
        <v>0.14587</v>
      </c>
      <c r="F11" s="149">
        <v>3.4419999999999999E-2</v>
      </c>
      <c r="G11" s="149">
        <v>0.11144999999999999</v>
      </c>
    </row>
    <row r="12" spans="1:7">
      <c r="A12" s="261" t="s">
        <v>980</v>
      </c>
      <c r="B12" s="149">
        <v>2.0389999999999998E-2</v>
      </c>
      <c r="C12" s="149">
        <v>0.15709999999999999</v>
      </c>
      <c r="D12" s="149">
        <v>0.28786</v>
      </c>
      <c r="E12" s="149">
        <v>0.14480999999999999</v>
      </c>
      <c r="F12" s="149">
        <v>3.372E-2</v>
      </c>
      <c r="G12" s="149">
        <v>0.11108999999999999</v>
      </c>
    </row>
    <row r="13" spans="1:7">
      <c r="A13" s="261" t="s">
        <v>981</v>
      </c>
      <c r="B13" s="149">
        <v>2.0480000000000002E-2</v>
      </c>
      <c r="C13" s="149">
        <v>0.15859999999999999</v>
      </c>
      <c r="D13" s="149">
        <v>0.28634999999999999</v>
      </c>
      <c r="E13" s="149">
        <v>0.14537</v>
      </c>
      <c r="F13" s="149">
        <v>3.295E-2</v>
      </c>
      <c r="G13" s="149">
        <v>0.11242000000000001</v>
      </c>
    </row>
    <row r="14" spans="1:7">
      <c r="A14" s="261" t="s">
        <v>982</v>
      </c>
      <c r="B14" s="149">
        <v>2.0660000000000001E-2</v>
      </c>
      <c r="C14" s="149">
        <v>0.1618</v>
      </c>
      <c r="D14" s="149">
        <v>0.28594000000000003</v>
      </c>
      <c r="E14" s="149">
        <v>0.14538999999999999</v>
      </c>
      <c r="F14" s="149">
        <v>3.3950000000000001E-2</v>
      </c>
      <c r="G14" s="149">
        <v>0.11144</v>
      </c>
    </row>
    <row r="15" spans="1:7">
      <c r="A15" s="261" t="s">
        <v>983</v>
      </c>
      <c r="B15" s="149">
        <v>2.0709999999999999E-2</v>
      </c>
      <c r="C15" s="149">
        <v>0.14469000000000001</v>
      </c>
      <c r="D15" s="149">
        <v>0.28516999999999998</v>
      </c>
      <c r="E15" s="149">
        <v>0.14299000000000001</v>
      </c>
      <c r="F15" s="149">
        <v>3.3950000000000001E-2</v>
      </c>
      <c r="G15" s="149">
        <v>0.10904</v>
      </c>
    </row>
    <row r="16" spans="1:7">
      <c r="A16" s="261" t="s">
        <v>984</v>
      </c>
      <c r="B16" s="149">
        <v>2.061E-2</v>
      </c>
      <c r="C16" s="149">
        <v>0.11946</v>
      </c>
      <c r="D16" s="149">
        <v>0.28312999999999999</v>
      </c>
      <c r="E16" s="149">
        <v>0.15157000000000001</v>
      </c>
      <c r="F16" s="149">
        <v>3.4720000000000001E-2</v>
      </c>
      <c r="G16" s="149">
        <v>0.11685</v>
      </c>
    </row>
    <row r="17" spans="1:7">
      <c r="A17" s="261" t="s">
        <v>985</v>
      </c>
      <c r="B17" s="149">
        <v>2.0590000000000001E-2</v>
      </c>
      <c r="C17" s="149">
        <v>0.11902</v>
      </c>
      <c r="D17" s="149">
        <v>0.28249000000000002</v>
      </c>
      <c r="E17" s="149">
        <v>0.15365000000000001</v>
      </c>
      <c r="F17" s="149">
        <v>3.4619999999999998E-2</v>
      </c>
      <c r="G17" s="149">
        <v>0.11903</v>
      </c>
    </row>
    <row r="18" spans="1:7">
      <c r="A18" s="261" t="s">
        <v>986</v>
      </c>
      <c r="B18" s="149">
        <v>2.1139999999999999E-2</v>
      </c>
      <c r="C18" s="149">
        <v>0.12028999999999999</v>
      </c>
      <c r="D18" s="149">
        <v>0.27271000000000001</v>
      </c>
      <c r="E18" s="149">
        <v>0.16631000000000001</v>
      </c>
      <c r="F18" s="149">
        <v>3.5749999999999997E-2</v>
      </c>
      <c r="G18" s="149">
        <v>0.13056000000000001</v>
      </c>
    </row>
    <row r="19" spans="1:7">
      <c r="A19" s="261" t="s">
        <v>987</v>
      </c>
      <c r="B19" s="149">
        <v>2.1299999999999999E-2</v>
      </c>
      <c r="C19" s="149">
        <v>0.25684000000000001</v>
      </c>
      <c r="D19" s="149">
        <v>0.27050000000000002</v>
      </c>
      <c r="E19" s="149">
        <v>0.23812</v>
      </c>
      <c r="F19" s="149">
        <v>3.5749999999999997E-2</v>
      </c>
      <c r="G19" s="149">
        <v>0.20236999999999999</v>
      </c>
    </row>
    <row r="20" spans="1:7">
      <c r="A20" s="261" t="s">
        <v>988</v>
      </c>
      <c r="B20" s="149">
        <v>2.085E-2</v>
      </c>
      <c r="C20" s="149">
        <v>0.25842999999999999</v>
      </c>
      <c r="D20" s="149">
        <v>0.26751999999999998</v>
      </c>
      <c r="E20" s="149">
        <v>0.23494999999999999</v>
      </c>
      <c r="F20" s="149">
        <v>3.5749999999999997E-2</v>
      </c>
      <c r="G20" s="149">
        <v>0.19919999999999999</v>
      </c>
    </row>
    <row r="21" spans="1:7">
      <c r="A21" s="261" t="s">
        <v>989</v>
      </c>
      <c r="B21" s="149">
        <v>2.1360000000000001E-2</v>
      </c>
      <c r="C21" s="149">
        <v>0.2457</v>
      </c>
      <c r="D21" s="149">
        <v>0.26637</v>
      </c>
      <c r="E21" s="149">
        <v>0.20935999999999999</v>
      </c>
      <c r="F21" s="149">
        <v>3.6700000000000003E-2</v>
      </c>
      <c r="G21" s="149">
        <v>0.17266000000000001</v>
      </c>
    </row>
    <row r="22" spans="1:7">
      <c r="A22" s="261" t="s">
        <v>990</v>
      </c>
      <c r="B22" s="149">
        <v>2.1479999999999999E-2</v>
      </c>
      <c r="C22" s="149">
        <v>0.13711000000000001</v>
      </c>
      <c r="D22" s="149">
        <v>0.2631</v>
      </c>
      <c r="E22" s="149">
        <v>0.15579000000000001</v>
      </c>
      <c r="F22" s="149">
        <v>3.7909999999999999E-2</v>
      </c>
      <c r="G22" s="149">
        <v>0.11788</v>
      </c>
    </row>
    <row r="23" spans="1:7">
      <c r="A23" s="261" t="s">
        <v>926</v>
      </c>
      <c r="B23" s="149">
        <v>2.2540000000000001E-2</v>
      </c>
      <c r="C23" s="149">
        <v>0.26235000000000003</v>
      </c>
      <c r="D23" s="149">
        <v>0.21998000000000001</v>
      </c>
      <c r="E23" s="149">
        <v>0.19102</v>
      </c>
      <c r="F23" s="149">
        <v>3.7350000000000001E-2</v>
      </c>
      <c r="G23" s="149">
        <v>0.15367</v>
      </c>
    </row>
    <row r="24" spans="1:7">
      <c r="A24" s="261" t="s">
        <v>927</v>
      </c>
      <c r="B24" s="149">
        <v>2.2110000000000001E-2</v>
      </c>
      <c r="C24" s="149">
        <v>0.26016</v>
      </c>
      <c r="D24" s="149">
        <v>0.21998000000000001</v>
      </c>
      <c r="E24" s="149">
        <v>0.18865999999999999</v>
      </c>
      <c r="F24" s="149">
        <v>3.6700000000000003E-2</v>
      </c>
      <c r="G24" s="149">
        <v>0.15196000000000001</v>
      </c>
    </row>
    <row r="25" spans="1:7">
      <c r="A25" s="261" t="s">
        <v>928</v>
      </c>
      <c r="B25" s="149">
        <v>2.1569999999999999E-2</v>
      </c>
      <c r="C25" s="149">
        <v>0.25664999999999999</v>
      </c>
      <c r="D25" s="149">
        <v>0.22006000000000001</v>
      </c>
      <c r="E25" s="149">
        <v>0.18543999999999999</v>
      </c>
      <c r="F25" s="149">
        <v>3.6049999999999999E-2</v>
      </c>
      <c r="G25" s="149">
        <v>0.14939</v>
      </c>
    </row>
    <row r="26" spans="1:7">
      <c r="A26" s="261" t="s">
        <v>929</v>
      </c>
      <c r="B26" s="149">
        <v>2.171E-2</v>
      </c>
      <c r="C26" s="149">
        <v>0.25585999999999998</v>
      </c>
      <c r="D26" s="149">
        <v>0.21998999999999999</v>
      </c>
      <c r="E26" s="149">
        <v>0.18526999999999999</v>
      </c>
      <c r="F26" s="149">
        <v>3.635E-2</v>
      </c>
      <c r="G26" s="149">
        <v>0.14892</v>
      </c>
    </row>
    <row r="27" spans="1:7">
      <c r="A27" s="261" t="s">
        <v>930</v>
      </c>
      <c r="B27" s="149">
        <v>2.1129999999999999E-2</v>
      </c>
      <c r="C27" s="149">
        <v>0.25601000000000002</v>
      </c>
      <c r="D27" s="149">
        <v>0.21893000000000001</v>
      </c>
      <c r="E27" s="149">
        <v>0.18540999999999999</v>
      </c>
      <c r="F27" s="149">
        <v>3.551E-2</v>
      </c>
      <c r="G27" s="149">
        <v>0.14990000000000001</v>
      </c>
    </row>
    <row r="28" spans="1:7">
      <c r="A28" s="261" t="s">
        <v>931</v>
      </c>
      <c r="B28" s="149">
        <v>2.0750000000000001E-2</v>
      </c>
      <c r="C28" s="149">
        <v>0.25502000000000002</v>
      </c>
      <c r="D28" s="149">
        <v>0.21733</v>
      </c>
      <c r="E28" s="149">
        <v>0.18353</v>
      </c>
      <c r="F28" s="149">
        <v>3.4700000000000002E-2</v>
      </c>
      <c r="G28" s="149">
        <v>0.14882999999999999</v>
      </c>
    </row>
    <row r="29" spans="1:7">
      <c r="A29" s="261" t="s">
        <v>932</v>
      </c>
      <c r="B29" s="149">
        <v>2.0990000000000002E-2</v>
      </c>
      <c r="C29" s="149">
        <v>0.25109999999999999</v>
      </c>
      <c r="D29" s="149">
        <v>0.21733</v>
      </c>
      <c r="E29" s="149">
        <v>0.18231</v>
      </c>
      <c r="F29" s="149">
        <v>3.56E-2</v>
      </c>
      <c r="G29" s="149">
        <v>0.14671000000000001</v>
      </c>
    </row>
    <row r="30" spans="1:7">
      <c r="A30" s="261" t="s">
        <v>933</v>
      </c>
      <c r="B30" s="149">
        <v>2.0930000000000001E-2</v>
      </c>
      <c r="C30" s="149">
        <v>0.25173000000000001</v>
      </c>
      <c r="D30" s="149">
        <v>0.21725</v>
      </c>
      <c r="E30" s="149">
        <v>0.18229000000000001</v>
      </c>
      <c r="F30" s="149">
        <v>3.6049999999999999E-2</v>
      </c>
      <c r="G30" s="149">
        <v>0.14624000000000001</v>
      </c>
    </row>
    <row r="31" spans="1:7">
      <c r="A31" s="261" t="s">
        <v>934</v>
      </c>
      <c r="B31" s="149">
        <v>2.0799999999999999E-2</v>
      </c>
      <c r="C31" s="149">
        <v>0.25252999999999998</v>
      </c>
      <c r="D31" s="149">
        <v>0.21740999999999999</v>
      </c>
      <c r="E31" s="149">
        <v>0.18232999999999999</v>
      </c>
      <c r="F31" s="149">
        <v>3.4000000000000002E-2</v>
      </c>
      <c r="G31" s="149">
        <v>0.14832999999999999</v>
      </c>
    </row>
    <row r="32" spans="1:7">
      <c r="A32" s="261" t="s">
        <v>935</v>
      </c>
      <c r="B32" s="149">
        <v>2.07E-2</v>
      </c>
      <c r="C32" s="149">
        <v>0.25234000000000001</v>
      </c>
      <c r="D32" s="149">
        <v>0.21729999999999999</v>
      </c>
      <c r="E32" s="149">
        <v>0.18210000000000001</v>
      </c>
      <c r="F32" s="149">
        <v>3.3500000000000002E-2</v>
      </c>
      <c r="G32" s="149">
        <v>0.14860000000000001</v>
      </c>
    </row>
    <row r="33" spans="1:7">
      <c r="A33" s="261" t="s">
        <v>936</v>
      </c>
      <c r="B33" s="149">
        <v>2.0729999999999998E-2</v>
      </c>
      <c r="C33" s="149">
        <v>0.25186999999999998</v>
      </c>
      <c r="D33" s="149">
        <v>0.21709000000000001</v>
      </c>
      <c r="E33" s="149">
        <v>0.1822</v>
      </c>
      <c r="F33" s="149">
        <v>3.372E-2</v>
      </c>
      <c r="G33" s="149">
        <v>0.14848</v>
      </c>
    </row>
    <row r="34" spans="1:7">
      <c r="A34" s="261" t="s">
        <v>937</v>
      </c>
      <c r="B34" s="149">
        <v>2.0389999999999998E-2</v>
      </c>
      <c r="C34" s="149">
        <v>0.25285999999999997</v>
      </c>
      <c r="D34" s="149">
        <v>0.21708</v>
      </c>
      <c r="E34" s="149">
        <v>0.18154000000000001</v>
      </c>
      <c r="F34" s="149">
        <v>3.4000000000000002E-2</v>
      </c>
      <c r="G34" s="149">
        <v>0.14754</v>
      </c>
    </row>
    <row r="35" spans="1:7">
      <c r="A35" s="261" t="s">
        <v>938</v>
      </c>
      <c r="B35" s="149">
        <v>2.0619999999999999E-2</v>
      </c>
      <c r="C35" s="149">
        <v>0.25289</v>
      </c>
      <c r="D35" s="149">
        <v>0.21698000000000001</v>
      </c>
      <c r="E35" s="149">
        <v>0.18223</v>
      </c>
      <c r="F35" s="149">
        <v>3.4639999999999997E-2</v>
      </c>
      <c r="G35" s="149">
        <v>0.14759</v>
      </c>
    </row>
    <row r="36" spans="1:7">
      <c r="A36" s="261" t="s">
        <v>939</v>
      </c>
      <c r="B36" s="149">
        <v>2.06E-2</v>
      </c>
      <c r="C36" s="149">
        <v>0.25185999999999997</v>
      </c>
      <c r="D36" s="149">
        <v>0.2167</v>
      </c>
      <c r="E36" s="149">
        <v>0.18176</v>
      </c>
      <c r="F36" s="149">
        <v>3.44E-2</v>
      </c>
      <c r="G36" s="149">
        <v>0.14735999999999999</v>
      </c>
    </row>
    <row r="37" spans="1:7">
      <c r="A37" s="261" t="s">
        <v>940</v>
      </c>
      <c r="B37" s="149">
        <v>2.0449999999999999E-2</v>
      </c>
      <c r="C37" s="149">
        <v>0.25169000000000002</v>
      </c>
      <c r="D37" s="149">
        <v>0.21640000000000001</v>
      </c>
      <c r="E37" s="149">
        <v>0.18071999999999999</v>
      </c>
      <c r="F37" s="149">
        <v>3.4799999999999998E-2</v>
      </c>
      <c r="G37" s="149">
        <v>0.14591999999999999</v>
      </c>
    </row>
    <row r="38" spans="1:7">
      <c r="A38" s="261" t="s">
        <v>941</v>
      </c>
      <c r="B38" s="149">
        <v>2.0570000000000001E-2</v>
      </c>
      <c r="C38" s="149">
        <v>0.25156000000000001</v>
      </c>
      <c r="D38" s="149">
        <v>0.21639</v>
      </c>
      <c r="E38" s="149">
        <v>0.18095</v>
      </c>
      <c r="F38" s="149">
        <v>3.5340000000000003E-2</v>
      </c>
      <c r="G38" s="149">
        <v>0.14560999999999999</v>
      </c>
    </row>
    <row r="39" spans="1:7">
      <c r="A39" s="261" t="s">
        <v>942</v>
      </c>
      <c r="B39" s="149">
        <v>2.0469999999999999E-2</v>
      </c>
      <c r="C39" s="149">
        <v>0.25203999999999999</v>
      </c>
      <c r="D39" s="149">
        <v>0.21634999999999999</v>
      </c>
      <c r="E39" s="149">
        <v>0.1807</v>
      </c>
      <c r="F39" s="149">
        <v>3.5299999999999998E-2</v>
      </c>
      <c r="G39" s="149">
        <v>0.1454</v>
      </c>
    </row>
    <row r="40" spans="1:7">
      <c r="A40" s="261" t="s">
        <v>943</v>
      </c>
      <c r="B40" s="149">
        <v>2.0379999999999999E-2</v>
      </c>
      <c r="C40" s="149">
        <v>0.25222</v>
      </c>
      <c r="D40" s="149">
        <v>0.21637000000000001</v>
      </c>
      <c r="E40" s="149">
        <v>0.18059</v>
      </c>
      <c r="F40" s="149">
        <v>3.5049999999999998E-2</v>
      </c>
      <c r="G40" s="149">
        <v>0.14554</v>
      </c>
    </row>
    <row r="41" spans="1:7">
      <c r="A41" s="261" t="s">
        <v>944</v>
      </c>
      <c r="B41" s="149">
        <v>2.018E-2</v>
      </c>
      <c r="C41" s="149">
        <v>0.25124000000000002</v>
      </c>
      <c r="D41" s="149">
        <v>0.21646000000000001</v>
      </c>
      <c r="E41" s="149">
        <v>0.17974000000000001</v>
      </c>
      <c r="F41" s="149">
        <v>3.5389999999999998E-2</v>
      </c>
      <c r="G41" s="149">
        <v>0.14435000000000001</v>
      </c>
    </row>
    <row r="42" spans="1:7">
      <c r="A42" s="261" t="s">
        <v>945</v>
      </c>
      <c r="B42" s="149">
        <v>2.0039999999999999E-2</v>
      </c>
      <c r="C42" s="149">
        <v>0.25363999999999998</v>
      </c>
      <c r="D42" s="149">
        <v>0.21604000000000001</v>
      </c>
      <c r="E42" s="149">
        <v>0.18082999999999999</v>
      </c>
      <c r="F42" s="149">
        <v>3.5749999999999997E-2</v>
      </c>
      <c r="G42" s="149">
        <v>0.14507999999999999</v>
      </c>
    </row>
    <row r="43" spans="1:7">
      <c r="A43" s="261" t="s">
        <v>946</v>
      </c>
      <c r="B43" s="149">
        <v>1.9650000000000001E-2</v>
      </c>
      <c r="C43" s="149">
        <v>0.25474000000000002</v>
      </c>
      <c r="D43" s="149">
        <v>0.21646000000000001</v>
      </c>
      <c r="E43" s="149">
        <v>0.18006</v>
      </c>
      <c r="F43" s="149">
        <v>3.6600000000000001E-2</v>
      </c>
      <c r="G43" s="149">
        <v>0.14346</v>
      </c>
    </row>
    <row r="44" spans="1:7">
      <c r="A44" s="261" t="s">
        <v>947</v>
      </c>
      <c r="B44" s="149">
        <v>1.9689999999999999E-2</v>
      </c>
      <c r="C44" s="149">
        <v>0.25447999999999998</v>
      </c>
      <c r="D44" s="149">
        <v>0.21643999999999999</v>
      </c>
      <c r="E44" s="149">
        <v>0.18004000000000001</v>
      </c>
      <c r="F44" s="149">
        <v>3.6799999999999999E-2</v>
      </c>
      <c r="G44" s="149">
        <v>0.14324000000000001</v>
      </c>
    </row>
    <row r="45" spans="1:7">
      <c r="A45" s="261" t="s">
        <v>948</v>
      </c>
      <c r="B45" s="149">
        <v>2.002E-2</v>
      </c>
      <c r="C45" s="149">
        <v>0.25196000000000002</v>
      </c>
      <c r="D45" s="149">
        <v>0.21648999999999999</v>
      </c>
      <c r="E45" s="149">
        <v>0.17979000000000001</v>
      </c>
      <c r="F45" s="149">
        <v>3.6650000000000002E-2</v>
      </c>
      <c r="G45" s="149">
        <v>0.14313999999999999</v>
      </c>
    </row>
    <row r="46" spans="1:7">
      <c r="A46" s="261" t="s">
        <v>949</v>
      </c>
      <c r="B46" s="149">
        <v>2.026E-2</v>
      </c>
      <c r="C46" s="149">
        <v>0.24617</v>
      </c>
      <c r="D46" s="149">
        <v>0.21743000000000001</v>
      </c>
      <c r="E46" s="149">
        <v>0.17688999999999999</v>
      </c>
      <c r="F46" s="149">
        <v>3.5950000000000003E-2</v>
      </c>
      <c r="G46" s="149">
        <v>0.14094000000000001</v>
      </c>
    </row>
    <row r="47" spans="1:7">
      <c r="A47" s="261" t="s">
        <v>950</v>
      </c>
      <c r="B47" s="149">
        <v>2.0129999999999999E-2</v>
      </c>
      <c r="C47" s="149">
        <v>0.25197000000000003</v>
      </c>
      <c r="D47" s="149">
        <v>0.21898999999999999</v>
      </c>
      <c r="E47" s="149">
        <v>0.17924000000000001</v>
      </c>
      <c r="F47" s="149">
        <v>3.6130000000000002E-2</v>
      </c>
      <c r="G47" s="149">
        <v>0.14310999999999999</v>
      </c>
    </row>
    <row r="48" spans="1:7">
      <c r="A48" s="261" t="s">
        <v>951</v>
      </c>
      <c r="B48" s="149">
        <v>2.009E-2</v>
      </c>
      <c r="C48" s="149">
        <v>0.25201000000000001</v>
      </c>
      <c r="D48" s="149">
        <v>0.21895000000000001</v>
      </c>
      <c r="E48" s="149">
        <v>0.17915</v>
      </c>
      <c r="F48" s="149">
        <v>3.6150000000000002E-2</v>
      </c>
      <c r="G48" s="149">
        <v>0.14299999999999999</v>
      </c>
    </row>
    <row r="49" spans="1:7">
      <c r="A49" s="261" t="s">
        <v>952</v>
      </c>
      <c r="B49" s="149">
        <v>2.0279999999999999E-2</v>
      </c>
      <c r="C49" s="149">
        <v>0.25196000000000002</v>
      </c>
      <c r="D49" s="149">
        <v>0.21887999999999999</v>
      </c>
      <c r="E49" s="149">
        <v>0.17973</v>
      </c>
      <c r="F49" s="149">
        <v>3.7670000000000002E-2</v>
      </c>
      <c r="G49" s="149">
        <v>0.14205999999999999</v>
      </c>
    </row>
    <row r="50" spans="1:7">
      <c r="A50" s="261" t="s">
        <v>953</v>
      </c>
      <c r="B50" s="149">
        <v>2.0369999999999999E-2</v>
      </c>
      <c r="C50" s="149">
        <v>0.25242999999999999</v>
      </c>
      <c r="D50" s="149">
        <v>0.21883</v>
      </c>
      <c r="E50" s="149">
        <v>0.17988999999999999</v>
      </c>
      <c r="F50" s="149">
        <v>3.78E-2</v>
      </c>
      <c r="G50" s="149">
        <v>0.14208999999999999</v>
      </c>
    </row>
    <row r="51" spans="1:7">
      <c r="A51" s="261" t="s">
        <v>954</v>
      </c>
      <c r="B51" s="149">
        <v>2.0230000000000001E-2</v>
      </c>
      <c r="C51" s="149">
        <v>0.25126999999999999</v>
      </c>
      <c r="D51" s="149">
        <v>0.21822</v>
      </c>
      <c r="E51" s="149">
        <v>0.17857000000000001</v>
      </c>
      <c r="F51" s="149">
        <v>3.7650000000000003E-2</v>
      </c>
      <c r="G51" s="149">
        <v>0.14091999999999999</v>
      </c>
    </row>
    <row r="52" spans="1:7">
      <c r="A52" s="261" t="s">
        <v>955</v>
      </c>
      <c r="B52" s="149">
        <v>2.001E-2</v>
      </c>
      <c r="C52" s="149">
        <v>0.25222</v>
      </c>
      <c r="D52" s="149">
        <v>0.21861</v>
      </c>
      <c r="E52" s="149">
        <v>0.17841000000000001</v>
      </c>
      <c r="F52" s="149">
        <v>3.7960000000000001E-2</v>
      </c>
      <c r="G52" s="149">
        <v>0.14044999999999999</v>
      </c>
    </row>
    <row r="53" spans="1:7">
      <c r="A53" s="261" t="s">
        <v>956</v>
      </c>
      <c r="B53" s="149">
        <v>2.0060000000000001E-2</v>
      </c>
      <c r="C53" s="149">
        <v>0.25108000000000003</v>
      </c>
      <c r="D53" s="149">
        <v>0.21867</v>
      </c>
      <c r="E53" s="149">
        <v>0.17793</v>
      </c>
      <c r="F53" s="149">
        <v>3.8490000000000003E-2</v>
      </c>
      <c r="G53" s="149">
        <v>0.13944000000000001</v>
      </c>
    </row>
    <row r="54" spans="1:7">
      <c r="A54" s="261" t="s">
        <v>957</v>
      </c>
      <c r="B54" s="149">
        <v>1.976E-2</v>
      </c>
      <c r="C54" s="149">
        <v>0.25197000000000003</v>
      </c>
      <c r="D54" s="149">
        <v>0.21870999999999999</v>
      </c>
      <c r="E54" s="149">
        <v>0.17759</v>
      </c>
      <c r="F54" s="149">
        <v>3.9E-2</v>
      </c>
      <c r="G54" s="149">
        <v>0.13858999999999999</v>
      </c>
    </row>
    <row r="55" spans="1:7">
      <c r="A55" s="261" t="s">
        <v>958</v>
      </c>
      <c r="B55" s="149">
        <v>1.9730000000000001E-2</v>
      </c>
      <c r="C55" s="149">
        <v>0.25089</v>
      </c>
      <c r="D55" s="149">
        <v>0.21886</v>
      </c>
      <c r="E55" s="149">
        <v>0.17710999999999999</v>
      </c>
      <c r="F55" s="149">
        <v>3.8449999999999998E-2</v>
      </c>
      <c r="G55" s="149">
        <v>0.13866000000000001</v>
      </c>
    </row>
    <row r="56" spans="1:7">
      <c r="A56" s="261" t="s">
        <v>959</v>
      </c>
      <c r="B56" s="149">
        <v>1.9730000000000001E-2</v>
      </c>
      <c r="C56" s="149">
        <v>0.24953</v>
      </c>
      <c r="D56" s="149">
        <v>0.21870000000000001</v>
      </c>
      <c r="E56" s="149">
        <v>0.17666999999999999</v>
      </c>
      <c r="F56" s="149">
        <v>3.9350000000000003E-2</v>
      </c>
      <c r="G56" s="149">
        <v>0.13732</v>
      </c>
    </row>
    <row r="57" spans="1:7">
      <c r="A57" s="261" t="s">
        <v>960</v>
      </c>
      <c r="B57" s="149">
        <v>1.9650000000000001E-2</v>
      </c>
      <c r="C57" s="149">
        <v>0.25757000000000002</v>
      </c>
      <c r="D57" s="149">
        <v>0.22051000000000001</v>
      </c>
      <c r="E57" s="149">
        <v>0.17863000000000001</v>
      </c>
      <c r="F57" s="149">
        <v>3.9E-2</v>
      </c>
      <c r="G57" s="149">
        <v>0.13963</v>
      </c>
    </row>
    <row r="58" spans="1:7">
      <c r="A58" s="261" t="s">
        <v>961</v>
      </c>
      <c r="B58" s="149">
        <v>2.027E-2</v>
      </c>
      <c r="C58" s="149">
        <v>0.25446000000000002</v>
      </c>
      <c r="D58" s="149">
        <v>0.22042999999999999</v>
      </c>
      <c r="E58" s="149">
        <v>0.17942</v>
      </c>
      <c r="F58" s="149">
        <v>4.0649999999999999E-2</v>
      </c>
      <c r="G58" s="149">
        <v>0.13877</v>
      </c>
    </row>
    <row r="59" spans="1:7">
      <c r="A59" s="261" t="s">
        <v>962</v>
      </c>
      <c r="B59" s="149">
        <v>2.0140000000000002E-2</v>
      </c>
      <c r="C59" s="149">
        <v>0.25183</v>
      </c>
      <c r="D59" s="149">
        <v>0.21142</v>
      </c>
      <c r="E59" s="149">
        <v>0.17848</v>
      </c>
      <c r="F59" s="149">
        <v>4.1820000000000003E-2</v>
      </c>
      <c r="G59" s="149">
        <v>0.13666</v>
      </c>
    </row>
    <row r="60" spans="1:7">
      <c r="A60" s="261" t="s">
        <v>963</v>
      </c>
      <c r="B60" s="149">
        <v>2.034E-2</v>
      </c>
      <c r="C60" s="149">
        <v>0.25225999999999998</v>
      </c>
      <c r="D60" s="149">
        <v>0.21137</v>
      </c>
      <c r="E60" s="149">
        <v>0.17921000000000001</v>
      </c>
      <c r="F60" s="149">
        <v>4.2349999999999999E-2</v>
      </c>
      <c r="G60" s="149">
        <v>0.13686000000000001</v>
      </c>
    </row>
    <row r="61" spans="1:7">
      <c r="A61" s="261" t="s">
        <v>964</v>
      </c>
      <c r="B61" s="149">
        <v>2.0559999999999998E-2</v>
      </c>
      <c r="C61" s="149">
        <v>0.25004999999999999</v>
      </c>
      <c r="D61" s="149">
        <v>0.20979999999999999</v>
      </c>
      <c r="E61" s="149">
        <v>0.17979000000000001</v>
      </c>
      <c r="F61" s="149">
        <v>4.2470000000000001E-2</v>
      </c>
      <c r="G61" s="149">
        <v>0.13732</v>
      </c>
    </row>
    <row r="62" spans="1:7">
      <c r="A62" s="261" t="s">
        <v>965</v>
      </c>
      <c r="B62" s="149">
        <v>2.0639999999999999E-2</v>
      </c>
      <c r="C62" s="149">
        <v>0.25606000000000001</v>
      </c>
      <c r="D62" s="149">
        <v>0.22317000000000001</v>
      </c>
      <c r="E62" s="149">
        <v>0.18149999999999999</v>
      </c>
      <c r="F62" s="149">
        <v>4.19E-2</v>
      </c>
      <c r="G62" s="149">
        <v>0.1396</v>
      </c>
    </row>
    <row r="63" spans="1:7">
      <c r="A63" s="261" t="s">
        <v>966</v>
      </c>
      <c r="B63" s="149">
        <v>2.068E-2</v>
      </c>
      <c r="C63" s="149">
        <v>0.25473000000000001</v>
      </c>
      <c r="D63" s="149">
        <v>0.22214999999999999</v>
      </c>
      <c r="E63" s="149">
        <v>0.18142</v>
      </c>
      <c r="F63" s="149">
        <v>4.19E-2</v>
      </c>
      <c r="G63" s="149">
        <v>0.13952000000000001</v>
      </c>
    </row>
    <row r="64" spans="1:7">
      <c r="A64" s="261" t="s">
        <v>967</v>
      </c>
      <c r="B64" s="149">
        <v>2.0459999999999999E-2</v>
      </c>
      <c r="C64" s="149">
        <v>0.25317000000000001</v>
      </c>
      <c r="D64" s="149">
        <v>0.22061</v>
      </c>
      <c r="E64" s="149">
        <v>0.18018999999999999</v>
      </c>
      <c r="F64" s="149">
        <v>4.1349999999999998E-2</v>
      </c>
      <c r="G64" s="149">
        <v>0.13883999999999999</v>
      </c>
    </row>
    <row r="65" spans="1:7">
      <c r="A65" s="261" t="s">
        <v>968</v>
      </c>
      <c r="B65" s="149">
        <v>2.0459999999999999E-2</v>
      </c>
      <c r="C65" s="149">
        <v>0.24859999999999999</v>
      </c>
      <c r="D65" s="149">
        <v>0.22055</v>
      </c>
      <c r="E65" s="149">
        <v>0.17887</v>
      </c>
      <c r="F65" s="149">
        <v>4.1360000000000001E-2</v>
      </c>
      <c r="G65" s="149">
        <v>0.13750999999999999</v>
      </c>
    </row>
    <row r="66" spans="1:7">
      <c r="A66" s="261" t="s">
        <v>906</v>
      </c>
      <c r="B66" s="149">
        <v>2.1139999999999999E-2</v>
      </c>
      <c r="C66" s="149">
        <v>0.23269000000000001</v>
      </c>
      <c r="D66" s="149">
        <v>0.22217999999999999</v>
      </c>
      <c r="E66" s="149">
        <v>0.17960000000000001</v>
      </c>
      <c r="F66" s="149">
        <v>4.2270000000000002E-2</v>
      </c>
      <c r="G66" s="149">
        <v>0.13733000000000001</v>
      </c>
    </row>
    <row r="67" spans="1:7">
      <c r="A67" s="261" t="s">
        <v>907</v>
      </c>
      <c r="B67" s="149">
        <v>2.145E-2</v>
      </c>
      <c r="C67" s="149">
        <v>0.24107000000000001</v>
      </c>
      <c r="D67" s="149">
        <v>0.22109999999999999</v>
      </c>
      <c r="E67" s="149">
        <v>0.17724000000000001</v>
      </c>
      <c r="F67" s="149">
        <v>4.1750000000000002E-2</v>
      </c>
      <c r="G67" s="149">
        <v>0.13549</v>
      </c>
    </row>
    <row r="68" spans="1:7">
      <c r="A68" s="261" t="s">
        <v>908</v>
      </c>
      <c r="B68" s="149">
        <v>2.102E-2</v>
      </c>
      <c r="C68" s="149">
        <v>0.24554000000000001</v>
      </c>
      <c r="D68" s="149">
        <v>0.21878</v>
      </c>
      <c r="E68" s="149">
        <v>0.17732000000000001</v>
      </c>
      <c r="F68" s="149">
        <v>4.3150000000000001E-2</v>
      </c>
      <c r="G68" s="149">
        <v>0.13417000000000001</v>
      </c>
    </row>
    <row r="69" spans="1:7">
      <c r="A69" s="261" t="s">
        <v>909</v>
      </c>
      <c r="B69" s="149">
        <v>2.1610000000000001E-2</v>
      </c>
      <c r="C69" s="149">
        <v>0.22359000000000001</v>
      </c>
      <c r="D69" s="149">
        <v>0.20796999999999999</v>
      </c>
      <c r="E69" s="149">
        <v>0.16803999999999999</v>
      </c>
      <c r="F69" s="149">
        <v>4.2819999999999997E-2</v>
      </c>
      <c r="G69" s="149">
        <v>0.12522</v>
      </c>
    </row>
    <row r="70" spans="1:7">
      <c r="A70" s="261" t="s">
        <v>910</v>
      </c>
      <c r="B70" s="149">
        <v>2.18E-2</v>
      </c>
      <c r="C70" s="149">
        <v>0.22316</v>
      </c>
      <c r="D70" s="149">
        <v>0.20688000000000001</v>
      </c>
      <c r="E70" s="149">
        <v>0.16735</v>
      </c>
      <c r="F70" s="149">
        <v>4.3400000000000001E-2</v>
      </c>
      <c r="G70" s="149">
        <v>0.12395</v>
      </c>
    </row>
    <row r="71" spans="1:7">
      <c r="A71" s="261" t="s">
        <v>911</v>
      </c>
      <c r="B71" s="149">
        <v>2.1850000000000001E-2</v>
      </c>
      <c r="C71" s="149">
        <v>0.22553000000000001</v>
      </c>
      <c r="D71" s="149">
        <v>0.20707</v>
      </c>
      <c r="E71" s="149">
        <v>0.15770000000000001</v>
      </c>
      <c r="F71" s="149">
        <v>4.5199999999999997E-2</v>
      </c>
      <c r="G71" s="149">
        <v>0.1125</v>
      </c>
    </row>
    <row r="72" spans="1:7">
      <c r="A72" s="261" t="s">
        <v>912</v>
      </c>
      <c r="B72" s="149">
        <v>2.2610000000000002E-2</v>
      </c>
      <c r="C72" s="149">
        <v>0.14842</v>
      </c>
      <c r="D72" s="149">
        <v>0.20746000000000001</v>
      </c>
      <c r="E72" s="149">
        <v>0.13391</v>
      </c>
      <c r="F72" s="149">
        <v>4.6199999999999998E-2</v>
      </c>
      <c r="G72" s="149">
        <v>8.7709999999999996E-2</v>
      </c>
    </row>
    <row r="73" spans="1:7">
      <c r="A73" s="261" t="s">
        <v>913</v>
      </c>
      <c r="B73" s="149">
        <v>2.2620000000000001E-2</v>
      </c>
      <c r="C73" s="149">
        <v>0.14838000000000001</v>
      </c>
      <c r="D73" s="149">
        <v>0.20805999999999999</v>
      </c>
      <c r="E73" s="149">
        <v>0.13394</v>
      </c>
      <c r="F73" s="149">
        <v>4.4350000000000001E-2</v>
      </c>
      <c r="G73" s="149">
        <v>8.9590000000000003E-2</v>
      </c>
    </row>
    <row r="74" spans="1:7">
      <c r="A74" s="261" t="s">
        <v>914</v>
      </c>
      <c r="B74" s="149">
        <v>2.2409999999999999E-2</v>
      </c>
      <c r="C74" s="149">
        <v>0.14802999999999999</v>
      </c>
      <c r="D74" s="149">
        <v>0.20780999999999999</v>
      </c>
      <c r="E74" s="149">
        <v>0.13303000000000001</v>
      </c>
      <c r="F74" s="149">
        <v>4.4049999999999999E-2</v>
      </c>
      <c r="G74" s="149">
        <v>8.8980000000000004E-2</v>
      </c>
    </row>
    <row r="75" spans="1:7">
      <c r="A75" s="261" t="s">
        <v>915</v>
      </c>
      <c r="B75" s="149">
        <v>2.197E-2</v>
      </c>
      <c r="C75" s="149">
        <v>0.14366999999999999</v>
      </c>
      <c r="D75" s="149">
        <v>0.2054</v>
      </c>
      <c r="E75" s="149">
        <v>0.13159999999999999</v>
      </c>
      <c r="F75" s="149">
        <v>4.2869999999999998E-2</v>
      </c>
      <c r="G75" s="149">
        <v>8.8730000000000003E-2</v>
      </c>
    </row>
    <row r="76" spans="1:7">
      <c r="A76" s="261" t="s">
        <v>916</v>
      </c>
      <c r="B76" s="149">
        <v>2.239E-2</v>
      </c>
      <c r="C76" s="149">
        <v>0.14332</v>
      </c>
      <c r="D76" s="149">
        <v>0.20648</v>
      </c>
      <c r="E76" s="149">
        <v>0.13206999999999999</v>
      </c>
      <c r="F76" s="149">
        <v>4.2320000000000003E-2</v>
      </c>
      <c r="G76" s="149">
        <v>8.9749999999999996E-2</v>
      </c>
    </row>
    <row r="77" spans="1:7">
      <c r="A77" s="261" t="s">
        <v>917</v>
      </c>
      <c r="B77" s="149">
        <v>2.256E-2</v>
      </c>
      <c r="C77" s="149">
        <v>0.14044000000000001</v>
      </c>
      <c r="D77" s="149">
        <v>0.20713000000000001</v>
      </c>
      <c r="E77" s="149">
        <v>0.13094</v>
      </c>
      <c r="F77" s="149">
        <v>4.1799999999999997E-2</v>
      </c>
      <c r="G77" s="149">
        <v>8.9139999999999997E-2</v>
      </c>
    </row>
    <row r="78" spans="1:7">
      <c r="A78" s="261" t="s">
        <v>918</v>
      </c>
      <c r="B78" s="149">
        <v>2.3060000000000001E-2</v>
      </c>
      <c r="C78" s="149">
        <v>0.14000000000000001</v>
      </c>
      <c r="D78" s="149">
        <v>0.20724000000000001</v>
      </c>
      <c r="E78" s="149">
        <v>0.13159000000000001</v>
      </c>
      <c r="F78" s="149">
        <v>4.2299999999999997E-2</v>
      </c>
      <c r="G78" s="149">
        <v>8.9289999999999994E-2</v>
      </c>
    </row>
    <row r="79" spans="1:7">
      <c r="A79" s="261" t="s">
        <v>919</v>
      </c>
      <c r="B79" s="149">
        <v>2.2669999999999999E-2</v>
      </c>
      <c r="C79" s="149">
        <v>0.14124999999999999</v>
      </c>
      <c r="D79" s="149">
        <v>0.20745</v>
      </c>
      <c r="E79" s="149">
        <v>0.13134999999999999</v>
      </c>
      <c r="F79" s="149">
        <v>4.0919999999999998E-2</v>
      </c>
      <c r="G79" s="149">
        <v>9.0429999999999996E-2</v>
      </c>
    </row>
    <row r="80" spans="1:7">
      <c r="A80" s="261" t="s">
        <v>920</v>
      </c>
      <c r="B80" s="149">
        <v>2.281E-2</v>
      </c>
      <c r="C80" s="149">
        <v>0.14133999999999999</v>
      </c>
      <c r="D80" s="149">
        <v>0.20727000000000001</v>
      </c>
      <c r="E80" s="149">
        <v>0.13149</v>
      </c>
      <c r="F80" s="149">
        <v>4.3099999999999999E-2</v>
      </c>
      <c r="G80" s="149">
        <v>8.8389999999999996E-2</v>
      </c>
    </row>
    <row r="81" spans="1:7">
      <c r="A81" s="261" t="s">
        <v>921</v>
      </c>
      <c r="B81" s="149">
        <v>2.2440000000000002E-2</v>
      </c>
      <c r="C81" s="149">
        <v>0.14252000000000001</v>
      </c>
      <c r="D81" s="149">
        <v>0.20541999999999999</v>
      </c>
      <c r="E81" s="149">
        <v>0.13174</v>
      </c>
      <c r="F81" s="149">
        <v>4.2099999999999999E-2</v>
      </c>
      <c r="G81" s="149">
        <v>8.9639999999999997E-2</v>
      </c>
    </row>
    <row r="82" spans="1:7">
      <c r="A82" s="261" t="s">
        <v>922</v>
      </c>
      <c r="B82" s="149">
        <v>2.2429999999999999E-2</v>
      </c>
      <c r="C82" s="149">
        <v>0.14713999999999999</v>
      </c>
      <c r="D82" s="149">
        <v>0.20430999999999999</v>
      </c>
      <c r="E82" s="149">
        <v>0.13314999999999999</v>
      </c>
      <c r="F82" s="149">
        <v>4.1000000000000002E-2</v>
      </c>
      <c r="G82" s="149">
        <v>9.2149999999999996E-2</v>
      </c>
    </row>
    <row r="83" spans="1:7">
      <c r="A83" s="261" t="s">
        <v>923</v>
      </c>
      <c r="B83" s="149">
        <v>2.2720000000000001E-2</v>
      </c>
      <c r="C83" s="149">
        <v>0.1472</v>
      </c>
      <c r="D83" s="149">
        <v>0.20418</v>
      </c>
      <c r="E83" s="149">
        <v>0.13341</v>
      </c>
      <c r="F83" s="149">
        <v>4.1050000000000003E-2</v>
      </c>
      <c r="G83" s="149">
        <v>9.2359999999999998E-2</v>
      </c>
    </row>
    <row r="84" spans="1:7">
      <c r="A84" s="261" t="s">
        <v>924</v>
      </c>
      <c r="B84" s="149">
        <v>2.283E-2</v>
      </c>
      <c r="C84" s="149">
        <v>0.13832</v>
      </c>
      <c r="D84" s="149">
        <v>0.2041</v>
      </c>
      <c r="E84" s="149">
        <v>0.13172</v>
      </c>
      <c r="F84" s="149">
        <v>3.9899999999999998E-2</v>
      </c>
      <c r="G84" s="149">
        <v>9.1819999999999999E-2</v>
      </c>
    </row>
    <row r="85" spans="1:7">
      <c r="A85" s="261" t="s">
        <v>859</v>
      </c>
      <c r="B85" s="149">
        <v>2.315E-2</v>
      </c>
      <c r="C85" s="149">
        <v>0.14621999999999999</v>
      </c>
      <c r="D85" s="149">
        <v>0.20313999999999999</v>
      </c>
      <c r="E85" s="149">
        <v>0.13558000000000001</v>
      </c>
      <c r="F85" s="149">
        <v>4.0820000000000002E-2</v>
      </c>
      <c r="G85" s="149">
        <v>9.4759999999999997E-2</v>
      </c>
    </row>
    <row r="86" spans="1:7">
      <c r="A86" s="261" t="s">
        <v>860</v>
      </c>
      <c r="B86" s="149">
        <v>2.299E-2</v>
      </c>
      <c r="C86" s="149">
        <v>0.14732999999999999</v>
      </c>
      <c r="D86" s="149">
        <v>0.20268</v>
      </c>
      <c r="E86" s="149">
        <v>0.13552</v>
      </c>
      <c r="F86" s="149">
        <v>4.2299999999999997E-2</v>
      </c>
      <c r="G86" s="149">
        <v>9.3219999999999997E-2</v>
      </c>
    </row>
    <row r="87" spans="1:7">
      <c r="A87" s="261" t="s">
        <v>861</v>
      </c>
      <c r="B87" s="149">
        <v>2.3009999999999999E-2</v>
      </c>
      <c r="C87" s="149">
        <v>0.14726</v>
      </c>
      <c r="D87" s="149">
        <v>0.20211000000000001</v>
      </c>
      <c r="E87" s="149">
        <v>0.13597999999999999</v>
      </c>
      <c r="F87" s="149">
        <v>4.3299999999999998E-2</v>
      </c>
      <c r="G87" s="149">
        <v>9.2679999999999998E-2</v>
      </c>
    </row>
    <row r="88" spans="1:7">
      <c r="A88" s="261" t="s">
        <v>862</v>
      </c>
      <c r="B88" s="149">
        <v>2.2450000000000001E-2</v>
      </c>
      <c r="C88" s="149">
        <v>0.14743999999999999</v>
      </c>
      <c r="D88" s="149">
        <v>0.20197000000000001</v>
      </c>
      <c r="E88" s="149">
        <v>0.13489999999999999</v>
      </c>
      <c r="F88" s="149">
        <v>4.2099999999999999E-2</v>
      </c>
      <c r="G88" s="149">
        <v>9.2799999999999994E-2</v>
      </c>
    </row>
    <row r="89" spans="1:7">
      <c r="A89" s="261" t="s">
        <v>863</v>
      </c>
      <c r="B89" s="149">
        <v>2.248E-2</v>
      </c>
      <c r="C89" s="149">
        <v>0.14810000000000001</v>
      </c>
      <c r="D89" s="149">
        <v>0.20179</v>
      </c>
      <c r="E89" s="149">
        <v>0.13500000000000001</v>
      </c>
      <c r="F89" s="149">
        <v>4.3319999999999997E-2</v>
      </c>
      <c r="G89" s="149">
        <v>9.1679999999999998E-2</v>
      </c>
    </row>
    <row r="90" spans="1:7">
      <c r="A90" s="261" t="s">
        <v>864</v>
      </c>
      <c r="B90" s="149">
        <v>2.1989999999999999E-2</v>
      </c>
      <c r="C90" s="149">
        <v>0.14631</v>
      </c>
      <c r="D90" s="149">
        <v>0.20272000000000001</v>
      </c>
      <c r="E90" s="149">
        <v>0.13252</v>
      </c>
      <c r="F90" s="149">
        <v>4.1270000000000001E-2</v>
      </c>
      <c r="G90" s="149">
        <v>9.1249999999999998E-2</v>
      </c>
    </row>
    <row r="91" spans="1:7">
      <c r="A91" s="261" t="s">
        <v>865</v>
      </c>
      <c r="B91" s="149">
        <v>2.1590000000000002E-2</v>
      </c>
      <c r="C91" s="149">
        <v>0.14732999999999999</v>
      </c>
      <c r="D91" s="149">
        <v>0.20250000000000001</v>
      </c>
      <c r="E91" s="149">
        <v>0.13164999999999999</v>
      </c>
      <c r="F91" s="149">
        <v>4.0050000000000002E-2</v>
      </c>
      <c r="G91" s="149">
        <v>9.1600000000000001E-2</v>
      </c>
    </row>
    <row r="92" spans="1:7">
      <c r="A92" s="261" t="s">
        <v>866</v>
      </c>
      <c r="B92" s="149">
        <v>2.1440000000000001E-2</v>
      </c>
      <c r="C92" s="149">
        <v>0.14601</v>
      </c>
      <c r="D92" s="149">
        <v>0.20252000000000001</v>
      </c>
      <c r="E92" s="149">
        <v>0.13111</v>
      </c>
      <c r="F92" s="149">
        <v>3.8830000000000003E-2</v>
      </c>
      <c r="G92" s="149">
        <v>9.2280000000000001E-2</v>
      </c>
    </row>
    <row r="93" spans="1:7">
      <c r="A93" s="261" t="s">
        <v>867</v>
      </c>
      <c r="B93" s="149">
        <v>2.1239999999999998E-2</v>
      </c>
      <c r="C93" s="149">
        <v>0.1469</v>
      </c>
      <c r="D93" s="149">
        <v>0.20243</v>
      </c>
      <c r="E93" s="149">
        <v>0.13100000000000001</v>
      </c>
      <c r="F93" s="149">
        <v>3.8399999999999997E-2</v>
      </c>
      <c r="G93" s="149">
        <v>9.2600000000000002E-2</v>
      </c>
    </row>
    <row r="94" spans="1:7">
      <c r="A94" s="261" t="s">
        <v>868</v>
      </c>
      <c r="B94" s="149">
        <v>2.1340000000000001E-2</v>
      </c>
      <c r="C94" s="149">
        <v>0.14621000000000001</v>
      </c>
      <c r="D94" s="149">
        <v>0.20232</v>
      </c>
      <c r="E94" s="149">
        <v>0.13070999999999999</v>
      </c>
      <c r="F94" s="149">
        <v>3.7850000000000002E-2</v>
      </c>
      <c r="G94" s="149">
        <v>9.2859999999999998E-2</v>
      </c>
    </row>
    <row r="95" spans="1:7">
      <c r="A95" s="261" t="s">
        <v>869</v>
      </c>
      <c r="B95" s="149">
        <v>2.1100000000000001E-2</v>
      </c>
      <c r="C95" s="149">
        <v>0.14660000000000001</v>
      </c>
      <c r="D95" s="149">
        <v>0.20163</v>
      </c>
      <c r="E95" s="149">
        <v>0.13025</v>
      </c>
      <c r="F95" s="149">
        <v>3.7699999999999997E-2</v>
      </c>
      <c r="G95" s="149">
        <v>9.2549999999999993E-2</v>
      </c>
    </row>
    <row r="96" spans="1:7">
      <c r="A96" s="261" t="s">
        <v>870</v>
      </c>
      <c r="B96" s="149">
        <v>2.095E-2</v>
      </c>
      <c r="C96" s="149">
        <v>0.14782999999999999</v>
      </c>
      <c r="D96" s="149">
        <v>0.2016</v>
      </c>
      <c r="E96" s="149">
        <v>0.1303</v>
      </c>
      <c r="F96" s="149">
        <v>3.7900000000000003E-2</v>
      </c>
      <c r="G96" s="149">
        <v>9.2399999999999996E-2</v>
      </c>
    </row>
    <row r="97" spans="1:7">
      <c r="A97" s="261" t="s">
        <v>871</v>
      </c>
      <c r="B97" s="149">
        <v>2.086E-2</v>
      </c>
      <c r="C97" s="149">
        <v>0.14743000000000001</v>
      </c>
      <c r="D97" s="149">
        <v>0.20147000000000001</v>
      </c>
      <c r="E97" s="149">
        <v>0.13</v>
      </c>
      <c r="F97" s="149">
        <v>3.6249999999999998E-2</v>
      </c>
      <c r="G97" s="149">
        <v>9.375E-2</v>
      </c>
    </row>
    <row r="98" spans="1:7">
      <c r="A98" s="261" t="s">
        <v>872</v>
      </c>
      <c r="B98" s="149">
        <v>2.0539999999999999E-2</v>
      </c>
      <c r="C98" s="149">
        <v>0.14695</v>
      </c>
      <c r="D98" s="149">
        <v>0.20143</v>
      </c>
      <c r="E98" s="149">
        <v>0.12948000000000001</v>
      </c>
      <c r="F98" s="149">
        <v>3.5999999999999997E-2</v>
      </c>
      <c r="G98" s="149">
        <v>9.3479999999999994E-2</v>
      </c>
    </row>
    <row r="99" spans="1:7">
      <c r="A99" s="261" t="s">
        <v>873</v>
      </c>
      <c r="B99" s="149">
        <v>2.129E-2</v>
      </c>
      <c r="C99" s="149">
        <v>0.14746999999999999</v>
      </c>
      <c r="D99" s="149">
        <v>0.20147999999999999</v>
      </c>
      <c r="E99" s="149">
        <v>0.13150000000000001</v>
      </c>
      <c r="F99" s="149">
        <v>3.6200000000000003E-2</v>
      </c>
      <c r="G99" s="149">
        <v>9.5299999999999996E-2</v>
      </c>
    </row>
    <row r="100" spans="1:7">
      <c r="A100" s="261" t="s">
        <v>874</v>
      </c>
      <c r="B100" s="149">
        <v>2.137E-2</v>
      </c>
      <c r="C100" s="149">
        <v>0.14763000000000001</v>
      </c>
      <c r="D100" s="149">
        <v>0.20147000000000001</v>
      </c>
      <c r="E100" s="149">
        <v>0.13164999999999999</v>
      </c>
      <c r="F100" s="149">
        <v>3.7400000000000003E-2</v>
      </c>
      <c r="G100" s="149">
        <v>9.425E-2</v>
      </c>
    </row>
    <row r="101" spans="1:7">
      <c r="A101" s="261" t="s">
        <v>875</v>
      </c>
      <c r="B101" s="149">
        <v>2.1080000000000002E-2</v>
      </c>
      <c r="C101" s="149">
        <v>0.14752999999999999</v>
      </c>
      <c r="D101" s="149">
        <v>0.20161000000000001</v>
      </c>
      <c r="E101" s="149">
        <v>0.13106000000000001</v>
      </c>
      <c r="F101" s="149">
        <v>3.712E-2</v>
      </c>
      <c r="G101" s="149">
        <v>9.3939999999999996E-2</v>
      </c>
    </row>
    <row r="102" spans="1:7">
      <c r="A102" s="261" t="s">
        <v>876</v>
      </c>
      <c r="B102" s="149">
        <v>2.1129999999999999E-2</v>
      </c>
      <c r="C102" s="149">
        <v>0.14677000000000001</v>
      </c>
      <c r="D102" s="149">
        <v>0.20172000000000001</v>
      </c>
      <c r="E102" s="149">
        <v>0.13058</v>
      </c>
      <c r="F102" s="149">
        <v>3.6650000000000002E-2</v>
      </c>
      <c r="G102" s="149">
        <v>9.393E-2</v>
      </c>
    </row>
    <row r="103" spans="1:7">
      <c r="A103" s="261" t="s">
        <v>877</v>
      </c>
      <c r="B103" s="149">
        <v>2.112E-2</v>
      </c>
      <c r="C103" s="149">
        <v>0.14552000000000001</v>
      </c>
      <c r="D103" s="149">
        <v>0.20211000000000001</v>
      </c>
      <c r="E103" s="149">
        <v>0.12989000000000001</v>
      </c>
      <c r="F103" s="149">
        <v>3.73E-2</v>
      </c>
      <c r="G103" s="149">
        <v>9.2590000000000006E-2</v>
      </c>
    </row>
    <row r="104" spans="1:7">
      <c r="A104" s="261" t="s">
        <v>878</v>
      </c>
      <c r="B104" s="149">
        <v>2.1100000000000001E-2</v>
      </c>
      <c r="C104" s="149">
        <v>0.14387</v>
      </c>
      <c r="D104" s="149">
        <v>0.20185</v>
      </c>
      <c r="E104" s="149">
        <v>0.12917000000000001</v>
      </c>
      <c r="F104" s="149">
        <v>3.8120000000000001E-2</v>
      </c>
      <c r="G104" s="149">
        <v>9.1050000000000006E-2</v>
      </c>
    </row>
    <row r="105" spans="1:7">
      <c r="A105" s="261" t="s">
        <v>879</v>
      </c>
      <c r="B105" s="149">
        <v>2.0619999999999999E-2</v>
      </c>
      <c r="C105" s="149">
        <v>0.14441999999999999</v>
      </c>
      <c r="D105" s="149">
        <v>0.20164000000000001</v>
      </c>
      <c r="E105" s="149">
        <v>0.12839</v>
      </c>
      <c r="F105" s="149">
        <v>3.712E-2</v>
      </c>
      <c r="G105" s="149">
        <v>9.1270000000000004E-2</v>
      </c>
    </row>
    <row r="106" spans="1:7">
      <c r="A106" s="261" t="s">
        <v>880</v>
      </c>
      <c r="B106" s="149">
        <v>2.07E-2</v>
      </c>
      <c r="C106" s="149">
        <v>0.14457999999999999</v>
      </c>
      <c r="D106" s="149">
        <v>0.2016</v>
      </c>
      <c r="E106" s="149">
        <v>0.12894</v>
      </c>
      <c r="F106" s="149">
        <v>3.6920000000000001E-2</v>
      </c>
      <c r="G106" s="149">
        <v>9.2020000000000005E-2</v>
      </c>
    </row>
    <row r="107" spans="1:7">
      <c r="A107" s="261" t="s">
        <v>881</v>
      </c>
      <c r="B107" s="149">
        <v>2.0930000000000001E-2</v>
      </c>
      <c r="C107" s="149">
        <v>0.14451</v>
      </c>
      <c r="D107" s="149">
        <v>0.20172000000000001</v>
      </c>
      <c r="E107" s="149">
        <v>0.12922</v>
      </c>
      <c r="F107" s="149">
        <v>3.7069999999999999E-2</v>
      </c>
      <c r="G107" s="149">
        <v>9.2149999999999996E-2</v>
      </c>
    </row>
    <row r="108" spans="1:7">
      <c r="A108" s="261" t="s">
        <v>882</v>
      </c>
      <c r="B108" s="149">
        <v>2.0480000000000002E-2</v>
      </c>
      <c r="C108" s="149">
        <v>0.14393</v>
      </c>
      <c r="D108" s="149">
        <v>0.20175999999999999</v>
      </c>
      <c r="E108" s="149">
        <v>0.12805</v>
      </c>
      <c r="F108" s="149">
        <v>3.6209999999999999E-2</v>
      </c>
      <c r="G108" s="149">
        <v>9.1840000000000005E-2</v>
      </c>
    </row>
    <row r="109" spans="1:7">
      <c r="A109" s="261" t="s">
        <v>883</v>
      </c>
      <c r="B109" s="149">
        <v>2.051E-2</v>
      </c>
      <c r="C109" s="149">
        <v>0.14387</v>
      </c>
      <c r="D109" s="149">
        <v>0.20169000000000001</v>
      </c>
      <c r="E109" s="149">
        <v>0.12826000000000001</v>
      </c>
      <c r="F109" s="149">
        <v>3.585E-2</v>
      </c>
      <c r="G109" s="149">
        <v>9.2410000000000006E-2</v>
      </c>
    </row>
    <row r="110" spans="1:7">
      <c r="A110" s="261" t="s">
        <v>884</v>
      </c>
      <c r="B110" s="149">
        <v>2.0760000000000001E-2</v>
      </c>
      <c r="C110" s="149">
        <v>0.14429</v>
      </c>
      <c r="D110" s="149">
        <v>0.20175000000000001</v>
      </c>
      <c r="E110" s="149">
        <v>0.129</v>
      </c>
      <c r="F110" s="149">
        <v>3.44E-2</v>
      </c>
      <c r="G110" s="149">
        <v>9.4600000000000004E-2</v>
      </c>
    </row>
    <row r="111" spans="1:7">
      <c r="A111" s="261" t="s">
        <v>885</v>
      </c>
      <c r="B111" s="149">
        <v>2.085E-2</v>
      </c>
      <c r="C111" s="149">
        <v>0.14313999999999999</v>
      </c>
      <c r="D111" s="149">
        <v>0.20150000000000001</v>
      </c>
      <c r="E111" s="149">
        <v>0.1288</v>
      </c>
      <c r="F111" s="149">
        <v>3.3520000000000001E-2</v>
      </c>
      <c r="G111" s="149">
        <v>9.5280000000000004E-2</v>
      </c>
    </row>
    <row r="112" spans="1:7">
      <c r="A112" s="261" t="s">
        <v>886</v>
      </c>
      <c r="B112" s="149">
        <v>2.061E-2</v>
      </c>
      <c r="C112" s="149">
        <v>0.14230999999999999</v>
      </c>
      <c r="D112" s="149">
        <v>0.20155000000000001</v>
      </c>
      <c r="E112" s="149">
        <v>0.12789</v>
      </c>
      <c r="F112" s="149">
        <v>3.3320000000000002E-2</v>
      </c>
      <c r="G112" s="149">
        <v>9.4570000000000001E-2</v>
      </c>
    </row>
    <row r="113" spans="1:7">
      <c r="A113" s="261" t="s">
        <v>887</v>
      </c>
      <c r="B113" s="149">
        <v>2.0389999999999998E-2</v>
      </c>
      <c r="C113" s="149">
        <v>0.14645</v>
      </c>
      <c r="D113" s="149">
        <v>0.20157</v>
      </c>
      <c r="E113" s="149">
        <v>0.12790000000000001</v>
      </c>
      <c r="F113" s="149">
        <v>3.3020000000000001E-2</v>
      </c>
      <c r="G113" s="149">
        <v>9.4880000000000006E-2</v>
      </c>
    </row>
    <row r="114" spans="1:7">
      <c r="A114" s="261" t="s">
        <v>888</v>
      </c>
      <c r="B114" s="149">
        <v>2.027E-2</v>
      </c>
      <c r="C114" s="149">
        <v>0.14674000000000001</v>
      </c>
      <c r="D114" s="149">
        <v>0.20158000000000001</v>
      </c>
      <c r="E114" s="149">
        <v>0.12748999999999999</v>
      </c>
      <c r="F114" s="149">
        <v>3.2250000000000001E-2</v>
      </c>
      <c r="G114" s="149">
        <v>9.5240000000000005E-2</v>
      </c>
    </row>
    <row r="115" spans="1:7">
      <c r="A115" s="261" t="s">
        <v>889</v>
      </c>
      <c r="B115" s="149">
        <v>2.0199999999999999E-2</v>
      </c>
      <c r="C115" s="149">
        <v>0.14696999999999999</v>
      </c>
      <c r="D115" s="149">
        <v>0.20154</v>
      </c>
      <c r="E115" s="149">
        <v>0.12739</v>
      </c>
      <c r="F115" s="149">
        <v>3.1800000000000002E-2</v>
      </c>
      <c r="G115" s="149">
        <v>9.5589999999999994E-2</v>
      </c>
    </row>
    <row r="116" spans="1:7">
      <c r="A116" s="261" t="s">
        <v>890</v>
      </c>
      <c r="B116" s="149">
        <v>2.0070000000000001E-2</v>
      </c>
      <c r="C116" s="149">
        <v>0.14713999999999999</v>
      </c>
      <c r="D116" s="149">
        <v>0.20166999999999999</v>
      </c>
      <c r="E116" s="149">
        <v>0.12692999999999999</v>
      </c>
      <c r="F116" s="149">
        <v>3.15E-2</v>
      </c>
      <c r="G116" s="149">
        <v>9.5430000000000001E-2</v>
      </c>
    </row>
    <row r="117" spans="1:7">
      <c r="A117" s="261" t="s">
        <v>891</v>
      </c>
      <c r="B117" s="149">
        <v>2.0080000000000001E-2</v>
      </c>
      <c r="C117" s="149">
        <v>0.14968000000000001</v>
      </c>
      <c r="D117" s="149">
        <v>0.20115</v>
      </c>
      <c r="E117" s="149">
        <v>0.12642</v>
      </c>
      <c r="F117" s="149">
        <v>3.2770000000000001E-2</v>
      </c>
      <c r="G117" s="149">
        <v>9.3649999999999997E-2</v>
      </c>
    </row>
    <row r="118" spans="1:7">
      <c r="A118" s="261" t="s">
        <v>892</v>
      </c>
      <c r="B118" s="149">
        <v>2.01E-2</v>
      </c>
      <c r="C118" s="149">
        <v>0.15262000000000001</v>
      </c>
      <c r="D118" s="149">
        <v>0.20122000000000001</v>
      </c>
      <c r="E118" s="149">
        <v>0.12717999999999999</v>
      </c>
      <c r="F118" s="149">
        <v>3.2149999999999998E-2</v>
      </c>
      <c r="G118" s="149">
        <v>9.5030000000000003E-2</v>
      </c>
    </row>
    <row r="119" spans="1:7">
      <c r="A119" s="261" t="s">
        <v>893</v>
      </c>
      <c r="B119" s="149">
        <v>2.0410000000000001E-2</v>
      </c>
      <c r="C119" s="149">
        <v>0.14688999999999999</v>
      </c>
      <c r="D119" s="149">
        <v>0.20152999999999999</v>
      </c>
      <c r="E119" s="149">
        <v>0.12703999999999999</v>
      </c>
      <c r="F119" s="149">
        <v>3.2000000000000001E-2</v>
      </c>
      <c r="G119" s="149">
        <v>9.5039999999999999E-2</v>
      </c>
    </row>
    <row r="120" spans="1:7">
      <c r="A120" s="261" t="s">
        <v>894</v>
      </c>
      <c r="B120" s="149">
        <v>2.0070000000000001E-2</v>
      </c>
      <c r="C120" s="149">
        <v>0.14623</v>
      </c>
      <c r="D120" s="149">
        <v>0.20124</v>
      </c>
      <c r="E120" s="149">
        <v>0.12642</v>
      </c>
      <c r="F120" s="149">
        <v>3.1519999999999999E-2</v>
      </c>
      <c r="G120" s="149">
        <v>9.4899999999999998E-2</v>
      </c>
    </row>
    <row r="121" spans="1:7">
      <c r="A121" s="261" t="s">
        <v>895</v>
      </c>
      <c r="B121" s="149">
        <v>1.993E-2</v>
      </c>
      <c r="C121" s="149">
        <v>0.14656</v>
      </c>
      <c r="D121" s="149">
        <v>0.20208000000000001</v>
      </c>
      <c r="E121" s="149">
        <v>0.12664</v>
      </c>
      <c r="F121" s="149">
        <v>3.1699999999999999E-2</v>
      </c>
      <c r="G121" s="149">
        <v>9.4939999999999997E-2</v>
      </c>
    </row>
    <row r="122" spans="1:7">
      <c r="A122" s="261" t="s">
        <v>896</v>
      </c>
      <c r="B122" s="149">
        <v>1.9740000000000001E-2</v>
      </c>
      <c r="C122" s="149">
        <v>0.14581</v>
      </c>
      <c r="D122" s="149">
        <v>0.20585999999999999</v>
      </c>
      <c r="E122" s="149">
        <v>0.12584000000000001</v>
      </c>
      <c r="F122" s="149">
        <v>3.1150000000000001E-2</v>
      </c>
      <c r="G122" s="149">
        <v>9.4689999999999996E-2</v>
      </c>
    </row>
    <row r="123" spans="1:7">
      <c r="A123" s="261" t="s">
        <v>897</v>
      </c>
      <c r="B123" s="149">
        <v>1.9879999999999998E-2</v>
      </c>
      <c r="C123" s="149">
        <v>0.14604</v>
      </c>
      <c r="D123" s="149">
        <v>0.20571999999999999</v>
      </c>
      <c r="E123" s="149">
        <v>0.12628</v>
      </c>
      <c r="F123" s="149">
        <v>3.1550000000000002E-2</v>
      </c>
      <c r="G123" s="149">
        <v>9.4729999999999995E-2</v>
      </c>
    </row>
    <row r="124" spans="1:7">
      <c r="A124" s="261" t="s">
        <v>898</v>
      </c>
      <c r="B124" s="149">
        <v>1.9810000000000001E-2</v>
      </c>
      <c r="C124" s="149">
        <v>0.15282000000000001</v>
      </c>
      <c r="D124" s="149">
        <v>0.20451</v>
      </c>
      <c r="E124" s="149">
        <v>0.12776000000000001</v>
      </c>
      <c r="F124" s="149">
        <v>3.1199999999999999E-2</v>
      </c>
      <c r="G124" s="149">
        <v>9.6560000000000007E-2</v>
      </c>
    </row>
    <row r="125" spans="1:7">
      <c r="A125" s="261" t="s">
        <v>899</v>
      </c>
      <c r="B125" s="149">
        <v>1.9990000000000001E-2</v>
      </c>
      <c r="C125" s="149">
        <v>0.15126000000000001</v>
      </c>
      <c r="D125" s="149">
        <v>0.2046</v>
      </c>
      <c r="E125" s="149">
        <v>0.12761</v>
      </c>
      <c r="F125" s="149">
        <v>3.075E-2</v>
      </c>
      <c r="G125" s="149">
        <v>9.6860000000000002E-2</v>
      </c>
    </row>
    <row r="126" spans="1:7">
      <c r="A126" s="261" t="s">
        <v>900</v>
      </c>
      <c r="B126" s="149">
        <v>1.9910000000000001E-2</v>
      </c>
      <c r="C126" s="149">
        <v>0.15132999999999999</v>
      </c>
      <c r="D126" s="149">
        <v>0.20683000000000001</v>
      </c>
      <c r="E126" s="149">
        <v>0.12675</v>
      </c>
      <c r="F126" s="149">
        <v>3.1739999999999997E-2</v>
      </c>
      <c r="G126" s="149">
        <v>9.5009999999999997E-2</v>
      </c>
    </row>
    <row r="127" spans="1:7">
      <c r="A127" s="261" t="s">
        <v>796</v>
      </c>
      <c r="B127" s="149">
        <v>2.0240000000000001E-2</v>
      </c>
      <c r="C127" s="149">
        <v>0.13929</v>
      </c>
      <c r="D127" s="149">
        <v>0.20580000000000001</v>
      </c>
      <c r="E127" s="149">
        <v>0.12209</v>
      </c>
      <c r="F127" s="149">
        <v>3.125E-2</v>
      </c>
      <c r="G127" s="149">
        <v>9.0840000000000004E-2</v>
      </c>
    </row>
    <row r="128" spans="1:7">
      <c r="A128" s="261" t="s">
        <v>797</v>
      </c>
      <c r="B128" s="149">
        <v>2.0469999999999999E-2</v>
      </c>
      <c r="C128" s="149">
        <v>0.13777</v>
      </c>
      <c r="D128" s="149">
        <v>0.20535</v>
      </c>
      <c r="E128" s="149">
        <v>0.12243999999999999</v>
      </c>
      <c r="F128" s="149">
        <v>3.2000000000000001E-2</v>
      </c>
      <c r="G128" s="149">
        <v>9.0440000000000006E-2</v>
      </c>
    </row>
    <row r="129" spans="1:7">
      <c r="A129" s="261" t="s">
        <v>798</v>
      </c>
      <c r="B129" s="149">
        <v>2.1440000000000001E-2</v>
      </c>
      <c r="C129" s="149">
        <v>0.13658999999999999</v>
      </c>
      <c r="D129" s="149">
        <v>0.20535999999999999</v>
      </c>
      <c r="E129" s="149">
        <v>0.12651000000000001</v>
      </c>
      <c r="F129" s="149">
        <v>3.1150000000000001E-2</v>
      </c>
      <c r="G129" s="149">
        <v>9.536E-2</v>
      </c>
    </row>
    <row r="130" spans="1:7">
      <c r="A130" s="261" t="s">
        <v>799</v>
      </c>
      <c r="B130" s="149">
        <v>2.1399999999999999E-2</v>
      </c>
      <c r="C130" s="149">
        <v>0.13946</v>
      </c>
      <c r="D130" s="149">
        <v>0.20515</v>
      </c>
      <c r="E130" s="149">
        <v>0.12767999999999999</v>
      </c>
      <c r="F130" s="149">
        <v>3.1800000000000002E-2</v>
      </c>
      <c r="G130" s="149">
        <v>9.5880000000000007E-2</v>
      </c>
    </row>
    <row r="131" spans="1:7">
      <c r="A131" s="261" t="s">
        <v>800</v>
      </c>
      <c r="B131" s="149">
        <v>2.154E-2</v>
      </c>
      <c r="C131" s="149">
        <v>0.13872000000000001</v>
      </c>
      <c r="D131" s="149">
        <v>0.20480000000000001</v>
      </c>
      <c r="E131" s="149">
        <v>0.12781999999999999</v>
      </c>
      <c r="F131" s="149">
        <v>3.2070000000000001E-2</v>
      </c>
      <c r="G131" s="149">
        <v>9.5750000000000002E-2</v>
      </c>
    </row>
    <row r="132" spans="1:7">
      <c r="A132" s="261" t="s">
        <v>801</v>
      </c>
      <c r="B132" s="149">
        <v>2.163E-2</v>
      </c>
      <c r="C132" s="149">
        <v>0.13680999999999999</v>
      </c>
      <c r="D132" s="149">
        <v>0.20521</v>
      </c>
      <c r="E132" s="149">
        <v>0.12808</v>
      </c>
      <c r="F132" s="149">
        <v>3.3009999999999998E-2</v>
      </c>
      <c r="G132" s="149">
        <v>9.5070000000000002E-2</v>
      </c>
    </row>
    <row r="133" spans="1:7">
      <c r="A133" s="261" t="s">
        <v>802</v>
      </c>
      <c r="B133" s="149">
        <v>2.145E-2</v>
      </c>
      <c r="C133" s="149">
        <v>0.13785</v>
      </c>
      <c r="D133" s="149">
        <v>0.20555000000000001</v>
      </c>
      <c r="E133" s="149">
        <v>0.12731000000000001</v>
      </c>
      <c r="F133" s="149">
        <v>3.3700000000000001E-2</v>
      </c>
      <c r="G133" s="149">
        <v>9.3609999999999999E-2</v>
      </c>
    </row>
    <row r="134" spans="1:7">
      <c r="A134" s="261" t="s">
        <v>803</v>
      </c>
      <c r="B134" s="149">
        <v>2.1700000000000001E-2</v>
      </c>
      <c r="C134" s="149">
        <v>0.13427</v>
      </c>
      <c r="D134" s="149">
        <v>0.20566000000000001</v>
      </c>
      <c r="E134" s="149">
        <v>0.12606000000000001</v>
      </c>
      <c r="F134" s="149">
        <v>3.354E-2</v>
      </c>
      <c r="G134" s="149">
        <v>9.2520000000000005E-2</v>
      </c>
    </row>
    <row r="135" spans="1:7">
      <c r="A135" s="261" t="s">
        <v>804</v>
      </c>
      <c r="B135" s="149">
        <v>2.1839999999999998E-2</v>
      </c>
      <c r="C135" s="149">
        <v>0.13261999999999999</v>
      </c>
      <c r="D135" s="149">
        <v>0.20593</v>
      </c>
      <c r="E135" s="149">
        <v>0.12586</v>
      </c>
      <c r="F135" s="149">
        <v>3.245E-2</v>
      </c>
      <c r="G135" s="149">
        <v>9.3410000000000007E-2</v>
      </c>
    </row>
    <row r="136" spans="1:7">
      <c r="A136" s="261" t="s">
        <v>805</v>
      </c>
      <c r="B136" s="149">
        <v>2.1729999999999999E-2</v>
      </c>
      <c r="C136" s="149">
        <v>0.13033</v>
      </c>
      <c r="D136" s="149">
        <v>0.20591999999999999</v>
      </c>
      <c r="E136" s="149">
        <v>0.12471</v>
      </c>
      <c r="F136" s="149">
        <v>3.2800000000000003E-2</v>
      </c>
      <c r="G136" s="149">
        <v>9.1910000000000006E-2</v>
      </c>
    </row>
    <row r="137" spans="1:7">
      <c r="A137" s="261" t="s">
        <v>806</v>
      </c>
      <c r="B137" s="149">
        <v>2.2200000000000001E-2</v>
      </c>
      <c r="C137" s="149">
        <v>0.13086999999999999</v>
      </c>
      <c r="D137" s="149">
        <v>0.20560999999999999</v>
      </c>
      <c r="E137" s="149">
        <v>0.12623000000000001</v>
      </c>
      <c r="F137" s="149">
        <v>3.2219999999999999E-2</v>
      </c>
      <c r="G137" s="149">
        <v>9.4009999999999996E-2</v>
      </c>
    </row>
    <row r="138" spans="1:7">
      <c r="A138" s="261" t="s">
        <v>807</v>
      </c>
      <c r="B138" s="149">
        <v>2.2329999999999999E-2</v>
      </c>
      <c r="C138" s="149">
        <v>0.13267999999999999</v>
      </c>
      <c r="D138" s="149">
        <v>0.20609</v>
      </c>
      <c r="E138" s="149">
        <v>0.12684000000000001</v>
      </c>
      <c r="F138" s="149">
        <v>3.2710000000000003E-2</v>
      </c>
      <c r="G138" s="149">
        <v>9.4130000000000005E-2</v>
      </c>
    </row>
    <row r="139" spans="1:7">
      <c r="A139" s="261" t="s">
        <v>808</v>
      </c>
      <c r="B139" s="149">
        <v>2.2270000000000002E-2</v>
      </c>
      <c r="C139" s="149">
        <v>0.13228000000000001</v>
      </c>
      <c r="D139" s="149">
        <v>0.2059</v>
      </c>
      <c r="E139" s="149">
        <v>0.12656999999999999</v>
      </c>
      <c r="F139" s="149">
        <v>3.295E-2</v>
      </c>
      <c r="G139" s="149">
        <v>9.3619999999999995E-2</v>
      </c>
    </row>
    <row r="140" spans="1:7">
      <c r="A140" s="261" t="s">
        <v>809</v>
      </c>
      <c r="B140" s="149">
        <v>2.2370000000000001E-2</v>
      </c>
      <c r="C140" s="149">
        <v>0.13197999999999999</v>
      </c>
      <c r="D140" s="149">
        <v>0.20577999999999999</v>
      </c>
      <c r="E140" s="149">
        <v>0.12651999999999999</v>
      </c>
      <c r="F140" s="149">
        <v>3.3349999999999998E-2</v>
      </c>
      <c r="G140" s="149">
        <v>9.3170000000000003E-2</v>
      </c>
    </row>
    <row r="141" spans="1:7">
      <c r="A141" s="261" t="s">
        <v>810</v>
      </c>
      <c r="B141" s="149">
        <v>2.2159999999999999E-2</v>
      </c>
      <c r="C141" s="149">
        <v>0.13297</v>
      </c>
      <c r="D141" s="149">
        <v>0.20591000000000001</v>
      </c>
      <c r="E141" s="149">
        <v>0.12665000000000001</v>
      </c>
      <c r="F141" s="149">
        <v>3.3849999999999998E-2</v>
      </c>
      <c r="G141" s="149">
        <v>9.2799999999999994E-2</v>
      </c>
    </row>
    <row r="142" spans="1:7">
      <c r="A142" s="261" t="s">
        <v>811</v>
      </c>
      <c r="B142" s="149">
        <v>2.205E-2</v>
      </c>
      <c r="C142" s="149">
        <v>0.1351</v>
      </c>
      <c r="D142" s="149">
        <v>0.20669999999999999</v>
      </c>
      <c r="E142" s="149">
        <v>0.12734999999999999</v>
      </c>
      <c r="F142" s="149">
        <v>3.3599999999999998E-2</v>
      </c>
      <c r="G142" s="149">
        <v>9.375E-2</v>
      </c>
    </row>
    <row r="143" spans="1:7">
      <c r="A143" s="261" t="s">
        <v>812</v>
      </c>
      <c r="B143" s="149">
        <v>2.223E-2</v>
      </c>
      <c r="C143" s="149">
        <v>0.13532</v>
      </c>
      <c r="D143" s="149">
        <v>0.20610999999999999</v>
      </c>
      <c r="E143" s="149">
        <v>0.12842999999999999</v>
      </c>
      <c r="F143" s="149">
        <v>3.3160000000000002E-2</v>
      </c>
      <c r="G143" s="149">
        <v>9.5269999999999994E-2</v>
      </c>
    </row>
    <row r="144" spans="1:7">
      <c r="A144" s="261" t="s">
        <v>813</v>
      </c>
      <c r="B144" s="149">
        <v>2.264E-2</v>
      </c>
      <c r="C144" s="149">
        <v>0.14252999999999999</v>
      </c>
      <c r="D144" s="149">
        <v>0.20555999999999999</v>
      </c>
      <c r="E144" s="149">
        <v>0.13270000000000001</v>
      </c>
      <c r="F144" s="149">
        <v>3.3020000000000001E-2</v>
      </c>
      <c r="G144" s="149">
        <v>9.9680000000000005E-2</v>
      </c>
    </row>
    <row r="145" spans="1:7">
      <c r="A145" s="261" t="s">
        <v>814</v>
      </c>
      <c r="B145" s="149">
        <v>2.214E-2</v>
      </c>
      <c r="C145" s="149">
        <v>0.1411</v>
      </c>
      <c r="D145" s="149">
        <v>0.20571999999999999</v>
      </c>
      <c r="E145" s="149">
        <v>0.13205</v>
      </c>
      <c r="F145" s="149">
        <v>3.3649999999999999E-2</v>
      </c>
      <c r="G145" s="149">
        <v>9.8400000000000001E-2</v>
      </c>
    </row>
    <row r="146" spans="1:7">
      <c r="A146" s="261" t="s">
        <v>815</v>
      </c>
      <c r="B146" s="149">
        <v>2.2519999999999998E-2</v>
      </c>
      <c r="C146" s="149">
        <v>0.14365</v>
      </c>
      <c r="D146" s="149">
        <v>0.20554</v>
      </c>
      <c r="E146" s="149">
        <v>0.13397999999999999</v>
      </c>
      <c r="F146" s="149">
        <v>3.4750000000000003E-2</v>
      </c>
      <c r="G146" s="149">
        <v>9.9229999999999999E-2</v>
      </c>
    </row>
    <row r="147" spans="1:7">
      <c r="A147" s="261" t="s">
        <v>816</v>
      </c>
      <c r="B147" s="149">
        <v>2.2720000000000001E-2</v>
      </c>
      <c r="C147" s="149">
        <v>0.13991000000000001</v>
      </c>
      <c r="D147" s="149">
        <v>0.20505999999999999</v>
      </c>
      <c r="E147" s="149">
        <v>0.13439000000000001</v>
      </c>
      <c r="F147" s="149">
        <v>3.4950000000000002E-2</v>
      </c>
      <c r="G147" s="149">
        <v>9.9440000000000001E-2</v>
      </c>
    </row>
    <row r="148" spans="1:7">
      <c r="A148" s="261" t="s">
        <v>817</v>
      </c>
      <c r="B148" s="149">
        <v>2.247E-2</v>
      </c>
      <c r="C148" s="149">
        <v>0.14416999999999999</v>
      </c>
      <c r="D148" s="149">
        <v>0.20491999999999999</v>
      </c>
      <c r="E148" s="149">
        <v>0.13403000000000001</v>
      </c>
      <c r="F148" s="149">
        <v>3.6209999999999999E-2</v>
      </c>
      <c r="G148" s="149">
        <v>9.7820000000000004E-2</v>
      </c>
    </row>
    <row r="149" spans="1:7">
      <c r="A149" s="261" t="s">
        <v>818</v>
      </c>
      <c r="B149" s="149">
        <v>2.1999999999999999E-2</v>
      </c>
      <c r="C149" s="149">
        <v>0.14505999999999999</v>
      </c>
      <c r="D149" s="149">
        <v>0.20463000000000001</v>
      </c>
      <c r="E149" s="149">
        <v>0.13297</v>
      </c>
      <c r="F149" s="149">
        <v>3.6600000000000001E-2</v>
      </c>
      <c r="G149" s="149">
        <v>9.6369999999999997E-2</v>
      </c>
    </row>
    <row r="150" spans="1:7">
      <c r="A150" s="261" t="s">
        <v>819</v>
      </c>
      <c r="B150" s="149">
        <v>2.162E-2</v>
      </c>
      <c r="C150" s="149">
        <v>0.15686</v>
      </c>
      <c r="D150" s="149">
        <v>0.20644999999999999</v>
      </c>
      <c r="E150" s="149">
        <v>0.13704</v>
      </c>
      <c r="F150" s="149">
        <v>3.6850000000000001E-2</v>
      </c>
      <c r="G150" s="149">
        <v>0.10019</v>
      </c>
    </row>
    <row r="151" spans="1:7">
      <c r="A151" s="261" t="s">
        <v>820</v>
      </c>
      <c r="B151" s="149">
        <v>2.094E-2</v>
      </c>
      <c r="C151" s="149">
        <v>0.1608</v>
      </c>
      <c r="D151" s="149">
        <v>0.20502000000000001</v>
      </c>
      <c r="E151" s="149">
        <v>0.13492999999999999</v>
      </c>
      <c r="F151" s="149">
        <v>3.712E-2</v>
      </c>
      <c r="G151" s="149">
        <v>9.7809999999999994E-2</v>
      </c>
    </row>
    <row r="152" spans="1:7">
      <c r="A152" s="261" t="s">
        <v>821</v>
      </c>
      <c r="B152" s="149">
        <v>2.1489999999999999E-2</v>
      </c>
      <c r="C152" s="149">
        <v>0.14867</v>
      </c>
      <c r="D152" s="149">
        <v>0.20422999999999999</v>
      </c>
      <c r="E152" s="149">
        <v>0.13253999999999999</v>
      </c>
      <c r="F152" s="149">
        <v>3.6249999999999998E-2</v>
      </c>
      <c r="G152" s="149">
        <v>9.6290000000000001E-2</v>
      </c>
    </row>
    <row r="153" spans="1:7">
      <c r="A153" s="261" t="s">
        <v>822</v>
      </c>
      <c r="B153" s="149">
        <v>2.1940000000000001E-2</v>
      </c>
      <c r="C153" s="149">
        <v>0.14887</v>
      </c>
      <c r="D153" s="149">
        <v>0.20418</v>
      </c>
      <c r="E153" s="149">
        <v>0.13372000000000001</v>
      </c>
      <c r="F153" s="149">
        <v>3.7249999999999998E-2</v>
      </c>
      <c r="G153" s="149">
        <v>9.647E-2</v>
      </c>
    </row>
    <row r="154" spans="1:7">
      <c r="A154" s="261" t="s">
        <v>823</v>
      </c>
      <c r="B154" s="149">
        <v>2.171E-2</v>
      </c>
      <c r="C154" s="149">
        <v>0.14976999999999999</v>
      </c>
      <c r="D154" s="149">
        <v>0.20394000000000001</v>
      </c>
      <c r="E154" s="149">
        <v>0.13366</v>
      </c>
      <c r="F154" s="149">
        <v>3.6749999999999998E-2</v>
      </c>
      <c r="G154" s="149">
        <v>9.6909999999999996E-2</v>
      </c>
    </row>
    <row r="155" spans="1:7">
      <c r="A155" s="261" t="s">
        <v>824</v>
      </c>
      <c r="B155" s="149">
        <v>2.1129999999999999E-2</v>
      </c>
      <c r="C155" s="149">
        <v>0.14990999999999999</v>
      </c>
      <c r="D155" s="149">
        <v>0.20372000000000001</v>
      </c>
      <c r="E155" s="149">
        <v>0.13258</v>
      </c>
      <c r="F155" s="149">
        <v>3.7719999999999997E-2</v>
      </c>
      <c r="G155" s="149">
        <v>9.486E-2</v>
      </c>
    </row>
    <row r="156" spans="1:7">
      <c r="A156" s="261" t="s">
        <v>825</v>
      </c>
      <c r="B156" s="149">
        <v>2.1260000000000001E-2</v>
      </c>
      <c r="C156" s="149">
        <v>0.14945</v>
      </c>
      <c r="D156" s="149">
        <v>0.20338000000000001</v>
      </c>
      <c r="E156" s="149">
        <v>0.1338</v>
      </c>
      <c r="F156" s="149">
        <v>3.7850000000000002E-2</v>
      </c>
      <c r="G156" s="149">
        <v>9.5949999999999994E-2</v>
      </c>
    </row>
    <row r="157" spans="1:7">
      <c r="A157" s="261" t="s">
        <v>826</v>
      </c>
      <c r="B157" s="149">
        <v>2.086E-2</v>
      </c>
      <c r="C157" s="149">
        <v>0.15096000000000001</v>
      </c>
      <c r="D157" s="149">
        <v>0.20615</v>
      </c>
      <c r="E157" s="149">
        <v>0.13605999999999999</v>
      </c>
      <c r="F157" s="149">
        <v>3.7949999999999998E-2</v>
      </c>
      <c r="G157" s="149">
        <v>9.8110000000000003E-2</v>
      </c>
    </row>
    <row r="158" spans="1:7">
      <c r="A158" s="261" t="s">
        <v>827</v>
      </c>
      <c r="B158" s="149">
        <v>2.077E-2</v>
      </c>
      <c r="C158" s="149">
        <v>0.14945</v>
      </c>
      <c r="D158" s="149">
        <v>0.20598</v>
      </c>
      <c r="E158" s="149">
        <v>0.13552</v>
      </c>
      <c r="F158" s="149">
        <v>3.7719999999999997E-2</v>
      </c>
      <c r="G158" s="149">
        <v>9.7799999999999998E-2</v>
      </c>
    </row>
    <row r="159" spans="1:7">
      <c r="A159" s="261" t="s">
        <v>828</v>
      </c>
      <c r="B159" s="149">
        <v>2.0799999999999999E-2</v>
      </c>
      <c r="C159" s="149">
        <v>0.14907999999999999</v>
      </c>
      <c r="D159" s="149">
        <v>0.20576</v>
      </c>
      <c r="E159" s="149">
        <v>0.13550999999999999</v>
      </c>
      <c r="F159" s="149">
        <v>3.7690000000000001E-2</v>
      </c>
      <c r="G159" s="149">
        <v>9.7820000000000004E-2</v>
      </c>
    </row>
    <row r="160" spans="1:7">
      <c r="A160" s="261" t="s">
        <v>829</v>
      </c>
      <c r="B160" s="149">
        <v>2.044E-2</v>
      </c>
      <c r="C160" s="149">
        <v>0.15021999999999999</v>
      </c>
      <c r="D160" s="149">
        <v>0.20554</v>
      </c>
      <c r="E160" s="149">
        <v>0.13502</v>
      </c>
      <c r="F160" s="149">
        <v>3.6850000000000001E-2</v>
      </c>
      <c r="G160" s="149">
        <v>9.8169999999999993E-2</v>
      </c>
    </row>
    <row r="161" spans="1:7">
      <c r="A161" s="261" t="s">
        <v>830</v>
      </c>
      <c r="B161" s="149">
        <v>2.036E-2</v>
      </c>
      <c r="C161" s="149">
        <v>0.15082000000000001</v>
      </c>
      <c r="D161" s="149">
        <v>0.20560999999999999</v>
      </c>
      <c r="E161" s="149">
        <v>0.13488</v>
      </c>
      <c r="F161" s="149">
        <v>3.678E-2</v>
      </c>
      <c r="G161" s="149">
        <v>9.8100000000000007E-2</v>
      </c>
    </row>
    <row r="162" spans="1:7">
      <c r="A162" s="261" t="s">
        <v>831</v>
      </c>
      <c r="B162" s="149">
        <v>1.9439999999999999E-2</v>
      </c>
      <c r="C162" s="149">
        <v>0.15271000000000001</v>
      </c>
      <c r="D162" s="149">
        <v>0.20530000000000001</v>
      </c>
      <c r="E162" s="149">
        <v>0.13346</v>
      </c>
      <c r="F162" s="149">
        <v>3.49E-2</v>
      </c>
      <c r="G162" s="149">
        <v>9.8559999999999995E-2</v>
      </c>
    </row>
    <row r="163" spans="1:7">
      <c r="A163" s="261" t="s">
        <v>832</v>
      </c>
      <c r="B163" s="149">
        <v>1.9230000000000001E-2</v>
      </c>
      <c r="C163" s="149">
        <v>0.15210000000000001</v>
      </c>
      <c r="D163" s="149">
        <v>0.20560999999999999</v>
      </c>
      <c r="E163" s="149">
        <v>0.1318</v>
      </c>
      <c r="F163" s="149">
        <v>3.4750000000000003E-2</v>
      </c>
      <c r="G163" s="149">
        <v>9.7049999999999997E-2</v>
      </c>
    </row>
    <row r="164" spans="1:7">
      <c r="A164" s="261" t="s">
        <v>833</v>
      </c>
      <c r="B164" s="149">
        <v>1.9230000000000001E-2</v>
      </c>
      <c r="C164" s="149">
        <v>0.14258999999999999</v>
      </c>
      <c r="D164" s="149">
        <v>0.20497000000000001</v>
      </c>
      <c r="E164" s="149">
        <v>0.12764</v>
      </c>
      <c r="F164" s="149">
        <v>3.4700000000000002E-2</v>
      </c>
      <c r="G164" s="149">
        <v>9.2939999999999995E-2</v>
      </c>
    </row>
    <row r="165" spans="1:7">
      <c r="A165" s="261" t="s">
        <v>834</v>
      </c>
      <c r="B165" s="149">
        <v>1.9230000000000001E-2</v>
      </c>
      <c r="C165" s="149">
        <v>0.14305000000000001</v>
      </c>
      <c r="D165" s="149">
        <v>0.20469000000000001</v>
      </c>
      <c r="E165" s="149">
        <v>0.12744</v>
      </c>
      <c r="F165" s="149">
        <v>3.542E-2</v>
      </c>
      <c r="G165" s="149">
        <v>9.2020000000000005E-2</v>
      </c>
    </row>
    <row r="166" spans="1:7">
      <c r="A166" s="261" t="s">
        <v>835</v>
      </c>
      <c r="B166" s="149">
        <v>1.856E-2</v>
      </c>
      <c r="C166" s="149">
        <v>0.14024</v>
      </c>
      <c r="D166" s="149">
        <v>0.20533000000000001</v>
      </c>
      <c r="E166" s="149">
        <v>0.12687000000000001</v>
      </c>
      <c r="F166" s="149">
        <v>3.4070000000000003E-2</v>
      </c>
      <c r="G166" s="149">
        <v>9.2799999999999994E-2</v>
      </c>
    </row>
    <row r="167" spans="1:7">
      <c r="A167" s="261" t="s">
        <v>836</v>
      </c>
      <c r="B167" s="149">
        <v>1.864E-2</v>
      </c>
      <c r="C167" s="149">
        <v>0.13946</v>
      </c>
      <c r="D167" s="149">
        <v>0.20541000000000001</v>
      </c>
      <c r="E167" s="149">
        <v>0.12672</v>
      </c>
      <c r="F167" s="149">
        <v>3.4200000000000001E-2</v>
      </c>
      <c r="G167" s="149">
        <v>9.2520000000000005E-2</v>
      </c>
    </row>
    <row r="168" spans="1:7">
      <c r="A168" s="261" t="s">
        <v>837</v>
      </c>
      <c r="B168" s="149">
        <v>1.8450000000000001E-2</v>
      </c>
      <c r="C168" s="149">
        <v>0.13877</v>
      </c>
      <c r="D168" s="149">
        <v>0.20523</v>
      </c>
      <c r="E168" s="149">
        <v>0.12603</v>
      </c>
      <c r="F168" s="149">
        <v>3.3300000000000003E-2</v>
      </c>
      <c r="G168" s="149">
        <v>9.2730000000000007E-2</v>
      </c>
    </row>
    <row r="169" spans="1:7">
      <c r="A169" s="261" t="s">
        <v>838</v>
      </c>
      <c r="B169" s="149">
        <v>1.8780000000000002E-2</v>
      </c>
      <c r="C169" s="149">
        <v>0.13900000000000001</v>
      </c>
      <c r="D169" s="149">
        <v>0.20535</v>
      </c>
      <c r="E169" s="149">
        <v>0.12667</v>
      </c>
      <c r="F169" s="149">
        <v>3.2199999999999999E-2</v>
      </c>
      <c r="G169" s="149">
        <v>9.4469999999999998E-2</v>
      </c>
    </row>
    <row r="170" spans="1:7">
      <c r="A170" s="261" t="s">
        <v>839</v>
      </c>
      <c r="B170" s="149">
        <v>1.8919999999999999E-2</v>
      </c>
      <c r="C170" s="149">
        <v>0.14385999999999999</v>
      </c>
      <c r="D170" s="149">
        <v>0.20613999999999999</v>
      </c>
      <c r="E170" s="149">
        <v>0.12784999999999999</v>
      </c>
      <c r="F170" s="149">
        <v>3.2169999999999997E-2</v>
      </c>
      <c r="G170" s="149">
        <v>9.5680000000000001E-2</v>
      </c>
    </row>
    <row r="171" spans="1:7">
      <c r="A171" s="261" t="s">
        <v>840</v>
      </c>
      <c r="B171" s="149">
        <v>1.9120000000000002E-2</v>
      </c>
      <c r="C171" s="149">
        <v>0.1421</v>
      </c>
      <c r="D171" s="149">
        <v>0.20641000000000001</v>
      </c>
      <c r="E171" s="149">
        <v>0.12792000000000001</v>
      </c>
      <c r="F171" s="149">
        <v>3.2320000000000002E-2</v>
      </c>
      <c r="G171" s="149">
        <v>9.5600000000000004E-2</v>
      </c>
    </row>
    <row r="172" spans="1:7">
      <c r="A172" s="261" t="s">
        <v>841</v>
      </c>
      <c r="B172" s="149">
        <v>1.9089999999999999E-2</v>
      </c>
      <c r="C172" s="149">
        <v>0.14168</v>
      </c>
      <c r="D172" s="149">
        <v>0.20644000000000001</v>
      </c>
      <c r="E172" s="149">
        <v>0.12773999999999999</v>
      </c>
      <c r="F172" s="149">
        <v>3.1809999999999998E-2</v>
      </c>
      <c r="G172" s="149">
        <v>9.5930000000000001E-2</v>
      </c>
    </row>
    <row r="173" spans="1:7">
      <c r="A173" s="261" t="s">
        <v>842</v>
      </c>
      <c r="B173" s="149">
        <v>1.917E-2</v>
      </c>
      <c r="C173" s="149">
        <v>0.14130999999999999</v>
      </c>
      <c r="D173" s="149">
        <v>0.20569000000000001</v>
      </c>
      <c r="E173" s="149">
        <v>0.12773000000000001</v>
      </c>
      <c r="F173" s="149">
        <v>3.202E-2</v>
      </c>
      <c r="G173" s="149">
        <v>9.5710000000000003E-2</v>
      </c>
    </row>
    <row r="174" spans="1:7">
      <c r="A174" s="261" t="s">
        <v>843</v>
      </c>
      <c r="B174" s="149">
        <v>1.8780000000000002E-2</v>
      </c>
      <c r="C174" s="149">
        <v>0.14501</v>
      </c>
      <c r="D174" s="149">
        <v>0.20535999999999999</v>
      </c>
      <c r="E174" s="149">
        <v>0.12839</v>
      </c>
      <c r="F174" s="149">
        <v>3.2620000000000003E-2</v>
      </c>
      <c r="G174" s="149">
        <v>9.5769999999999994E-2</v>
      </c>
    </row>
    <row r="175" spans="1:7">
      <c r="A175" s="261" t="s">
        <v>844</v>
      </c>
      <c r="B175" s="149">
        <v>1.8839999999999999E-2</v>
      </c>
      <c r="C175" s="149">
        <v>0.14593999999999999</v>
      </c>
      <c r="D175" s="149">
        <v>0.20366000000000001</v>
      </c>
      <c r="E175" s="149">
        <v>0.12884999999999999</v>
      </c>
      <c r="F175" s="149">
        <v>3.2399999999999998E-2</v>
      </c>
      <c r="G175" s="149">
        <v>9.6449999999999994E-2</v>
      </c>
    </row>
    <row r="176" spans="1:7">
      <c r="A176" s="261" t="s">
        <v>845</v>
      </c>
      <c r="B176" s="149">
        <v>1.9210000000000001E-2</v>
      </c>
      <c r="C176" s="149">
        <v>0.14507999999999999</v>
      </c>
      <c r="D176" s="149">
        <v>0.20355000000000001</v>
      </c>
      <c r="E176" s="149">
        <v>0.12928999999999999</v>
      </c>
      <c r="F176" s="149">
        <v>3.3070000000000002E-2</v>
      </c>
      <c r="G176" s="149">
        <v>9.622E-2</v>
      </c>
    </row>
    <row r="177" spans="1:7">
      <c r="A177" s="261" t="s">
        <v>846</v>
      </c>
      <c r="B177" s="149">
        <v>1.8960000000000001E-2</v>
      </c>
      <c r="C177" s="149">
        <v>0.14666000000000001</v>
      </c>
      <c r="D177" s="149">
        <v>0.20354</v>
      </c>
      <c r="E177" s="149">
        <v>0.12939000000000001</v>
      </c>
      <c r="F177" s="149">
        <v>3.3149999999999999E-2</v>
      </c>
      <c r="G177" s="149">
        <v>9.6240000000000006E-2</v>
      </c>
    </row>
    <row r="178" spans="1:7">
      <c r="A178" s="261" t="s">
        <v>847</v>
      </c>
      <c r="B178" s="149">
        <v>1.9040000000000001E-2</v>
      </c>
      <c r="C178" s="149">
        <v>0.14638999999999999</v>
      </c>
      <c r="D178" s="149">
        <v>0.20388000000000001</v>
      </c>
      <c r="E178" s="149">
        <v>0.12967000000000001</v>
      </c>
      <c r="F178" s="149">
        <v>3.2800000000000003E-2</v>
      </c>
      <c r="G178" s="149">
        <v>9.6869999999999998E-2</v>
      </c>
    </row>
    <row r="179" spans="1:7">
      <c r="A179" s="261" t="s">
        <v>848</v>
      </c>
      <c r="B179" s="149">
        <v>1.9210000000000001E-2</v>
      </c>
      <c r="C179" s="149">
        <v>0.14384</v>
      </c>
      <c r="D179" s="149">
        <v>0.20388000000000001</v>
      </c>
      <c r="E179" s="149">
        <v>0.12892000000000001</v>
      </c>
      <c r="F179" s="149">
        <v>3.2669999999999998E-2</v>
      </c>
      <c r="G179" s="149">
        <v>9.6250000000000002E-2</v>
      </c>
    </row>
    <row r="180" spans="1:7">
      <c r="A180" s="261" t="s">
        <v>849</v>
      </c>
      <c r="B180" s="149">
        <v>1.9109999999999999E-2</v>
      </c>
      <c r="C180" s="149">
        <v>0.14990999999999999</v>
      </c>
      <c r="D180" s="149">
        <v>0.20927999999999999</v>
      </c>
      <c r="E180" s="149">
        <v>0.1323</v>
      </c>
      <c r="F180" s="149">
        <v>3.2300000000000002E-2</v>
      </c>
      <c r="G180" s="149">
        <v>0.1</v>
      </c>
    </row>
    <row r="181" spans="1:7">
      <c r="A181" s="261" t="s">
        <v>850</v>
      </c>
      <c r="B181" s="149">
        <v>1.9550000000000001E-2</v>
      </c>
      <c r="C181" s="149">
        <v>0.14942</v>
      </c>
      <c r="D181" s="149">
        <v>0.2089</v>
      </c>
      <c r="E181" s="149">
        <v>0.13264000000000001</v>
      </c>
      <c r="F181" s="149">
        <v>3.175E-2</v>
      </c>
      <c r="G181" s="149">
        <v>0.10088999999999999</v>
      </c>
    </row>
    <row r="182" spans="1:7">
      <c r="A182" s="261" t="s">
        <v>851</v>
      </c>
      <c r="B182" s="149">
        <v>1.9089999999999999E-2</v>
      </c>
      <c r="C182" s="149">
        <v>0.14605000000000001</v>
      </c>
      <c r="D182" s="149">
        <v>0.20812</v>
      </c>
      <c r="E182" s="149">
        <v>0.12953999999999999</v>
      </c>
      <c r="F182" s="149">
        <v>3.2599999999999997E-2</v>
      </c>
      <c r="G182" s="149">
        <v>9.6939999999999998E-2</v>
      </c>
    </row>
    <row r="183" spans="1:7">
      <c r="A183" s="261" t="s">
        <v>852</v>
      </c>
      <c r="B183" s="149">
        <v>1.9029999999999998E-2</v>
      </c>
      <c r="C183" s="149">
        <v>0.14638999999999999</v>
      </c>
      <c r="D183" s="149">
        <v>0.20799999999999999</v>
      </c>
      <c r="E183" s="149">
        <v>0.12956999999999999</v>
      </c>
      <c r="F183" s="149">
        <v>3.4099999999999998E-2</v>
      </c>
      <c r="G183" s="149">
        <v>9.5469999999999999E-2</v>
      </c>
    </row>
    <row r="184" spans="1:7">
      <c r="A184" s="261" t="s">
        <v>853</v>
      </c>
      <c r="B184" s="149">
        <v>1.873E-2</v>
      </c>
      <c r="C184" s="149">
        <v>0.14496999999999999</v>
      </c>
      <c r="D184" s="149">
        <v>0.20932000000000001</v>
      </c>
      <c r="E184" s="149">
        <v>0.12938</v>
      </c>
      <c r="F184" s="149">
        <v>3.4200000000000001E-2</v>
      </c>
      <c r="G184" s="149">
        <v>9.5180000000000001E-2</v>
      </c>
    </row>
    <row r="185" spans="1:7">
      <c r="A185" s="261" t="s">
        <v>854</v>
      </c>
      <c r="B185" s="149">
        <v>1.857E-2</v>
      </c>
      <c r="C185" s="149">
        <v>0.15043999999999999</v>
      </c>
      <c r="D185" s="149">
        <v>0.21110999999999999</v>
      </c>
      <c r="E185" s="149">
        <v>0.13153999999999999</v>
      </c>
      <c r="F185" s="149">
        <v>3.4200000000000001E-2</v>
      </c>
      <c r="G185" s="149">
        <v>9.7339999999999996E-2</v>
      </c>
    </row>
    <row r="186" spans="1:7">
      <c r="A186" s="261" t="s">
        <v>855</v>
      </c>
      <c r="B186" s="149">
        <v>1.821E-2</v>
      </c>
      <c r="C186" s="149">
        <v>0.15037</v>
      </c>
      <c r="D186" s="149">
        <v>0.21103</v>
      </c>
      <c r="E186" s="149">
        <v>0.13167999999999999</v>
      </c>
      <c r="F186" s="149">
        <v>3.4279999999999998E-2</v>
      </c>
      <c r="G186" s="149">
        <v>9.74E-2</v>
      </c>
    </row>
    <row r="187" spans="1:7">
      <c r="A187" s="261" t="s">
        <v>856</v>
      </c>
      <c r="B187" s="149">
        <v>1.8190000000000001E-2</v>
      </c>
      <c r="C187" s="149">
        <v>0.16644</v>
      </c>
      <c r="D187" s="149">
        <v>0.21123</v>
      </c>
      <c r="E187" s="149">
        <v>0.13811000000000001</v>
      </c>
      <c r="F187" s="149">
        <v>3.4070000000000003E-2</v>
      </c>
      <c r="G187" s="149">
        <v>0.10403999999999999</v>
      </c>
    </row>
    <row r="188" spans="1:7">
      <c r="A188" s="261" t="s">
        <v>857</v>
      </c>
      <c r="B188" s="149">
        <v>1.8149999999999999E-2</v>
      </c>
      <c r="C188" s="149">
        <v>0.16495000000000001</v>
      </c>
      <c r="D188" s="149">
        <v>0.21123</v>
      </c>
      <c r="E188" s="149">
        <v>0.13772000000000001</v>
      </c>
      <c r="F188" s="149">
        <v>3.3910000000000003E-2</v>
      </c>
      <c r="G188" s="149">
        <v>0.10381</v>
      </c>
    </row>
    <row r="189" spans="1:7">
      <c r="A189" s="261" t="s">
        <v>657</v>
      </c>
      <c r="B189" s="149">
        <v>1.822E-2</v>
      </c>
      <c r="C189" s="149">
        <v>0.16449</v>
      </c>
      <c r="D189" s="149">
        <v>0.21412999999999999</v>
      </c>
      <c r="E189" s="149">
        <v>0.13669999999999999</v>
      </c>
      <c r="F189" s="149">
        <v>3.2349999999999997E-2</v>
      </c>
      <c r="G189" s="149">
        <v>0.10435</v>
      </c>
    </row>
    <row r="190" spans="1:7">
      <c r="A190" s="261" t="s">
        <v>658</v>
      </c>
      <c r="B190" s="149">
        <v>1.8360000000000001E-2</v>
      </c>
      <c r="C190" s="149">
        <v>0.15084</v>
      </c>
      <c r="D190" s="149">
        <v>0.21409</v>
      </c>
      <c r="E190" s="149">
        <v>0.13685</v>
      </c>
      <c r="F190" s="149">
        <v>3.1600000000000003E-2</v>
      </c>
      <c r="G190" s="149">
        <v>0.10525</v>
      </c>
    </row>
    <row r="191" spans="1:7">
      <c r="A191" s="261" t="s">
        <v>659</v>
      </c>
      <c r="B191" s="149">
        <v>1.8599999999999998E-2</v>
      </c>
      <c r="C191" s="149">
        <v>0.16173999999999999</v>
      </c>
      <c r="D191" s="149">
        <v>0.21382000000000001</v>
      </c>
      <c r="E191" s="149">
        <v>0.14107</v>
      </c>
      <c r="F191" s="149">
        <v>3.1870000000000002E-2</v>
      </c>
      <c r="G191" s="149">
        <v>0.10920000000000001</v>
      </c>
    </row>
    <row r="192" spans="1:7">
      <c r="A192" s="261" t="s">
        <v>660</v>
      </c>
      <c r="B192" s="149">
        <v>1.8960000000000001E-2</v>
      </c>
      <c r="C192" s="149">
        <v>0.15482000000000001</v>
      </c>
      <c r="D192" s="149">
        <v>0.21396999999999999</v>
      </c>
      <c r="E192" s="149">
        <v>0.13894000000000001</v>
      </c>
      <c r="F192" s="149">
        <v>3.1800000000000002E-2</v>
      </c>
      <c r="G192" s="149">
        <v>0.10714</v>
      </c>
    </row>
    <row r="193" spans="1:7">
      <c r="A193" s="261" t="s">
        <v>661</v>
      </c>
      <c r="B193" s="149">
        <v>1.9040000000000001E-2</v>
      </c>
      <c r="C193" s="149">
        <v>0.15346000000000001</v>
      </c>
      <c r="D193" s="149">
        <v>0.21484</v>
      </c>
      <c r="E193" s="149">
        <v>0.13835</v>
      </c>
      <c r="F193" s="149">
        <v>3.177E-2</v>
      </c>
      <c r="G193" s="149">
        <v>0.10657999999999999</v>
      </c>
    </row>
    <row r="194" spans="1:7">
      <c r="A194" s="261" t="s">
        <v>662</v>
      </c>
      <c r="B194" s="149">
        <v>1.8689999999999998E-2</v>
      </c>
      <c r="C194" s="149">
        <v>0.15225</v>
      </c>
      <c r="D194" s="149">
        <v>0.21709000000000001</v>
      </c>
      <c r="E194" s="149">
        <v>0.13617000000000001</v>
      </c>
      <c r="F194" s="149">
        <v>3.3050000000000003E-2</v>
      </c>
      <c r="G194" s="149">
        <v>0.10312</v>
      </c>
    </row>
    <row r="195" spans="1:7">
      <c r="A195" s="261" t="s">
        <v>663</v>
      </c>
      <c r="B195" s="149">
        <v>1.856E-2</v>
      </c>
      <c r="C195" s="149">
        <v>0.14265</v>
      </c>
      <c r="D195" s="149">
        <v>0.21708</v>
      </c>
      <c r="E195" s="149">
        <v>0.13222999999999999</v>
      </c>
      <c r="F195" s="149">
        <v>3.3099999999999997E-2</v>
      </c>
      <c r="G195" s="149">
        <v>9.9129999999999996E-2</v>
      </c>
    </row>
    <row r="196" spans="1:7">
      <c r="A196" s="261" t="s">
        <v>664</v>
      </c>
      <c r="B196" s="149">
        <v>1.8620000000000001E-2</v>
      </c>
      <c r="C196" s="149">
        <v>0.14266000000000001</v>
      </c>
      <c r="D196" s="149">
        <v>0.21740999999999999</v>
      </c>
      <c r="E196" s="149">
        <v>0.13228999999999999</v>
      </c>
      <c r="F196" s="149">
        <v>3.3050000000000003E-2</v>
      </c>
      <c r="G196" s="149">
        <v>9.9239999999999995E-2</v>
      </c>
    </row>
    <row r="197" spans="1:7">
      <c r="A197" s="261" t="s">
        <v>665</v>
      </c>
      <c r="B197" s="149">
        <v>1.8599999999999998E-2</v>
      </c>
      <c r="C197" s="149">
        <v>0.14313000000000001</v>
      </c>
      <c r="D197" s="149">
        <v>0.21773000000000001</v>
      </c>
      <c r="E197" s="149">
        <v>0.13242999999999999</v>
      </c>
      <c r="F197" s="149">
        <v>3.3250000000000002E-2</v>
      </c>
      <c r="G197" s="149">
        <v>9.9180000000000004E-2</v>
      </c>
    </row>
    <row r="198" spans="1:7">
      <c r="A198" s="261" t="s">
        <v>666</v>
      </c>
      <c r="B198" s="149">
        <v>1.9470000000000001E-2</v>
      </c>
      <c r="C198" s="149">
        <v>0.14310999999999999</v>
      </c>
      <c r="D198" s="149">
        <v>0.21776000000000001</v>
      </c>
      <c r="E198" s="149">
        <v>0.13272999999999999</v>
      </c>
      <c r="F198" s="149">
        <v>3.3529999999999997E-2</v>
      </c>
      <c r="G198" s="149">
        <v>9.9199999999999997E-2</v>
      </c>
    </row>
    <row r="199" spans="1:7">
      <c r="A199" s="261" t="s">
        <v>667</v>
      </c>
      <c r="B199" s="149">
        <v>1.9390000000000001E-2</v>
      </c>
      <c r="C199" s="149">
        <v>0.14974999999999999</v>
      </c>
      <c r="D199" s="149">
        <v>0.21789</v>
      </c>
      <c r="E199" s="149">
        <v>0.13098000000000001</v>
      </c>
      <c r="F199" s="149">
        <v>3.32E-2</v>
      </c>
      <c r="G199" s="149">
        <v>9.7780000000000006E-2</v>
      </c>
    </row>
    <row r="200" spans="1:7">
      <c r="A200" s="261" t="s">
        <v>668</v>
      </c>
      <c r="B200" s="149">
        <v>1.9220000000000001E-2</v>
      </c>
      <c r="C200" s="149">
        <v>0.15373000000000001</v>
      </c>
      <c r="D200" s="149">
        <v>0.21829999999999999</v>
      </c>
      <c r="E200" s="149">
        <v>0.13203999999999999</v>
      </c>
      <c r="F200" s="149">
        <v>3.2070000000000001E-2</v>
      </c>
      <c r="G200" s="149">
        <v>9.9970000000000003E-2</v>
      </c>
    </row>
    <row r="201" spans="1:7">
      <c r="A201" s="261" t="s">
        <v>669</v>
      </c>
      <c r="B201" s="149">
        <v>1.9179999999999999E-2</v>
      </c>
      <c r="C201" s="149">
        <v>0.14929000000000001</v>
      </c>
      <c r="D201" s="149">
        <v>0.21811</v>
      </c>
      <c r="E201" s="149">
        <v>0.13034999999999999</v>
      </c>
      <c r="F201" s="149">
        <v>3.3020000000000001E-2</v>
      </c>
      <c r="G201" s="149">
        <v>9.733E-2</v>
      </c>
    </row>
    <row r="202" spans="1:7">
      <c r="A202" s="261" t="s">
        <v>670</v>
      </c>
      <c r="B202" s="149">
        <v>1.967E-2</v>
      </c>
      <c r="C202" s="149">
        <v>0.14932999999999999</v>
      </c>
      <c r="D202" s="149">
        <v>0.21734000000000001</v>
      </c>
      <c r="E202" s="149">
        <v>0.13099</v>
      </c>
      <c r="F202" s="149">
        <v>3.3099999999999997E-2</v>
      </c>
      <c r="G202" s="149">
        <v>9.7890000000000005E-2</v>
      </c>
    </row>
    <row r="203" spans="1:7">
      <c r="A203" s="261" t="s">
        <v>671</v>
      </c>
      <c r="B203" s="149">
        <v>1.9460000000000002E-2</v>
      </c>
      <c r="C203" s="149">
        <v>0.15323999999999999</v>
      </c>
      <c r="D203" s="149">
        <v>0.21698000000000001</v>
      </c>
      <c r="E203" s="149">
        <v>0.13155</v>
      </c>
      <c r="F203" s="149">
        <v>3.32E-2</v>
      </c>
      <c r="G203" s="149">
        <v>9.8350000000000007E-2</v>
      </c>
    </row>
    <row r="204" spans="1:7">
      <c r="A204" s="261" t="s">
        <v>672</v>
      </c>
      <c r="B204" s="149">
        <v>1.9570000000000001E-2</v>
      </c>
      <c r="C204" s="149">
        <v>0.14141000000000001</v>
      </c>
      <c r="D204" s="149">
        <v>0.21634</v>
      </c>
      <c r="E204" s="149">
        <v>0.12847</v>
      </c>
      <c r="F204" s="149">
        <v>3.1809999999999998E-2</v>
      </c>
      <c r="G204" s="149">
        <v>9.6659999999999996E-2</v>
      </c>
    </row>
    <row r="205" spans="1:7">
      <c r="A205" s="261" t="s">
        <v>673</v>
      </c>
      <c r="B205" s="149">
        <v>1.9619999999999999E-2</v>
      </c>
      <c r="C205" s="149">
        <v>0.14105000000000001</v>
      </c>
      <c r="D205" s="149">
        <v>0.21656</v>
      </c>
      <c r="E205" s="149">
        <v>0.129</v>
      </c>
      <c r="F205" s="149">
        <v>3.107E-2</v>
      </c>
      <c r="G205" s="149">
        <v>9.7930000000000003E-2</v>
      </c>
    </row>
    <row r="206" spans="1:7">
      <c r="A206" s="261" t="s">
        <v>674</v>
      </c>
      <c r="B206" s="149">
        <v>1.9230000000000001E-2</v>
      </c>
      <c r="C206" s="149">
        <v>0.14280999999999999</v>
      </c>
      <c r="D206" s="149">
        <v>0.21572</v>
      </c>
      <c r="E206" s="149">
        <v>0.12956000000000001</v>
      </c>
      <c r="F206" s="149">
        <v>3.1019999999999999E-2</v>
      </c>
      <c r="G206" s="149">
        <v>9.8540000000000003E-2</v>
      </c>
    </row>
    <row r="207" spans="1:7">
      <c r="A207" s="261" t="s">
        <v>675</v>
      </c>
      <c r="B207" s="149">
        <v>1.9040000000000001E-2</v>
      </c>
      <c r="C207" s="149">
        <v>0.14293</v>
      </c>
      <c r="D207" s="149">
        <v>0.21573000000000001</v>
      </c>
      <c r="E207" s="149">
        <v>0.12884000000000001</v>
      </c>
      <c r="F207" s="149">
        <v>3.075E-2</v>
      </c>
      <c r="G207" s="149">
        <v>9.8089999999999997E-2</v>
      </c>
    </row>
    <row r="208" spans="1:7">
      <c r="A208" s="261" t="s">
        <v>676</v>
      </c>
      <c r="B208" s="149">
        <v>1.9130000000000001E-2</v>
      </c>
      <c r="C208" s="149">
        <v>0.13868</v>
      </c>
      <c r="D208" s="149">
        <v>0.21562999999999999</v>
      </c>
      <c r="E208" s="149">
        <v>0.12703</v>
      </c>
      <c r="F208" s="149">
        <v>3.0370000000000001E-2</v>
      </c>
      <c r="G208" s="149">
        <v>9.6659999999999996E-2</v>
      </c>
    </row>
    <row r="209" spans="1:7">
      <c r="A209" s="261" t="s">
        <v>677</v>
      </c>
      <c r="B209" s="149">
        <v>1.9400000000000001E-2</v>
      </c>
      <c r="C209" s="149">
        <v>0.13711000000000001</v>
      </c>
      <c r="D209" s="149">
        <v>0.21590000000000001</v>
      </c>
      <c r="E209" s="149">
        <v>0.12609999999999999</v>
      </c>
      <c r="F209" s="149">
        <v>3.005E-2</v>
      </c>
      <c r="G209" s="149">
        <v>9.6049999999999996E-2</v>
      </c>
    </row>
    <row r="210" spans="1:7">
      <c r="A210" s="261" t="s">
        <v>678</v>
      </c>
      <c r="B210" s="149">
        <v>1.9279999999999999E-2</v>
      </c>
      <c r="C210" s="149">
        <v>0.13614000000000001</v>
      </c>
      <c r="D210" s="149">
        <v>0.21556</v>
      </c>
      <c r="E210" s="149">
        <v>0.12554999999999999</v>
      </c>
      <c r="F210" s="149">
        <v>2.9649999999999999E-2</v>
      </c>
      <c r="G210" s="149">
        <v>9.5899999999999999E-2</v>
      </c>
    </row>
    <row r="211" spans="1:7">
      <c r="A211" s="261" t="s">
        <v>679</v>
      </c>
      <c r="B211" s="149">
        <v>1.9349999999999999E-2</v>
      </c>
      <c r="C211" s="149">
        <v>0.13689000000000001</v>
      </c>
      <c r="D211" s="149">
        <v>0.21553</v>
      </c>
      <c r="E211" s="149">
        <v>0.12642999999999999</v>
      </c>
      <c r="F211" s="149">
        <v>2.8850000000000001E-2</v>
      </c>
      <c r="G211" s="149">
        <v>9.758E-2</v>
      </c>
    </row>
    <row r="212" spans="1:7">
      <c r="A212" s="261" t="s">
        <v>680</v>
      </c>
      <c r="B212" s="149">
        <v>1.9460000000000002E-2</v>
      </c>
      <c r="C212" s="149">
        <v>0.13839000000000001</v>
      </c>
      <c r="D212" s="149">
        <v>0.21597</v>
      </c>
      <c r="E212" s="149">
        <v>0.12837000000000001</v>
      </c>
      <c r="F212" s="149">
        <v>2.9499999999999998E-2</v>
      </c>
      <c r="G212" s="149">
        <v>9.887E-2</v>
      </c>
    </row>
    <row r="213" spans="1:7">
      <c r="A213" s="261" t="s">
        <v>681</v>
      </c>
      <c r="B213" s="149">
        <v>1.9609999999999999E-2</v>
      </c>
      <c r="C213" s="149">
        <v>0.13924</v>
      </c>
      <c r="D213" s="149">
        <v>0.21606</v>
      </c>
      <c r="E213" s="149">
        <v>0.12839</v>
      </c>
      <c r="F213" s="149">
        <v>3.04E-2</v>
      </c>
      <c r="G213" s="149">
        <v>9.7989999999999994E-2</v>
      </c>
    </row>
    <row r="214" spans="1:7">
      <c r="A214" s="261" t="s">
        <v>682</v>
      </c>
      <c r="B214" s="149">
        <v>1.9380000000000001E-2</v>
      </c>
      <c r="C214" s="149">
        <v>0.13729</v>
      </c>
      <c r="D214" s="149">
        <v>0.21365000000000001</v>
      </c>
      <c r="E214" s="149">
        <v>0.12531999999999999</v>
      </c>
      <c r="F214" s="149">
        <v>2.877E-2</v>
      </c>
      <c r="G214" s="149">
        <v>9.6549999999999997E-2</v>
      </c>
    </row>
    <row r="215" spans="1:7">
      <c r="A215" s="261" t="s">
        <v>683</v>
      </c>
      <c r="B215" s="149">
        <v>1.9380000000000001E-2</v>
      </c>
      <c r="C215" s="149">
        <v>0.13616</v>
      </c>
      <c r="D215" s="149">
        <v>0.2135</v>
      </c>
      <c r="E215" s="149">
        <v>0.12486999999999999</v>
      </c>
      <c r="F215" s="149">
        <v>2.86E-2</v>
      </c>
      <c r="G215" s="149">
        <v>9.6269999999999994E-2</v>
      </c>
    </row>
    <row r="216" spans="1:7">
      <c r="A216" s="261" t="s">
        <v>684</v>
      </c>
      <c r="B216" s="149">
        <v>1.933E-2</v>
      </c>
      <c r="C216" s="149">
        <v>0.13561000000000001</v>
      </c>
      <c r="D216" s="149">
        <v>0.21353</v>
      </c>
      <c r="E216" s="149">
        <v>0.12357</v>
      </c>
      <c r="F216" s="149">
        <v>2.809E-2</v>
      </c>
      <c r="G216" s="149">
        <v>9.5479999999999995E-2</v>
      </c>
    </row>
    <row r="217" spans="1:7">
      <c r="A217" s="261" t="s">
        <v>685</v>
      </c>
      <c r="B217" s="149">
        <v>1.951E-2</v>
      </c>
      <c r="C217" s="149">
        <v>0.13642000000000001</v>
      </c>
      <c r="D217" s="149">
        <v>0.21354000000000001</v>
      </c>
      <c r="E217" s="149">
        <v>0.12454</v>
      </c>
      <c r="F217" s="149">
        <v>2.827E-2</v>
      </c>
      <c r="G217" s="149">
        <v>9.6269999999999994E-2</v>
      </c>
    </row>
    <row r="218" spans="1:7">
      <c r="A218" s="261" t="s">
        <v>686</v>
      </c>
      <c r="B218" s="149">
        <v>1.9699999999999999E-2</v>
      </c>
      <c r="C218" s="149">
        <v>0.13743</v>
      </c>
      <c r="D218" s="149">
        <v>0.21364</v>
      </c>
      <c r="E218" s="149">
        <v>0.12570999999999999</v>
      </c>
      <c r="F218" s="149">
        <v>2.7380000000000002E-2</v>
      </c>
      <c r="G218" s="149">
        <v>9.8330000000000001E-2</v>
      </c>
    </row>
    <row r="219" spans="1:7">
      <c r="A219" s="261" t="s">
        <v>687</v>
      </c>
      <c r="B219" s="149">
        <v>1.9279999999999999E-2</v>
      </c>
      <c r="C219" s="149">
        <v>0.13592000000000001</v>
      </c>
      <c r="D219" s="149">
        <v>0.21179999999999999</v>
      </c>
      <c r="E219" s="149">
        <v>0.12651999999999999</v>
      </c>
      <c r="F219" s="149">
        <v>2.7310000000000001E-2</v>
      </c>
      <c r="G219" s="149">
        <v>9.9210000000000007E-2</v>
      </c>
    </row>
    <row r="220" spans="1:7">
      <c r="A220" s="261" t="s">
        <v>688</v>
      </c>
      <c r="B220" s="149">
        <v>1.9359999999999999E-2</v>
      </c>
      <c r="C220" s="149">
        <v>0.13622999999999999</v>
      </c>
      <c r="D220" s="149">
        <v>0.21153</v>
      </c>
      <c r="E220" s="149">
        <v>0.12705</v>
      </c>
      <c r="F220" s="149">
        <v>2.7019999999999999E-2</v>
      </c>
      <c r="G220" s="149">
        <v>0.10002999999999999</v>
      </c>
    </row>
    <row r="221" spans="1:7">
      <c r="A221" s="261" t="s">
        <v>689</v>
      </c>
      <c r="B221" s="149">
        <v>1.9640000000000001E-2</v>
      </c>
      <c r="C221" s="149">
        <v>0.13866999999999999</v>
      </c>
      <c r="D221" s="149">
        <v>0.21149999999999999</v>
      </c>
      <c r="E221" s="149">
        <v>0.12673000000000001</v>
      </c>
      <c r="F221" s="149">
        <v>2.775E-2</v>
      </c>
      <c r="G221" s="149">
        <v>9.8979999999999999E-2</v>
      </c>
    </row>
    <row r="222" spans="1:7">
      <c r="A222" s="261" t="s">
        <v>690</v>
      </c>
      <c r="B222" s="149">
        <v>1.9980000000000001E-2</v>
      </c>
      <c r="C222" s="149">
        <v>0.13875999999999999</v>
      </c>
      <c r="D222" s="149">
        <v>0.21156</v>
      </c>
      <c r="E222" s="149">
        <v>0.12755</v>
      </c>
      <c r="F222" s="149">
        <v>2.7449999999999999E-2</v>
      </c>
      <c r="G222" s="149">
        <v>0.10009999999999999</v>
      </c>
    </row>
    <row r="223" spans="1:7">
      <c r="A223" s="261" t="s">
        <v>691</v>
      </c>
      <c r="B223" s="149">
        <v>1.976E-2</v>
      </c>
      <c r="C223" s="149">
        <v>0.13613</v>
      </c>
      <c r="D223" s="149">
        <v>0.21135000000000001</v>
      </c>
      <c r="E223" s="149">
        <v>0.12812999999999999</v>
      </c>
      <c r="F223" s="149">
        <v>2.7400000000000001E-2</v>
      </c>
      <c r="G223" s="149">
        <v>0.10073</v>
      </c>
    </row>
    <row r="224" spans="1:7">
      <c r="A224" s="261" t="s">
        <v>692</v>
      </c>
      <c r="B224" s="149">
        <v>1.968E-2</v>
      </c>
      <c r="C224" s="149">
        <v>0.16807</v>
      </c>
      <c r="D224" s="149">
        <v>0.20984</v>
      </c>
      <c r="E224" s="149">
        <v>0.1406</v>
      </c>
      <c r="F224" s="149">
        <v>2.6950000000000002E-2</v>
      </c>
      <c r="G224" s="149">
        <v>0.11365</v>
      </c>
    </row>
    <row r="225" spans="1:7">
      <c r="A225" s="261" t="s">
        <v>693</v>
      </c>
      <c r="B225" s="149">
        <v>1.9560000000000001E-2</v>
      </c>
      <c r="C225" s="149">
        <v>0.17069999999999999</v>
      </c>
      <c r="D225" s="149">
        <v>0.21004</v>
      </c>
      <c r="E225" s="149">
        <v>0.14166999999999999</v>
      </c>
      <c r="F225" s="149">
        <v>2.7210000000000002E-2</v>
      </c>
      <c r="G225" s="149">
        <v>0.11446000000000001</v>
      </c>
    </row>
    <row r="226" spans="1:7">
      <c r="A226" s="261" t="s">
        <v>694</v>
      </c>
      <c r="B226" s="149">
        <v>1.9910000000000001E-2</v>
      </c>
      <c r="C226" s="149">
        <v>0.17885000000000001</v>
      </c>
      <c r="D226" s="149">
        <v>0.21023</v>
      </c>
      <c r="E226" s="149">
        <v>0.14521000000000001</v>
      </c>
      <c r="F226" s="149">
        <v>2.717E-2</v>
      </c>
      <c r="G226" s="149">
        <v>0.11804000000000001</v>
      </c>
    </row>
    <row r="227" spans="1:7">
      <c r="A227" s="261" t="s">
        <v>695</v>
      </c>
      <c r="B227" s="149">
        <v>1.959E-2</v>
      </c>
      <c r="C227" s="149">
        <v>0.17977000000000001</v>
      </c>
      <c r="D227" s="149">
        <v>0.21190999999999999</v>
      </c>
      <c r="E227" s="149">
        <v>0.14515</v>
      </c>
      <c r="F227" s="149">
        <v>2.7019999999999999E-2</v>
      </c>
      <c r="G227" s="149">
        <v>0.11813</v>
      </c>
    </row>
    <row r="228" spans="1:7">
      <c r="A228" s="261" t="s">
        <v>696</v>
      </c>
      <c r="B228" s="149">
        <v>1.917E-2</v>
      </c>
      <c r="C228" s="149">
        <v>0.18465999999999999</v>
      </c>
      <c r="D228" s="149">
        <v>0.21501999999999999</v>
      </c>
      <c r="E228" s="149">
        <v>0.14710999999999999</v>
      </c>
      <c r="F228" s="149">
        <v>2.647E-2</v>
      </c>
      <c r="G228" s="149">
        <v>0.12064</v>
      </c>
    </row>
    <row r="229" spans="1:7">
      <c r="A229" s="261" t="s">
        <v>697</v>
      </c>
      <c r="B229" s="149">
        <v>1.899E-2</v>
      </c>
      <c r="C229" s="149">
        <v>0.18590999999999999</v>
      </c>
      <c r="D229" s="149">
        <v>0.21534</v>
      </c>
      <c r="E229" s="149">
        <v>0.14685000000000001</v>
      </c>
      <c r="F229" s="149">
        <v>2.6769999999999999E-2</v>
      </c>
      <c r="G229" s="149">
        <v>0.12008000000000001</v>
      </c>
    </row>
    <row r="230" spans="1:7">
      <c r="A230" s="261" t="s">
        <v>698</v>
      </c>
      <c r="B230" s="149">
        <v>1.9300000000000001E-2</v>
      </c>
      <c r="C230" s="149">
        <v>0.18672</v>
      </c>
      <c r="D230" s="149">
        <v>0.21518999999999999</v>
      </c>
      <c r="E230" s="149">
        <v>0.14907999999999999</v>
      </c>
      <c r="F230" s="149">
        <v>2.6120000000000001E-2</v>
      </c>
      <c r="G230" s="149">
        <v>0.12296</v>
      </c>
    </row>
    <row r="231" spans="1:7">
      <c r="A231" s="261" t="s">
        <v>699</v>
      </c>
      <c r="B231" s="149">
        <v>1.9390000000000001E-2</v>
      </c>
      <c r="C231" s="149">
        <v>0.18534</v>
      </c>
      <c r="D231" s="149">
        <v>0.21573000000000001</v>
      </c>
      <c r="E231" s="149">
        <v>0.15017</v>
      </c>
      <c r="F231" s="149">
        <v>2.6849999999999999E-2</v>
      </c>
      <c r="G231" s="149">
        <v>0.12332</v>
      </c>
    </row>
    <row r="232" spans="1:7">
      <c r="A232" s="261" t="s">
        <v>700</v>
      </c>
      <c r="B232" s="149">
        <v>1.9519999999999999E-2</v>
      </c>
      <c r="C232" s="149">
        <v>0.18448000000000001</v>
      </c>
      <c r="D232" s="149">
        <v>0.21653</v>
      </c>
      <c r="E232" s="149">
        <v>0.15468000000000001</v>
      </c>
      <c r="F232" s="149">
        <v>2.6669999999999999E-2</v>
      </c>
      <c r="G232" s="149">
        <v>0.12801000000000001</v>
      </c>
    </row>
    <row r="233" spans="1:7">
      <c r="A233" s="261" t="s">
        <v>701</v>
      </c>
      <c r="B233" s="149">
        <v>1.9480000000000001E-2</v>
      </c>
      <c r="C233" s="149">
        <v>0.18243000000000001</v>
      </c>
      <c r="D233" s="149">
        <v>0.2165</v>
      </c>
      <c r="E233" s="149">
        <v>0.15451999999999999</v>
      </c>
      <c r="F233" s="149">
        <v>2.6200000000000001E-2</v>
      </c>
      <c r="G233" s="149">
        <v>0.12831999999999999</v>
      </c>
    </row>
    <row r="234" spans="1:7">
      <c r="A234" s="261" t="s">
        <v>702</v>
      </c>
      <c r="B234" s="149">
        <v>1.8859999999999998E-2</v>
      </c>
      <c r="C234" s="149">
        <v>0.18303</v>
      </c>
      <c r="D234" s="149">
        <v>0.21622</v>
      </c>
      <c r="E234" s="149">
        <v>0.15367</v>
      </c>
      <c r="F234" s="149">
        <v>2.7199999999999998E-2</v>
      </c>
      <c r="G234" s="149">
        <v>0.12647</v>
      </c>
    </row>
    <row r="235" spans="1:7">
      <c r="A235" s="261" t="s">
        <v>703</v>
      </c>
      <c r="B235" s="149">
        <v>1.8800000000000001E-2</v>
      </c>
      <c r="C235" s="149">
        <v>0.18429000000000001</v>
      </c>
      <c r="D235" s="149">
        <v>0.21612999999999999</v>
      </c>
      <c r="E235" s="149">
        <v>0.15417</v>
      </c>
      <c r="F235" s="149">
        <v>2.7150000000000001E-2</v>
      </c>
      <c r="G235" s="149">
        <v>0.12701999999999999</v>
      </c>
    </row>
    <row r="236" spans="1:7">
      <c r="A236" s="261" t="s">
        <v>704</v>
      </c>
      <c r="B236" s="149">
        <v>1.8180000000000002E-2</v>
      </c>
      <c r="C236" s="149">
        <v>0.1845</v>
      </c>
      <c r="D236" s="149">
        <v>0.21748000000000001</v>
      </c>
      <c r="E236" s="149">
        <v>0.1535</v>
      </c>
      <c r="F236" s="149">
        <v>2.7650000000000001E-2</v>
      </c>
      <c r="G236" s="149">
        <v>0.12584999999999999</v>
      </c>
    </row>
    <row r="237" spans="1:7">
      <c r="A237" s="261" t="s">
        <v>705</v>
      </c>
      <c r="B237" s="149">
        <v>1.8069999999999999E-2</v>
      </c>
      <c r="C237" s="149">
        <v>0.18459</v>
      </c>
      <c r="D237" s="149">
        <v>0.21737000000000001</v>
      </c>
      <c r="E237" s="149">
        <v>0.15198999999999999</v>
      </c>
      <c r="F237" s="149">
        <v>2.7300000000000001E-2</v>
      </c>
      <c r="G237" s="149">
        <v>0.12469</v>
      </c>
    </row>
    <row r="238" spans="1:7">
      <c r="A238" s="261" t="s">
        <v>706</v>
      </c>
      <c r="B238" s="149">
        <v>1.8030000000000001E-2</v>
      </c>
      <c r="C238" s="149">
        <v>0.18540999999999999</v>
      </c>
      <c r="D238" s="149">
        <v>0.21708</v>
      </c>
      <c r="E238" s="149">
        <v>0.1527</v>
      </c>
      <c r="F238" s="149">
        <v>2.708E-2</v>
      </c>
      <c r="G238" s="149">
        <v>0.12562000000000001</v>
      </c>
    </row>
    <row r="239" spans="1:7">
      <c r="A239" s="261" t="s">
        <v>707</v>
      </c>
      <c r="B239" s="149">
        <v>1.797E-2</v>
      </c>
      <c r="C239" s="149">
        <v>0.18554000000000001</v>
      </c>
      <c r="D239" s="149">
        <v>0.21718000000000001</v>
      </c>
      <c r="E239" s="149">
        <v>0.15318999999999999</v>
      </c>
      <c r="F239" s="149">
        <v>2.7019999999999999E-2</v>
      </c>
      <c r="G239" s="149">
        <v>0.12617</v>
      </c>
    </row>
    <row r="240" spans="1:7">
      <c r="A240" s="261" t="s">
        <v>708</v>
      </c>
      <c r="B240" s="149">
        <v>1.831E-2</v>
      </c>
      <c r="C240" s="149">
        <v>0.18429999999999999</v>
      </c>
      <c r="D240" s="149">
        <v>0.21631</v>
      </c>
      <c r="E240" s="149">
        <v>0.15337000000000001</v>
      </c>
      <c r="F240" s="149">
        <v>2.7150000000000001E-2</v>
      </c>
      <c r="G240" s="149">
        <v>0.12622</v>
      </c>
    </row>
    <row r="241" spans="1:7">
      <c r="A241" s="261" t="s">
        <v>709</v>
      </c>
      <c r="B241" s="149">
        <v>1.8190000000000001E-2</v>
      </c>
      <c r="C241" s="149">
        <v>0.18468999999999999</v>
      </c>
      <c r="D241" s="149">
        <v>0.21729999999999999</v>
      </c>
      <c r="E241" s="149">
        <v>0.15090000000000001</v>
      </c>
      <c r="F241" s="149">
        <v>2.7300000000000001E-2</v>
      </c>
      <c r="G241" s="149">
        <v>0.1236</v>
      </c>
    </row>
    <row r="242" spans="1:7">
      <c r="A242" s="261" t="s">
        <v>710</v>
      </c>
      <c r="B242" s="149">
        <v>1.762E-2</v>
      </c>
      <c r="C242" s="149">
        <v>0.18682000000000001</v>
      </c>
      <c r="D242" s="149">
        <v>0.21515000000000001</v>
      </c>
      <c r="E242" s="149">
        <v>0.13908999999999999</v>
      </c>
      <c r="F242" s="149">
        <v>2.7349999999999999E-2</v>
      </c>
      <c r="G242" s="149">
        <v>0.11174000000000001</v>
      </c>
    </row>
    <row r="243" spans="1:7">
      <c r="A243" s="261" t="s">
        <v>711</v>
      </c>
      <c r="B243" s="149">
        <v>1.7330000000000002E-2</v>
      </c>
      <c r="C243" s="149">
        <v>0.18468000000000001</v>
      </c>
      <c r="D243" s="149">
        <v>0.21421000000000001</v>
      </c>
      <c r="E243" s="149">
        <v>0.13779</v>
      </c>
      <c r="F243" s="149">
        <v>2.682E-2</v>
      </c>
      <c r="G243" s="149">
        <v>0.11097</v>
      </c>
    </row>
    <row r="244" spans="1:7">
      <c r="A244" s="261" t="s">
        <v>712</v>
      </c>
      <c r="B244" s="149">
        <v>1.669E-2</v>
      </c>
      <c r="C244" s="149">
        <v>0.18246999999999999</v>
      </c>
      <c r="D244" s="149">
        <v>0.21193999999999999</v>
      </c>
      <c r="E244" s="149">
        <v>0.13700999999999999</v>
      </c>
      <c r="F244" s="149">
        <v>2.682E-2</v>
      </c>
      <c r="G244" s="149">
        <v>0.11019</v>
      </c>
    </row>
    <row r="245" spans="1:7">
      <c r="A245" s="261" t="s">
        <v>713</v>
      </c>
      <c r="B245" s="149">
        <v>1.644E-2</v>
      </c>
      <c r="C245" s="149">
        <v>0.18045</v>
      </c>
      <c r="D245" s="149">
        <v>0.21052999999999999</v>
      </c>
      <c r="E245" s="149">
        <v>0.13702</v>
      </c>
      <c r="F245" s="149">
        <v>2.7220000000000001E-2</v>
      </c>
      <c r="G245" s="149">
        <v>0.10979999999999999</v>
      </c>
    </row>
    <row r="246" spans="1:7">
      <c r="A246" s="261" t="s">
        <v>714</v>
      </c>
      <c r="B246" s="149">
        <v>1.634E-2</v>
      </c>
      <c r="C246" s="149">
        <v>0.19547999999999999</v>
      </c>
      <c r="D246" s="149">
        <v>0.21248</v>
      </c>
      <c r="E246" s="149">
        <v>0.14491999999999999</v>
      </c>
      <c r="F246" s="149">
        <v>2.6370000000000001E-2</v>
      </c>
      <c r="G246" s="149">
        <v>0.11855</v>
      </c>
    </row>
    <row r="247" spans="1:7">
      <c r="A247" s="261" t="s">
        <v>715</v>
      </c>
      <c r="B247" s="149">
        <v>1.457E-2</v>
      </c>
      <c r="C247" s="149">
        <v>0.20247000000000001</v>
      </c>
      <c r="D247" s="149">
        <v>0.21306</v>
      </c>
      <c r="E247" s="149">
        <v>0.14809</v>
      </c>
      <c r="F247" s="149">
        <v>2.6020000000000001E-2</v>
      </c>
      <c r="G247" s="149">
        <v>0.12207</v>
      </c>
    </row>
    <row r="248" spans="1:7">
      <c r="A248" s="261" t="s">
        <v>716</v>
      </c>
      <c r="B248" s="149">
        <v>1.472E-2</v>
      </c>
      <c r="C248" s="149">
        <v>0.20422999999999999</v>
      </c>
      <c r="D248" s="149">
        <v>0.21299000000000001</v>
      </c>
      <c r="E248" s="149">
        <v>0.15090000000000001</v>
      </c>
      <c r="F248" s="149">
        <v>2.562E-2</v>
      </c>
      <c r="G248" s="149">
        <v>0.12528</v>
      </c>
    </row>
  </sheetData>
  <phoneticPr fontId="2"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rgb="FF99FF99"/>
  </sheetPr>
  <dimension ref="A1:Y731"/>
  <sheetViews>
    <sheetView showGridLines="0" zoomScale="85" zoomScaleNormal="85" workbookViewId="0">
      <selection activeCell="A21" sqref="A21"/>
    </sheetView>
  </sheetViews>
  <sheetFormatPr defaultRowHeight="15.75" customHeight="1"/>
  <cols>
    <col min="1" max="1" width="13.375" style="1" customWidth="1"/>
    <col min="2" max="2" width="19.25" style="1" customWidth="1"/>
    <col min="3" max="3" width="15.5" style="1" bestFit="1" customWidth="1"/>
    <col min="4" max="4" width="36.375" style="1" customWidth="1"/>
    <col min="5" max="5" width="14.375" style="1" bestFit="1" customWidth="1"/>
    <col min="6" max="6" width="13.375" style="1" customWidth="1"/>
    <col min="7" max="7" width="17.25" style="1" bestFit="1" customWidth="1"/>
    <col min="8" max="8" width="15.125" style="1" bestFit="1" customWidth="1"/>
    <col min="9" max="10" width="15.125" style="1" customWidth="1"/>
    <col min="11" max="12" width="13.375" style="1" customWidth="1"/>
    <col min="13" max="13" width="18" style="1" customWidth="1"/>
    <col min="14" max="14" width="33.5" style="1" bestFit="1" customWidth="1"/>
    <col min="15" max="15" width="16.125" style="1" customWidth="1"/>
    <col min="16" max="20" width="15.125" style="1" customWidth="1"/>
    <col min="21" max="21" width="17.875" style="1" customWidth="1"/>
    <col min="22" max="24" width="9" style="1"/>
    <col min="25" max="25" width="17.125" style="1" bestFit="1" customWidth="1"/>
    <col min="26" max="16384" width="9" style="1"/>
  </cols>
  <sheetData>
    <row r="1" spans="1:25" ht="15.75" customHeight="1">
      <c r="A1" s="50"/>
      <c r="B1" s="51"/>
      <c r="C1" s="48"/>
      <c r="D1" s="48"/>
      <c r="E1" s="48"/>
      <c r="F1" s="48"/>
      <c r="G1" s="48"/>
      <c r="H1" s="48"/>
      <c r="I1" s="48"/>
      <c r="J1" s="48"/>
      <c r="K1" s="48"/>
    </row>
    <row r="2" spans="1:25" ht="15.75" customHeight="1">
      <c r="B2" s="56" t="s">
        <v>598</v>
      </c>
      <c r="C2" s="98"/>
      <c r="D2" s="52"/>
      <c r="E2" s="52"/>
      <c r="F2" s="52"/>
      <c r="G2" s="52"/>
      <c r="H2" s="48"/>
      <c r="I2" s="48"/>
      <c r="J2" s="48"/>
      <c r="K2" s="48"/>
      <c r="L2" s="48"/>
      <c r="M2" s="48"/>
      <c r="N2" s="48"/>
    </row>
    <row r="3" spans="1:25" ht="15.75" customHeight="1" thickBot="1">
      <c r="D3" s="52"/>
      <c r="E3" s="52"/>
      <c r="K3" s="48"/>
      <c r="L3" s="9"/>
      <c r="N3" s="57"/>
      <c r="O3" s="60"/>
      <c r="P3" s="62"/>
      <c r="Q3" s="62"/>
      <c r="R3" s="62"/>
      <c r="S3" s="62"/>
      <c r="T3" s="62"/>
      <c r="U3" s="60"/>
    </row>
    <row r="4" spans="1:25" ht="15.75" customHeight="1" thickTop="1">
      <c r="B4" s="12"/>
      <c r="C4" s="12" t="s">
        <v>65</v>
      </c>
      <c r="D4" s="54" t="s">
        <v>1</v>
      </c>
      <c r="E4" s="49"/>
      <c r="K4" s="48"/>
      <c r="N4" s="58"/>
      <c r="O4" s="102"/>
      <c r="P4" s="103"/>
      <c r="Q4" s="103"/>
      <c r="R4" s="103"/>
      <c r="S4" s="103"/>
      <c r="T4" s="103"/>
      <c r="U4" s="60"/>
      <c r="V4" s="57"/>
    </row>
    <row r="5" spans="1:25" ht="15.75" customHeight="1">
      <c r="B5" s="53">
        <f>G11</f>
        <v>0</v>
      </c>
      <c r="C5" s="53" t="s">
        <v>66</v>
      </c>
      <c r="D5" s="42">
        <f>AVERAGEIF(L13:L27,"O",G13:G27)</f>
        <v>0.55985817999999998</v>
      </c>
      <c r="E5" s="111"/>
      <c r="K5" s="48"/>
      <c r="N5" s="58"/>
      <c r="O5" s="102"/>
      <c r="P5" s="103"/>
      <c r="Q5" s="103"/>
      <c r="R5" s="103"/>
      <c r="S5" s="103"/>
      <c r="T5" s="103"/>
      <c r="U5" s="60"/>
      <c r="V5" s="57"/>
    </row>
    <row r="6" spans="1:25" ht="15.75" customHeight="1">
      <c r="B6" s="19">
        <f>H11</f>
        <v>0</v>
      </c>
      <c r="C6" s="19" t="s">
        <v>64</v>
      </c>
      <c r="D6" s="41">
        <f>AVERAGEIF(L13:L27,"O",H13:H27)</f>
        <v>168.19815777924569</v>
      </c>
      <c r="E6" s="112"/>
      <c r="K6" s="48"/>
      <c r="O6" s="104"/>
      <c r="P6" s="105"/>
      <c r="Q6" s="105"/>
      <c r="R6" s="105"/>
      <c r="S6" s="105"/>
      <c r="T6" s="105"/>
      <c r="U6" s="60"/>
      <c r="V6" s="57"/>
    </row>
    <row r="7" spans="1:25" ht="15.75" customHeight="1" thickBot="1">
      <c r="D7" s="43" t="s">
        <v>67</v>
      </c>
      <c r="E7" s="62"/>
      <c r="K7" s="48"/>
      <c r="O7" s="104"/>
      <c r="P7" s="105"/>
      <c r="Q7" s="105"/>
      <c r="R7" s="105"/>
      <c r="S7" s="105"/>
      <c r="T7" s="105"/>
      <c r="U7" s="60"/>
      <c r="V7" s="57"/>
    </row>
    <row r="8" spans="1:25" ht="15.75" customHeight="1" thickTop="1">
      <c r="N8" s="57"/>
      <c r="O8" s="60"/>
      <c r="P8" s="60"/>
      <c r="Q8" s="60"/>
      <c r="R8" s="60"/>
      <c r="S8" s="60"/>
      <c r="T8" s="60"/>
      <c r="U8" s="60"/>
      <c r="V8" s="57"/>
    </row>
    <row r="9" spans="1:25" ht="15.75" customHeight="1">
      <c r="K9" s="5" t="s">
        <v>548</v>
      </c>
      <c r="L9" s="47">
        <v>44469</v>
      </c>
      <c r="N9" s="57"/>
      <c r="O9" s="60"/>
      <c r="P9" s="60"/>
      <c r="Q9" s="60"/>
      <c r="R9" s="60"/>
      <c r="S9" s="60"/>
      <c r="T9" s="60"/>
      <c r="U9" s="60"/>
    </row>
    <row r="10" spans="1:25" ht="15.75" customHeight="1" thickBot="1">
      <c r="B10" s="40" t="s">
        <v>68</v>
      </c>
      <c r="K10" s="5" t="s">
        <v>121</v>
      </c>
      <c r="L10" s="47">
        <v>44516</v>
      </c>
      <c r="N10" s="57"/>
      <c r="O10" s="60"/>
      <c r="P10" s="61"/>
      <c r="Q10" s="61"/>
      <c r="R10" s="61"/>
      <c r="S10" s="60"/>
      <c r="T10" s="60"/>
      <c r="U10" s="60"/>
    </row>
    <row r="11" spans="1:25" ht="15.75" customHeight="1" thickBot="1">
      <c r="B11" s="99" t="s">
        <v>108</v>
      </c>
      <c r="G11" s="59"/>
      <c r="H11" s="59"/>
      <c r="I11" s="59"/>
      <c r="J11" s="59"/>
      <c r="N11" s="60"/>
      <c r="O11" s="60"/>
      <c r="P11" s="61"/>
      <c r="Q11" s="61"/>
      <c r="R11" s="61"/>
      <c r="W11" s="575" t="s">
        <v>377</v>
      </c>
      <c r="X11" s="576"/>
      <c r="Y11" s="60"/>
    </row>
    <row r="12" spans="1:25" ht="15.75" customHeight="1" thickTop="1" thickBot="1">
      <c r="B12" s="45" t="s">
        <v>256</v>
      </c>
      <c r="C12" s="39" t="s">
        <v>44</v>
      </c>
      <c r="D12" s="39" t="s">
        <v>45</v>
      </c>
      <c r="E12" s="45" t="s">
        <v>107</v>
      </c>
      <c r="F12" s="39" t="s">
        <v>46</v>
      </c>
      <c r="G12" s="39" t="s">
        <v>92</v>
      </c>
      <c r="H12" s="39" t="s">
        <v>93</v>
      </c>
      <c r="I12" s="39" t="s">
        <v>442</v>
      </c>
      <c r="J12" s="45" t="s">
        <v>443</v>
      </c>
      <c r="K12" s="45" t="s">
        <v>63</v>
      </c>
      <c r="L12" s="45" t="s">
        <v>122</v>
      </c>
      <c r="N12" s="150" t="s">
        <v>338</v>
      </c>
      <c r="O12" s="150" t="s">
        <v>339</v>
      </c>
      <c r="P12" s="150" t="s">
        <v>530</v>
      </c>
      <c r="Q12" s="150" t="s">
        <v>532</v>
      </c>
      <c r="R12" s="150" t="s">
        <v>533</v>
      </c>
      <c r="S12" s="151" t="s">
        <v>531</v>
      </c>
      <c r="W12" s="165" t="s">
        <v>340</v>
      </c>
      <c r="X12" s="166" t="s">
        <v>341</v>
      </c>
      <c r="Y12" s="60"/>
    </row>
    <row r="13" spans="1:25" ht="15.75" customHeight="1" thickTop="1" thickBot="1">
      <c r="A13" s="110" t="s">
        <v>261</v>
      </c>
      <c r="B13" s="37">
        <v>1</v>
      </c>
      <c r="C13" s="81" t="s">
        <v>54</v>
      </c>
      <c r="D13" s="81" t="s">
        <v>55</v>
      </c>
      <c r="E13" s="81" t="s">
        <v>56</v>
      </c>
      <c r="F13" s="262">
        <v>40738</v>
      </c>
      <c r="G13" s="185">
        <f>'BETA(210930)'!F12</f>
        <v>0.37017480000000003</v>
      </c>
      <c r="H13" s="186">
        <f>'차입금시총(210930)'!L8</f>
        <v>88.584516940404995</v>
      </c>
      <c r="I13" s="119">
        <f t="shared" ref="I13:I18" si="0">G13/(1+H13/100*(1-$F$35))</f>
        <v>0.2189140890952076</v>
      </c>
      <c r="J13" s="119">
        <f t="shared" ref="J13:J18" si="1">I13*(1+$H$28/100*(1-$F$35))</f>
        <v>0.50611747177754507</v>
      </c>
      <c r="K13" s="83">
        <f t="shared" ref="K13:K25" si="2">($L$9-F13)/365</f>
        <v>10.221917808219178</v>
      </c>
      <c r="L13" s="83" t="str">
        <f t="shared" ref="L13:L25" si="3">IF(K13&gt;2,"O","X")</f>
        <v>O</v>
      </c>
      <c r="N13" s="66" t="str">
        <f>C13</f>
        <v>에이리츠</v>
      </c>
      <c r="O13" s="66" t="s">
        <v>601</v>
      </c>
      <c r="P13" s="156">
        <f>G13</f>
        <v>0.37017480000000003</v>
      </c>
      <c r="Q13" s="154">
        <f>H13</f>
        <v>88.584516940404995</v>
      </c>
      <c r="R13" s="156">
        <f>I13</f>
        <v>0.2189140890952076</v>
      </c>
      <c r="S13" s="156">
        <f>J13</f>
        <v>0.50611747177754507</v>
      </c>
      <c r="W13" s="165"/>
      <c r="X13" s="166"/>
      <c r="Y13" s="60"/>
    </row>
    <row r="14" spans="1:25" ht="15.75" customHeight="1" thickTop="1" thickBot="1">
      <c r="A14" s="110" t="s">
        <v>261</v>
      </c>
      <c r="B14" s="37">
        <v>2</v>
      </c>
      <c r="C14" s="81" t="s">
        <v>0</v>
      </c>
      <c r="D14" s="81" t="s">
        <v>53</v>
      </c>
      <c r="E14" s="81" t="s">
        <v>57</v>
      </c>
      <c r="F14" s="262">
        <v>40939</v>
      </c>
      <c r="G14" s="185">
        <f>'BETA(210930)'!F11</f>
        <v>0.67744910000000003</v>
      </c>
      <c r="H14" s="186">
        <f>'차입금시총(210930)'!L9</f>
        <v>175.21902832193484</v>
      </c>
      <c r="I14" s="119">
        <f t="shared" si="0"/>
        <v>0.28624104854420901</v>
      </c>
      <c r="J14" s="119">
        <f t="shared" si="1"/>
        <v>0.66177374150250667</v>
      </c>
      <c r="K14" s="83">
        <f t="shared" si="2"/>
        <v>9.6712328767123292</v>
      </c>
      <c r="L14" s="83" t="str">
        <f t="shared" si="3"/>
        <v>O</v>
      </c>
      <c r="N14" s="66" t="str">
        <f t="shared" ref="N14:N17" si="4">C14</f>
        <v>케이탑리츠</v>
      </c>
      <c r="O14" s="66" t="s">
        <v>601</v>
      </c>
      <c r="P14" s="156">
        <f t="shared" ref="P14:P17" si="5">G14</f>
        <v>0.67744910000000003</v>
      </c>
      <c r="Q14" s="154">
        <f t="shared" ref="Q14:Q17" si="6">H14</f>
        <v>175.21902832193484</v>
      </c>
      <c r="R14" s="156">
        <f t="shared" ref="R14:R17" si="7">I14</f>
        <v>0.28624104854420901</v>
      </c>
      <c r="S14" s="156">
        <f t="shared" ref="S14:S17" si="8">J14</f>
        <v>0.66177374150250667</v>
      </c>
      <c r="W14" s="165"/>
      <c r="X14" s="166"/>
      <c r="Y14" s="60"/>
    </row>
    <row r="15" spans="1:25" ht="15.75" customHeight="1" thickBot="1">
      <c r="A15" s="110" t="s">
        <v>262</v>
      </c>
      <c r="B15" s="37">
        <v>3</v>
      </c>
      <c r="C15" s="81" t="s">
        <v>51</v>
      </c>
      <c r="D15" s="81" t="s">
        <v>52</v>
      </c>
      <c r="E15" s="81" t="s">
        <v>102</v>
      </c>
      <c r="F15" s="82">
        <v>42635</v>
      </c>
      <c r="G15" s="185">
        <f>'BETA(210930)'!F10</f>
        <v>0.61629979999999995</v>
      </c>
      <c r="H15" s="186">
        <f>'차입금시총(210930)'!L10</f>
        <v>196.59797287089268</v>
      </c>
      <c r="I15" s="119">
        <f t="shared" si="0"/>
        <v>0.24326367146753855</v>
      </c>
      <c r="J15" s="119">
        <f t="shared" si="1"/>
        <v>0.56241238235209257</v>
      </c>
      <c r="K15" s="83">
        <f t="shared" si="2"/>
        <v>5.0246575342465754</v>
      </c>
      <c r="L15" s="83" t="str">
        <f t="shared" si="3"/>
        <v>O</v>
      </c>
      <c r="N15" s="66" t="str">
        <f t="shared" si="4"/>
        <v>모두투어리츠</v>
      </c>
      <c r="O15" s="66" t="s">
        <v>600</v>
      </c>
      <c r="P15" s="156">
        <f t="shared" si="5"/>
        <v>0.61629979999999995</v>
      </c>
      <c r="Q15" s="154">
        <f t="shared" si="6"/>
        <v>196.59797287089268</v>
      </c>
      <c r="R15" s="156">
        <f t="shared" si="7"/>
        <v>0.24326367146753855</v>
      </c>
      <c r="S15" s="156">
        <f t="shared" si="8"/>
        <v>0.56241238235209257</v>
      </c>
      <c r="W15" s="156">
        <v>0.34799999999999998</v>
      </c>
      <c r="X15" s="154">
        <v>191.10373137446993</v>
      </c>
      <c r="Y15" s="167">
        <f>Q14-X15</f>
        <v>-15.884703052535087</v>
      </c>
    </row>
    <row r="16" spans="1:25" ht="15.75" customHeight="1" thickBot="1">
      <c r="A16" s="110" t="s">
        <v>261</v>
      </c>
      <c r="B16" s="37">
        <v>4</v>
      </c>
      <c r="C16" s="81" t="s">
        <v>49</v>
      </c>
      <c r="D16" s="81" t="s">
        <v>50</v>
      </c>
      <c r="E16" s="81" t="s">
        <v>103</v>
      </c>
      <c r="F16" s="82">
        <v>43278</v>
      </c>
      <c r="G16" s="185">
        <f>'BETA(210930)'!F9</f>
        <v>0.58463790000000004</v>
      </c>
      <c r="H16" s="186">
        <f>'차입금시총(210930)'!L11</f>
        <v>113.22772226582944</v>
      </c>
      <c r="I16" s="119">
        <f t="shared" si="0"/>
        <v>0.31045310021758293</v>
      </c>
      <c r="J16" s="119">
        <f t="shared" si="1"/>
        <v>0.71775068857851632</v>
      </c>
      <c r="K16" s="83">
        <f t="shared" si="2"/>
        <v>3.2630136986301368</v>
      </c>
      <c r="L16" s="83" t="str">
        <f t="shared" si="3"/>
        <v>O</v>
      </c>
      <c r="N16" s="66" t="str">
        <f t="shared" si="4"/>
        <v>이리츠코크렙</v>
      </c>
      <c r="O16" s="66" t="s">
        <v>599</v>
      </c>
      <c r="P16" s="156">
        <f t="shared" si="5"/>
        <v>0.58463790000000004</v>
      </c>
      <c r="Q16" s="154">
        <f t="shared" si="6"/>
        <v>113.22772226582944</v>
      </c>
      <c r="R16" s="156">
        <f t="shared" si="7"/>
        <v>0.31045310021758293</v>
      </c>
      <c r="S16" s="156">
        <f t="shared" si="8"/>
        <v>0.71775068857851632</v>
      </c>
      <c r="W16" s="156">
        <v>0.60099999999999998</v>
      </c>
      <c r="X16" s="154">
        <v>155.3243625068211</v>
      </c>
      <c r="Y16" s="167">
        <f>Q15-X16</f>
        <v>41.273610364071573</v>
      </c>
    </row>
    <row r="17" spans="1:25" ht="15.75" customHeight="1" thickBot="1">
      <c r="A17" s="110" t="s">
        <v>261</v>
      </c>
      <c r="B17" s="37">
        <v>5</v>
      </c>
      <c r="C17" s="81" t="s">
        <v>47</v>
      </c>
      <c r="D17" s="81" t="s">
        <v>48</v>
      </c>
      <c r="E17" s="81" t="s">
        <v>100</v>
      </c>
      <c r="F17" s="82">
        <v>43320</v>
      </c>
      <c r="G17" s="185">
        <f>'BETA(210930)'!F8</f>
        <v>0.55072929999999998</v>
      </c>
      <c r="H17" s="186">
        <f>'차입금시총(210930)'!L12</f>
        <v>267.36154849716638</v>
      </c>
      <c r="I17" s="119">
        <f t="shared" si="0"/>
        <v>0.1784941064839978</v>
      </c>
      <c r="J17" s="119">
        <f t="shared" si="1"/>
        <v>0.41266866958747317</v>
      </c>
      <c r="K17" s="83">
        <f t="shared" si="2"/>
        <v>3.1479452054794521</v>
      </c>
      <c r="L17" s="83" t="str">
        <f t="shared" si="3"/>
        <v>O</v>
      </c>
      <c r="N17" s="66" t="str">
        <f t="shared" si="4"/>
        <v>신한알파리츠</v>
      </c>
      <c r="O17" s="66" t="s">
        <v>599</v>
      </c>
      <c r="P17" s="156">
        <f t="shared" si="5"/>
        <v>0.55072929999999998</v>
      </c>
      <c r="Q17" s="154">
        <f t="shared" si="6"/>
        <v>267.36154849716638</v>
      </c>
      <c r="R17" s="156">
        <f t="shared" si="7"/>
        <v>0.1784941064839978</v>
      </c>
      <c r="S17" s="156">
        <f t="shared" si="8"/>
        <v>0.41266866958747317</v>
      </c>
      <c r="W17" s="156">
        <v>0.53700000000000003</v>
      </c>
      <c r="X17" s="154">
        <v>266.80134599395001</v>
      </c>
      <c r="Y17" s="167">
        <f>Q16-X17</f>
        <v>-153.57362372812057</v>
      </c>
    </row>
    <row r="18" spans="1:25" ht="15.75" customHeight="1" thickBot="1">
      <c r="A18" s="110" t="s">
        <v>261</v>
      </c>
      <c r="B18" s="37">
        <v>6</v>
      </c>
      <c r="C18" s="81" t="s">
        <v>60</v>
      </c>
      <c r="D18" s="81" t="s">
        <v>61</v>
      </c>
      <c r="E18" s="81" t="s">
        <v>104</v>
      </c>
      <c r="F18" s="82">
        <v>43768</v>
      </c>
      <c r="G18" s="185">
        <f>'BETA(210930)'!F7</f>
        <v>0</v>
      </c>
      <c r="H18" s="186" t="e">
        <f>'차입금시총(210930)'!#REF!</f>
        <v>#REF!</v>
      </c>
      <c r="I18" s="119" t="e">
        <f t="shared" si="0"/>
        <v>#REF!</v>
      </c>
      <c r="J18" s="119" t="e">
        <f t="shared" si="1"/>
        <v>#REF!</v>
      </c>
      <c r="K18" s="83">
        <f t="shared" si="2"/>
        <v>1.9205479452054794</v>
      </c>
      <c r="L18" s="83" t="str">
        <f t="shared" si="3"/>
        <v>X</v>
      </c>
      <c r="N18" s="152" t="s">
        <v>345</v>
      </c>
      <c r="O18" s="153" t="s">
        <v>346</v>
      </c>
      <c r="P18" s="157">
        <f>AVERAGE(P13:P17)</f>
        <v>0.55985817999999998</v>
      </c>
      <c r="Q18" s="157">
        <f>AVERAGE(Q13:Q17)</f>
        <v>168.19815777924569</v>
      </c>
      <c r="R18" s="157">
        <f>AVERAGE(R13:R17)</f>
        <v>0.24747320316170715</v>
      </c>
      <c r="S18" s="157">
        <f>AVERAGE(S13:S17)</f>
        <v>0.57214459075962676</v>
      </c>
      <c r="W18" s="156">
        <v>0.57099999999999995</v>
      </c>
      <c r="X18" s="154">
        <v>132.44157230281331</v>
      </c>
      <c r="Y18" s="167">
        <f>Q17-X18</f>
        <v>134.91997619435307</v>
      </c>
    </row>
    <row r="19" spans="1:25" ht="15.75" customHeight="1" thickBot="1">
      <c r="A19" s="110" t="s">
        <v>261</v>
      </c>
      <c r="B19" s="37">
        <v>7</v>
      </c>
      <c r="C19" s="37" t="s">
        <v>58</v>
      </c>
      <c r="D19" s="37" t="s">
        <v>59</v>
      </c>
      <c r="E19" s="37" t="s">
        <v>105</v>
      </c>
      <c r="F19" s="38">
        <v>43804</v>
      </c>
      <c r="G19" s="95"/>
      <c r="H19" s="96"/>
      <c r="I19" s="96"/>
      <c r="J19" s="96"/>
      <c r="K19" s="46">
        <f t="shared" si="2"/>
        <v>1.821917808219178</v>
      </c>
      <c r="L19" s="46" t="str">
        <f t="shared" si="3"/>
        <v>X</v>
      </c>
      <c r="W19" s="156">
        <v>0.54700000000000004</v>
      </c>
      <c r="X19" s="154">
        <v>261.41846626272979</v>
      </c>
      <c r="Y19" s="167" t="e">
        <f>#REF!-X19</f>
        <v>#REF!</v>
      </c>
    </row>
    <row r="20" spans="1:25" ht="15.75" customHeight="1" thickBot="1">
      <c r="A20" s="110" t="s">
        <v>261</v>
      </c>
      <c r="B20" s="37">
        <v>8</v>
      </c>
      <c r="C20" s="94" t="s">
        <v>98</v>
      </c>
      <c r="D20" s="94" t="s">
        <v>99</v>
      </c>
      <c r="E20" s="94" t="s">
        <v>106</v>
      </c>
      <c r="F20" s="38">
        <v>44028</v>
      </c>
      <c r="G20" s="85"/>
      <c r="H20" s="86"/>
      <c r="I20" s="86"/>
      <c r="J20" s="86"/>
      <c r="K20" s="46">
        <f t="shared" si="2"/>
        <v>1.2082191780821918</v>
      </c>
      <c r="L20" s="46" t="str">
        <f t="shared" si="3"/>
        <v>X</v>
      </c>
      <c r="M20" s="59"/>
      <c r="N20" s="57"/>
      <c r="S20" s="175">
        <f>R18*(1+Q18/100*(1-F35))</f>
        <v>0.57214459075962665</v>
      </c>
      <c r="W20" s="157">
        <v>0.52080000000000004</v>
      </c>
      <c r="X20" s="155">
        <v>201.41789568815682</v>
      </c>
      <c r="Y20" s="48"/>
    </row>
    <row r="21" spans="1:25" ht="15.75" customHeight="1" thickBot="1">
      <c r="A21" s="110" t="s">
        <v>261</v>
      </c>
      <c r="B21" s="37">
        <v>9</v>
      </c>
      <c r="C21" s="37" t="s">
        <v>114</v>
      </c>
      <c r="D21" s="37" t="s">
        <v>115</v>
      </c>
      <c r="E21" s="94" t="s">
        <v>117</v>
      </c>
      <c r="F21" s="38">
        <v>44048</v>
      </c>
      <c r="G21" s="85"/>
      <c r="H21" s="86"/>
      <c r="I21" s="86"/>
      <c r="J21" s="86"/>
      <c r="K21" s="46">
        <f t="shared" si="2"/>
        <v>1.1534246575342466</v>
      </c>
      <c r="L21" s="46" t="str">
        <f t="shared" si="3"/>
        <v>X</v>
      </c>
      <c r="S21" s="1" t="b">
        <f>S20=S18</f>
        <v>1</v>
      </c>
      <c r="T21" s="57"/>
    </row>
    <row r="22" spans="1:25" ht="15.75" customHeight="1" thickBot="1">
      <c r="A22" s="110" t="s">
        <v>261</v>
      </c>
      <c r="B22" s="37">
        <v>10</v>
      </c>
      <c r="C22" s="37" t="s">
        <v>112</v>
      </c>
      <c r="D22" s="37" t="s">
        <v>113</v>
      </c>
      <c r="E22" s="94" t="s">
        <v>118</v>
      </c>
      <c r="F22" s="38">
        <v>44048</v>
      </c>
      <c r="G22" s="85"/>
      <c r="H22" s="86"/>
      <c r="I22" s="86"/>
      <c r="J22" s="86"/>
      <c r="K22" s="46">
        <f t="shared" si="2"/>
        <v>1.1534246575342466</v>
      </c>
      <c r="L22" s="46" t="str">
        <f t="shared" si="3"/>
        <v>X</v>
      </c>
    </row>
    <row r="23" spans="1:25" ht="15.75" customHeight="1" thickBot="1">
      <c r="A23" s="110" t="s">
        <v>261</v>
      </c>
      <c r="B23" s="37">
        <v>11</v>
      </c>
      <c r="C23" s="37" t="s">
        <v>110</v>
      </c>
      <c r="D23" s="37" t="s">
        <v>111</v>
      </c>
      <c r="E23" s="94" t="s">
        <v>119</v>
      </c>
      <c r="F23" s="38">
        <v>44050</v>
      </c>
      <c r="G23" s="85"/>
      <c r="H23" s="86"/>
      <c r="I23" s="86"/>
      <c r="J23" s="86"/>
      <c r="K23" s="46">
        <f t="shared" si="2"/>
        <v>1.1479452054794521</v>
      </c>
      <c r="L23" s="46" t="str">
        <f t="shared" si="3"/>
        <v>X</v>
      </c>
      <c r="M23" s="1" t="e">
        <f>C23='차입금시총(210930)'!#REF!</f>
        <v>#REF!</v>
      </c>
      <c r="O23" s="55"/>
      <c r="P23" s="55"/>
      <c r="Q23" s="55"/>
    </row>
    <row r="24" spans="1:25" ht="15.75" customHeight="1" thickBot="1">
      <c r="A24" s="110" t="s">
        <v>260</v>
      </c>
      <c r="B24" s="37">
        <v>12</v>
      </c>
      <c r="C24" s="37" t="s">
        <v>109</v>
      </c>
      <c r="D24" s="37" t="s">
        <v>263</v>
      </c>
      <c r="E24" s="94" t="s">
        <v>116</v>
      </c>
      <c r="F24" s="38">
        <v>44074</v>
      </c>
      <c r="G24" s="85"/>
      <c r="H24" s="86"/>
      <c r="I24" s="86"/>
      <c r="J24" s="86"/>
      <c r="K24" s="46">
        <f t="shared" si="2"/>
        <v>1.0821917808219179</v>
      </c>
      <c r="L24" s="46" t="str">
        <f t="shared" si="3"/>
        <v>X</v>
      </c>
      <c r="M24" s="1" t="e">
        <f>C24='차입금시총(210930)'!#REF!</f>
        <v>#REF!</v>
      </c>
      <c r="O24" s="55"/>
      <c r="P24" s="55"/>
      <c r="Q24" s="55"/>
    </row>
    <row r="25" spans="1:25" ht="15.75" customHeight="1" thickBot="1">
      <c r="A25" s="110" t="s">
        <v>259</v>
      </c>
      <c r="B25" s="37">
        <v>13</v>
      </c>
      <c r="C25" s="37" t="s">
        <v>257</v>
      </c>
      <c r="D25" s="94" t="s">
        <v>264</v>
      </c>
      <c r="E25" s="94" t="s">
        <v>258</v>
      </c>
      <c r="F25" s="38">
        <v>44188</v>
      </c>
      <c r="G25" s="85"/>
      <c r="H25" s="86"/>
      <c r="I25" s="86"/>
      <c r="J25" s="86"/>
      <c r="K25" s="46">
        <f t="shared" si="2"/>
        <v>0.76986301369863008</v>
      </c>
      <c r="L25" s="46" t="str">
        <f t="shared" si="3"/>
        <v>X</v>
      </c>
      <c r="M25" s="1" t="e">
        <f>C25='차입금시총(210930)'!#REF!</f>
        <v>#REF!</v>
      </c>
      <c r="O25" s="55"/>
      <c r="P25" s="55"/>
      <c r="Q25" s="55"/>
    </row>
    <row r="26" spans="1:25" ht="15.75" customHeight="1" thickBot="1">
      <c r="A26" s="110" t="s">
        <v>259</v>
      </c>
      <c r="B26" s="37">
        <v>14</v>
      </c>
      <c r="C26" s="37" t="s">
        <v>541</v>
      </c>
      <c r="D26" s="94" t="s">
        <v>542</v>
      </c>
      <c r="E26" s="94" t="s">
        <v>545</v>
      </c>
      <c r="F26" s="263">
        <v>44435</v>
      </c>
      <c r="G26" s="183"/>
      <c r="H26" s="183"/>
      <c r="I26" s="183"/>
      <c r="J26" s="182"/>
      <c r="K26" s="182"/>
      <c r="L26" s="182"/>
      <c r="M26" s="1" t="e">
        <f>C26='차입금시총(210930)'!#REF!</f>
        <v>#REF!</v>
      </c>
      <c r="O26" s="55"/>
      <c r="P26" s="55"/>
      <c r="Q26" s="55"/>
    </row>
    <row r="27" spans="1:25" ht="15.75" customHeight="1" thickBot="1">
      <c r="A27" s="110" t="s">
        <v>259</v>
      </c>
      <c r="B27" s="37">
        <v>15</v>
      </c>
      <c r="C27" s="37" t="s">
        <v>539</v>
      </c>
      <c r="D27" s="94" t="s">
        <v>540</v>
      </c>
      <c r="E27" s="94" t="s">
        <v>547</v>
      </c>
      <c r="F27" s="263">
        <v>44453</v>
      </c>
      <c r="G27" s="183"/>
      <c r="H27" s="183"/>
      <c r="I27" s="183"/>
      <c r="J27" s="182"/>
      <c r="K27" s="182"/>
      <c r="L27" s="182"/>
      <c r="M27" s="1" t="e">
        <f>C27='차입금시총(210930)'!#REF!</f>
        <v>#REF!</v>
      </c>
      <c r="O27" s="55"/>
      <c r="P27" s="55"/>
      <c r="Q27" s="55"/>
    </row>
    <row r="28" spans="1:25" ht="15.75" customHeight="1">
      <c r="A28" s="84"/>
      <c r="B28" s="100"/>
      <c r="C28" s="97"/>
      <c r="D28" s="97"/>
      <c r="E28" s="97"/>
      <c r="F28" s="106"/>
      <c r="G28" s="107"/>
      <c r="H28" s="171">
        <f>AVERAGEIF(L13:L18,"O",H13:H18)</f>
        <v>168.19815777924569</v>
      </c>
      <c r="I28" s="108"/>
      <c r="J28" s="108">
        <f>AVERAGEIF(L13:L17,"O",J13:J17)</f>
        <v>0.57214459075962676</v>
      </c>
      <c r="K28" s="101"/>
      <c r="L28" s="109"/>
      <c r="O28" s="55"/>
      <c r="P28" s="55"/>
      <c r="Q28" s="55"/>
    </row>
    <row r="29" spans="1:25" ht="15.75" customHeight="1">
      <c r="A29" s="84"/>
      <c r="B29" s="100"/>
      <c r="C29" s="97"/>
      <c r="D29" s="97"/>
      <c r="E29" s="97"/>
      <c r="F29" s="106"/>
      <c r="G29" s="107"/>
      <c r="H29" s="171"/>
      <c r="I29" s="108"/>
      <c r="J29" s="108"/>
      <c r="K29" s="101"/>
      <c r="L29" s="109"/>
      <c r="O29" s="55"/>
      <c r="P29" s="55"/>
      <c r="Q29" s="55"/>
    </row>
    <row r="30" spans="1:25" s="78" customFormat="1" ht="15.75" customHeight="1">
      <c r="N30" s="79"/>
      <c r="O30" s="79"/>
      <c r="P30" s="79"/>
      <c r="Q30" s="80"/>
    </row>
    <row r="31" spans="1:25" s="44" customFormat="1" ht="30" customHeight="1"/>
    <row r="32" spans="1:25" s="44" customFormat="1" ht="30" customHeight="1" thickBot="1">
      <c r="B32" s="75" t="s">
        <v>79</v>
      </c>
      <c r="C32" s="70"/>
      <c r="D32" s="70"/>
      <c r="E32" s="70"/>
      <c r="F32" s="71"/>
    </row>
    <row r="33" spans="2:18" s="44" customFormat="1" ht="30" customHeight="1" thickBot="1">
      <c r="B33" s="63" t="s">
        <v>69</v>
      </c>
      <c r="C33" s="64" t="s">
        <v>70</v>
      </c>
      <c r="D33" s="64" t="s">
        <v>528</v>
      </c>
      <c r="E33" s="70"/>
      <c r="F33" s="71"/>
      <c r="K33" s="64" t="s">
        <v>655</v>
      </c>
      <c r="L33" s="64" t="s">
        <v>536</v>
      </c>
      <c r="M33" s="64" t="s">
        <v>376</v>
      </c>
      <c r="N33" s="64" t="s">
        <v>352</v>
      </c>
      <c r="O33" s="64" t="s">
        <v>265</v>
      </c>
      <c r="P33" s="64" t="s">
        <v>255</v>
      </c>
      <c r="Q33" s="64" t="s">
        <v>101</v>
      </c>
      <c r="R33" s="63" t="s">
        <v>94</v>
      </c>
    </row>
    <row r="34" spans="2:18" s="44" customFormat="1" ht="30" customHeight="1" thickBot="1">
      <c r="B34" s="65" t="s">
        <v>534</v>
      </c>
      <c r="C34" s="66" t="s">
        <v>72</v>
      </c>
      <c r="D34" s="69">
        <f>D5</f>
        <v>0.55985817999999998</v>
      </c>
      <c r="F34" s="77" t="s">
        <v>80</v>
      </c>
      <c r="G34" s="115"/>
      <c r="K34" s="69">
        <v>0.55985817999999998</v>
      </c>
      <c r="L34" s="69">
        <v>0.53820000000000001</v>
      </c>
      <c r="M34" s="69">
        <v>0.53839999999999999</v>
      </c>
      <c r="N34" s="69">
        <v>0.52079999999999993</v>
      </c>
      <c r="O34" s="69">
        <v>0.5756</v>
      </c>
      <c r="P34" s="69">
        <v>0.57139999999999991</v>
      </c>
      <c r="Q34" s="69">
        <v>0.59724999999999995</v>
      </c>
      <c r="R34" s="87">
        <v>0.52200000000000002</v>
      </c>
    </row>
    <row r="35" spans="2:18" s="44" customFormat="1" ht="30" customHeight="1" thickBot="1">
      <c r="B35" s="65" t="s">
        <v>73</v>
      </c>
      <c r="C35" s="66" t="s">
        <v>72</v>
      </c>
      <c r="D35" s="67">
        <f>D6/100</f>
        <v>1.6819815777924569</v>
      </c>
      <c r="F35" s="116">
        <v>0.22</v>
      </c>
      <c r="G35" s="117" t="s">
        <v>83</v>
      </c>
      <c r="K35" s="67">
        <v>1.6819815777924569</v>
      </c>
      <c r="L35" s="67">
        <v>1.6884786880051963</v>
      </c>
      <c r="M35" s="67">
        <v>1.3672614067560775</v>
      </c>
      <c r="N35" s="67">
        <v>2.0141789568815684</v>
      </c>
      <c r="O35" s="67">
        <v>1.7437</v>
      </c>
      <c r="P35" s="67">
        <v>1.7194617535241321</v>
      </c>
      <c r="Q35" s="67">
        <v>1.8862999999999999</v>
      </c>
      <c r="R35" s="89">
        <v>2.3692666666666669</v>
      </c>
    </row>
    <row r="36" spans="2:18" s="44" customFormat="1" ht="30" customHeight="1" thickBot="1">
      <c r="B36" s="68" t="s">
        <v>90</v>
      </c>
      <c r="C36" s="74" t="s">
        <v>74</v>
      </c>
      <c r="D36" s="69">
        <f>R18</f>
        <v>0.24747320316170715</v>
      </c>
      <c r="F36" s="113" t="s">
        <v>81</v>
      </c>
      <c r="G36" s="118"/>
      <c r="K36" s="69">
        <v>0.24747320316170715</v>
      </c>
      <c r="L36" s="69">
        <v>0.23665033493622706</v>
      </c>
      <c r="M36" s="69">
        <v>0.26054169187825948</v>
      </c>
      <c r="N36" s="69">
        <v>0.20256239986090047</v>
      </c>
      <c r="O36" s="69">
        <v>0.24388941758902008</v>
      </c>
      <c r="P36" s="69">
        <v>0.24406494120844754</v>
      </c>
      <c r="Q36" s="69">
        <v>0.24167305328258568</v>
      </c>
      <c r="R36" s="88">
        <v>0.18328471489746589</v>
      </c>
    </row>
    <row r="37" spans="2:18" s="44" customFormat="1" ht="30" customHeight="1" thickBot="1">
      <c r="B37" s="72" t="s">
        <v>89</v>
      </c>
      <c r="C37" s="74" t="s">
        <v>84</v>
      </c>
      <c r="D37" s="69">
        <f>D36*(1+(1-F35)*D35)</f>
        <v>0.57214459075962665</v>
      </c>
      <c r="F37" s="76">
        <f>'Rf.Mrp(210930)'!F2</f>
        <v>1.8882764227642273E-2</v>
      </c>
      <c r="G37" s="114"/>
      <c r="K37" s="69">
        <v>0.57214459075962665</v>
      </c>
      <c r="L37" s="69">
        <v>0.54832199163453355</v>
      </c>
      <c r="M37" s="69">
        <v>0.53839999999999999</v>
      </c>
      <c r="N37" s="69">
        <v>0.52079999999999993</v>
      </c>
      <c r="O37" s="69">
        <v>0.5756</v>
      </c>
      <c r="P37" s="69">
        <v>0.57139999999999991</v>
      </c>
      <c r="Q37" s="69">
        <v>0.59724999999999995</v>
      </c>
      <c r="R37" s="87">
        <v>0.52200000000000002</v>
      </c>
    </row>
    <row r="38" spans="2:18" s="44" customFormat="1" ht="30" customHeight="1" thickBot="1">
      <c r="B38" s="72" t="s">
        <v>88</v>
      </c>
      <c r="C38" s="74" t="s">
        <v>85</v>
      </c>
      <c r="D38" s="73">
        <f>F37</f>
        <v>1.8882764227642273E-2</v>
      </c>
      <c r="F38" s="77" t="s">
        <v>82</v>
      </c>
      <c r="K38" s="73">
        <v>1.8882764227642273E-2</v>
      </c>
      <c r="L38" s="73">
        <v>1.7969798387096777E-2</v>
      </c>
      <c r="M38" s="73">
        <v>1.6229072580645161E-2</v>
      </c>
      <c r="N38" s="73">
        <v>1.5049999999999999E-2</v>
      </c>
      <c r="O38" s="73">
        <v>1.508E-2</v>
      </c>
      <c r="P38" s="73">
        <v>1.5100000000000001E-2</v>
      </c>
      <c r="Q38" s="73">
        <v>1.5699999999999999E-2</v>
      </c>
      <c r="R38" s="89">
        <v>1.67E-2</v>
      </c>
    </row>
    <row r="39" spans="2:18" s="44" customFormat="1" ht="30" customHeight="1" thickBot="1">
      <c r="B39" s="72" t="s">
        <v>87</v>
      </c>
      <c r="C39" s="74" t="s">
        <v>86</v>
      </c>
      <c r="D39" s="89">
        <f>F39</f>
        <v>0.13320093495934957</v>
      </c>
      <c r="F39" s="76">
        <f>'Rf.Mrp(210930)'!G2</f>
        <v>0.13320093495934957</v>
      </c>
      <c r="K39" s="89">
        <v>0.13320093495934957</v>
      </c>
      <c r="L39" s="89">
        <v>0.1330851612903225</v>
      </c>
      <c r="M39" s="89">
        <v>0.13202508064516133</v>
      </c>
      <c r="N39" s="89">
        <v>0.13025999999999999</v>
      </c>
      <c r="O39" s="89">
        <v>0.12272</v>
      </c>
      <c r="P39" s="89">
        <v>0.12039999999999999</v>
      </c>
      <c r="Q39" s="89">
        <v>0.1077</v>
      </c>
      <c r="R39" s="89">
        <v>9.9699999999999997E-2</v>
      </c>
    </row>
    <row r="40" spans="2:18" s="44" customFormat="1" ht="30" customHeight="1" thickBot="1">
      <c r="B40" s="91" t="s">
        <v>91</v>
      </c>
      <c r="C40" s="92" t="s">
        <v>75</v>
      </c>
      <c r="D40" s="93">
        <f>D38+D37*D39</f>
        <v>9.5092958648758982E-2</v>
      </c>
      <c r="E40" s="90"/>
      <c r="K40" s="93">
        <v>9.5092958648758982E-2</v>
      </c>
      <c r="L40" s="93">
        <v>9.0943319082809546E-2</v>
      </c>
      <c r="M40" s="93">
        <v>8.7311376000000024E-2</v>
      </c>
      <c r="N40" s="93">
        <v>8.2889407999999984E-2</v>
      </c>
      <c r="O40" s="93">
        <v>8.5717631999999988E-2</v>
      </c>
      <c r="P40" s="93">
        <v>8.3896559999999995E-2</v>
      </c>
      <c r="Q40" s="93">
        <v>8.0023825000000007E-2</v>
      </c>
      <c r="R40" s="89">
        <v>6.874340000000001E-2</v>
      </c>
    </row>
    <row r="41" spans="2:18" s="44" customFormat="1" ht="30" customHeight="1" thickBot="1">
      <c r="B41" s="65" t="s">
        <v>76</v>
      </c>
      <c r="C41" s="577" t="s">
        <v>77</v>
      </c>
      <c r="D41" s="578"/>
      <c r="F41" s="77" t="s">
        <v>95</v>
      </c>
      <c r="G41" s="77" t="s">
        <v>96</v>
      </c>
    </row>
    <row r="42" spans="2:18" ht="32.25" customHeight="1" thickBot="1">
      <c r="B42" s="65" t="s">
        <v>78</v>
      </c>
      <c r="C42" s="579" t="s">
        <v>97</v>
      </c>
      <c r="D42" s="580"/>
      <c r="E42" s="44"/>
      <c r="F42" s="76">
        <f>D40-M40</f>
        <v>7.7815826487589584E-3</v>
      </c>
      <c r="G42" s="76">
        <f>D35-M35</f>
        <v>0.31472017103637939</v>
      </c>
      <c r="H42" s="44"/>
      <c r="I42" s="44"/>
      <c r="J42" s="44"/>
      <c r="K42" s="44"/>
      <c r="L42" s="178" t="s">
        <v>536</v>
      </c>
      <c r="M42" s="179" t="s">
        <v>537</v>
      </c>
      <c r="N42" s="179" t="s">
        <v>538</v>
      </c>
    </row>
    <row r="43" spans="2:18" ht="15.75" customHeight="1" thickBot="1">
      <c r="L43" s="180">
        <f>D40</f>
        <v>9.5092958648758982E-2</v>
      </c>
      <c r="M43" s="181">
        <f>M40</f>
        <v>8.7311376000000024E-2</v>
      </c>
      <c r="N43" s="181">
        <f>L43-M43</f>
        <v>7.7815826487589584E-3</v>
      </c>
    </row>
    <row r="479" spans="2:10" ht="15.75" customHeight="1">
      <c r="B479" s="9"/>
      <c r="C479" s="9"/>
      <c r="D479" s="9"/>
      <c r="E479" s="9"/>
      <c r="F479" s="9"/>
      <c r="G479" s="9"/>
      <c r="H479" s="9"/>
      <c r="I479" s="9"/>
      <c r="J479" s="9"/>
    </row>
    <row r="480" spans="2:10" s="9" customFormat="1" ht="15.75" customHeight="1">
      <c r="B480" s="1"/>
      <c r="C480" s="1"/>
      <c r="D480" s="1"/>
      <c r="E480" s="1"/>
      <c r="F480" s="1"/>
      <c r="G480" s="1"/>
      <c r="H480" s="1"/>
      <c r="I480" s="1"/>
      <c r="J480" s="1"/>
    </row>
    <row r="722" spans="2:10" ht="15.75" customHeight="1">
      <c r="B722" s="25"/>
      <c r="C722" s="25"/>
      <c r="D722" s="25"/>
      <c r="E722" s="25"/>
      <c r="F722" s="25"/>
      <c r="G722" s="25"/>
      <c r="H722" s="25"/>
      <c r="I722" s="25"/>
      <c r="J722" s="25"/>
    </row>
    <row r="723" spans="2:10" s="25" customFormat="1" ht="15.75" customHeight="1"/>
    <row r="724" spans="2:10" s="25" customFormat="1" ht="15.75" customHeight="1">
      <c r="B724" s="1"/>
      <c r="C724" s="1"/>
      <c r="D724" s="1"/>
      <c r="E724" s="1"/>
      <c r="F724" s="1"/>
      <c r="G724" s="1"/>
      <c r="H724" s="1"/>
      <c r="I724" s="1"/>
      <c r="J724" s="1"/>
    </row>
    <row r="725" spans="2:10" ht="15.75" customHeight="1">
      <c r="B725" s="9"/>
      <c r="C725" s="9"/>
      <c r="D725" s="9"/>
      <c r="E725" s="9"/>
      <c r="F725" s="9"/>
      <c r="G725" s="9"/>
      <c r="H725" s="9"/>
      <c r="I725" s="9"/>
      <c r="J725" s="9"/>
    </row>
    <row r="726" spans="2:10" s="9" customFormat="1" ht="15.75" customHeight="1"/>
    <row r="727" spans="2:10" s="9" customFormat="1" ht="15.75" customHeight="1"/>
    <row r="728" spans="2:10" s="9" customFormat="1" ht="15.75" customHeight="1">
      <c r="B728" s="1"/>
      <c r="C728" s="1"/>
      <c r="D728" s="1"/>
      <c r="E728" s="1"/>
      <c r="F728" s="1"/>
      <c r="G728" s="1"/>
      <c r="H728" s="1"/>
      <c r="I728" s="1"/>
      <c r="J728" s="1"/>
    </row>
    <row r="729" spans="2:10" ht="15.75" customHeight="1">
      <c r="B729" s="9"/>
      <c r="C729" s="9"/>
      <c r="D729" s="9"/>
      <c r="E729" s="9"/>
      <c r="F729" s="9"/>
      <c r="G729" s="9"/>
      <c r="H729" s="9"/>
      <c r="I729" s="9"/>
      <c r="J729" s="9"/>
    </row>
    <row r="730" spans="2:10" s="9" customFormat="1" ht="15.75" customHeight="1"/>
    <row r="731" spans="2:10" s="9" customFormat="1" ht="15.75" customHeight="1">
      <c r="B731" s="1"/>
      <c r="C731" s="1"/>
      <c r="D731" s="1"/>
      <c r="E731" s="1"/>
      <c r="F731" s="1"/>
      <c r="G731" s="1"/>
      <c r="H731" s="1"/>
      <c r="I731" s="1"/>
      <c r="J731" s="1"/>
    </row>
  </sheetData>
  <autoFilter ref="B12:L12" xr:uid="{00000000-0009-0000-0000-000007000000}">
    <sortState xmlns:xlrd2="http://schemas.microsoft.com/office/spreadsheetml/2017/richdata2" ref="B13:L28">
      <sortCondition ref="B12"/>
    </sortState>
  </autoFilter>
  <mergeCells count="3">
    <mergeCell ref="W11:X11"/>
    <mergeCell ref="C41:D41"/>
    <mergeCell ref="C42:D42"/>
  </mergeCells>
  <phoneticPr fontId="2" type="noConversion"/>
  <hyperlinks>
    <hyperlink ref="B11" r:id="rId1" xr:uid="{00000000-0004-0000-0700-000000000000}"/>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dimension ref="B6:L73"/>
  <sheetViews>
    <sheetView workbookViewId="0">
      <selection activeCell="A21" sqref="A21"/>
    </sheetView>
  </sheetViews>
  <sheetFormatPr defaultRowHeight="16.5"/>
  <cols>
    <col min="2" max="2" width="2.375" bestFit="1" customWidth="1"/>
    <col min="3" max="3" width="10.5" bestFit="1" customWidth="1"/>
    <col min="4" max="4" width="35" bestFit="1" customWidth="1"/>
    <col min="5" max="5" width="14.375" bestFit="1" customWidth="1"/>
    <col min="6" max="6" width="20.75" bestFit="1" customWidth="1"/>
    <col min="7" max="7" width="21.75" customWidth="1"/>
    <col min="8" max="10" width="11.125" bestFit="1" customWidth="1"/>
  </cols>
  <sheetData>
    <row r="6" spans="2:10" ht="17.25" thickBot="1">
      <c r="B6" s="226"/>
      <c r="C6" s="226"/>
      <c r="D6" s="226"/>
      <c r="E6" s="226"/>
      <c r="F6" s="227" t="s">
        <v>614</v>
      </c>
      <c r="G6" s="227">
        <v>44469</v>
      </c>
      <c r="H6" s="227">
        <v>44377</v>
      </c>
      <c r="I6" s="227">
        <v>44286</v>
      </c>
      <c r="J6" s="227">
        <v>44196</v>
      </c>
    </row>
    <row r="7" spans="2:10" ht="18" thickTop="1" thickBot="1">
      <c r="B7" s="37">
        <v>6</v>
      </c>
      <c r="C7" s="81" t="s">
        <v>60</v>
      </c>
      <c r="D7" s="81" t="s">
        <v>61</v>
      </c>
      <c r="E7" s="81" t="s">
        <v>104</v>
      </c>
      <c r="F7" s="225"/>
      <c r="G7" s="106"/>
      <c r="H7" s="188"/>
      <c r="I7" s="188"/>
      <c r="J7" s="188"/>
    </row>
    <row r="8" spans="2:10" ht="17.25" thickBot="1">
      <c r="B8" s="37">
        <v>5</v>
      </c>
      <c r="C8" s="187" t="s">
        <v>47</v>
      </c>
      <c r="D8" s="187" t="s">
        <v>48</v>
      </c>
      <c r="E8" s="187" t="s">
        <v>100</v>
      </c>
      <c r="F8" s="225">
        <f t="shared" ref="F8:F11" si="0">G69</f>
        <v>0.55072929999999998</v>
      </c>
      <c r="G8" s="189">
        <v>0.56100000000000005</v>
      </c>
      <c r="H8" s="189">
        <v>0.54400000000000004</v>
      </c>
      <c r="I8" s="189">
        <v>0.54700000000000004</v>
      </c>
      <c r="J8" s="190">
        <v>0.59299999999999997</v>
      </c>
    </row>
    <row r="9" spans="2:10" ht="17.25" thickBot="1">
      <c r="B9" s="37">
        <v>4</v>
      </c>
      <c r="C9" s="187" t="s">
        <v>49</v>
      </c>
      <c r="D9" s="187" t="s">
        <v>50</v>
      </c>
      <c r="E9" s="187" t="s">
        <v>103</v>
      </c>
      <c r="F9" s="225">
        <f t="shared" si="0"/>
        <v>0.58463790000000004</v>
      </c>
      <c r="G9" s="189">
        <v>0.57899999999999996</v>
      </c>
      <c r="H9" s="189">
        <v>0.57199999999999995</v>
      </c>
      <c r="I9" s="189">
        <v>0.57099999999999995</v>
      </c>
      <c r="J9" s="190">
        <v>0.65300000000000002</v>
      </c>
    </row>
    <row r="10" spans="2:10" ht="17.25" thickBot="1">
      <c r="B10" s="37">
        <v>3</v>
      </c>
      <c r="C10" s="187" t="s">
        <v>51</v>
      </c>
      <c r="D10" s="187" t="s">
        <v>52</v>
      </c>
      <c r="E10" s="187" t="s">
        <v>102</v>
      </c>
      <c r="F10" s="225">
        <f t="shared" si="0"/>
        <v>0.61629979999999995</v>
      </c>
      <c r="G10" s="189">
        <v>0.57599999999999996</v>
      </c>
      <c r="H10" s="189">
        <v>0.54700000000000004</v>
      </c>
      <c r="I10" s="189">
        <v>0.53700000000000003</v>
      </c>
      <c r="J10" s="190">
        <v>0.49399999999999999</v>
      </c>
    </row>
    <row r="11" spans="2:10" ht="17.25" thickBot="1">
      <c r="B11" s="37">
        <v>2</v>
      </c>
      <c r="C11" s="187" t="s">
        <v>0</v>
      </c>
      <c r="D11" s="187" t="s">
        <v>53</v>
      </c>
      <c r="E11" s="187" t="s">
        <v>57</v>
      </c>
      <c r="F11" s="225">
        <f t="shared" si="0"/>
        <v>0.67744910000000003</v>
      </c>
      <c r="G11" s="189">
        <v>0.64</v>
      </c>
      <c r="H11" s="189">
        <v>0.65600000000000003</v>
      </c>
      <c r="I11" s="189">
        <v>0.60099999999999998</v>
      </c>
      <c r="J11" s="190">
        <v>0.68200000000000005</v>
      </c>
    </row>
    <row r="12" spans="2:10" ht="17.25" thickBot="1">
      <c r="B12" s="37">
        <v>1</v>
      </c>
      <c r="C12" s="187" t="s">
        <v>54</v>
      </c>
      <c r="D12" s="187" t="s">
        <v>55</v>
      </c>
      <c r="E12" s="187" t="s">
        <v>56</v>
      </c>
      <c r="F12" s="225">
        <f>G73</f>
        <v>0.37017480000000003</v>
      </c>
      <c r="G12" s="189">
        <v>0.33500000000000002</v>
      </c>
      <c r="H12" s="189">
        <v>0.373</v>
      </c>
      <c r="I12" s="189">
        <v>0.34799999999999998</v>
      </c>
      <c r="J12" s="190">
        <v>0.45600000000000002</v>
      </c>
    </row>
    <row r="21" spans="3:12">
      <c r="C21" s="191"/>
      <c r="D21" s="192"/>
      <c r="E21" s="193">
        <v>44500</v>
      </c>
      <c r="F21" s="192"/>
      <c r="G21" s="192"/>
      <c r="H21" s="192"/>
      <c r="I21" s="192"/>
      <c r="J21" s="192"/>
      <c r="K21" s="192"/>
      <c r="L21" s="192"/>
    </row>
    <row r="22" spans="3:12">
      <c r="C22" s="194"/>
      <c r="D22" s="195" t="s">
        <v>549</v>
      </c>
      <c r="E22" s="196">
        <v>20191031</v>
      </c>
      <c r="F22" s="197" t="s">
        <v>550</v>
      </c>
      <c r="G22" s="198" t="s">
        <v>551</v>
      </c>
      <c r="H22" s="199">
        <v>20191031</v>
      </c>
      <c r="I22" s="200"/>
      <c r="J22" s="200" t="s">
        <v>552</v>
      </c>
      <c r="K22" s="194"/>
      <c r="L22" s="194"/>
    </row>
    <row r="23" spans="3:12">
      <c r="C23" s="201" t="s">
        <v>553</v>
      </c>
      <c r="D23" s="202" t="s">
        <v>554</v>
      </c>
      <c r="E23" s="203">
        <v>20211029</v>
      </c>
      <c r="F23" s="204" t="s">
        <v>555</v>
      </c>
      <c r="G23" s="205" t="s">
        <v>556</v>
      </c>
      <c r="H23" s="199">
        <v>20211029</v>
      </c>
      <c r="I23" s="200" t="s">
        <v>557</v>
      </c>
      <c r="J23" s="200" t="s">
        <v>558</v>
      </c>
      <c r="K23" s="206"/>
      <c r="L23" s="194"/>
    </row>
    <row r="24" spans="3:12">
      <c r="C24" s="194"/>
      <c r="D24" s="202" t="s">
        <v>559</v>
      </c>
      <c r="E24" s="203" t="s">
        <v>560</v>
      </c>
      <c r="F24" s="197" t="s">
        <v>550</v>
      </c>
      <c r="G24" s="205" t="s">
        <v>561</v>
      </c>
      <c r="H24" s="199" t="s">
        <v>560</v>
      </c>
      <c r="I24" s="200" t="s">
        <v>562</v>
      </c>
      <c r="J24" s="200" t="s">
        <v>563</v>
      </c>
      <c r="K24" s="206"/>
      <c r="L24" s="194"/>
    </row>
    <row r="25" spans="3:12">
      <c r="C25" s="207"/>
      <c r="D25" s="208" t="s">
        <v>564</v>
      </c>
      <c r="E25" s="209">
        <v>2021</v>
      </c>
      <c r="F25" s="210"/>
      <c r="G25" s="205" t="s">
        <v>565</v>
      </c>
      <c r="H25" s="199">
        <v>2021</v>
      </c>
      <c r="I25" s="200" t="s">
        <v>566</v>
      </c>
      <c r="J25" s="200" t="s">
        <v>567</v>
      </c>
      <c r="K25" s="207"/>
      <c r="L25" s="192" t="s">
        <v>568</v>
      </c>
    </row>
    <row r="26" spans="3:12">
      <c r="C26" s="207"/>
      <c r="D26" s="211" t="s">
        <v>569</v>
      </c>
      <c r="E26" s="212" t="s">
        <v>570</v>
      </c>
      <c r="F26" s="197" t="s">
        <v>550</v>
      </c>
      <c r="G26" s="213"/>
      <c r="H26" s="210"/>
      <c r="I26" s="207"/>
      <c r="J26" s="207"/>
      <c r="K26" s="207"/>
      <c r="L26" s="207"/>
    </row>
    <row r="27" spans="3:12">
      <c r="C27" s="207"/>
      <c r="D27" s="202" t="s">
        <v>571</v>
      </c>
      <c r="E27" s="214" t="s">
        <v>572</v>
      </c>
      <c r="F27" s="210"/>
      <c r="G27" s="213"/>
      <c r="H27" s="210"/>
      <c r="I27" s="207"/>
      <c r="J27" s="207"/>
      <c r="K27" s="207"/>
      <c r="L27" s="207"/>
    </row>
    <row r="28" spans="3:12">
      <c r="C28" s="207"/>
      <c r="D28" s="202" t="s">
        <v>573</v>
      </c>
      <c r="E28" s="214">
        <v>20211029</v>
      </c>
      <c r="F28" s="210"/>
      <c r="G28" s="213"/>
      <c r="H28" s="210"/>
      <c r="I28" s="207"/>
      <c r="J28" s="207"/>
      <c r="K28" s="207"/>
      <c r="L28" s="207"/>
    </row>
    <row r="29" spans="3:12">
      <c r="C29" s="206"/>
      <c r="D29" s="215">
        <v>2</v>
      </c>
      <c r="E29" s="210">
        <v>3</v>
      </c>
      <c r="F29" s="210">
        <v>4</v>
      </c>
      <c r="G29" s="213" t="s">
        <v>574</v>
      </c>
      <c r="H29" s="213" t="s">
        <v>575</v>
      </c>
      <c r="I29" s="216" t="s">
        <v>576</v>
      </c>
      <c r="J29" s="216" t="s">
        <v>572</v>
      </c>
      <c r="K29" s="216">
        <v>20211029</v>
      </c>
      <c r="L29" s="207"/>
    </row>
    <row r="30" spans="3:12" ht="17.25" thickBot="1">
      <c r="C30" s="217" t="s">
        <v>577</v>
      </c>
      <c r="D30" s="218" t="s">
        <v>578</v>
      </c>
      <c r="E30" s="219" t="s">
        <v>46</v>
      </c>
      <c r="F30" s="219" t="s">
        <v>579</v>
      </c>
      <c r="G30" s="219" t="s">
        <v>580</v>
      </c>
      <c r="H30" s="219" t="s">
        <v>581</v>
      </c>
      <c r="I30" s="218" t="s">
        <v>582</v>
      </c>
      <c r="J30" s="218" t="s">
        <v>583</v>
      </c>
      <c r="K30" s="218" t="s">
        <v>584</v>
      </c>
      <c r="L30" s="192" t="s">
        <v>585</v>
      </c>
    </row>
    <row r="31" spans="3:12" ht="18" thickTop="1" thickBot="1">
      <c r="C31" s="37" t="s">
        <v>586</v>
      </c>
      <c r="D31" s="94" t="s">
        <v>546</v>
      </c>
      <c r="E31" s="184">
        <v>44453</v>
      </c>
      <c r="F31" s="220">
        <v>0.12876712328767123</v>
      </c>
      <c r="G31" s="221">
        <v>4.5041289999999998E-2</v>
      </c>
      <c r="H31" s="220" t="s">
        <v>555</v>
      </c>
      <c r="I31" s="222" t="s">
        <v>555</v>
      </c>
      <c r="J31" s="222" t="s">
        <v>587</v>
      </c>
      <c r="K31" s="222">
        <v>993681.61010000005</v>
      </c>
      <c r="L31" s="223">
        <v>0.1</v>
      </c>
    </row>
    <row r="32" spans="3:12" ht="25.5" thickTop="1" thickBot="1">
      <c r="C32" s="37" t="s">
        <v>588</v>
      </c>
      <c r="D32" s="94" t="s">
        <v>544</v>
      </c>
      <c r="E32" s="184">
        <v>44435</v>
      </c>
      <c r="F32" s="220">
        <v>0.17808219178082191</v>
      </c>
      <c r="G32" s="221">
        <v>0.52097199999999999</v>
      </c>
      <c r="H32" s="220" t="s">
        <v>555</v>
      </c>
      <c r="I32" s="222" t="s">
        <v>555</v>
      </c>
      <c r="J32" s="222" t="s">
        <v>587</v>
      </c>
      <c r="K32" s="222">
        <v>350980</v>
      </c>
      <c r="L32" s="223" t="s">
        <v>587</v>
      </c>
    </row>
    <row r="33" spans="3:12" ht="24.75" thickBot="1">
      <c r="C33" s="37" t="s">
        <v>589</v>
      </c>
      <c r="D33" s="94" t="s">
        <v>590</v>
      </c>
      <c r="E33" s="38">
        <v>44188</v>
      </c>
      <c r="F33" s="220">
        <v>0.85479452054794525</v>
      </c>
      <c r="G33" s="221" t="s">
        <v>555</v>
      </c>
      <c r="H33" s="220" t="s">
        <v>555</v>
      </c>
      <c r="I33" s="222" t="s">
        <v>555</v>
      </c>
      <c r="J33" s="222" t="s">
        <v>591</v>
      </c>
      <c r="K33" s="222" t="s">
        <v>591</v>
      </c>
      <c r="L33" s="223" t="s">
        <v>591</v>
      </c>
    </row>
    <row r="34" spans="3:12" ht="24.75" thickBot="1">
      <c r="C34" s="37" t="s">
        <v>109</v>
      </c>
      <c r="D34" s="94" t="s">
        <v>592</v>
      </c>
      <c r="E34" s="38">
        <v>44074</v>
      </c>
      <c r="F34" s="220">
        <v>1.1655266757865936</v>
      </c>
      <c r="G34" s="221">
        <v>0.37645089999999998</v>
      </c>
      <c r="H34" s="220">
        <v>143.04673293805953</v>
      </c>
      <c r="I34" s="222">
        <v>123.35948125990789</v>
      </c>
      <c r="J34" s="222">
        <v>586580.00792699994</v>
      </c>
      <c r="K34" s="222">
        <v>475504.6</v>
      </c>
      <c r="L34" s="223" t="s">
        <v>587</v>
      </c>
    </row>
    <row r="35" spans="3:12" ht="24.75" thickBot="1">
      <c r="C35" s="37" t="s">
        <v>110</v>
      </c>
      <c r="D35" s="94" t="s">
        <v>593</v>
      </c>
      <c r="E35" s="38">
        <v>44050</v>
      </c>
      <c r="F35" s="220">
        <v>1.2311901504787961</v>
      </c>
      <c r="G35" s="221">
        <v>0.26022289999999998</v>
      </c>
      <c r="H35" s="220">
        <v>0</v>
      </c>
      <c r="I35" s="222">
        <v>0</v>
      </c>
      <c r="J35" s="222">
        <v>0</v>
      </c>
      <c r="K35" s="222">
        <v>922392</v>
      </c>
      <c r="L35" s="223">
        <v>0.22</v>
      </c>
    </row>
    <row r="36" spans="3:12" ht="24.75" thickBot="1">
      <c r="C36" s="37" t="s">
        <v>112</v>
      </c>
      <c r="D36" s="94" t="s">
        <v>594</v>
      </c>
      <c r="E36" s="38">
        <v>44048</v>
      </c>
      <c r="F36" s="220">
        <v>1.2366621067031465</v>
      </c>
      <c r="G36" s="221">
        <v>0.37795109999999998</v>
      </c>
      <c r="H36" s="220">
        <v>0</v>
      </c>
      <c r="I36" s="222">
        <v>0</v>
      </c>
      <c r="J36" s="222">
        <v>0</v>
      </c>
      <c r="K36" s="222">
        <v>111858</v>
      </c>
      <c r="L36" s="223">
        <v>0.2</v>
      </c>
    </row>
    <row r="37" spans="3:12" ht="24.75" thickBot="1">
      <c r="C37" s="37" t="s">
        <v>114</v>
      </c>
      <c r="D37" s="94" t="s">
        <v>595</v>
      </c>
      <c r="E37" s="38">
        <v>44048</v>
      </c>
      <c r="F37" s="220">
        <v>1.2366621067031465</v>
      </c>
      <c r="G37" s="221">
        <v>0.3362869</v>
      </c>
      <c r="H37" s="220">
        <v>146.70076317422786</v>
      </c>
      <c r="I37" s="222">
        <v>145.83442008461626</v>
      </c>
      <c r="J37" s="222">
        <v>148908.60965999999</v>
      </c>
      <c r="K37" s="222">
        <v>102108</v>
      </c>
      <c r="L37" s="223">
        <v>0.2</v>
      </c>
    </row>
    <row r="38" spans="3:12" ht="23.25" thickBot="1">
      <c r="C38" s="94" t="s">
        <v>596</v>
      </c>
      <c r="D38" s="94" t="s">
        <v>597</v>
      </c>
      <c r="E38" s="38">
        <v>44028</v>
      </c>
      <c r="F38" s="220">
        <v>1.2913816689466484</v>
      </c>
      <c r="G38" s="221">
        <v>0.3230788</v>
      </c>
      <c r="H38" s="220">
        <v>0</v>
      </c>
      <c r="I38" s="222">
        <v>0</v>
      </c>
      <c r="J38" s="222">
        <v>0</v>
      </c>
      <c r="K38" s="222">
        <v>141120</v>
      </c>
      <c r="L38" s="223" t="s">
        <v>587</v>
      </c>
    </row>
    <row r="39" spans="3:12" ht="17.25" thickBot="1">
      <c r="C39" s="37" t="s">
        <v>58</v>
      </c>
      <c r="D39" s="37" t="s">
        <v>105</v>
      </c>
      <c r="E39" s="38">
        <v>43804</v>
      </c>
      <c r="F39" s="220">
        <v>1.9051094890510949</v>
      </c>
      <c r="G39" s="221">
        <v>0.45338129999999999</v>
      </c>
      <c r="H39" s="220">
        <v>0</v>
      </c>
      <c r="I39" s="222">
        <v>0</v>
      </c>
      <c r="J39" s="222">
        <v>0</v>
      </c>
      <c r="K39" s="222">
        <v>92180.4</v>
      </c>
      <c r="L39" s="223">
        <v>0.2</v>
      </c>
    </row>
    <row r="40" spans="3:12" ht="17.25" thickBot="1">
      <c r="C40" s="81" t="s">
        <v>60</v>
      </c>
      <c r="D40" s="81" t="s">
        <v>104</v>
      </c>
      <c r="E40" s="82">
        <v>43768</v>
      </c>
      <c r="F40" s="224">
        <v>2.0036496350364965</v>
      </c>
      <c r="G40" s="221">
        <v>0.55097719999999994</v>
      </c>
      <c r="H40" s="220">
        <v>69.990423032619518</v>
      </c>
      <c r="I40" s="222">
        <v>46.824719377388568</v>
      </c>
      <c r="J40" s="222">
        <v>643935.35926899989</v>
      </c>
      <c r="K40" s="222">
        <v>1375203.8833999999</v>
      </c>
      <c r="L40" s="223">
        <v>0.22</v>
      </c>
    </row>
    <row r="41" spans="3:12" ht="17.25" thickBot="1">
      <c r="C41" s="81" t="s">
        <v>47</v>
      </c>
      <c r="D41" s="81" t="s">
        <v>100</v>
      </c>
      <c r="E41" s="82">
        <v>43320</v>
      </c>
      <c r="F41" s="224">
        <v>3.2306639288158796</v>
      </c>
      <c r="G41" s="221">
        <v>0.5476645</v>
      </c>
      <c r="H41" s="220">
        <v>266.36524946656283</v>
      </c>
      <c r="I41" s="222">
        <v>227.32040541839606</v>
      </c>
      <c r="J41" s="222">
        <v>957604.23457800003</v>
      </c>
      <c r="K41" s="222">
        <v>421257.4902</v>
      </c>
      <c r="L41" s="223">
        <v>0.2</v>
      </c>
    </row>
    <row r="42" spans="3:12" ht="17.25" thickBot="1">
      <c r="C42" s="81" t="s">
        <v>49</v>
      </c>
      <c r="D42" s="81" t="s">
        <v>103</v>
      </c>
      <c r="E42" s="82">
        <v>43278</v>
      </c>
      <c r="F42" s="224">
        <v>3.3456536618754278</v>
      </c>
      <c r="G42" s="221">
        <v>0.57094750000000005</v>
      </c>
      <c r="H42" s="220">
        <v>0</v>
      </c>
      <c r="I42" s="222">
        <v>0</v>
      </c>
      <c r="J42" s="222">
        <v>0</v>
      </c>
      <c r="K42" s="222">
        <v>386383.69900000002</v>
      </c>
      <c r="L42" s="223">
        <v>0.2</v>
      </c>
    </row>
    <row r="43" spans="3:12" ht="17.25" thickBot="1">
      <c r="C43" s="81" t="s">
        <v>51</v>
      </c>
      <c r="D43" s="81" t="s">
        <v>102</v>
      </c>
      <c r="E43" s="82">
        <v>42635</v>
      </c>
      <c r="F43" s="224">
        <v>5.1049270072992705</v>
      </c>
      <c r="G43" s="221">
        <v>0.60351129999999997</v>
      </c>
      <c r="H43" s="220">
        <v>0.53691633870948607</v>
      </c>
      <c r="I43" s="222">
        <v>0.58196374043391996</v>
      </c>
      <c r="J43" s="222">
        <v>200.87208400000003</v>
      </c>
      <c r="K43" s="222">
        <v>34516.254200000003</v>
      </c>
      <c r="L43" s="223">
        <v>0.2</v>
      </c>
    </row>
    <row r="44" spans="3:12" ht="17.25" thickBot="1">
      <c r="C44" s="81" t="s">
        <v>0</v>
      </c>
      <c r="D44" s="81" t="s">
        <v>57</v>
      </c>
      <c r="E44" s="82">
        <v>40939</v>
      </c>
      <c r="F44" s="224">
        <v>9.7481522036682176</v>
      </c>
      <c r="G44" s="221">
        <v>0.68108279999999999</v>
      </c>
      <c r="H44" s="220">
        <v>135.29484311002119</v>
      </c>
      <c r="I44" s="222">
        <v>173.50102812871256</v>
      </c>
      <c r="J44" s="222">
        <v>120700</v>
      </c>
      <c r="K44" s="222">
        <v>69567.311100000006</v>
      </c>
      <c r="L44" s="223">
        <v>0.2</v>
      </c>
    </row>
    <row r="45" spans="3:12" ht="17.25" thickBot="1">
      <c r="C45" s="81" t="s">
        <v>54</v>
      </c>
      <c r="D45" s="81" t="s">
        <v>56</v>
      </c>
      <c r="E45" s="82">
        <v>40738</v>
      </c>
      <c r="F45" s="224">
        <v>10.299153807864609</v>
      </c>
      <c r="G45" s="221">
        <v>0.38351239999999998</v>
      </c>
      <c r="H45" s="220">
        <v>61.254925851375944</v>
      </c>
      <c r="I45" s="222">
        <v>83.5538681569207</v>
      </c>
      <c r="J45" s="222">
        <v>40171.234274999995</v>
      </c>
      <c r="K45" s="222">
        <v>48078.245999999999</v>
      </c>
      <c r="L45" s="223">
        <v>0.2</v>
      </c>
    </row>
    <row r="49" spans="3:12">
      <c r="C49" s="191"/>
      <c r="D49" s="192"/>
      <c r="E49" s="193">
        <v>44469</v>
      </c>
      <c r="F49" s="192"/>
      <c r="G49" s="192"/>
      <c r="H49" s="192"/>
      <c r="I49" s="192"/>
      <c r="J49" s="192"/>
      <c r="K49" s="192"/>
      <c r="L49" s="192"/>
    </row>
    <row r="50" spans="3:12">
      <c r="C50" s="194"/>
      <c r="D50" s="195" t="s">
        <v>549</v>
      </c>
      <c r="E50" s="196">
        <v>20190930</v>
      </c>
      <c r="F50" s="197" t="s">
        <v>550</v>
      </c>
      <c r="G50" s="198" t="s">
        <v>551</v>
      </c>
      <c r="H50" s="199">
        <v>20190930</v>
      </c>
      <c r="I50" s="200"/>
      <c r="J50" s="200" t="s">
        <v>552</v>
      </c>
      <c r="K50" s="194"/>
      <c r="L50" s="194"/>
    </row>
    <row r="51" spans="3:12">
      <c r="C51" s="201" t="s">
        <v>609</v>
      </c>
      <c r="D51" s="202" t="s">
        <v>554</v>
      </c>
      <c r="E51" s="203">
        <v>20210930</v>
      </c>
      <c r="F51" s="204" t="s">
        <v>555</v>
      </c>
      <c r="G51" s="205" t="s">
        <v>556</v>
      </c>
      <c r="H51" s="199">
        <v>20210930</v>
      </c>
      <c r="I51" s="200" t="s">
        <v>557</v>
      </c>
      <c r="J51" s="200" t="s">
        <v>558</v>
      </c>
      <c r="K51" s="206"/>
      <c r="L51" s="194"/>
    </row>
    <row r="52" spans="3:12">
      <c r="C52" s="194"/>
      <c r="D52" s="202" t="s">
        <v>559</v>
      </c>
      <c r="E52" s="203" t="s">
        <v>560</v>
      </c>
      <c r="F52" s="197" t="s">
        <v>550</v>
      </c>
      <c r="G52" s="205" t="s">
        <v>561</v>
      </c>
      <c r="H52" s="199" t="s">
        <v>560</v>
      </c>
      <c r="I52" s="200" t="s">
        <v>610</v>
      </c>
      <c r="J52" s="200" t="s">
        <v>563</v>
      </c>
      <c r="K52" s="206"/>
      <c r="L52" s="194"/>
    </row>
    <row r="53" spans="3:12">
      <c r="C53" s="207"/>
      <c r="D53" s="208" t="s">
        <v>564</v>
      </c>
      <c r="E53" s="209">
        <v>2021</v>
      </c>
      <c r="F53" s="210"/>
      <c r="G53" s="205" t="s">
        <v>565</v>
      </c>
      <c r="H53" s="199">
        <v>2021</v>
      </c>
      <c r="I53" s="200" t="s">
        <v>611</v>
      </c>
      <c r="J53" s="200" t="s">
        <v>567</v>
      </c>
      <c r="K53" s="207"/>
      <c r="L53" s="192" t="s">
        <v>568</v>
      </c>
    </row>
    <row r="54" spans="3:12">
      <c r="C54" s="207"/>
      <c r="D54" s="211" t="s">
        <v>569</v>
      </c>
      <c r="E54" s="212" t="s">
        <v>570</v>
      </c>
      <c r="F54" s="197" t="s">
        <v>550</v>
      </c>
      <c r="G54" s="213"/>
      <c r="H54" s="210"/>
      <c r="I54" s="207"/>
      <c r="J54" s="207"/>
      <c r="K54" s="207"/>
      <c r="L54" s="207"/>
    </row>
    <row r="55" spans="3:12">
      <c r="C55" s="207"/>
      <c r="D55" s="202" t="s">
        <v>571</v>
      </c>
      <c r="E55" s="214" t="s">
        <v>572</v>
      </c>
      <c r="F55" s="210"/>
      <c r="G55" s="213"/>
      <c r="H55" s="210"/>
      <c r="I55" s="207"/>
      <c r="J55" s="207"/>
      <c r="K55" s="207"/>
      <c r="L55" s="207"/>
    </row>
    <row r="56" spans="3:12">
      <c r="C56" s="207"/>
      <c r="D56" s="202" t="s">
        <v>573</v>
      </c>
      <c r="E56" s="214">
        <v>20210930</v>
      </c>
      <c r="F56" s="210"/>
      <c r="G56" s="213"/>
      <c r="H56" s="210"/>
      <c r="I56" s="207"/>
      <c r="J56" s="207"/>
      <c r="K56" s="207"/>
      <c r="L56" s="207"/>
    </row>
    <row r="57" spans="3:12">
      <c r="C57" s="206"/>
      <c r="D57" s="215">
        <v>2</v>
      </c>
      <c r="E57" s="210">
        <v>3</v>
      </c>
      <c r="F57" s="210">
        <v>4</v>
      </c>
      <c r="G57" s="213" t="s">
        <v>574</v>
      </c>
      <c r="H57" s="213" t="s">
        <v>575</v>
      </c>
      <c r="I57" s="216" t="s">
        <v>612</v>
      </c>
      <c r="J57" s="216" t="s">
        <v>572</v>
      </c>
      <c r="K57" s="216">
        <v>20210930</v>
      </c>
      <c r="L57" s="207"/>
    </row>
    <row r="58" spans="3:12" ht="17.25" thickBot="1">
      <c r="C58" s="217" t="s">
        <v>577</v>
      </c>
      <c r="D58" s="218" t="s">
        <v>578</v>
      </c>
      <c r="E58" s="219" t="s">
        <v>46</v>
      </c>
      <c r="F58" s="219" t="s">
        <v>579</v>
      </c>
      <c r="G58" s="219" t="s">
        <v>580</v>
      </c>
      <c r="H58" s="219" t="s">
        <v>581</v>
      </c>
      <c r="I58" s="218" t="s">
        <v>613</v>
      </c>
      <c r="J58" s="218" t="s">
        <v>583</v>
      </c>
      <c r="K58" s="218" t="s">
        <v>584</v>
      </c>
      <c r="L58" s="192" t="s">
        <v>585</v>
      </c>
    </row>
    <row r="59" spans="3:12" ht="18" thickTop="1" thickBot="1">
      <c r="C59" s="37" t="s">
        <v>586</v>
      </c>
      <c r="D59" s="94" t="s">
        <v>546</v>
      </c>
      <c r="E59" s="184">
        <v>44453</v>
      </c>
      <c r="F59" s="220">
        <v>4.3835616438356165E-2</v>
      </c>
      <c r="G59" s="221" t="s">
        <v>555</v>
      </c>
      <c r="H59" s="220" t="s">
        <v>555</v>
      </c>
      <c r="I59" s="222" t="s">
        <v>555</v>
      </c>
      <c r="J59" s="222" t="s">
        <v>587</v>
      </c>
      <c r="K59" s="222">
        <v>927022.78139999998</v>
      </c>
      <c r="L59" s="223">
        <v>0.1</v>
      </c>
    </row>
    <row r="60" spans="3:12" ht="25.5" thickTop="1" thickBot="1">
      <c r="C60" s="37" t="s">
        <v>588</v>
      </c>
      <c r="D60" s="94" t="s">
        <v>544</v>
      </c>
      <c r="E60" s="184">
        <v>44435</v>
      </c>
      <c r="F60" s="220">
        <v>9.3150684931506855E-2</v>
      </c>
      <c r="G60" s="221">
        <v>0.55534419999999995</v>
      </c>
      <c r="H60" s="220" t="s">
        <v>555</v>
      </c>
      <c r="I60" s="222" t="s">
        <v>555</v>
      </c>
      <c r="J60" s="222" t="s">
        <v>587</v>
      </c>
      <c r="K60" s="222">
        <v>340032</v>
      </c>
      <c r="L60" s="223" t="s">
        <v>587</v>
      </c>
    </row>
    <row r="61" spans="3:12" ht="24.75" thickBot="1">
      <c r="C61" s="37" t="s">
        <v>589</v>
      </c>
      <c r="D61" s="94" t="s">
        <v>590</v>
      </c>
      <c r="E61" s="38">
        <v>44188</v>
      </c>
      <c r="F61" s="220">
        <v>0.76986301369863008</v>
      </c>
      <c r="G61" s="221" t="s">
        <v>555</v>
      </c>
      <c r="H61" s="220" t="s">
        <v>555</v>
      </c>
      <c r="I61" s="222" t="s">
        <v>555</v>
      </c>
      <c r="J61" s="222" t="s">
        <v>591</v>
      </c>
      <c r="K61" s="222" t="s">
        <v>591</v>
      </c>
      <c r="L61" s="223" t="s">
        <v>591</v>
      </c>
    </row>
    <row r="62" spans="3:12" ht="24.75" thickBot="1">
      <c r="C62" s="37" t="s">
        <v>109</v>
      </c>
      <c r="D62" s="94" t="s">
        <v>592</v>
      </c>
      <c r="E62" s="38">
        <v>44074</v>
      </c>
      <c r="F62" s="220">
        <v>1.0807113543091655</v>
      </c>
      <c r="G62" s="221">
        <v>0.37576389999999998</v>
      </c>
      <c r="H62" s="220">
        <v>143.04673293805953</v>
      </c>
      <c r="I62" s="222">
        <v>132.6842924417592</v>
      </c>
      <c r="J62" s="222">
        <v>586580.00792699994</v>
      </c>
      <c r="K62" s="222">
        <v>442087</v>
      </c>
      <c r="L62" s="223" t="s">
        <v>587</v>
      </c>
    </row>
    <row r="63" spans="3:12" ht="24.75" thickBot="1">
      <c r="C63" s="37" t="s">
        <v>110</v>
      </c>
      <c r="D63" s="94" t="s">
        <v>593</v>
      </c>
      <c r="E63" s="38">
        <v>44050</v>
      </c>
      <c r="F63" s="220">
        <v>1.146374829001368</v>
      </c>
      <c r="G63" s="221">
        <v>0.25250349999999999</v>
      </c>
      <c r="H63" s="220">
        <v>0</v>
      </c>
      <c r="I63" s="222">
        <v>0</v>
      </c>
      <c r="J63" s="222">
        <v>0</v>
      </c>
      <c r="K63" s="222">
        <v>920736</v>
      </c>
      <c r="L63" s="223">
        <v>0.22</v>
      </c>
    </row>
    <row r="64" spans="3:12" ht="24.75" thickBot="1">
      <c r="C64" s="37" t="s">
        <v>112</v>
      </c>
      <c r="D64" s="94" t="s">
        <v>594</v>
      </c>
      <c r="E64" s="38">
        <v>44048</v>
      </c>
      <c r="F64" s="220">
        <v>1.1518467852257182</v>
      </c>
      <c r="G64" s="221">
        <v>0.38872800000000002</v>
      </c>
      <c r="H64" s="220">
        <v>0</v>
      </c>
      <c r="I64" s="222">
        <v>0</v>
      </c>
      <c r="J64" s="222">
        <v>0</v>
      </c>
      <c r="K64" s="222">
        <v>107532</v>
      </c>
      <c r="L64" s="223">
        <v>0.2</v>
      </c>
    </row>
    <row r="65" spans="3:12" ht="24.75" thickBot="1">
      <c r="C65" s="37" t="s">
        <v>114</v>
      </c>
      <c r="D65" s="94" t="s">
        <v>595</v>
      </c>
      <c r="E65" s="38">
        <v>44048</v>
      </c>
      <c r="F65" s="220">
        <v>1.1518467852257182</v>
      </c>
      <c r="G65" s="221">
        <v>0.33464559999999999</v>
      </c>
      <c r="H65" s="220">
        <v>146.70076317422786</v>
      </c>
      <c r="I65" s="222">
        <v>147.57746096212165</v>
      </c>
      <c r="J65" s="222">
        <v>148908.60965999999</v>
      </c>
      <c r="K65" s="222">
        <v>100902</v>
      </c>
      <c r="L65" s="223">
        <v>0.2</v>
      </c>
    </row>
    <row r="66" spans="3:12" ht="23.25" thickBot="1">
      <c r="C66" s="94" t="s">
        <v>596</v>
      </c>
      <c r="D66" s="94" t="s">
        <v>597</v>
      </c>
      <c r="E66" s="38">
        <v>44028</v>
      </c>
      <c r="F66" s="220">
        <v>1.2065663474692203</v>
      </c>
      <c r="G66" s="221">
        <v>0.33345350000000001</v>
      </c>
      <c r="H66" s="220">
        <v>0</v>
      </c>
      <c r="I66" s="222">
        <v>0</v>
      </c>
      <c r="J66" s="222">
        <v>0</v>
      </c>
      <c r="K66" s="222">
        <v>139200</v>
      </c>
      <c r="L66" s="223" t="s">
        <v>587</v>
      </c>
    </row>
    <row r="67" spans="3:12" ht="17.25" thickBot="1">
      <c r="C67" s="37" t="s">
        <v>58</v>
      </c>
      <c r="D67" s="37" t="s">
        <v>105</v>
      </c>
      <c r="E67" s="38">
        <v>43804</v>
      </c>
      <c r="F67" s="220">
        <v>1.8202554744525548</v>
      </c>
      <c r="G67" s="221">
        <v>0.45762209999999998</v>
      </c>
      <c r="H67" s="220">
        <v>0</v>
      </c>
      <c r="I67" s="222">
        <v>0</v>
      </c>
      <c r="J67" s="222">
        <v>0</v>
      </c>
      <c r="K67" s="222">
        <v>90314.4</v>
      </c>
      <c r="L67" s="223">
        <v>0.2</v>
      </c>
    </row>
    <row r="68" spans="3:12" ht="17.25" thickBot="1">
      <c r="C68" s="81" t="s">
        <v>60</v>
      </c>
      <c r="D68" s="81" t="s">
        <v>104</v>
      </c>
      <c r="E68" s="82">
        <v>43768</v>
      </c>
      <c r="F68" s="224">
        <v>1.9187956204379564</v>
      </c>
      <c r="G68" s="221">
        <v>0.55806940000000005</v>
      </c>
      <c r="H68" s="220">
        <v>69.990423032619518</v>
      </c>
      <c r="I68" s="222">
        <v>47.838973223905192</v>
      </c>
      <c r="J68" s="222">
        <v>643935.35926899989</v>
      </c>
      <c r="K68" s="222">
        <v>1346047.6174000001</v>
      </c>
      <c r="L68" s="223">
        <v>0.22</v>
      </c>
    </row>
    <row r="69" spans="3:12" ht="17.25" thickBot="1">
      <c r="C69" s="81" t="s">
        <v>47</v>
      </c>
      <c r="D69" s="81" t="s">
        <v>100</v>
      </c>
      <c r="E69" s="82">
        <v>43320</v>
      </c>
      <c r="F69" s="224">
        <v>3.1457905544147846</v>
      </c>
      <c r="G69" s="221">
        <v>0.55072929999999998</v>
      </c>
      <c r="H69" s="220">
        <v>266.36524946656283</v>
      </c>
      <c r="I69" s="222">
        <v>225.08355028195254</v>
      </c>
      <c r="J69" s="222">
        <v>957604.23457800003</v>
      </c>
      <c r="K69" s="222">
        <v>425443.9</v>
      </c>
      <c r="L69" s="223">
        <v>0.2</v>
      </c>
    </row>
    <row r="70" spans="3:12" ht="17.25" thickBot="1">
      <c r="C70" s="81" t="s">
        <v>49</v>
      </c>
      <c r="D70" s="81" t="s">
        <v>103</v>
      </c>
      <c r="E70" s="82">
        <v>43278</v>
      </c>
      <c r="F70" s="224">
        <v>3.2607802874743328</v>
      </c>
      <c r="G70" s="221">
        <v>0.58463790000000004</v>
      </c>
      <c r="H70" s="220">
        <v>0</v>
      </c>
      <c r="I70" s="222">
        <v>0</v>
      </c>
      <c r="J70" s="222">
        <v>0</v>
      </c>
      <c r="K70" s="222">
        <v>383850.03539999999</v>
      </c>
      <c r="L70" s="223">
        <v>0.2</v>
      </c>
    </row>
    <row r="71" spans="3:12" ht="17.25" thickBot="1">
      <c r="C71" s="81" t="s">
        <v>51</v>
      </c>
      <c r="D71" s="81" t="s">
        <v>102</v>
      </c>
      <c r="E71" s="82">
        <v>42635</v>
      </c>
      <c r="F71" s="224">
        <v>5.0200729927007304</v>
      </c>
      <c r="G71" s="221">
        <v>0.61629979999999995</v>
      </c>
      <c r="H71" s="220">
        <v>0.53691633870948607</v>
      </c>
      <c r="I71" s="222">
        <v>0.62826440563637065</v>
      </c>
      <c r="J71" s="222">
        <v>200.87208400000003</v>
      </c>
      <c r="K71" s="222">
        <v>31972.5393</v>
      </c>
      <c r="L71" s="223">
        <v>0.2</v>
      </c>
    </row>
    <row r="72" spans="3:12" ht="17.25" thickBot="1">
      <c r="C72" s="81" t="s">
        <v>0</v>
      </c>
      <c r="D72" s="81" t="s">
        <v>57</v>
      </c>
      <c r="E72" s="82">
        <v>40939</v>
      </c>
      <c r="F72" s="224">
        <v>9.6632904462085953</v>
      </c>
      <c r="G72" s="221">
        <v>0.67744910000000003</v>
      </c>
      <c r="H72" s="220">
        <v>135.29484311002119</v>
      </c>
      <c r="I72" s="222">
        <v>174.07936480156062</v>
      </c>
      <c r="J72" s="222">
        <v>120700</v>
      </c>
      <c r="K72" s="222">
        <v>69336.190499999997</v>
      </c>
      <c r="L72" s="223">
        <v>0.2</v>
      </c>
    </row>
    <row r="73" spans="3:12" ht="17.25" thickBot="1">
      <c r="C73" s="81" t="s">
        <v>54</v>
      </c>
      <c r="D73" s="81" t="s">
        <v>56</v>
      </c>
      <c r="E73" s="82">
        <v>40738</v>
      </c>
      <c r="F73" s="224">
        <v>10.214285714285715</v>
      </c>
      <c r="G73" s="221">
        <v>0.37017480000000003</v>
      </c>
      <c r="H73" s="220">
        <v>61.254925851375944</v>
      </c>
      <c r="I73" s="222">
        <v>86.200370768225866</v>
      </c>
      <c r="J73" s="222">
        <v>40171.234274999995</v>
      </c>
      <c r="K73" s="222">
        <v>46602.159500000002</v>
      </c>
      <c r="L73" s="223">
        <v>0.2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4662-C6C2-4458-A24E-DA739196CFD4}">
  <dimension ref="B3:L27"/>
  <sheetViews>
    <sheetView showGridLines="0" workbookViewId="0">
      <selection activeCell="O14" sqref="O14"/>
    </sheetView>
  </sheetViews>
  <sheetFormatPr defaultRowHeight="16.5"/>
  <cols>
    <col min="2" max="2" width="11.125" bestFit="1" customWidth="1"/>
    <col min="3" max="3" width="6" customWidth="1"/>
    <col min="4" max="4" width="14.625" bestFit="1" customWidth="1"/>
    <col min="5" max="5" width="15.5" bestFit="1" customWidth="1"/>
    <col min="6" max="6" width="21.875" customWidth="1"/>
    <col min="7" max="7" width="21.25" bestFit="1" customWidth="1"/>
    <col min="8" max="10" width="16.5" bestFit="1" customWidth="1"/>
  </cols>
  <sheetData>
    <row r="3" spans="2:12">
      <c r="D3" s="516">
        <v>45565</v>
      </c>
      <c r="E3" s="5"/>
      <c r="F3" s="517" t="s">
        <v>727</v>
      </c>
      <c r="G3" s="517" t="s">
        <v>1084</v>
      </c>
      <c r="H3" s="517" t="s">
        <v>1085</v>
      </c>
      <c r="I3" s="517" t="s">
        <v>1085</v>
      </c>
      <c r="J3" s="517" t="s">
        <v>1086</v>
      </c>
      <c r="L3" s="518"/>
    </row>
    <row r="4" spans="2:12" ht="17.25" thickBot="1">
      <c r="B4" s="543" t="s">
        <v>46</v>
      </c>
      <c r="C4" s="543" t="s">
        <v>904</v>
      </c>
      <c r="D4" s="544" t="s">
        <v>578</v>
      </c>
      <c r="E4" s="544" t="s">
        <v>905</v>
      </c>
      <c r="F4" s="544" t="s">
        <v>1087</v>
      </c>
      <c r="G4" s="544" t="s">
        <v>447</v>
      </c>
      <c r="H4" s="544" t="s">
        <v>728</v>
      </c>
      <c r="I4" s="543" t="s">
        <v>1007</v>
      </c>
      <c r="J4" s="543" t="s">
        <v>584</v>
      </c>
    </row>
    <row r="5" spans="2:12">
      <c r="B5" s="548">
        <v>40738</v>
      </c>
      <c r="C5" s="549" t="s">
        <v>729</v>
      </c>
      <c r="D5" s="549" t="s">
        <v>56</v>
      </c>
      <c r="E5" s="549" t="s">
        <v>54</v>
      </c>
      <c r="F5" s="550">
        <v>0.54339190000000004</v>
      </c>
      <c r="G5" s="550">
        <v>2.4397162575232354</v>
      </c>
      <c r="H5">
        <v>0.2</v>
      </c>
      <c r="I5" s="492">
        <v>34081.104407000006</v>
      </c>
      <c r="J5" s="492">
        <v>13969.290199999999</v>
      </c>
    </row>
    <row r="6" spans="2:12">
      <c r="B6" s="548">
        <v>40939</v>
      </c>
      <c r="C6" s="549" t="s">
        <v>729</v>
      </c>
      <c r="D6" s="549" t="s">
        <v>57</v>
      </c>
      <c r="E6" s="549" t="s">
        <v>0</v>
      </c>
      <c r="F6" s="550">
        <v>0.7206226</v>
      </c>
      <c r="G6" s="550">
        <v>1.5371287638907458</v>
      </c>
      <c r="H6">
        <v>0.2</v>
      </c>
      <c r="I6" s="492">
        <v>77200</v>
      </c>
      <c r="J6" s="492">
        <v>50223.508800000003</v>
      </c>
    </row>
    <row r="7" spans="2:12">
      <c r="B7" s="548">
        <v>42635</v>
      </c>
      <c r="C7" s="549" t="s">
        <v>729</v>
      </c>
      <c r="D7" s="549" t="s">
        <v>102</v>
      </c>
      <c r="E7" s="549" t="s">
        <v>51</v>
      </c>
      <c r="F7" s="550">
        <v>0.74270009999999997</v>
      </c>
      <c r="G7" s="550">
        <v>1.2970854769358444</v>
      </c>
      <c r="H7">
        <v>0.2</v>
      </c>
      <c r="I7" s="492">
        <v>32131.232164999998</v>
      </c>
      <c r="J7" s="492">
        <v>24771.869500000001</v>
      </c>
    </row>
    <row r="8" spans="2:12">
      <c r="B8" s="548">
        <v>43278</v>
      </c>
      <c r="C8" s="549" t="s">
        <v>729</v>
      </c>
      <c r="D8" s="549" t="s">
        <v>103</v>
      </c>
      <c r="E8" s="549" t="s">
        <v>49</v>
      </c>
      <c r="F8" s="550">
        <v>0.50185959999999996</v>
      </c>
      <c r="G8" s="550">
        <f>베타표[[#This Row],[총차입금]]/베타표[[#This Row],[시가총액]]</f>
        <v>1.2638810986788664</v>
      </c>
      <c r="H8">
        <v>0.2</v>
      </c>
      <c r="I8" s="574">
        <f>314937+114965</f>
        <v>429902</v>
      </c>
      <c r="J8" s="492">
        <v>340144.3383</v>
      </c>
    </row>
    <row r="9" spans="2:12">
      <c r="B9" s="548">
        <v>43320</v>
      </c>
      <c r="C9" s="549" t="s">
        <v>729</v>
      </c>
      <c r="D9" s="549" t="s">
        <v>100</v>
      </c>
      <c r="E9" s="549" t="s">
        <v>47</v>
      </c>
      <c r="F9" s="550">
        <v>0.4735354</v>
      </c>
      <c r="G9" s="550">
        <v>1.4864070728890635</v>
      </c>
      <c r="H9">
        <v>0.2</v>
      </c>
      <c r="I9" s="492">
        <v>885239.88664900011</v>
      </c>
      <c r="J9" s="492">
        <v>595556.83149999997</v>
      </c>
    </row>
    <row r="10" spans="2:12">
      <c r="B10" s="548">
        <v>43768</v>
      </c>
      <c r="C10" s="549" t="s">
        <v>729</v>
      </c>
      <c r="D10" s="549" t="s">
        <v>104</v>
      </c>
      <c r="E10" s="549" t="s">
        <v>60</v>
      </c>
      <c r="F10" s="550">
        <v>0.59369229999999995</v>
      </c>
      <c r="G10" s="550">
        <v>0.61438123449065529</v>
      </c>
      <c r="H10">
        <v>0.09</v>
      </c>
      <c r="I10" s="492">
        <v>567246.98699999996</v>
      </c>
      <c r="J10" s="492">
        <v>923281.75919999997</v>
      </c>
    </row>
    <row r="11" spans="2:12">
      <c r="B11" s="548">
        <v>43804</v>
      </c>
      <c r="C11" s="549" t="s">
        <v>729</v>
      </c>
      <c r="D11" s="549" t="s">
        <v>105</v>
      </c>
      <c r="E11" s="549" t="s">
        <v>58</v>
      </c>
      <c r="F11" s="550">
        <v>0.49195359999999999</v>
      </c>
      <c r="G11" s="550">
        <v>0</v>
      </c>
      <c r="H11">
        <v>0.2</v>
      </c>
      <c r="I11" s="492">
        <v>0</v>
      </c>
      <c r="J11" s="492">
        <v>84436.5</v>
      </c>
    </row>
    <row r="12" spans="2:12">
      <c r="B12" s="548">
        <v>44028</v>
      </c>
      <c r="C12" s="549" t="s">
        <v>729</v>
      </c>
      <c r="D12" s="549" t="s">
        <v>597</v>
      </c>
      <c r="E12" s="549" t="s">
        <v>596</v>
      </c>
      <c r="F12" s="550">
        <v>0.53146260000000001</v>
      </c>
      <c r="G12" s="550">
        <v>0.20347169273760607</v>
      </c>
      <c r="H12">
        <v>0.22</v>
      </c>
      <c r="I12" s="492">
        <v>56000</v>
      </c>
      <c r="J12" s="492">
        <v>275222.55920000002</v>
      </c>
    </row>
    <row r="13" spans="2:12">
      <c r="B13" s="548">
        <v>44048</v>
      </c>
      <c r="C13" s="549" t="s">
        <v>729</v>
      </c>
      <c r="D13" s="549" t="s">
        <v>595</v>
      </c>
      <c r="E13" s="549" t="s">
        <v>114</v>
      </c>
      <c r="F13" s="550">
        <v>0.63523890000000005</v>
      </c>
      <c r="G13" s="550">
        <v>1.8803186177478552</v>
      </c>
      <c r="H13">
        <v>0.2</v>
      </c>
      <c r="I13" s="492">
        <v>150396.03610900001</v>
      </c>
      <c r="J13" s="492">
        <v>79984.335999999996</v>
      </c>
    </row>
    <row r="14" spans="2:12">
      <c r="B14" s="548">
        <v>44048</v>
      </c>
      <c r="C14" s="549" t="s">
        <v>729</v>
      </c>
      <c r="D14" s="549" t="s">
        <v>594</v>
      </c>
      <c r="E14" s="549" t="s">
        <v>112</v>
      </c>
      <c r="F14" s="550">
        <v>0.55687609999999999</v>
      </c>
      <c r="G14" s="550">
        <v>0.95683297035007275</v>
      </c>
      <c r="H14">
        <v>0.2</v>
      </c>
      <c r="I14" s="492">
        <v>114914.43700000001</v>
      </c>
      <c r="J14" s="492">
        <v>120098.743</v>
      </c>
    </row>
    <row r="15" spans="2:12">
      <c r="B15" s="548">
        <v>44050</v>
      </c>
      <c r="C15" s="549" t="s">
        <v>729</v>
      </c>
      <c r="D15" s="549" t="s">
        <v>593</v>
      </c>
      <c r="E15" s="549" t="s">
        <v>110</v>
      </c>
      <c r="F15" s="550">
        <v>0.63963230000000004</v>
      </c>
      <c r="G15" s="550">
        <v>1.3088036536057477</v>
      </c>
      <c r="H15">
        <v>0.22</v>
      </c>
      <c r="I15" s="492">
        <v>1026847.5589879999</v>
      </c>
      <c r="J15" s="492">
        <v>784569.6</v>
      </c>
    </row>
    <row r="16" spans="2:12">
      <c r="B16" s="548">
        <v>44074</v>
      </c>
      <c r="C16" s="549" t="s">
        <v>729</v>
      </c>
      <c r="D16" s="549" t="s">
        <v>592</v>
      </c>
      <c r="E16" s="549" t="s">
        <v>109</v>
      </c>
      <c r="F16" s="550">
        <v>0.54092439999999997</v>
      </c>
      <c r="G16" s="550">
        <v>1.5853304269094801</v>
      </c>
      <c r="H16">
        <v>0.22</v>
      </c>
      <c r="I16" s="492">
        <v>694764.15754000004</v>
      </c>
      <c r="J16" s="492">
        <v>438245.64630000002</v>
      </c>
    </row>
    <row r="17" spans="2:10">
      <c r="B17" s="548">
        <v>44188</v>
      </c>
      <c r="C17" s="549" t="s">
        <v>729</v>
      </c>
      <c r="D17" s="549" t="s">
        <v>1088</v>
      </c>
      <c r="E17" s="549" t="s">
        <v>589</v>
      </c>
      <c r="F17" s="550">
        <v>0.75234160000000005</v>
      </c>
      <c r="G17" s="550">
        <v>1.0991486613256045</v>
      </c>
      <c r="H17">
        <v>0.22</v>
      </c>
      <c r="I17" s="492">
        <v>1155858.3736749999</v>
      </c>
      <c r="J17" s="492">
        <v>1051594.2150000001</v>
      </c>
    </row>
    <row r="18" spans="2:10">
      <c r="B18" s="548">
        <v>44435</v>
      </c>
      <c r="C18" s="549" t="s">
        <v>729</v>
      </c>
      <c r="D18" s="549" t="s">
        <v>544</v>
      </c>
      <c r="E18" s="549" t="s">
        <v>588</v>
      </c>
      <c r="F18" s="550">
        <v>0.62727569999999999</v>
      </c>
      <c r="G18" s="550">
        <v>2.0180617702247288</v>
      </c>
      <c r="H18">
        <v>0.2</v>
      </c>
      <c r="I18" s="492">
        <v>473065.96792899998</v>
      </c>
      <c r="J18" s="492">
        <v>234416</v>
      </c>
    </row>
    <row r="19" spans="2:10">
      <c r="B19" s="548">
        <v>44453</v>
      </c>
      <c r="C19" s="549" t="s">
        <v>729</v>
      </c>
      <c r="D19" s="549" t="s">
        <v>546</v>
      </c>
      <c r="E19" s="549" t="s">
        <v>586</v>
      </c>
      <c r="F19" s="550">
        <v>0.64068689999999995</v>
      </c>
      <c r="G19" s="550">
        <v>1.1322689316633499</v>
      </c>
      <c r="H19">
        <v>0.2</v>
      </c>
      <c r="I19" s="492">
        <v>1596604.0240850002</v>
      </c>
      <c r="J19" s="492">
        <v>1410092.5844000001</v>
      </c>
    </row>
    <row r="20" spans="2:10">
      <c r="B20" s="548">
        <v>44518</v>
      </c>
      <c r="C20" s="549" t="s">
        <v>729</v>
      </c>
      <c r="D20" s="549" t="s">
        <v>775</v>
      </c>
      <c r="E20" s="549" t="s">
        <v>776</v>
      </c>
      <c r="F20" s="550">
        <v>0.63808240000000005</v>
      </c>
      <c r="G20" s="550">
        <v>2.8621378539838886</v>
      </c>
      <c r="H20">
        <v>0.2</v>
      </c>
      <c r="I20" s="492">
        <v>462595.892788</v>
      </c>
      <c r="J20" s="492">
        <v>161626</v>
      </c>
    </row>
    <row r="21" spans="2:10">
      <c r="B21" s="548">
        <v>44533</v>
      </c>
      <c r="C21" s="549" t="s">
        <v>729</v>
      </c>
      <c r="D21" s="549" t="s">
        <v>777</v>
      </c>
      <c r="E21" s="549" t="s">
        <v>778</v>
      </c>
      <c r="F21" s="550">
        <v>0.70659850000000002</v>
      </c>
      <c r="G21" s="550">
        <v>1.4910485083884535</v>
      </c>
      <c r="H21">
        <v>0.2</v>
      </c>
      <c r="I21" s="492">
        <v>183068.57105700002</v>
      </c>
      <c r="J21" s="492">
        <v>122778.414</v>
      </c>
    </row>
    <row r="22" spans="2:10">
      <c r="B22" s="548">
        <v>44540</v>
      </c>
      <c r="C22" s="549" t="s">
        <v>729</v>
      </c>
      <c r="D22" s="549" t="s">
        <v>779</v>
      </c>
      <c r="E22" s="549" t="s">
        <v>780</v>
      </c>
      <c r="F22" s="550">
        <v>0.71369249999999995</v>
      </c>
      <c r="G22" s="550">
        <v>1.1974113439805274</v>
      </c>
      <c r="H22">
        <v>0.2</v>
      </c>
      <c r="I22" s="492">
        <v>293804.69196000003</v>
      </c>
      <c r="J22" s="492">
        <v>245366.55129999999</v>
      </c>
    </row>
    <row r="23" spans="2:10">
      <c r="B23" s="548">
        <v>44648</v>
      </c>
      <c r="C23" s="549" t="s">
        <v>729</v>
      </c>
      <c r="D23" s="549" t="s">
        <v>781</v>
      </c>
      <c r="E23" s="549" t="s">
        <v>782</v>
      </c>
      <c r="F23" s="550">
        <v>0.75168780000000002</v>
      </c>
      <c r="G23" s="550">
        <v>1.3980121416396958</v>
      </c>
      <c r="H23">
        <v>0.2</v>
      </c>
      <c r="I23" s="492">
        <v>292000</v>
      </c>
      <c r="J23" s="492">
        <v>208868</v>
      </c>
    </row>
    <row r="24" spans="2:10">
      <c r="B24" s="548">
        <v>44712</v>
      </c>
      <c r="C24" s="549" t="s">
        <v>729</v>
      </c>
      <c r="D24" s="549" t="s">
        <v>783</v>
      </c>
      <c r="E24" s="549" t="s">
        <v>784</v>
      </c>
      <c r="F24" s="550">
        <v>0.58483609999999997</v>
      </c>
      <c r="G24" s="550">
        <v>0.6277199142828227</v>
      </c>
      <c r="H24">
        <v>0.1</v>
      </c>
      <c r="I24" s="492">
        <v>42796.5</v>
      </c>
      <c r="J24" s="492">
        <v>68177.7</v>
      </c>
    </row>
    <row r="25" spans="2:10">
      <c r="B25" s="495">
        <v>44840</v>
      </c>
      <c r="C25" s="549" t="s">
        <v>758</v>
      </c>
      <c r="D25" s="549" t="s">
        <v>1001</v>
      </c>
      <c r="E25" s="549" t="s">
        <v>1000</v>
      </c>
      <c r="F25" s="550">
        <v>0.56659020000000004</v>
      </c>
      <c r="G25" s="550">
        <v>1.1755657358999527</v>
      </c>
      <c r="H25">
        <v>0.22</v>
      </c>
      <c r="I25" s="492">
        <v>531121.35148899991</v>
      </c>
      <c r="J25" s="492">
        <v>451800.6397</v>
      </c>
    </row>
    <row r="26" spans="2:10">
      <c r="B26" s="495">
        <v>45012</v>
      </c>
      <c r="C26" s="549" t="s">
        <v>758</v>
      </c>
      <c r="D26" s="549" t="s">
        <v>1089</v>
      </c>
      <c r="E26" s="549" t="s">
        <v>1072</v>
      </c>
      <c r="F26" s="550">
        <v>0.31678020000000001</v>
      </c>
      <c r="G26" s="550">
        <v>0.90834687423762717</v>
      </c>
      <c r="H26">
        <v>0.19</v>
      </c>
      <c r="I26" s="492">
        <v>327059.37553800002</v>
      </c>
      <c r="J26" s="492">
        <v>360060</v>
      </c>
    </row>
    <row r="27" spans="2:10">
      <c r="B27" s="495">
        <v>45026</v>
      </c>
      <c r="C27" s="549" t="s">
        <v>758</v>
      </c>
      <c r="D27" s="549" t="s">
        <v>1090</v>
      </c>
      <c r="E27" s="549" t="s">
        <v>1073</v>
      </c>
      <c r="F27" s="550">
        <v>0.388461</v>
      </c>
      <c r="G27" s="550">
        <v>0.87137195834411385</v>
      </c>
      <c r="H27">
        <v>0.2</v>
      </c>
      <c r="I27" s="492">
        <v>343520.96713800001</v>
      </c>
      <c r="J27" s="492">
        <v>394230</v>
      </c>
    </row>
  </sheetData>
  <phoneticPr fontId="2" type="noConversion"/>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dimension ref="A1:N16"/>
  <sheetViews>
    <sheetView workbookViewId="0">
      <selection activeCell="A21" sqref="A21"/>
    </sheetView>
  </sheetViews>
  <sheetFormatPr defaultRowHeight="16.5"/>
  <cols>
    <col min="1" max="1" width="13" bestFit="1" customWidth="1"/>
    <col min="2" max="2" width="10.5" bestFit="1" customWidth="1"/>
    <col min="3" max="4" width="16.5" bestFit="1" customWidth="1"/>
    <col min="5" max="5" width="10.375" bestFit="1" customWidth="1"/>
    <col min="6" max="9" width="15.625" bestFit="1" customWidth="1"/>
    <col min="11" max="11" width="22" bestFit="1" customWidth="1"/>
    <col min="12" max="12" width="16.75" bestFit="1" customWidth="1"/>
  </cols>
  <sheetData>
    <row r="1" spans="1:14">
      <c r="K1" t="s">
        <v>463</v>
      </c>
    </row>
    <row r="2" spans="1:14">
      <c r="A2" s="228"/>
      <c r="B2" s="245" t="s">
        <v>602</v>
      </c>
      <c r="C2" s="228"/>
      <c r="D2" s="228"/>
      <c r="E2" s="228"/>
      <c r="F2" s="228"/>
      <c r="G2" s="228"/>
      <c r="H2" s="228"/>
      <c r="I2" s="228"/>
      <c r="J2" s="228"/>
      <c r="K2" s="228"/>
      <c r="L2" s="228"/>
      <c r="M2" s="228"/>
      <c r="N2" s="228"/>
    </row>
    <row r="3" spans="1:14">
      <c r="A3" s="229" t="s">
        <v>445</v>
      </c>
      <c r="B3" s="229"/>
      <c r="C3" s="230" t="s">
        <v>266</v>
      </c>
      <c r="D3" s="230" t="s">
        <v>266</v>
      </c>
      <c r="E3" s="230" t="s">
        <v>266</v>
      </c>
      <c r="F3" s="230" t="s">
        <v>446</v>
      </c>
      <c r="G3" s="230" t="s">
        <v>267</v>
      </c>
      <c r="H3" s="230" t="s">
        <v>446</v>
      </c>
      <c r="I3" s="230" t="s">
        <v>267</v>
      </c>
      <c r="J3" s="244"/>
      <c r="K3" s="230"/>
      <c r="L3" s="230" t="s">
        <v>603</v>
      </c>
      <c r="M3" s="228"/>
      <c r="N3" s="228"/>
    </row>
    <row r="4" spans="1:14">
      <c r="A4" s="231" t="s">
        <v>7</v>
      </c>
      <c r="B4" s="231"/>
      <c r="C4" s="232" t="s">
        <v>268</v>
      </c>
      <c r="D4" s="232" t="s">
        <v>268</v>
      </c>
      <c r="E4" s="232" t="s">
        <v>268</v>
      </c>
      <c r="F4" s="240" t="s">
        <v>448</v>
      </c>
      <c r="G4" s="240" t="s">
        <v>448</v>
      </c>
      <c r="H4" s="240" t="s">
        <v>449</v>
      </c>
      <c r="I4" s="240" t="s">
        <v>449</v>
      </c>
      <c r="J4" s="228"/>
      <c r="K4" s="232" t="s">
        <v>604</v>
      </c>
      <c r="L4" s="232" t="s">
        <v>605</v>
      </c>
      <c r="M4" s="228"/>
      <c r="N4" s="241" t="s">
        <v>452</v>
      </c>
    </row>
    <row r="5" spans="1:14">
      <c r="A5" s="231" t="s">
        <v>9</v>
      </c>
      <c r="B5" s="231"/>
      <c r="C5" s="232">
        <v>20210930</v>
      </c>
      <c r="D5" s="232">
        <v>20210930</v>
      </c>
      <c r="E5" s="232">
        <v>20210930</v>
      </c>
      <c r="F5" s="240">
        <v>2021</v>
      </c>
      <c r="G5" s="240">
        <v>2021</v>
      </c>
      <c r="H5" s="240">
        <v>2021</v>
      </c>
      <c r="I5" s="240">
        <v>2021</v>
      </c>
      <c r="J5" s="228"/>
      <c r="K5" s="242" t="s">
        <v>453</v>
      </c>
      <c r="L5" s="232" t="s">
        <v>454</v>
      </c>
      <c r="M5" s="228"/>
      <c r="N5" s="237">
        <v>20210930</v>
      </c>
    </row>
    <row r="6" spans="1:14">
      <c r="A6" s="233" t="s">
        <v>455</v>
      </c>
      <c r="B6" s="233" t="s">
        <v>456</v>
      </c>
      <c r="C6" s="234" t="s">
        <v>269</v>
      </c>
      <c r="D6" s="234" t="s">
        <v>270</v>
      </c>
      <c r="E6" s="234" t="s">
        <v>271</v>
      </c>
      <c r="F6" s="234">
        <v>6000991040</v>
      </c>
      <c r="G6" s="234">
        <v>3000991040</v>
      </c>
      <c r="H6" s="234">
        <v>6000991040</v>
      </c>
      <c r="I6" s="234">
        <v>3000991040</v>
      </c>
      <c r="J6" s="228"/>
      <c r="K6" s="234">
        <v>20210930</v>
      </c>
      <c r="L6" s="240" t="s">
        <v>606</v>
      </c>
      <c r="M6" s="228"/>
      <c r="N6" s="228"/>
    </row>
    <row r="7" spans="1:14">
      <c r="A7" s="235" t="s">
        <v>458</v>
      </c>
      <c r="B7" s="235" t="s">
        <v>459</v>
      </c>
      <c r="C7" s="236" t="s">
        <v>272</v>
      </c>
      <c r="D7" s="236" t="s">
        <v>273</v>
      </c>
      <c r="E7" s="236" t="s">
        <v>274</v>
      </c>
      <c r="F7" s="236" t="s">
        <v>275</v>
      </c>
      <c r="G7" s="236" t="s">
        <v>275</v>
      </c>
      <c r="H7" s="236" t="s">
        <v>275</v>
      </c>
      <c r="I7" s="236" t="s">
        <v>275</v>
      </c>
      <c r="J7" s="228"/>
      <c r="K7" s="243" t="s">
        <v>607</v>
      </c>
      <c r="L7" s="243" t="s">
        <v>608</v>
      </c>
      <c r="M7" s="228"/>
      <c r="N7" s="228"/>
    </row>
    <row r="8" spans="1:14">
      <c r="A8" s="250" t="s">
        <v>14</v>
      </c>
      <c r="B8" s="251" t="s">
        <v>54</v>
      </c>
      <c r="C8" s="255">
        <v>4217390</v>
      </c>
      <c r="D8" s="255">
        <v>113506</v>
      </c>
      <c r="E8" s="255">
        <v>11050</v>
      </c>
      <c r="F8" s="252">
        <v>40171.234279999997</v>
      </c>
      <c r="G8" s="252">
        <v>40171.234279999997</v>
      </c>
      <c r="H8" s="260">
        <v>228.01823999999999</v>
      </c>
      <c r="I8" s="260">
        <v>228.01823999999999</v>
      </c>
      <c r="J8" s="228"/>
      <c r="K8" s="256">
        <v>45347.9182</v>
      </c>
      <c r="L8" s="257">
        <v>88.584516940404995</v>
      </c>
    </row>
    <row r="9" spans="1:14">
      <c r="A9" s="239" t="s">
        <v>15</v>
      </c>
      <c r="B9" s="248" t="s">
        <v>0</v>
      </c>
      <c r="C9" s="254">
        <v>46224127</v>
      </c>
      <c r="D9" s="254">
        <v>300652</v>
      </c>
      <c r="E9" s="254">
        <v>1500</v>
      </c>
      <c r="F9" s="249">
        <v>120700</v>
      </c>
      <c r="G9" s="249">
        <v>120700</v>
      </c>
      <c r="H9" s="259">
        <v>120700</v>
      </c>
      <c r="I9" s="259">
        <v>120700</v>
      </c>
      <c r="J9" s="228"/>
      <c r="K9" s="256">
        <v>68885.212499999994</v>
      </c>
      <c r="L9" s="257">
        <v>175.21902832193484</v>
      </c>
    </row>
    <row r="10" spans="1:14">
      <c r="A10" s="239" t="s">
        <v>19</v>
      </c>
      <c r="B10" s="248" t="s">
        <v>51</v>
      </c>
      <c r="C10" s="254">
        <v>7826815</v>
      </c>
      <c r="D10" s="254">
        <v>0</v>
      </c>
      <c r="E10" s="254">
        <v>4085</v>
      </c>
      <c r="F10" s="249">
        <v>62857.364090000003</v>
      </c>
      <c r="G10" s="249">
        <v>62857.364090000003</v>
      </c>
      <c r="H10" s="259">
        <v>64094.801299999999</v>
      </c>
      <c r="I10" s="259">
        <v>64094.801299999999</v>
      </c>
      <c r="J10" s="228"/>
      <c r="K10" s="256">
        <v>31972.539274999999</v>
      </c>
      <c r="L10" s="257">
        <v>196.59797287089268</v>
      </c>
    </row>
    <row r="11" spans="1:14">
      <c r="A11" s="239" t="s">
        <v>17</v>
      </c>
      <c r="B11" s="248" t="s">
        <v>49</v>
      </c>
      <c r="C11" s="254">
        <v>63341590</v>
      </c>
      <c r="D11" s="254">
        <v>0</v>
      </c>
      <c r="E11" s="254">
        <v>6060</v>
      </c>
      <c r="F11" s="249">
        <v>434624.652</v>
      </c>
      <c r="G11" s="249">
        <v>284782.73</v>
      </c>
      <c r="H11" s="259"/>
      <c r="I11" s="259"/>
      <c r="J11" s="228"/>
      <c r="K11" s="256">
        <v>383850.03539999999</v>
      </c>
      <c r="L11" s="257">
        <v>113.22772226582944</v>
      </c>
    </row>
    <row r="12" spans="1:14">
      <c r="A12" s="238" t="s">
        <v>18</v>
      </c>
      <c r="B12" s="246" t="s">
        <v>47</v>
      </c>
      <c r="C12" s="253">
        <v>52330123</v>
      </c>
      <c r="D12" s="253">
        <v>0</v>
      </c>
      <c r="E12" s="253">
        <v>8130</v>
      </c>
      <c r="F12" s="247">
        <v>1137473.399</v>
      </c>
      <c r="G12" s="247">
        <v>485000</v>
      </c>
      <c r="H12" s="258"/>
      <c r="I12" s="258"/>
      <c r="J12" s="228"/>
      <c r="K12" s="256">
        <v>425443.89999000001</v>
      </c>
      <c r="L12" s="257">
        <v>267.36154849716638</v>
      </c>
      <c r="M12" s="228"/>
      <c r="N12" s="228"/>
    </row>
    <row r="13" spans="1:14">
      <c r="M13" s="228"/>
      <c r="N13" s="228"/>
    </row>
    <row r="14" spans="1:14">
      <c r="M14" s="228"/>
      <c r="N14" s="228"/>
    </row>
    <row r="15" spans="1:14">
      <c r="M15" s="228"/>
      <c r="N15" s="228"/>
    </row>
    <row r="16" spans="1:14">
      <c r="M16" s="228"/>
      <c r="N16" s="228"/>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U248"/>
  <sheetViews>
    <sheetView workbookViewId="0">
      <selection activeCell="A21" sqref="A21"/>
    </sheetView>
  </sheetViews>
  <sheetFormatPr defaultRowHeight="16.5"/>
  <sheetData>
    <row r="1" spans="1:21" ht="17.25" thickBot="1">
      <c r="A1" s="176" t="s">
        <v>120</v>
      </c>
      <c r="B1" s="176" t="s">
        <v>124</v>
      </c>
      <c r="C1" s="176" t="s">
        <v>125</v>
      </c>
      <c r="D1" s="176" t="s">
        <v>126</v>
      </c>
      <c r="E1" s="176" t="s">
        <v>127</v>
      </c>
      <c r="F1" s="176" t="s">
        <v>128</v>
      </c>
      <c r="G1" s="176" t="s">
        <v>129</v>
      </c>
    </row>
    <row r="2" spans="1:21" ht="17.25" thickBot="1">
      <c r="A2" s="176"/>
      <c r="B2" s="176"/>
      <c r="C2" s="176"/>
      <c r="D2" s="176"/>
      <c r="E2" s="176"/>
      <c r="F2" s="174">
        <f>AVERAGE(F3:F248)</f>
        <v>1.8882764227642273E-2</v>
      </c>
      <c r="G2" s="173">
        <f>AVERAGE(G3:G248)</f>
        <v>0.13320093495934957</v>
      </c>
    </row>
    <row r="3" spans="1:21">
      <c r="A3" s="261" t="s">
        <v>615</v>
      </c>
      <c r="B3" s="149">
        <v>1.431E-2</v>
      </c>
      <c r="C3" s="149">
        <v>0.21765999999999999</v>
      </c>
      <c r="D3" s="149">
        <v>0.21312999999999999</v>
      </c>
      <c r="E3" s="149">
        <v>0.15078</v>
      </c>
      <c r="F3" s="149">
        <v>2.2370000000000001E-2</v>
      </c>
      <c r="G3" s="149">
        <v>0.12841</v>
      </c>
    </row>
    <row r="4" spans="1:21" ht="17.25" thickBot="1">
      <c r="A4" s="261" t="s">
        <v>616</v>
      </c>
      <c r="B4" s="149">
        <v>1.427E-2</v>
      </c>
      <c r="C4" s="149">
        <v>0.21734000000000001</v>
      </c>
      <c r="D4" s="149">
        <v>0.21201</v>
      </c>
      <c r="E4" s="149">
        <v>0.15092</v>
      </c>
      <c r="F4" s="149">
        <v>2.2020000000000001E-2</v>
      </c>
      <c r="G4" s="149">
        <v>0.12889999999999999</v>
      </c>
    </row>
    <row r="5" spans="1:21" ht="17.25" thickBot="1">
      <c r="A5" s="261" t="s">
        <v>617</v>
      </c>
      <c r="B5" s="149">
        <v>1.4160000000000001E-2</v>
      </c>
      <c r="C5" s="149">
        <v>0.21675</v>
      </c>
      <c r="D5" s="149">
        <v>0.21093999999999999</v>
      </c>
      <c r="E5" s="149">
        <v>0.15029999999999999</v>
      </c>
      <c r="F5" s="149">
        <v>2.2669999999999999E-2</v>
      </c>
      <c r="G5" s="149">
        <v>0.12762999999999999</v>
      </c>
      <c r="J5" s="158" t="s">
        <v>347</v>
      </c>
      <c r="K5" s="158" t="s">
        <v>348</v>
      </c>
      <c r="L5" s="158" t="s">
        <v>349</v>
      </c>
      <c r="M5" s="158" t="s">
        <v>347</v>
      </c>
      <c r="N5" s="158" t="s">
        <v>348</v>
      </c>
      <c r="O5" s="158" t="s">
        <v>349</v>
      </c>
      <c r="P5" s="158" t="s">
        <v>347</v>
      </c>
      <c r="Q5" s="158" t="s">
        <v>348</v>
      </c>
      <c r="R5" s="158" t="s">
        <v>349</v>
      </c>
      <c r="S5" s="158" t="s">
        <v>347</v>
      </c>
      <c r="T5" s="158" t="s">
        <v>348</v>
      </c>
      <c r="U5" s="159" t="s">
        <v>349</v>
      </c>
    </row>
    <row r="6" spans="1:21" ht="17.25" thickBot="1">
      <c r="A6" s="261" t="s">
        <v>618</v>
      </c>
      <c r="B6" s="149">
        <v>1.4E-2</v>
      </c>
      <c r="C6" s="149">
        <v>0.21648999999999999</v>
      </c>
      <c r="D6" s="149">
        <v>0.21085000000000001</v>
      </c>
      <c r="E6" s="149">
        <v>0.14993999999999999</v>
      </c>
      <c r="F6" s="149">
        <v>2.172E-2</v>
      </c>
      <c r="G6" s="149">
        <v>0.12822</v>
      </c>
      <c r="J6" s="163" t="s">
        <v>615</v>
      </c>
      <c r="K6" s="160">
        <f>F3</f>
        <v>2.2370000000000001E-2</v>
      </c>
      <c r="L6" s="160">
        <f>G3</f>
        <v>0.12841</v>
      </c>
      <c r="M6" s="163" t="s">
        <v>487</v>
      </c>
      <c r="N6" s="160">
        <f t="shared" ref="N6:N37" si="0">F65</f>
        <v>2.095E-2</v>
      </c>
      <c r="O6" s="160">
        <f t="shared" ref="O6:O37" si="1">G65</f>
        <v>0.13857</v>
      </c>
      <c r="P6" s="163" t="s">
        <v>400</v>
      </c>
      <c r="Q6" s="160">
        <f t="shared" ref="Q6:Q37" si="2">F127</f>
        <v>2.0199999999999999E-2</v>
      </c>
      <c r="R6" s="160">
        <f t="shared" ref="R6:R37" si="3">G127</f>
        <v>0.12803</v>
      </c>
      <c r="S6" s="163" t="s">
        <v>297</v>
      </c>
      <c r="T6" s="160">
        <f t="shared" ref="T6:T37" si="4">F189</f>
        <v>1.6969999999999999E-2</v>
      </c>
      <c r="U6" s="160">
        <f t="shared" ref="U6:U37" si="5">G189</f>
        <v>0.13014000000000001</v>
      </c>
    </row>
    <row r="7" spans="1:21" ht="17.25" thickBot="1">
      <c r="A7" s="261" t="s">
        <v>619</v>
      </c>
      <c r="B7" s="149">
        <v>1.4120000000000001E-2</v>
      </c>
      <c r="C7" s="149">
        <v>0.22345000000000001</v>
      </c>
      <c r="D7" s="149">
        <v>0.21204999999999999</v>
      </c>
      <c r="E7" s="149">
        <v>0.15337999999999999</v>
      </c>
      <c r="F7" s="149">
        <v>2.1569999999999999E-2</v>
      </c>
      <c r="G7" s="149">
        <v>0.13181000000000001</v>
      </c>
      <c r="J7" s="163" t="s">
        <v>616</v>
      </c>
      <c r="K7" s="160">
        <f t="shared" ref="K7:L66" si="6">F4</f>
        <v>2.2020000000000001E-2</v>
      </c>
      <c r="L7" s="160">
        <f t="shared" si="6"/>
        <v>0.12889999999999999</v>
      </c>
      <c r="M7" s="163" t="s">
        <v>488</v>
      </c>
      <c r="N7" s="160">
        <f t="shared" si="0"/>
        <v>2.1000000000000001E-2</v>
      </c>
      <c r="O7" s="160">
        <f t="shared" si="1"/>
        <v>0.13807</v>
      </c>
      <c r="P7" s="163" t="s">
        <v>401</v>
      </c>
      <c r="Q7" s="160">
        <f t="shared" si="2"/>
        <v>2.0570000000000001E-2</v>
      </c>
      <c r="R7" s="160">
        <f t="shared" si="3"/>
        <v>0.12717000000000001</v>
      </c>
      <c r="S7" s="163" t="s">
        <v>298</v>
      </c>
      <c r="T7" s="160">
        <f t="shared" si="4"/>
        <v>1.677E-2</v>
      </c>
      <c r="U7" s="160">
        <f t="shared" si="5"/>
        <v>0.13047</v>
      </c>
    </row>
    <row r="8" spans="1:21" ht="17.25" thickBot="1">
      <c r="A8" s="261" t="s">
        <v>620</v>
      </c>
      <c r="B8" s="149">
        <v>1.4109999999999999E-2</v>
      </c>
      <c r="C8" s="149">
        <v>0.22248999999999999</v>
      </c>
      <c r="D8" s="149">
        <v>0.21210000000000001</v>
      </c>
      <c r="E8" s="149">
        <v>0.15307000000000001</v>
      </c>
      <c r="F8" s="149">
        <v>2.102E-2</v>
      </c>
      <c r="G8" s="149">
        <v>0.13205</v>
      </c>
      <c r="J8" s="163" t="s">
        <v>617</v>
      </c>
      <c r="K8" s="160">
        <f t="shared" si="6"/>
        <v>2.2669999999999999E-2</v>
      </c>
      <c r="L8" s="160">
        <f t="shared" si="6"/>
        <v>0.12762999999999999</v>
      </c>
      <c r="M8" s="163" t="s">
        <v>489</v>
      </c>
      <c r="N8" s="160">
        <f t="shared" si="0"/>
        <v>2.1420000000000002E-2</v>
      </c>
      <c r="O8" s="160">
        <f t="shared" si="1"/>
        <v>0.13561000000000001</v>
      </c>
      <c r="P8" s="163" t="s">
        <v>402</v>
      </c>
      <c r="Q8" s="160">
        <f t="shared" si="2"/>
        <v>2.077E-2</v>
      </c>
      <c r="R8" s="160">
        <f t="shared" si="3"/>
        <v>0.11582000000000001</v>
      </c>
      <c r="S8" s="163" t="s">
        <v>299</v>
      </c>
      <c r="T8" s="160">
        <f t="shared" si="4"/>
        <v>1.6920000000000001E-2</v>
      </c>
      <c r="U8" s="160">
        <f t="shared" si="5"/>
        <v>0.13192999999999999</v>
      </c>
    </row>
    <row r="9" spans="1:21" ht="17.25" thickBot="1">
      <c r="A9" s="261" t="s">
        <v>621</v>
      </c>
      <c r="B9" s="149">
        <v>1.414E-2</v>
      </c>
      <c r="C9" s="149">
        <v>0.21784000000000001</v>
      </c>
      <c r="D9" s="149">
        <v>0.21198</v>
      </c>
      <c r="E9" s="149">
        <v>0.15112</v>
      </c>
      <c r="F9" s="149">
        <v>2.0719999999999999E-2</v>
      </c>
      <c r="G9" s="149">
        <v>0.13039999999999999</v>
      </c>
      <c r="J9" s="163" t="s">
        <v>618</v>
      </c>
      <c r="K9" s="160">
        <f t="shared" si="6"/>
        <v>2.172E-2</v>
      </c>
      <c r="L9" s="160">
        <f t="shared" si="6"/>
        <v>0.12822</v>
      </c>
      <c r="M9" s="163" t="s">
        <v>490</v>
      </c>
      <c r="N9" s="160">
        <f t="shared" si="0"/>
        <v>2.102E-2</v>
      </c>
      <c r="O9" s="160">
        <f t="shared" si="1"/>
        <v>0.13517000000000001</v>
      </c>
      <c r="P9" s="163" t="s">
        <v>403</v>
      </c>
      <c r="Q9" s="160">
        <f t="shared" si="2"/>
        <v>1.967E-2</v>
      </c>
      <c r="R9" s="160">
        <f t="shared" si="3"/>
        <v>0.12262000000000001</v>
      </c>
      <c r="S9" s="163" t="s">
        <v>300</v>
      </c>
      <c r="T9" s="160">
        <f t="shared" si="4"/>
        <v>1.6369999999999999E-2</v>
      </c>
      <c r="U9" s="160">
        <f t="shared" si="5"/>
        <v>0.13267000000000001</v>
      </c>
    </row>
    <row r="10" spans="1:21" ht="17.25" thickBot="1">
      <c r="A10" s="261" t="s">
        <v>622</v>
      </c>
      <c r="B10" s="149">
        <v>1.4189999999999999E-2</v>
      </c>
      <c r="C10" s="149">
        <v>0.22348000000000001</v>
      </c>
      <c r="D10" s="149">
        <v>0.21207000000000001</v>
      </c>
      <c r="E10" s="149">
        <v>0.15340999999999999</v>
      </c>
      <c r="F10" s="149">
        <v>2.0449999999999999E-2</v>
      </c>
      <c r="G10" s="149">
        <v>0.13295999999999999</v>
      </c>
      <c r="J10" s="163" t="s">
        <v>619</v>
      </c>
      <c r="K10" s="160">
        <f t="shared" si="6"/>
        <v>2.1569999999999999E-2</v>
      </c>
      <c r="L10" s="160">
        <f t="shared" si="6"/>
        <v>0.13181000000000001</v>
      </c>
      <c r="M10" s="163" t="s">
        <v>491</v>
      </c>
      <c r="N10" s="160">
        <f t="shared" si="0"/>
        <v>2.0750000000000001E-2</v>
      </c>
      <c r="O10" s="160">
        <f t="shared" si="1"/>
        <v>0.13603999999999999</v>
      </c>
      <c r="P10" s="163" t="s">
        <v>404</v>
      </c>
      <c r="Q10" s="160">
        <f t="shared" si="2"/>
        <v>2.01E-2</v>
      </c>
      <c r="R10" s="160">
        <f t="shared" si="3"/>
        <v>0.13364999999999999</v>
      </c>
      <c r="S10" s="163" t="s">
        <v>301</v>
      </c>
      <c r="T10" s="160">
        <f t="shared" si="4"/>
        <v>1.6549999999999999E-2</v>
      </c>
      <c r="U10" s="160">
        <f t="shared" si="5"/>
        <v>0.12398000000000001</v>
      </c>
    </row>
    <row r="11" spans="1:21" ht="17.25" thickBot="1">
      <c r="A11" s="261" t="s">
        <v>623</v>
      </c>
      <c r="B11" s="149">
        <v>1.4069999999999999E-2</v>
      </c>
      <c r="C11" s="149">
        <v>0.22339000000000001</v>
      </c>
      <c r="D11" s="149">
        <v>0.21190999999999999</v>
      </c>
      <c r="E11" s="149">
        <v>0.15276999999999999</v>
      </c>
      <c r="F11" s="149">
        <v>2.027E-2</v>
      </c>
      <c r="G11" s="149">
        <v>0.13250000000000001</v>
      </c>
      <c r="J11" s="163" t="s">
        <v>620</v>
      </c>
      <c r="K11" s="160">
        <f t="shared" si="6"/>
        <v>2.102E-2</v>
      </c>
      <c r="L11" s="160">
        <f t="shared" si="6"/>
        <v>0.13205</v>
      </c>
      <c r="M11" s="163" t="s">
        <v>492</v>
      </c>
      <c r="N11" s="160">
        <f t="shared" si="0"/>
        <v>2.0500000000000001E-2</v>
      </c>
      <c r="O11" s="160">
        <f t="shared" si="1"/>
        <v>0.13779</v>
      </c>
      <c r="P11" s="163" t="s">
        <v>405</v>
      </c>
      <c r="Q11" s="160">
        <f t="shared" si="2"/>
        <v>1.9650000000000001E-2</v>
      </c>
      <c r="R11" s="160">
        <f t="shared" si="3"/>
        <v>0.13422999999999999</v>
      </c>
      <c r="S11" s="163" t="s">
        <v>302</v>
      </c>
      <c r="T11" s="160">
        <f t="shared" si="4"/>
        <v>1.677E-2</v>
      </c>
      <c r="U11" s="160">
        <f t="shared" si="5"/>
        <v>0.12436</v>
      </c>
    </row>
    <row r="12" spans="1:21" ht="17.25" thickBot="1">
      <c r="A12" s="261" t="s">
        <v>624</v>
      </c>
      <c r="B12" s="149">
        <v>1.41E-2</v>
      </c>
      <c r="C12" s="149">
        <v>0.22914999999999999</v>
      </c>
      <c r="D12" s="149">
        <v>0.21195</v>
      </c>
      <c r="E12" s="149">
        <v>0.15336</v>
      </c>
      <c r="F12" s="149">
        <v>2.0619999999999999E-2</v>
      </c>
      <c r="G12" s="149">
        <v>0.13274</v>
      </c>
      <c r="J12" s="163" t="s">
        <v>621</v>
      </c>
      <c r="K12" s="160">
        <f t="shared" si="6"/>
        <v>2.0719999999999999E-2</v>
      </c>
      <c r="L12" s="160">
        <f t="shared" si="6"/>
        <v>0.13039999999999999</v>
      </c>
      <c r="M12" s="163" t="s">
        <v>493</v>
      </c>
      <c r="N12" s="160">
        <f t="shared" si="0"/>
        <v>2.0459999999999999E-2</v>
      </c>
      <c r="O12" s="160">
        <f t="shared" si="1"/>
        <v>0.13761999999999999</v>
      </c>
      <c r="P12" s="163" t="s">
        <v>406</v>
      </c>
      <c r="Q12" s="160">
        <f t="shared" si="2"/>
        <v>1.9800000000000002E-2</v>
      </c>
      <c r="R12" s="160">
        <f t="shared" si="3"/>
        <v>0.13372999999999999</v>
      </c>
      <c r="S12" s="163" t="s">
        <v>303</v>
      </c>
      <c r="T12" s="160">
        <f t="shared" si="4"/>
        <v>1.7069999999999998E-2</v>
      </c>
      <c r="U12" s="160">
        <f t="shared" si="5"/>
        <v>0.13422000000000001</v>
      </c>
    </row>
    <row r="13" spans="1:21" ht="17.25" thickBot="1">
      <c r="A13" s="261" t="s">
        <v>625</v>
      </c>
      <c r="B13" s="149">
        <v>1.418E-2</v>
      </c>
      <c r="C13" s="149">
        <v>0.19922000000000001</v>
      </c>
      <c r="D13" s="149">
        <v>0.21206</v>
      </c>
      <c r="E13" s="149">
        <v>0.14169000000000001</v>
      </c>
      <c r="F13" s="149">
        <v>2.0449999999999999E-2</v>
      </c>
      <c r="G13" s="149">
        <v>0.12124</v>
      </c>
      <c r="J13" s="163" t="s">
        <v>622</v>
      </c>
      <c r="K13" s="160">
        <f t="shared" si="6"/>
        <v>2.0449999999999999E-2</v>
      </c>
      <c r="L13" s="160">
        <f t="shared" si="6"/>
        <v>0.13295999999999999</v>
      </c>
      <c r="M13" s="163" t="s">
        <v>494</v>
      </c>
      <c r="N13" s="160">
        <f t="shared" si="0"/>
        <v>2.0070000000000001E-2</v>
      </c>
      <c r="O13" s="160">
        <f t="shared" si="1"/>
        <v>0.13678000000000001</v>
      </c>
      <c r="P13" s="163" t="s">
        <v>407</v>
      </c>
      <c r="Q13" s="160">
        <f t="shared" si="2"/>
        <v>2.0369999999999999E-2</v>
      </c>
      <c r="R13" s="160">
        <f t="shared" si="3"/>
        <v>0.13371</v>
      </c>
      <c r="S13" s="163" t="s">
        <v>304</v>
      </c>
      <c r="T13" s="160">
        <f t="shared" si="4"/>
        <v>1.7309999999999999E-2</v>
      </c>
      <c r="U13" s="160">
        <f t="shared" si="5"/>
        <v>0.13422999999999999</v>
      </c>
    </row>
    <row r="14" spans="1:21" ht="17.25" thickBot="1">
      <c r="A14" s="261" t="s">
        <v>626</v>
      </c>
      <c r="B14" s="149">
        <v>1.4200000000000001E-2</v>
      </c>
      <c r="C14" s="149">
        <v>0.19742000000000001</v>
      </c>
      <c r="D14" s="149">
        <v>0.21196999999999999</v>
      </c>
      <c r="E14" s="149">
        <v>0.13924</v>
      </c>
      <c r="F14" s="149">
        <v>1.9949999999999999E-2</v>
      </c>
      <c r="G14" s="149">
        <v>0.11928999999999999</v>
      </c>
      <c r="J14" s="163" t="s">
        <v>623</v>
      </c>
      <c r="K14" s="160">
        <f t="shared" si="6"/>
        <v>2.027E-2</v>
      </c>
      <c r="L14" s="160">
        <f t="shared" si="6"/>
        <v>0.13250000000000001</v>
      </c>
      <c r="M14" s="163" t="s">
        <v>495</v>
      </c>
      <c r="N14" s="160">
        <f t="shared" si="0"/>
        <v>2.035E-2</v>
      </c>
      <c r="O14" s="160">
        <f t="shared" si="1"/>
        <v>0.13474</v>
      </c>
      <c r="P14" s="163" t="s">
        <v>408</v>
      </c>
      <c r="Q14" s="160">
        <f t="shared" si="2"/>
        <v>2.0500000000000001E-2</v>
      </c>
      <c r="R14" s="160">
        <f t="shared" si="3"/>
        <v>0.13356000000000001</v>
      </c>
      <c r="S14" s="163" t="s">
        <v>305</v>
      </c>
      <c r="T14" s="160">
        <f t="shared" si="4"/>
        <v>1.6969999999999999E-2</v>
      </c>
      <c r="U14" s="160">
        <f t="shared" si="5"/>
        <v>0.13594999999999999</v>
      </c>
    </row>
    <row r="15" spans="1:21" ht="17.25" thickBot="1">
      <c r="A15" s="261" t="s">
        <v>627</v>
      </c>
      <c r="B15" s="149">
        <v>1.4250000000000001E-2</v>
      </c>
      <c r="C15" s="149">
        <v>0.19583999999999999</v>
      </c>
      <c r="D15" s="149">
        <v>0.21195</v>
      </c>
      <c r="E15" s="149">
        <v>0.13819000000000001</v>
      </c>
      <c r="F15" s="149">
        <v>2.002E-2</v>
      </c>
      <c r="G15" s="149">
        <v>0.11817</v>
      </c>
      <c r="J15" s="163" t="s">
        <v>624</v>
      </c>
      <c r="K15" s="160">
        <f t="shared" si="6"/>
        <v>2.0619999999999999E-2</v>
      </c>
      <c r="L15" s="160">
        <f t="shared" si="6"/>
        <v>0.13274</v>
      </c>
      <c r="M15" s="163" t="s">
        <v>496</v>
      </c>
      <c r="N15" s="160">
        <f t="shared" si="0"/>
        <v>2.0799999999999999E-2</v>
      </c>
      <c r="O15" s="160">
        <f t="shared" si="1"/>
        <v>0.13508000000000001</v>
      </c>
      <c r="P15" s="163" t="s">
        <v>409</v>
      </c>
      <c r="Q15" s="160">
        <f t="shared" si="2"/>
        <v>2.1149999999999999E-2</v>
      </c>
      <c r="R15" s="160">
        <f t="shared" si="3"/>
        <v>0.13525000000000001</v>
      </c>
      <c r="S15" s="163" t="s">
        <v>306</v>
      </c>
      <c r="T15" s="160">
        <f t="shared" si="4"/>
        <v>1.6719999999999999E-2</v>
      </c>
      <c r="U15" s="160">
        <f t="shared" si="5"/>
        <v>0.13691</v>
      </c>
    </row>
    <row r="16" spans="1:21" ht="17.25" thickBot="1">
      <c r="A16" s="261" t="s">
        <v>628</v>
      </c>
      <c r="B16" s="149">
        <v>1.4019999999999999E-2</v>
      </c>
      <c r="C16" s="149">
        <v>0.19589000000000001</v>
      </c>
      <c r="D16" s="149">
        <v>0.21193000000000001</v>
      </c>
      <c r="E16" s="149">
        <v>0.13730999999999999</v>
      </c>
      <c r="F16" s="149">
        <v>2.01E-2</v>
      </c>
      <c r="G16" s="149">
        <v>0.11720999999999999</v>
      </c>
      <c r="J16" s="163" t="s">
        <v>625</v>
      </c>
      <c r="K16" s="160">
        <f t="shared" si="6"/>
        <v>2.0449999999999999E-2</v>
      </c>
      <c r="L16" s="160">
        <f t="shared" si="6"/>
        <v>0.12124</v>
      </c>
      <c r="M16" s="163" t="s">
        <v>497</v>
      </c>
      <c r="N16" s="160">
        <f t="shared" si="0"/>
        <v>2.0670000000000001E-2</v>
      </c>
      <c r="O16" s="160">
        <f t="shared" si="1"/>
        <v>0.13522999999999999</v>
      </c>
      <c r="P16" s="163" t="s">
        <v>410</v>
      </c>
      <c r="Q16" s="160">
        <f t="shared" si="2"/>
        <v>2.162E-2</v>
      </c>
      <c r="R16" s="160">
        <f t="shared" si="3"/>
        <v>0.13449</v>
      </c>
      <c r="S16" s="163" t="s">
        <v>307</v>
      </c>
      <c r="T16" s="160">
        <f t="shared" si="4"/>
        <v>1.67E-2</v>
      </c>
      <c r="U16" s="160">
        <f t="shared" si="5"/>
        <v>0.13636000000000001</v>
      </c>
    </row>
    <row r="17" spans="1:21" ht="17.25" thickBot="1">
      <c r="A17" s="261" t="s">
        <v>629</v>
      </c>
      <c r="B17" s="149">
        <v>1.393E-2</v>
      </c>
      <c r="C17" s="149">
        <v>0.19655</v>
      </c>
      <c r="D17" s="149">
        <v>0.21171000000000001</v>
      </c>
      <c r="E17" s="149">
        <v>0.13641</v>
      </c>
      <c r="F17" s="149">
        <v>1.9800000000000002E-2</v>
      </c>
      <c r="G17" s="149">
        <v>0.11661000000000001</v>
      </c>
      <c r="J17" s="163" t="s">
        <v>626</v>
      </c>
      <c r="K17" s="160">
        <f t="shared" si="6"/>
        <v>1.9949999999999999E-2</v>
      </c>
      <c r="L17" s="160">
        <f t="shared" si="6"/>
        <v>0.11928999999999999</v>
      </c>
      <c r="M17" s="163" t="s">
        <v>498</v>
      </c>
      <c r="N17" s="160">
        <f t="shared" si="0"/>
        <v>2.0820000000000002E-2</v>
      </c>
      <c r="O17" s="160">
        <f t="shared" si="1"/>
        <v>0.13569999999999999</v>
      </c>
      <c r="P17" s="163" t="s">
        <v>411</v>
      </c>
      <c r="Q17" s="160">
        <f t="shared" si="2"/>
        <v>2.138E-2</v>
      </c>
      <c r="R17" s="160">
        <f t="shared" si="3"/>
        <v>0.13506000000000001</v>
      </c>
      <c r="S17" s="163" t="s">
        <v>308</v>
      </c>
      <c r="T17" s="160">
        <f t="shared" si="4"/>
        <v>1.6570000000000001E-2</v>
      </c>
      <c r="U17" s="160">
        <f t="shared" si="5"/>
        <v>0.13708999999999999</v>
      </c>
    </row>
    <row r="18" spans="1:21" ht="17.25" thickBot="1">
      <c r="A18" s="261" t="s">
        <v>630</v>
      </c>
      <c r="B18" s="149">
        <v>1.384E-2</v>
      </c>
      <c r="C18" s="149">
        <v>0.19739999999999999</v>
      </c>
      <c r="D18" s="149">
        <v>0.21188000000000001</v>
      </c>
      <c r="E18" s="149">
        <v>0.13614999999999999</v>
      </c>
      <c r="F18" s="149">
        <v>1.967E-2</v>
      </c>
      <c r="G18" s="149">
        <v>0.11648</v>
      </c>
      <c r="J18" s="163" t="s">
        <v>627</v>
      </c>
      <c r="K18" s="160">
        <f t="shared" si="6"/>
        <v>2.002E-2</v>
      </c>
      <c r="L18" s="160">
        <f t="shared" si="6"/>
        <v>0.11817</v>
      </c>
      <c r="M18" s="163" t="s">
        <v>499</v>
      </c>
      <c r="N18" s="160">
        <f t="shared" si="0"/>
        <v>2.0930000000000001E-2</v>
      </c>
      <c r="O18" s="160">
        <f t="shared" si="1"/>
        <v>0.13577</v>
      </c>
      <c r="P18" s="163" t="s">
        <v>412</v>
      </c>
      <c r="Q18" s="160">
        <f t="shared" si="2"/>
        <v>2.0969999999999999E-2</v>
      </c>
      <c r="R18" s="160">
        <f t="shared" si="3"/>
        <v>0.13539999999999999</v>
      </c>
      <c r="S18" s="163" t="s">
        <v>309</v>
      </c>
      <c r="T18" s="160">
        <f t="shared" si="4"/>
        <v>1.652E-2</v>
      </c>
      <c r="U18" s="160">
        <f t="shared" si="5"/>
        <v>0.13793</v>
      </c>
    </row>
    <row r="19" spans="1:21" ht="17.25" thickBot="1">
      <c r="A19" s="261" t="s">
        <v>631</v>
      </c>
      <c r="B19" s="149">
        <v>1.384E-2</v>
      </c>
      <c r="C19" s="149">
        <v>0.19739999999999999</v>
      </c>
      <c r="D19" s="149">
        <v>0.21263000000000001</v>
      </c>
      <c r="E19" s="149">
        <v>0.13571</v>
      </c>
      <c r="F19" s="149">
        <v>1.942E-2</v>
      </c>
      <c r="G19" s="149">
        <v>0.11629</v>
      </c>
      <c r="J19" s="163" t="s">
        <v>628</v>
      </c>
      <c r="K19" s="160">
        <f t="shared" si="6"/>
        <v>2.01E-2</v>
      </c>
      <c r="L19" s="160">
        <f t="shared" si="6"/>
        <v>0.11720999999999999</v>
      </c>
      <c r="M19" s="163" t="s">
        <v>500</v>
      </c>
      <c r="N19" s="160">
        <f t="shared" si="0"/>
        <v>2.0799999999999999E-2</v>
      </c>
      <c r="O19" s="160">
        <f t="shared" si="1"/>
        <v>0.13680999999999999</v>
      </c>
      <c r="P19" s="163" t="s">
        <v>413</v>
      </c>
      <c r="Q19" s="160">
        <f t="shared" si="2"/>
        <v>2.1520000000000001E-2</v>
      </c>
      <c r="R19" s="160">
        <f t="shared" si="3"/>
        <v>0.13625000000000001</v>
      </c>
      <c r="S19" s="163" t="s">
        <v>310</v>
      </c>
      <c r="T19" s="160">
        <f t="shared" si="4"/>
        <v>1.652E-2</v>
      </c>
      <c r="U19" s="160">
        <f t="shared" si="5"/>
        <v>0.13771</v>
      </c>
    </row>
    <row r="20" spans="1:21" ht="17.25" thickBot="1">
      <c r="A20" s="261" t="s">
        <v>632</v>
      </c>
      <c r="B20" s="149">
        <v>1.4409999999999999E-2</v>
      </c>
      <c r="C20" s="149">
        <v>0.20061999999999999</v>
      </c>
      <c r="D20" s="149">
        <v>0.21309</v>
      </c>
      <c r="E20" s="149">
        <v>0.13905000000000001</v>
      </c>
      <c r="F20" s="149">
        <v>1.9470000000000001E-2</v>
      </c>
      <c r="G20" s="149">
        <v>0.11958000000000001</v>
      </c>
      <c r="J20" s="163" t="s">
        <v>629</v>
      </c>
      <c r="K20" s="160">
        <f t="shared" si="6"/>
        <v>1.9800000000000002E-2</v>
      </c>
      <c r="L20" s="160">
        <f t="shared" si="6"/>
        <v>0.11661000000000001</v>
      </c>
      <c r="M20" s="163" t="s">
        <v>501</v>
      </c>
      <c r="N20" s="160">
        <f t="shared" si="0"/>
        <v>2.0899999999999998E-2</v>
      </c>
      <c r="O20" s="160">
        <f t="shared" si="1"/>
        <v>0.13700999999999999</v>
      </c>
      <c r="P20" s="163" t="s">
        <v>414</v>
      </c>
      <c r="Q20" s="160">
        <f t="shared" si="2"/>
        <v>2.1049999999999999E-2</v>
      </c>
      <c r="R20" s="160">
        <f t="shared" si="3"/>
        <v>0.13764000000000001</v>
      </c>
      <c r="S20" s="163" t="s">
        <v>311</v>
      </c>
      <c r="T20" s="160">
        <f t="shared" si="4"/>
        <v>1.6420000000000001E-2</v>
      </c>
      <c r="U20" s="160">
        <f t="shared" si="5"/>
        <v>0.13863</v>
      </c>
    </row>
    <row r="21" spans="1:21" ht="17.25" thickBot="1">
      <c r="A21" s="261" t="s">
        <v>633</v>
      </c>
      <c r="B21" s="149">
        <v>1.4449999999999999E-2</v>
      </c>
      <c r="C21" s="149">
        <v>0.20129</v>
      </c>
      <c r="D21" s="149">
        <v>0.21382000000000001</v>
      </c>
      <c r="E21" s="149">
        <v>0.14027000000000001</v>
      </c>
      <c r="F21" s="149">
        <v>1.942E-2</v>
      </c>
      <c r="G21" s="149">
        <v>0.12085</v>
      </c>
      <c r="J21" s="163" t="s">
        <v>630</v>
      </c>
      <c r="K21" s="160">
        <f t="shared" si="6"/>
        <v>1.967E-2</v>
      </c>
      <c r="L21" s="160">
        <f t="shared" si="6"/>
        <v>0.11648</v>
      </c>
      <c r="M21" s="163" t="s">
        <v>502</v>
      </c>
      <c r="N21" s="160">
        <f t="shared" si="0"/>
        <v>2.1000000000000001E-2</v>
      </c>
      <c r="O21" s="160">
        <f t="shared" si="1"/>
        <v>0.13650000000000001</v>
      </c>
      <c r="P21" s="163" t="s">
        <v>415</v>
      </c>
      <c r="Q21" s="160">
        <f t="shared" si="2"/>
        <v>2.0219999999999998E-2</v>
      </c>
      <c r="R21" s="160">
        <f t="shared" si="3"/>
        <v>0.13905999999999999</v>
      </c>
      <c r="S21" s="163" t="s">
        <v>312</v>
      </c>
      <c r="T21" s="160">
        <f t="shared" si="4"/>
        <v>1.6420000000000001E-2</v>
      </c>
      <c r="U21" s="160">
        <f t="shared" si="5"/>
        <v>0.13777</v>
      </c>
    </row>
    <row r="22" spans="1:21" ht="17.25" thickBot="1">
      <c r="A22" s="261" t="s">
        <v>634</v>
      </c>
      <c r="B22" s="149">
        <v>1.4460000000000001E-2</v>
      </c>
      <c r="C22" s="149">
        <v>0.20136000000000001</v>
      </c>
      <c r="D22" s="149">
        <v>0.21381</v>
      </c>
      <c r="E22" s="149">
        <v>0.14066000000000001</v>
      </c>
      <c r="F22" s="149">
        <v>1.9120000000000002E-2</v>
      </c>
      <c r="G22" s="149">
        <v>0.12154</v>
      </c>
      <c r="J22" s="163" t="s">
        <v>631</v>
      </c>
      <c r="K22" s="160">
        <f t="shared" si="6"/>
        <v>1.942E-2</v>
      </c>
      <c r="L22" s="160">
        <f t="shared" si="6"/>
        <v>0.11629</v>
      </c>
      <c r="M22" s="163" t="s">
        <v>503</v>
      </c>
      <c r="N22" s="160">
        <f t="shared" si="0"/>
        <v>2.112E-2</v>
      </c>
      <c r="O22" s="160">
        <f t="shared" si="1"/>
        <v>0.13455</v>
      </c>
      <c r="P22" s="163" t="s">
        <v>416</v>
      </c>
      <c r="Q22" s="160">
        <f t="shared" si="2"/>
        <v>2.035E-2</v>
      </c>
      <c r="R22" s="160">
        <f t="shared" si="3"/>
        <v>0.13916999999999999</v>
      </c>
      <c r="S22" s="163" t="s">
        <v>313</v>
      </c>
      <c r="T22" s="160">
        <f t="shared" si="4"/>
        <v>1.6639999999999999E-2</v>
      </c>
      <c r="U22" s="160">
        <f t="shared" si="5"/>
        <v>0.13972000000000001</v>
      </c>
    </row>
    <row r="23" spans="1:21" ht="17.25" thickBot="1">
      <c r="A23" s="261" t="s">
        <v>635</v>
      </c>
      <c r="B23" s="149">
        <v>1.474E-2</v>
      </c>
      <c r="C23" s="149">
        <v>0.19944000000000001</v>
      </c>
      <c r="D23" s="149">
        <v>0.21382999999999999</v>
      </c>
      <c r="E23" s="149">
        <v>0.14087</v>
      </c>
      <c r="F23" s="149">
        <v>1.9050000000000001E-2</v>
      </c>
      <c r="G23" s="149">
        <v>0.12182</v>
      </c>
      <c r="J23" s="163" t="s">
        <v>632</v>
      </c>
      <c r="K23" s="160">
        <f t="shared" si="6"/>
        <v>1.9470000000000001E-2</v>
      </c>
      <c r="L23" s="160">
        <f t="shared" si="6"/>
        <v>0.11958000000000001</v>
      </c>
      <c r="M23" s="163" t="s">
        <v>504</v>
      </c>
      <c r="N23" s="160">
        <f t="shared" si="0"/>
        <v>2.155E-2</v>
      </c>
      <c r="O23" s="160">
        <f t="shared" si="1"/>
        <v>0.13206999999999999</v>
      </c>
      <c r="P23" s="163" t="s">
        <v>417</v>
      </c>
      <c r="Q23" s="160">
        <f t="shared" si="2"/>
        <v>2.035E-2</v>
      </c>
      <c r="R23" s="160">
        <f t="shared" si="3"/>
        <v>0.13843</v>
      </c>
      <c r="S23" s="163" t="s">
        <v>314</v>
      </c>
      <c r="T23" s="160">
        <f t="shared" si="4"/>
        <v>1.6570000000000001E-2</v>
      </c>
      <c r="U23" s="160">
        <f t="shared" si="5"/>
        <v>0.14216000000000001</v>
      </c>
    </row>
    <row r="24" spans="1:21" ht="17.25" thickBot="1">
      <c r="A24" s="261" t="s">
        <v>636</v>
      </c>
      <c r="B24" s="149">
        <v>1.4930000000000001E-2</v>
      </c>
      <c r="C24" s="149">
        <v>0.1908</v>
      </c>
      <c r="D24" s="149">
        <v>0.21329999999999999</v>
      </c>
      <c r="E24" s="149">
        <v>0.14205000000000001</v>
      </c>
      <c r="F24" s="149">
        <v>1.9369999999999998E-2</v>
      </c>
      <c r="G24" s="149">
        <v>0.12268</v>
      </c>
      <c r="J24" s="163" t="s">
        <v>633</v>
      </c>
      <c r="K24" s="160">
        <f t="shared" si="6"/>
        <v>1.942E-2</v>
      </c>
      <c r="L24" s="160">
        <f t="shared" si="6"/>
        <v>0.12085</v>
      </c>
      <c r="M24" s="163" t="s">
        <v>505</v>
      </c>
      <c r="N24" s="160">
        <f t="shared" si="0"/>
        <v>2.1669999999999998E-2</v>
      </c>
      <c r="O24" s="160">
        <f t="shared" si="1"/>
        <v>0.13442000000000001</v>
      </c>
      <c r="P24" s="163" t="s">
        <v>418</v>
      </c>
      <c r="Q24" s="160">
        <f t="shared" si="2"/>
        <v>2.0310000000000002E-2</v>
      </c>
      <c r="R24" s="160">
        <f t="shared" si="3"/>
        <v>0.13902</v>
      </c>
      <c r="S24" s="163" t="s">
        <v>315</v>
      </c>
      <c r="T24" s="160">
        <f t="shared" si="4"/>
        <v>1.6750000000000001E-2</v>
      </c>
      <c r="U24" s="160">
        <f t="shared" si="5"/>
        <v>0.14008000000000001</v>
      </c>
    </row>
    <row r="25" spans="1:21" ht="17.25" thickBot="1">
      <c r="A25" s="261" t="s">
        <v>637</v>
      </c>
      <c r="B25" s="149">
        <v>1.495E-2</v>
      </c>
      <c r="C25" s="149">
        <v>0.1908</v>
      </c>
      <c r="D25" s="149">
        <v>0.21332999999999999</v>
      </c>
      <c r="E25" s="149">
        <v>0.14215</v>
      </c>
      <c r="F25" s="149">
        <v>1.9300000000000001E-2</v>
      </c>
      <c r="G25" s="149">
        <v>0.12285</v>
      </c>
      <c r="J25" s="163" t="s">
        <v>634</v>
      </c>
      <c r="K25" s="160">
        <f t="shared" si="6"/>
        <v>1.9120000000000002E-2</v>
      </c>
      <c r="L25" s="160">
        <f t="shared" si="6"/>
        <v>0.12154</v>
      </c>
      <c r="M25" s="163" t="s">
        <v>506</v>
      </c>
      <c r="N25" s="160">
        <f t="shared" si="0"/>
        <v>2.1950000000000001E-2</v>
      </c>
      <c r="O25" s="160">
        <f t="shared" si="1"/>
        <v>0.13421</v>
      </c>
      <c r="P25" s="163" t="s">
        <v>419</v>
      </c>
      <c r="Q25" s="160">
        <f t="shared" si="2"/>
        <v>1.9949999999999999E-2</v>
      </c>
      <c r="R25" s="160">
        <f t="shared" si="3"/>
        <v>0.14030999999999999</v>
      </c>
      <c r="S25" s="163" t="s">
        <v>316</v>
      </c>
      <c r="T25" s="160">
        <f t="shared" si="4"/>
        <v>1.6449999999999999E-2</v>
      </c>
      <c r="U25" s="160">
        <f t="shared" si="5"/>
        <v>0.14126</v>
      </c>
    </row>
    <row r="26" spans="1:21" ht="17.25" thickBot="1">
      <c r="A26" s="261" t="s">
        <v>638</v>
      </c>
      <c r="B26" s="149">
        <v>1.485E-2</v>
      </c>
      <c r="C26" s="149">
        <v>0.19094</v>
      </c>
      <c r="D26" s="149">
        <v>0.21342</v>
      </c>
      <c r="E26" s="149">
        <v>0.14186000000000001</v>
      </c>
      <c r="F26" s="149">
        <v>1.9300000000000001E-2</v>
      </c>
      <c r="G26" s="149">
        <v>0.12256</v>
      </c>
      <c r="J26" s="163" t="s">
        <v>635</v>
      </c>
      <c r="K26" s="160">
        <f t="shared" si="6"/>
        <v>1.9050000000000001E-2</v>
      </c>
      <c r="L26" s="160">
        <f t="shared" si="6"/>
        <v>0.12182</v>
      </c>
      <c r="M26" s="163" t="s">
        <v>507</v>
      </c>
      <c r="N26" s="160">
        <f t="shared" si="0"/>
        <v>2.1950000000000001E-2</v>
      </c>
      <c r="O26" s="160">
        <f t="shared" si="1"/>
        <v>0.13422000000000001</v>
      </c>
      <c r="P26" s="163" t="s">
        <v>420</v>
      </c>
      <c r="Q26" s="160">
        <f t="shared" si="2"/>
        <v>1.967E-2</v>
      </c>
      <c r="R26" s="160">
        <f t="shared" si="3"/>
        <v>0.1401</v>
      </c>
      <c r="S26" s="163" t="s">
        <v>317</v>
      </c>
      <c r="T26" s="160">
        <f t="shared" si="4"/>
        <v>1.6619999999999999E-2</v>
      </c>
      <c r="U26" s="160">
        <f t="shared" si="5"/>
        <v>0.14018</v>
      </c>
    </row>
    <row r="27" spans="1:21" ht="17.25" thickBot="1">
      <c r="A27" s="261" t="s">
        <v>639</v>
      </c>
      <c r="B27" s="149">
        <v>1.489E-2</v>
      </c>
      <c r="C27" s="149">
        <v>0.19250999999999999</v>
      </c>
      <c r="D27" s="149">
        <v>0.21340999999999999</v>
      </c>
      <c r="E27" s="149">
        <v>0.14241000000000001</v>
      </c>
      <c r="F27" s="149">
        <v>1.9400000000000001E-2</v>
      </c>
      <c r="G27" s="149">
        <v>0.12300999999999999</v>
      </c>
      <c r="J27" s="163" t="s">
        <v>636</v>
      </c>
      <c r="K27" s="160">
        <f t="shared" si="6"/>
        <v>1.9369999999999998E-2</v>
      </c>
      <c r="L27" s="160">
        <f t="shared" si="6"/>
        <v>0.12268</v>
      </c>
      <c r="M27" s="163" t="s">
        <v>508</v>
      </c>
      <c r="N27" s="160">
        <f t="shared" si="0"/>
        <v>2.1899999999999999E-2</v>
      </c>
      <c r="O27" s="160">
        <f t="shared" si="1"/>
        <v>0.13403999999999999</v>
      </c>
      <c r="P27" s="163" t="s">
        <v>421</v>
      </c>
      <c r="Q27" s="160">
        <f t="shared" si="2"/>
        <v>1.95E-2</v>
      </c>
      <c r="R27" s="160">
        <f t="shared" si="3"/>
        <v>0.13955999999999999</v>
      </c>
      <c r="S27" s="163" t="s">
        <v>318</v>
      </c>
      <c r="T27" s="160">
        <f t="shared" si="4"/>
        <v>1.6400000000000001E-2</v>
      </c>
      <c r="U27" s="160">
        <f t="shared" si="5"/>
        <v>0.13644999999999999</v>
      </c>
    </row>
    <row r="28" spans="1:21" ht="17.25" thickBot="1">
      <c r="A28" s="261" t="s">
        <v>640</v>
      </c>
      <c r="B28" s="149">
        <v>1.516E-2</v>
      </c>
      <c r="C28" s="149">
        <v>0.19327</v>
      </c>
      <c r="D28" s="149">
        <v>0.21357000000000001</v>
      </c>
      <c r="E28" s="149">
        <v>0.14308000000000001</v>
      </c>
      <c r="F28" s="149">
        <v>1.8950000000000002E-2</v>
      </c>
      <c r="G28" s="149">
        <v>0.12413</v>
      </c>
      <c r="J28" s="163" t="s">
        <v>637</v>
      </c>
      <c r="K28" s="160">
        <f t="shared" si="6"/>
        <v>1.9300000000000001E-2</v>
      </c>
      <c r="L28" s="160">
        <f t="shared" si="6"/>
        <v>0.12285</v>
      </c>
      <c r="M28" s="163" t="s">
        <v>509</v>
      </c>
      <c r="N28" s="160">
        <f t="shared" si="0"/>
        <v>2.18E-2</v>
      </c>
      <c r="O28" s="160">
        <f t="shared" si="1"/>
        <v>0.13411999999999999</v>
      </c>
      <c r="P28" s="163" t="s">
        <v>422</v>
      </c>
      <c r="Q28" s="160">
        <f t="shared" si="2"/>
        <v>1.9699999999999999E-2</v>
      </c>
      <c r="R28" s="160">
        <f t="shared" si="3"/>
        <v>0.14130000000000001</v>
      </c>
      <c r="S28" s="163" t="s">
        <v>319</v>
      </c>
      <c r="T28" s="160">
        <f t="shared" si="4"/>
        <v>1.6570000000000001E-2</v>
      </c>
      <c r="U28" s="160">
        <f t="shared" si="5"/>
        <v>0.13641</v>
      </c>
    </row>
    <row r="29" spans="1:21" ht="17.25" thickBot="1">
      <c r="A29" s="261" t="s">
        <v>641</v>
      </c>
      <c r="B29" s="149">
        <v>1.4930000000000001E-2</v>
      </c>
      <c r="C29" s="149">
        <v>0.20030999999999999</v>
      </c>
      <c r="D29" s="149">
        <v>0.21404000000000001</v>
      </c>
      <c r="E29" s="149">
        <v>0.14232</v>
      </c>
      <c r="F29" s="149">
        <v>1.8519999999999998E-2</v>
      </c>
      <c r="G29" s="149">
        <v>0.12379999999999999</v>
      </c>
      <c r="J29" s="163" t="s">
        <v>638</v>
      </c>
      <c r="K29" s="160">
        <f t="shared" si="6"/>
        <v>1.9300000000000001E-2</v>
      </c>
      <c r="L29" s="160">
        <f t="shared" si="6"/>
        <v>0.12256</v>
      </c>
      <c r="M29" s="163" t="s">
        <v>510</v>
      </c>
      <c r="N29" s="160">
        <f t="shared" si="0"/>
        <v>2.137E-2</v>
      </c>
      <c r="O29" s="160">
        <f t="shared" si="1"/>
        <v>0.13464999999999999</v>
      </c>
      <c r="P29" s="163" t="s">
        <v>423</v>
      </c>
      <c r="Q29" s="160">
        <f t="shared" si="2"/>
        <v>1.9699999999999999E-2</v>
      </c>
      <c r="R29" s="160">
        <f t="shared" si="3"/>
        <v>0.14127999999999999</v>
      </c>
      <c r="S29" s="163" t="s">
        <v>320</v>
      </c>
      <c r="T29" s="160">
        <f t="shared" si="4"/>
        <v>1.635E-2</v>
      </c>
      <c r="U29" s="160">
        <f t="shared" si="5"/>
        <v>0.13644000000000001</v>
      </c>
    </row>
    <row r="30" spans="1:21" ht="17.25" thickBot="1">
      <c r="A30" s="261" t="s">
        <v>642</v>
      </c>
      <c r="B30" s="149">
        <v>1.4749999999999999E-2</v>
      </c>
      <c r="C30" s="149">
        <v>0.19888</v>
      </c>
      <c r="D30" s="149">
        <v>0.21481</v>
      </c>
      <c r="E30" s="149">
        <v>0.14127000000000001</v>
      </c>
      <c r="F30" s="149">
        <v>1.865E-2</v>
      </c>
      <c r="G30" s="149">
        <v>0.12262000000000001</v>
      </c>
      <c r="J30" s="163" t="s">
        <v>639</v>
      </c>
      <c r="K30" s="160">
        <f t="shared" si="6"/>
        <v>1.9400000000000001E-2</v>
      </c>
      <c r="L30" s="160">
        <f t="shared" si="6"/>
        <v>0.12300999999999999</v>
      </c>
      <c r="M30" s="163" t="s">
        <v>511</v>
      </c>
      <c r="N30" s="160">
        <f t="shared" si="0"/>
        <v>2.0969999999999999E-2</v>
      </c>
      <c r="O30" s="160">
        <f t="shared" si="1"/>
        <v>0.13306999999999999</v>
      </c>
      <c r="P30" s="163" t="s">
        <v>424</v>
      </c>
      <c r="Q30" s="160">
        <f t="shared" si="2"/>
        <v>1.8929999999999999E-2</v>
      </c>
      <c r="R30" s="160">
        <f t="shared" si="3"/>
        <v>0.14149</v>
      </c>
      <c r="S30" s="163" t="s">
        <v>321</v>
      </c>
      <c r="T30" s="160">
        <f t="shared" si="4"/>
        <v>1.5949999999999999E-2</v>
      </c>
      <c r="U30" s="160">
        <f t="shared" si="5"/>
        <v>0.13650000000000001</v>
      </c>
    </row>
    <row r="31" spans="1:21" ht="17.25" thickBot="1">
      <c r="A31" s="261" t="s">
        <v>643</v>
      </c>
      <c r="B31" s="149">
        <v>1.4489999999999999E-2</v>
      </c>
      <c r="C31" s="149">
        <v>0.19799</v>
      </c>
      <c r="D31" s="149">
        <v>0.21485000000000001</v>
      </c>
      <c r="E31" s="149">
        <v>0.14132</v>
      </c>
      <c r="F31" s="149">
        <v>1.882E-2</v>
      </c>
      <c r="G31" s="149">
        <v>0.1225</v>
      </c>
      <c r="J31" s="163" t="s">
        <v>640</v>
      </c>
      <c r="K31" s="160">
        <f t="shared" si="6"/>
        <v>1.8950000000000002E-2</v>
      </c>
      <c r="L31" s="160">
        <f t="shared" si="6"/>
        <v>0.12413</v>
      </c>
      <c r="M31" s="163" t="s">
        <v>512</v>
      </c>
      <c r="N31" s="160">
        <f t="shared" si="0"/>
        <v>2.1319999999999999E-2</v>
      </c>
      <c r="O31" s="160">
        <f t="shared" si="1"/>
        <v>0.13083</v>
      </c>
      <c r="P31" s="163" t="s">
        <v>425</v>
      </c>
      <c r="Q31" s="160">
        <f t="shared" si="2"/>
        <v>1.8530000000000001E-2</v>
      </c>
      <c r="R31" s="160">
        <f t="shared" si="3"/>
        <v>0.14366000000000001</v>
      </c>
      <c r="S31" s="163" t="s">
        <v>322</v>
      </c>
      <c r="T31" s="160">
        <f t="shared" si="4"/>
        <v>1.5820000000000001E-2</v>
      </c>
      <c r="U31" s="160">
        <f t="shared" si="5"/>
        <v>0.13646</v>
      </c>
    </row>
    <row r="32" spans="1:21" ht="17.25" thickBot="1">
      <c r="A32" s="261" t="s">
        <v>644</v>
      </c>
      <c r="B32" s="149">
        <v>1.457E-2</v>
      </c>
      <c r="C32" s="149">
        <v>0.20155999999999999</v>
      </c>
      <c r="D32" s="149">
        <v>0.21532999999999999</v>
      </c>
      <c r="E32" s="149">
        <v>0.14449999999999999</v>
      </c>
      <c r="F32" s="149">
        <v>1.8700000000000001E-2</v>
      </c>
      <c r="G32" s="149">
        <v>0.1258</v>
      </c>
      <c r="J32" s="163" t="s">
        <v>641</v>
      </c>
      <c r="K32" s="160">
        <f t="shared" si="6"/>
        <v>1.8519999999999998E-2</v>
      </c>
      <c r="L32" s="160">
        <f t="shared" si="6"/>
        <v>0.12379999999999999</v>
      </c>
      <c r="M32" s="163" t="s">
        <v>513</v>
      </c>
      <c r="N32" s="160">
        <f t="shared" si="0"/>
        <v>2.1299999999999999E-2</v>
      </c>
      <c r="O32" s="160">
        <f t="shared" si="1"/>
        <v>0.13083</v>
      </c>
      <c r="P32" s="163" t="s">
        <v>426</v>
      </c>
      <c r="Q32" s="160">
        <f t="shared" si="2"/>
        <v>1.8919999999999999E-2</v>
      </c>
      <c r="R32" s="160">
        <f t="shared" si="3"/>
        <v>0.14268</v>
      </c>
      <c r="S32" s="163" t="s">
        <v>323</v>
      </c>
      <c r="T32" s="160">
        <f t="shared" si="4"/>
        <v>1.6119999999999999E-2</v>
      </c>
      <c r="U32" s="160">
        <f t="shared" si="5"/>
        <v>0.13739999999999999</v>
      </c>
    </row>
    <row r="33" spans="1:21" ht="17.25" thickBot="1">
      <c r="A33" s="261" t="s">
        <v>645</v>
      </c>
      <c r="B33" s="149">
        <v>1.4590000000000001E-2</v>
      </c>
      <c r="C33" s="149">
        <v>0.24446999999999999</v>
      </c>
      <c r="D33" s="149">
        <v>0.21672</v>
      </c>
      <c r="E33" s="149">
        <v>0.16306999999999999</v>
      </c>
      <c r="F33" s="149">
        <v>1.9199999999999998E-2</v>
      </c>
      <c r="G33" s="149">
        <v>0.14387</v>
      </c>
      <c r="J33" s="163" t="s">
        <v>642</v>
      </c>
      <c r="K33" s="160">
        <f t="shared" si="6"/>
        <v>1.865E-2</v>
      </c>
      <c r="L33" s="160">
        <f t="shared" si="6"/>
        <v>0.12262000000000001</v>
      </c>
      <c r="M33" s="163" t="s">
        <v>514</v>
      </c>
      <c r="N33" s="160">
        <f t="shared" si="0"/>
        <v>2.1170000000000001E-2</v>
      </c>
      <c r="O33" s="160">
        <f t="shared" si="1"/>
        <v>0.13106999999999999</v>
      </c>
      <c r="P33" s="163" t="s">
        <v>427</v>
      </c>
      <c r="Q33" s="160">
        <f t="shared" si="2"/>
        <v>1.9300000000000001E-2</v>
      </c>
      <c r="R33" s="160">
        <f t="shared" si="3"/>
        <v>0.14252000000000001</v>
      </c>
      <c r="S33" s="163" t="s">
        <v>324</v>
      </c>
      <c r="T33" s="160">
        <f t="shared" si="4"/>
        <v>1.617E-2</v>
      </c>
      <c r="U33" s="160">
        <f t="shared" si="5"/>
        <v>0.13747999999999999</v>
      </c>
    </row>
    <row r="34" spans="1:21" ht="17.25" thickBot="1">
      <c r="A34" s="261" t="s">
        <v>646</v>
      </c>
      <c r="B34" s="149">
        <v>1.4080000000000001E-2</v>
      </c>
      <c r="C34" s="149">
        <v>0.24335000000000001</v>
      </c>
      <c r="D34" s="149">
        <v>0.21465999999999999</v>
      </c>
      <c r="E34" s="149">
        <v>0.16295000000000001</v>
      </c>
      <c r="F34" s="149">
        <v>1.925E-2</v>
      </c>
      <c r="G34" s="149">
        <v>0.14369999999999999</v>
      </c>
      <c r="J34" s="163" t="s">
        <v>643</v>
      </c>
      <c r="K34" s="160">
        <f t="shared" si="6"/>
        <v>1.882E-2</v>
      </c>
      <c r="L34" s="160">
        <f t="shared" si="6"/>
        <v>0.1225</v>
      </c>
      <c r="M34" s="163" t="s">
        <v>515</v>
      </c>
      <c r="N34" s="160">
        <f t="shared" si="0"/>
        <v>2.1170000000000001E-2</v>
      </c>
      <c r="O34" s="160">
        <f t="shared" si="1"/>
        <v>0.12828999999999999</v>
      </c>
      <c r="P34" s="163" t="s">
        <v>428</v>
      </c>
      <c r="Q34" s="160">
        <f t="shared" si="2"/>
        <v>1.8769999999999998E-2</v>
      </c>
      <c r="R34" s="160">
        <f t="shared" si="3"/>
        <v>0.14343</v>
      </c>
      <c r="S34" s="163" t="s">
        <v>325</v>
      </c>
      <c r="T34" s="160">
        <f t="shared" si="4"/>
        <v>1.6039999999999999E-2</v>
      </c>
      <c r="U34" s="160">
        <f t="shared" si="5"/>
        <v>0.13747999999999999</v>
      </c>
    </row>
    <row r="35" spans="1:21" ht="17.25" thickBot="1">
      <c r="A35" s="261" t="s">
        <v>647</v>
      </c>
      <c r="B35" s="149">
        <v>1.397E-2</v>
      </c>
      <c r="C35" s="149">
        <v>0.23816999999999999</v>
      </c>
      <c r="D35" s="149">
        <v>0.21446000000000001</v>
      </c>
      <c r="E35" s="149">
        <v>0.16037999999999999</v>
      </c>
      <c r="F35" s="149">
        <v>1.9349999999999999E-2</v>
      </c>
      <c r="G35" s="149">
        <v>0.14102999999999999</v>
      </c>
      <c r="J35" s="163" t="s">
        <v>644</v>
      </c>
      <c r="K35" s="160">
        <f t="shared" si="6"/>
        <v>1.8700000000000001E-2</v>
      </c>
      <c r="L35" s="160">
        <f t="shared" si="6"/>
        <v>0.1258</v>
      </c>
      <c r="M35" s="163" t="s">
        <v>516</v>
      </c>
      <c r="N35" s="160">
        <f t="shared" si="0"/>
        <v>2.1350000000000001E-2</v>
      </c>
      <c r="O35" s="160">
        <f t="shared" si="1"/>
        <v>0.12806999999999999</v>
      </c>
      <c r="P35" s="163" t="s">
        <v>429</v>
      </c>
      <c r="Q35" s="160">
        <f t="shared" si="2"/>
        <v>1.8550000000000001E-2</v>
      </c>
      <c r="R35" s="160">
        <f t="shared" si="3"/>
        <v>0.14430999999999999</v>
      </c>
      <c r="S35" s="163" t="s">
        <v>326</v>
      </c>
      <c r="T35" s="160">
        <f t="shared" si="4"/>
        <v>1.6219999999999998E-2</v>
      </c>
      <c r="U35" s="160">
        <f t="shared" si="5"/>
        <v>0.13714999999999999</v>
      </c>
    </row>
    <row r="36" spans="1:21" ht="17.25" thickBot="1">
      <c r="A36" s="261" t="s">
        <v>648</v>
      </c>
      <c r="B36" s="149">
        <v>1.404E-2</v>
      </c>
      <c r="C36" s="149">
        <v>0.23608999999999999</v>
      </c>
      <c r="D36" s="149">
        <v>0.21501999999999999</v>
      </c>
      <c r="E36" s="149">
        <v>0.16031999999999999</v>
      </c>
      <c r="F36" s="149">
        <v>1.9120000000000002E-2</v>
      </c>
      <c r="G36" s="149">
        <v>0.14119999999999999</v>
      </c>
      <c r="J36" s="163" t="s">
        <v>645</v>
      </c>
      <c r="K36" s="160">
        <f t="shared" si="6"/>
        <v>1.9199999999999998E-2</v>
      </c>
      <c r="L36" s="160">
        <f t="shared" si="6"/>
        <v>0.14387</v>
      </c>
      <c r="M36" s="163" t="s">
        <v>517</v>
      </c>
      <c r="N36" s="160">
        <f t="shared" si="0"/>
        <v>2.12E-2</v>
      </c>
      <c r="O36" s="160">
        <f t="shared" si="1"/>
        <v>0.12964999999999999</v>
      </c>
      <c r="P36" s="163" t="s">
        <v>430</v>
      </c>
      <c r="Q36" s="160">
        <f t="shared" si="2"/>
        <v>1.8620000000000001E-2</v>
      </c>
      <c r="R36" s="160">
        <f t="shared" si="3"/>
        <v>0.14312</v>
      </c>
      <c r="S36" s="163" t="s">
        <v>327</v>
      </c>
      <c r="T36" s="160">
        <f t="shared" si="4"/>
        <v>1.6199999999999999E-2</v>
      </c>
      <c r="U36" s="160">
        <f t="shared" si="5"/>
        <v>0.13668</v>
      </c>
    </row>
    <row r="37" spans="1:21" ht="17.25" thickBot="1">
      <c r="A37" s="261" t="s">
        <v>649</v>
      </c>
      <c r="B37" s="149">
        <v>1.396E-2</v>
      </c>
      <c r="C37" s="149">
        <v>0.24623999999999999</v>
      </c>
      <c r="D37" s="149">
        <v>0.21603</v>
      </c>
      <c r="E37" s="149">
        <v>0.16339000000000001</v>
      </c>
      <c r="F37" s="149">
        <v>1.915E-2</v>
      </c>
      <c r="G37" s="149">
        <v>0.14424000000000001</v>
      </c>
      <c r="J37" s="163" t="s">
        <v>646</v>
      </c>
      <c r="K37" s="160">
        <f t="shared" si="6"/>
        <v>1.925E-2</v>
      </c>
      <c r="L37" s="160">
        <f t="shared" si="6"/>
        <v>0.14369999999999999</v>
      </c>
      <c r="M37" s="163" t="s">
        <v>518</v>
      </c>
      <c r="N37" s="160">
        <f t="shared" si="0"/>
        <v>2.1170000000000001E-2</v>
      </c>
      <c r="O37" s="160">
        <f t="shared" si="1"/>
        <v>0.13045000000000001</v>
      </c>
      <c r="P37" s="163" t="s">
        <v>431</v>
      </c>
      <c r="Q37" s="160">
        <f t="shared" si="2"/>
        <v>1.8450000000000001E-2</v>
      </c>
      <c r="R37" s="160">
        <f t="shared" si="3"/>
        <v>0.14233000000000001</v>
      </c>
      <c r="S37" s="163" t="s">
        <v>328</v>
      </c>
      <c r="T37" s="160">
        <f t="shared" si="4"/>
        <v>1.627E-2</v>
      </c>
      <c r="U37" s="160">
        <f t="shared" si="5"/>
        <v>0.13553000000000001</v>
      </c>
    </row>
    <row r="38" spans="1:21" ht="17.25" thickBot="1">
      <c r="A38" s="261" t="s">
        <v>650</v>
      </c>
      <c r="B38" s="149">
        <v>1.453E-2</v>
      </c>
      <c r="C38" s="149">
        <v>0.23791000000000001</v>
      </c>
      <c r="D38" s="149">
        <v>0.218</v>
      </c>
      <c r="E38" s="149">
        <v>0.16309000000000001</v>
      </c>
      <c r="F38" s="149">
        <v>1.8950000000000002E-2</v>
      </c>
      <c r="G38" s="149">
        <v>0.14413999999999999</v>
      </c>
      <c r="J38" s="163" t="s">
        <v>647</v>
      </c>
      <c r="K38" s="160">
        <f t="shared" si="6"/>
        <v>1.9349999999999999E-2</v>
      </c>
      <c r="L38" s="160">
        <f t="shared" si="6"/>
        <v>0.14102999999999999</v>
      </c>
      <c r="M38" s="163" t="s">
        <v>519</v>
      </c>
      <c r="N38" s="160">
        <f t="shared" ref="N38:N67" si="7">F97</f>
        <v>2.155E-2</v>
      </c>
      <c r="O38" s="160">
        <f t="shared" ref="O38:O67" si="8">G97</f>
        <v>0.12694</v>
      </c>
      <c r="P38" s="163" t="s">
        <v>432</v>
      </c>
      <c r="Q38" s="160">
        <f t="shared" ref="Q38:Q67" si="9">F159</f>
        <v>1.865E-2</v>
      </c>
      <c r="R38" s="160">
        <f t="shared" ref="R38:R67" si="10">G159</f>
        <v>0.14149999999999999</v>
      </c>
      <c r="S38" s="163" t="s">
        <v>329</v>
      </c>
      <c r="T38" s="160">
        <f t="shared" ref="T38:T65" si="11">F221</f>
        <v>1.6459999999999999E-2</v>
      </c>
      <c r="U38" s="160">
        <f t="shared" ref="U38:U65" si="12">G221</f>
        <v>0.13453999999999999</v>
      </c>
    </row>
    <row r="39" spans="1:21" ht="17.25" thickBot="1">
      <c r="A39" s="261" t="s">
        <v>651</v>
      </c>
      <c r="B39" s="149">
        <v>1.447E-2</v>
      </c>
      <c r="C39" s="149">
        <v>0.23863999999999999</v>
      </c>
      <c r="D39" s="149">
        <v>0.21814</v>
      </c>
      <c r="E39" s="149">
        <v>0.16311999999999999</v>
      </c>
      <c r="F39" s="149">
        <v>1.8720000000000001E-2</v>
      </c>
      <c r="G39" s="149">
        <v>0.1444</v>
      </c>
      <c r="J39" s="163" t="s">
        <v>648</v>
      </c>
      <c r="K39" s="160">
        <f t="shared" si="6"/>
        <v>1.9120000000000002E-2</v>
      </c>
      <c r="L39" s="160">
        <f t="shared" si="6"/>
        <v>0.14119999999999999</v>
      </c>
      <c r="M39" s="163" t="s">
        <v>520</v>
      </c>
      <c r="N39" s="160">
        <f t="shared" si="7"/>
        <v>2.155E-2</v>
      </c>
      <c r="O39" s="160">
        <f t="shared" si="8"/>
        <v>0.12753</v>
      </c>
      <c r="P39" s="163" t="s">
        <v>433</v>
      </c>
      <c r="Q39" s="160">
        <f t="shared" si="9"/>
        <v>1.83E-2</v>
      </c>
      <c r="R39" s="160">
        <f t="shared" si="10"/>
        <v>0.14349999999999999</v>
      </c>
      <c r="S39" s="163" t="s">
        <v>330</v>
      </c>
      <c r="T39" s="160">
        <f t="shared" si="11"/>
        <v>1.67E-2</v>
      </c>
      <c r="U39" s="160">
        <f t="shared" si="12"/>
        <v>0.13478000000000001</v>
      </c>
    </row>
    <row r="40" spans="1:21" ht="17.25" thickBot="1">
      <c r="A40" s="261" t="s">
        <v>652</v>
      </c>
      <c r="B40" s="149">
        <v>1.443E-2</v>
      </c>
      <c r="C40" s="149">
        <v>0.23819000000000001</v>
      </c>
      <c r="D40" s="149">
        <v>0.218</v>
      </c>
      <c r="E40" s="149">
        <v>0.16317999999999999</v>
      </c>
      <c r="F40" s="149">
        <v>1.8620000000000001E-2</v>
      </c>
      <c r="G40" s="149">
        <v>0.14455999999999999</v>
      </c>
      <c r="J40" s="163" t="s">
        <v>649</v>
      </c>
      <c r="K40" s="160">
        <f t="shared" si="6"/>
        <v>1.915E-2</v>
      </c>
      <c r="L40" s="160">
        <f t="shared" si="6"/>
        <v>0.14424000000000001</v>
      </c>
      <c r="M40" s="163" t="s">
        <v>521</v>
      </c>
      <c r="N40" s="160">
        <f t="shared" si="7"/>
        <v>2.1219999999999999E-2</v>
      </c>
      <c r="O40" s="160">
        <f t="shared" si="8"/>
        <v>0.12703</v>
      </c>
      <c r="P40" s="163" t="s">
        <v>434</v>
      </c>
      <c r="Q40" s="160">
        <f t="shared" si="9"/>
        <v>1.8200000000000001E-2</v>
      </c>
      <c r="R40" s="160">
        <f t="shared" si="10"/>
        <v>0.14355999999999999</v>
      </c>
      <c r="S40" s="163" t="s">
        <v>331</v>
      </c>
      <c r="T40" s="160">
        <f t="shared" si="11"/>
        <v>1.6299999999999999E-2</v>
      </c>
      <c r="U40" s="160">
        <f t="shared" si="12"/>
        <v>0.13655</v>
      </c>
    </row>
    <row r="41" spans="1:21" ht="17.25" thickBot="1">
      <c r="A41" s="261" t="s">
        <v>653</v>
      </c>
      <c r="B41" s="149">
        <v>1.461E-2</v>
      </c>
      <c r="C41" s="149">
        <v>0.23744999999999999</v>
      </c>
      <c r="D41" s="149">
        <v>0.21820999999999999</v>
      </c>
      <c r="E41" s="149">
        <v>0.16436999999999999</v>
      </c>
      <c r="F41" s="149">
        <v>1.8950000000000002E-2</v>
      </c>
      <c r="G41" s="149">
        <v>0.14541999999999999</v>
      </c>
      <c r="J41" s="163" t="s">
        <v>650</v>
      </c>
      <c r="K41" s="160">
        <f t="shared" si="6"/>
        <v>1.8950000000000002E-2</v>
      </c>
      <c r="L41" s="160">
        <f t="shared" si="6"/>
        <v>0.14413999999999999</v>
      </c>
      <c r="M41" s="163" t="s">
        <v>522</v>
      </c>
      <c r="N41" s="160">
        <f t="shared" si="7"/>
        <v>2.1399999999999999E-2</v>
      </c>
      <c r="O41" s="160">
        <f t="shared" si="8"/>
        <v>0.12809000000000001</v>
      </c>
      <c r="P41" s="163" t="s">
        <v>435</v>
      </c>
      <c r="Q41" s="160">
        <f t="shared" si="9"/>
        <v>1.8270000000000002E-2</v>
      </c>
      <c r="R41" s="160">
        <f t="shared" si="10"/>
        <v>0.14405999999999999</v>
      </c>
      <c r="S41" s="163" t="s">
        <v>332</v>
      </c>
      <c r="T41" s="160">
        <f t="shared" si="11"/>
        <v>1.5650000000000001E-2</v>
      </c>
      <c r="U41" s="160">
        <f t="shared" si="12"/>
        <v>0.13850999999999999</v>
      </c>
    </row>
    <row r="42" spans="1:21" ht="17.25" thickBot="1">
      <c r="A42" s="261" t="s">
        <v>654</v>
      </c>
      <c r="B42" s="149">
        <v>1.47E-2</v>
      </c>
      <c r="C42" s="149">
        <v>0.24778</v>
      </c>
      <c r="D42" s="149">
        <v>0.21918000000000001</v>
      </c>
      <c r="E42" s="149">
        <v>0.16918</v>
      </c>
      <c r="F42" s="149">
        <v>1.9099999999999999E-2</v>
      </c>
      <c r="G42" s="149">
        <v>0.15007999999999999</v>
      </c>
      <c r="J42" s="163" t="s">
        <v>651</v>
      </c>
      <c r="K42" s="160">
        <f t="shared" si="6"/>
        <v>1.8720000000000001E-2</v>
      </c>
      <c r="L42" s="160">
        <f t="shared" si="6"/>
        <v>0.1444</v>
      </c>
      <c r="M42" s="163" t="s">
        <v>523</v>
      </c>
      <c r="N42" s="160">
        <f t="shared" si="7"/>
        <v>2.1399999999999999E-2</v>
      </c>
      <c r="O42" s="160">
        <f t="shared" si="8"/>
        <v>0.12706999999999999</v>
      </c>
      <c r="P42" s="163" t="s">
        <v>436</v>
      </c>
      <c r="Q42" s="160">
        <f t="shared" si="9"/>
        <v>1.7819999999999999E-2</v>
      </c>
      <c r="R42" s="160">
        <f t="shared" si="10"/>
        <v>0.14507</v>
      </c>
      <c r="S42" s="163" t="s">
        <v>333</v>
      </c>
      <c r="T42" s="160">
        <f t="shared" si="11"/>
        <v>1.5650000000000001E-2</v>
      </c>
      <c r="U42" s="160">
        <f t="shared" si="12"/>
        <v>0.13796</v>
      </c>
    </row>
    <row r="43" spans="1:21" ht="17.25" thickBot="1">
      <c r="A43" s="261" t="s">
        <v>465</v>
      </c>
      <c r="B43" s="149">
        <v>1.491E-2</v>
      </c>
      <c r="C43" s="149">
        <v>0.23633000000000001</v>
      </c>
      <c r="D43" s="149">
        <v>0.22112000000000001</v>
      </c>
      <c r="E43" s="149">
        <v>0.16216</v>
      </c>
      <c r="F43" s="149">
        <v>1.8669999999999999E-2</v>
      </c>
      <c r="G43" s="149">
        <v>0.14349000000000001</v>
      </c>
      <c r="J43" s="163" t="s">
        <v>652</v>
      </c>
      <c r="K43" s="160">
        <f t="shared" si="6"/>
        <v>1.8620000000000001E-2</v>
      </c>
      <c r="L43" s="160">
        <f t="shared" si="6"/>
        <v>0.14455999999999999</v>
      </c>
      <c r="M43" s="163" t="s">
        <v>524</v>
      </c>
      <c r="N43" s="160">
        <f t="shared" si="7"/>
        <v>2.12E-2</v>
      </c>
      <c r="O43" s="160">
        <f t="shared" si="8"/>
        <v>0.12634000000000001</v>
      </c>
      <c r="P43" s="163" t="s">
        <v>437</v>
      </c>
      <c r="Q43" s="160">
        <f t="shared" si="9"/>
        <v>1.7899999999999999E-2</v>
      </c>
      <c r="R43" s="160">
        <f t="shared" si="10"/>
        <v>0.14621999999999999</v>
      </c>
      <c r="S43" s="163" t="s">
        <v>334</v>
      </c>
      <c r="T43" s="160">
        <f t="shared" si="11"/>
        <v>1.525E-2</v>
      </c>
      <c r="U43" s="160">
        <f t="shared" si="12"/>
        <v>0.13594999999999999</v>
      </c>
    </row>
    <row r="44" spans="1:21" ht="17.25" thickBot="1">
      <c r="A44" s="261" t="s">
        <v>466</v>
      </c>
      <c r="B44" s="149">
        <v>1.472E-2</v>
      </c>
      <c r="C44" s="149">
        <v>0.23472000000000001</v>
      </c>
      <c r="D44" s="149">
        <v>0.22183</v>
      </c>
      <c r="E44" s="149">
        <v>0.16016</v>
      </c>
      <c r="F44" s="149">
        <v>1.8919999999999999E-2</v>
      </c>
      <c r="G44" s="149">
        <v>0.14124</v>
      </c>
      <c r="J44" s="163" t="s">
        <v>653</v>
      </c>
      <c r="K44" s="160">
        <f t="shared" si="6"/>
        <v>1.8950000000000002E-2</v>
      </c>
      <c r="L44" s="160">
        <f t="shared" si="6"/>
        <v>0.14541999999999999</v>
      </c>
      <c r="M44" s="163" t="s">
        <v>525</v>
      </c>
      <c r="N44" s="160">
        <f t="shared" si="7"/>
        <v>2.095E-2</v>
      </c>
      <c r="O44" s="160">
        <f t="shared" si="8"/>
        <v>0.1268</v>
      </c>
      <c r="P44" s="163" t="s">
        <v>438</v>
      </c>
      <c r="Q44" s="160">
        <f t="shared" si="9"/>
        <v>1.7670000000000002E-2</v>
      </c>
      <c r="R44" s="160">
        <f t="shared" si="10"/>
        <v>0.14641999999999999</v>
      </c>
      <c r="S44" s="163" t="s">
        <v>335</v>
      </c>
      <c r="T44" s="160">
        <f t="shared" si="11"/>
        <v>1.5650000000000001E-2</v>
      </c>
      <c r="U44" s="160">
        <f t="shared" si="12"/>
        <v>0.13247999999999999</v>
      </c>
    </row>
    <row r="45" spans="1:21" ht="17.25" thickBot="1">
      <c r="A45" s="261" t="s">
        <v>467</v>
      </c>
      <c r="B45" s="149">
        <v>1.4829999999999999E-2</v>
      </c>
      <c r="C45" s="149">
        <v>0.22902</v>
      </c>
      <c r="D45" s="149">
        <v>0.22456999999999999</v>
      </c>
      <c r="E45" s="149">
        <v>0.15917000000000001</v>
      </c>
      <c r="F45" s="149">
        <v>1.8509999999999999E-2</v>
      </c>
      <c r="G45" s="149">
        <v>0.14066000000000001</v>
      </c>
      <c r="J45" s="163" t="s">
        <v>654</v>
      </c>
      <c r="K45" s="160">
        <f t="shared" si="6"/>
        <v>1.9099999999999999E-2</v>
      </c>
      <c r="L45" s="160">
        <f t="shared" si="6"/>
        <v>0.15007999999999999</v>
      </c>
      <c r="M45" s="163" t="s">
        <v>526</v>
      </c>
      <c r="N45" s="160">
        <f t="shared" si="7"/>
        <v>2.1299999999999999E-2</v>
      </c>
      <c r="O45" s="160">
        <f t="shared" si="8"/>
        <v>0.12689</v>
      </c>
      <c r="P45" s="163" t="s">
        <v>439</v>
      </c>
      <c r="Q45" s="160">
        <f t="shared" si="9"/>
        <v>1.7649999999999999E-2</v>
      </c>
      <c r="R45" s="160">
        <f t="shared" si="10"/>
        <v>0.14679</v>
      </c>
      <c r="S45" s="163" t="s">
        <v>336</v>
      </c>
      <c r="T45" s="160">
        <f t="shared" si="11"/>
        <v>1.6049999999999998E-2</v>
      </c>
      <c r="U45" s="160">
        <f t="shared" si="12"/>
        <v>0.13236999999999999</v>
      </c>
    </row>
    <row r="46" spans="1:21" ht="17.25" thickBot="1">
      <c r="A46" s="261" t="s">
        <v>468</v>
      </c>
      <c r="B46" s="149">
        <v>1.4829999999999999E-2</v>
      </c>
      <c r="C46" s="149">
        <v>0.22844999999999999</v>
      </c>
      <c r="D46" s="149">
        <v>0.22478000000000001</v>
      </c>
      <c r="E46" s="149">
        <v>0.15872</v>
      </c>
      <c r="F46" s="149">
        <v>1.8749999999999999E-2</v>
      </c>
      <c r="G46" s="149">
        <v>0.13997000000000001</v>
      </c>
      <c r="J46" s="163" t="s">
        <v>465</v>
      </c>
      <c r="K46" s="160">
        <f t="shared" si="6"/>
        <v>1.8669999999999999E-2</v>
      </c>
      <c r="L46" s="160">
        <f t="shared" si="6"/>
        <v>0.14349000000000001</v>
      </c>
      <c r="M46" s="163" t="s">
        <v>527</v>
      </c>
      <c r="N46" s="160">
        <f t="shared" si="7"/>
        <v>2.1149999999999999E-2</v>
      </c>
      <c r="O46" s="160">
        <f t="shared" si="8"/>
        <v>0.12731999999999999</v>
      </c>
      <c r="P46" s="163" t="s">
        <v>440</v>
      </c>
      <c r="Q46" s="160">
        <f t="shared" si="9"/>
        <v>1.7919999999999998E-2</v>
      </c>
      <c r="R46" s="160">
        <f t="shared" si="10"/>
        <v>0.14671000000000001</v>
      </c>
      <c r="S46" s="163" t="s">
        <v>337</v>
      </c>
      <c r="T46" s="160">
        <f t="shared" si="11"/>
        <v>1.6049999999999998E-2</v>
      </c>
      <c r="U46" s="160">
        <f t="shared" si="12"/>
        <v>0.13289999999999999</v>
      </c>
    </row>
    <row r="47" spans="1:21" ht="17.25" thickBot="1">
      <c r="A47" s="261" t="s">
        <v>469</v>
      </c>
      <c r="B47" s="149">
        <v>1.487E-2</v>
      </c>
      <c r="C47" s="149">
        <v>0.22764999999999999</v>
      </c>
      <c r="D47" s="149">
        <v>0.22503999999999999</v>
      </c>
      <c r="E47" s="149">
        <v>0.15816</v>
      </c>
      <c r="F47" s="149">
        <v>1.8499999999999999E-2</v>
      </c>
      <c r="G47" s="149">
        <v>0.13966000000000001</v>
      </c>
      <c r="J47" s="163" t="s">
        <v>466</v>
      </c>
      <c r="K47" s="160">
        <f t="shared" si="6"/>
        <v>1.8919999999999999E-2</v>
      </c>
      <c r="L47" s="160">
        <f t="shared" si="6"/>
        <v>0.14124</v>
      </c>
      <c r="M47" s="163" t="s">
        <v>379</v>
      </c>
      <c r="N47" s="160">
        <f t="shared" si="7"/>
        <v>2.1299999999999999E-2</v>
      </c>
      <c r="O47" s="160">
        <f t="shared" si="8"/>
        <v>0.12592</v>
      </c>
      <c r="P47" s="163" t="s">
        <v>276</v>
      </c>
      <c r="Q47" s="160">
        <f t="shared" si="9"/>
        <v>1.7649999999999999E-2</v>
      </c>
      <c r="R47" s="160">
        <f t="shared" si="10"/>
        <v>0.14538999999999999</v>
      </c>
      <c r="S47" s="163" t="s">
        <v>131</v>
      </c>
      <c r="T47" s="160">
        <f t="shared" si="11"/>
        <v>1.5520000000000001E-2</v>
      </c>
      <c r="U47" s="160">
        <f t="shared" si="12"/>
        <v>0.13502</v>
      </c>
    </row>
    <row r="48" spans="1:21" ht="17.25" thickBot="1">
      <c r="A48" s="261" t="s">
        <v>470</v>
      </c>
      <c r="B48" s="149">
        <v>1.4630000000000001E-2</v>
      </c>
      <c r="C48" s="149">
        <v>0.22034999999999999</v>
      </c>
      <c r="D48" s="149">
        <v>0.22728000000000001</v>
      </c>
      <c r="E48" s="149">
        <v>0.15397</v>
      </c>
      <c r="F48" s="149">
        <v>1.882E-2</v>
      </c>
      <c r="G48" s="149">
        <v>0.13514999999999999</v>
      </c>
      <c r="J48" s="163" t="s">
        <v>467</v>
      </c>
      <c r="K48" s="160">
        <f t="shared" si="6"/>
        <v>1.8509999999999999E-2</v>
      </c>
      <c r="L48" s="160">
        <f t="shared" si="6"/>
        <v>0.14066000000000001</v>
      </c>
      <c r="M48" s="163" t="s">
        <v>380</v>
      </c>
      <c r="N48" s="160">
        <f t="shared" si="7"/>
        <v>2.102E-2</v>
      </c>
      <c r="O48" s="160">
        <f t="shared" si="8"/>
        <v>0.12772</v>
      </c>
      <c r="P48" s="163" t="s">
        <v>277</v>
      </c>
      <c r="Q48" s="160">
        <f t="shared" si="9"/>
        <v>1.7649999999999999E-2</v>
      </c>
      <c r="R48" s="160">
        <f t="shared" si="10"/>
        <v>0.14030000000000001</v>
      </c>
      <c r="S48" s="163" t="s">
        <v>132</v>
      </c>
      <c r="T48" s="160">
        <f t="shared" si="11"/>
        <v>1.52E-2</v>
      </c>
      <c r="U48" s="160">
        <f t="shared" si="12"/>
        <v>0.13164000000000001</v>
      </c>
    </row>
    <row r="49" spans="1:21" ht="17.25" thickBot="1">
      <c r="A49" s="261" t="s">
        <v>471</v>
      </c>
      <c r="B49" s="149">
        <v>1.4590000000000001E-2</v>
      </c>
      <c r="C49" s="149">
        <v>0.22040000000000001</v>
      </c>
      <c r="D49" s="149">
        <v>0.22774</v>
      </c>
      <c r="E49" s="149">
        <v>0.15398000000000001</v>
      </c>
      <c r="F49" s="149">
        <v>1.9099999999999999E-2</v>
      </c>
      <c r="G49" s="149">
        <v>0.13488</v>
      </c>
      <c r="J49" s="163" t="s">
        <v>468</v>
      </c>
      <c r="K49" s="160">
        <f t="shared" si="6"/>
        <v>1.8749999999999999E-2</v>
      </c>
      <c r="L49" s="160">
        <f t="shared" si="6"/>
        <v>0.13997000000000001</v>
      </c>
      <c r="M49" s="163" t="s">
        <v>381</v>
      </c>
      <c r="N49" s="160">
        <f t="shared" si="7"/>
        <v>2.077E-2</v>
      </c>
      <c r="O49" s="160">
        <f t="shared" si="8"/>
        <v>0.12998000000000001</v>
      </c>
      <c r="P49" s="163" t="s">
        <v>278</v>
      </c>
      <c r="Q49" s="160">
        <f t="shared" si="9"/>
        <v>1.762E-2</v>
      </c>
      <c r="R49" s="160">
        <f t="shared" si="10"/>
        <v>0.14032</v>
      </c>
      <c r="S49" s="163" t="s">
        <v>133</v>
      </c>
      <c r="T49" s="160">
        <f t="shared" si="11"/>
        <v>1.4970000000000001E-2</v>
      </c>
      <c r="U49" s="160">
        <f t="shared" si="12"/>
        <v>0.1313</v>
      </c>
    </row>
    <row r="50" spans="1:21" ht="17.25" thickBot="1">
      <c r="A50" s="261" t="s">
        <v>472</v>
      </c>
      <c r="B50" s="149">
        <v>1.4789999999999999E-2</v>
      </c>
      <c r="C50" s="149">
        <v>0.22031999999999999</v>
      </c>
      <c r="D50" s="149">
        <v>0.22872000000000001</v>
      </c>
      <c r="E50" s="149">
        <v>0.15443000000000001</v>
      </c>
      <c r="F50" s="149">
        <v>1.8849999999999999E-2</v>
      </c>
      <c r="G50" s="149">
        <v>0.13558000000000001</v>
      </c>
      <c r="J50" s="163" t="s">
        <v>469</v>
      </c>
      <c r="K50" s="160">
        <f t="shared" si="6"/>
        <v>1.8499999999999999E-2</v>
      </c>
      <c r="L50" s="160">
        <f t="shared" si="6"/>
        <v>0.13966000000000001</v>
      </c>
      <c r="M50" s="163" t="s">
        <v>382</v>
      </c>
      <c r="N50" s="160">
        <f t="shared" si="7"/>
        <v>2.07E-2</v>
      </c>
      <c r="O50" s="160">
        <f t="shared" si="8"/>
        <v>0.12436999999999999</v>
      </c>
      <c r="P50" s="163" t="s">
        <v>279</v>
      </c>
      <c r="Q50" s="160">
        <f t="shared" si="9"/>
        <v>1.7670000000000002E-2</v>
      </c>
      <c r="R50" s="160">
        <f t="shared" si="10"/>
        <v>0.14019000000000001</v>
      </c>
      <c r="S50" s="163" t="s">
        <v>134</v>
      </c>
      <c r="T50" s="160">
        <f t="shared" si="11"/>
        <v>1.507E-2</v>
      </c>
      <c r="U50" s="160">
        <f t="shared" si="12"/>
        <v>0.12851000000000001</v>
      </c>
    </row>
    <row r="51" spans="1:21" ht="17.25" thickBot="1">
      <c r="A51" s="261" t="s">
        <v>473</v>
      </c>
      <c r="B51" s="149">
        <v>1.473E-2</v>
      </c>
      <c r="C51" s="149">
        <v>0.21915999999999999</v>
      </c>
      <c r="D51" s="149">
        <v>0.22911000000000001</v>
      </c>
      <c r="E51" s="149">
        <v>0.15218000000000001</v>
      </c>
      <c r="F51" s="149">
        <v>1.9019999999999999E-2</v>
      </c>
      <c r="G51" s="149">
        <v>0.13316</v>
      </c>
      <c r="J51" s="163" t="s">
        <v>470</v>
      </c>
      <c r="K51" s="160">
        <f t="shared" si="6"/>
        <v>1.882E-2</v>
      </c>
      <c r="L51" s="160">
        <f t="shared" si="6"/>
        <v>0.13514999999999999</v>
      </c>
      <c r="M51" s="163" t="s">
        <v>383</v>
      </c>
      <c r="N51" s="160">
        <f t="shared" si="7"/>
        <v>2.077E-2</v>
      </c>
      <c r="O51" s="160">
        <f t="shared" si="8"/>
        <v>0.12371</v>
      </c>
      <c r="P51" s="163" t="s">
        <v>280</v>
      </c>
      <c r="Q51" s="160">
        <f t="shared" si="9"/>
        <v>1.7770000000000001E-2</v>
      </c>
      <c r="R51" s="160">
        <f t="shared" si="10"/>
        <v>0.13983999999999999</v>
      </c>
      <c r="S51" s="163" t="s">
        <v>135</v>
      </c>
      <c r="T51" s="160">
        <f t="shared" si="11"/>
        <v>1.485E-2</v>
      </c>
      <c r="U51" s="160">
        <f t="shared" si="12"/>
        <v>0.12770000000000001</v>
      </c>
    </row>
    <row r="52" spans="1:21" ht="17.25" thickBot="1">
      <c r="A52" s="261" t="s">
        <v>474</v>
      </c>
      <c r="B52" s="149">
        <v>1.4319999999999999E-2</v>
      </c>
      <c r="C52" s="149">
        <v>0.219</v>
      </c>
      <c r="D52" s="149">
        <v>0.22882</v>
      </c>
      <c r="E52" s="149">
        <v>0.15026999999999999</v>
      </c>
      <c r="F52" s="149">
        <v>1.9769999999999999E-2</v>
      </c>
      <c r="G52" s="149">
        <v>0.1305</v>
      </c>
      <c r="J52" s="163" t="s">
        <v>471</v>
      </c>
      <c r="K52" s="160">
        <f t="shared" si="6"/>
        <v>1.9099999999999999E-2</v>
      </c>
      <c r="L52" s="160">
        <f t="shared" si="6"/>
        <v>0.13488</v>
      </c>
      <c r="M52" s="163" t="s">
        <v>384</v>
      </c>
      <c r="N52" s="160">
        <f t="shared" si="7"/>
        <v>2.0449999999999999E-2</v>
      </c>
      <c r="O52" s="160">
        <f t="shared" si="8"/>
        <v>0.12409000000000001</v>
      </c>
      <c r="P52" s="163" t="s">
        <v>281</v>
      </c>
      <c r="Q52" s="160">
        <f t="shared" si="9"/>
        <v>1.755E-2</v>
      </c>
      <c r="R52" s="160">
        <f t="shared" si="10"/>
        <v>0.14071</v>
      </c>
      <c r="S52" s="163" t="s">
        <v>136</v>
      </c>
      <c r="T52" s="160">
        <f t="shared" si="11"/>
        <v>1.495E-2</v>
      </c>
      <c r="U52" s="160">
        <f t="shared" si="12"/>
        <v>0.12691</v>
      </c>
    </row>
    <row r="53" spans="1:21" ht="17.25" thickBot="1">
      <c r="A53" s="261" t="s">
        <v>475</v>
      </c>
      <c r="B53" s="149">
        <v>1.421E-2</v>
      </c>
      <c r="C53" s="149">
        <v>0.23547999999999999</v>
      </c>
      <c r="D53" s="149">
        <v>0.23044999999999999</v>
      </c>
      <c r="E53" s="149">
        <v>0.15465000000000001</v>
      </c>
      <c r="F53" s="149">
        <v>2.017E-2</v>
      </c>
      <c r="G53" s="149">
        <v>0.13447999999999999</v>
      </c>
      <c r="J53" s="163" t="s">
        <v>472</v>
      </c>
      <c r="K53" s="160">
        <f t="shared" si="6"/>
        <v>1.8849999999999999E-2</v>
      </c>
      <c r="L53" s="160">
        <f t="shared" si="6"/>
        <v>0.13558000000000001</v>
      </c>
      <c r="M53" s="163" t="s">
        <v>385</v>
      </c>
      <c r="N53" s="160">
        <f t="shared" si="7"/>
        <v>2.0049999999999998E-2</v>
      </c>
      <c r="O53" s="160">
        <f t="shared" si="8"/>
        <v>0.12474</v>
      </c>
      <c r="P53" s="163" t="s">
        <v>282</v>
      </c>
      <c r="Q53" s="160">
        <f t="shared" si="9"/>
        <v>1.702E-2</v>
      </c>
      <c r="R53" s="160">
        <f t="shared" si="10"/>
        <v>0.14118</v>
      </c>
      <c r="S53" s="163" t="s">
        <v>137</v>
      </c>
      <c r="T53" s="160">
        <f t="shared" si="11"/>
        <v>1.5049999999999999E-2</v>
      </c>
      <c r="U53" s="160">
        <f t="shared" si="12"/>
        <v>0.12691</v>
      </c>
    </row>
    <row r="54" spans="1:21" ht="17.25" thickBot="1">
      <c r="A54" s="261" t="s">
        <v>476</v>
      </c>
      <c r="B54" s="149">
        <v>1.423E-2</v>
      </c>
      <c r="C54" s="149">
        <v>0.22055</v>
      </c>
      <c r="D54" s="149">
        <v>0.23125999999999999</v>
      </c>
      <c r="E54" s="149">
        <v>0.15018000000000001</v>
      </c>
      <c r="F54" s="149">
        <v>2.0049999999999998E-2</v>
      </c>
      <c r="G54" s="149">
        <v>0.13013</v>
      </c>
      <c r="J54" s="163" t="s">
        <v>473</v>
      </c>
      <c r="K54" s="160">
        <f t="shared" si="6"/>
        <v>1.9019999999999999E-2</v>
      </c>
      <c r="L54" s="160">
        <f t="shared" si="6"/>
        <v>0.13316</v>
      </c>
      <c r="M54" s="163" t="s">
        <v>386</v>
      </c>
      <c r="N54" s="160">
        <f t="shared" si="7"/>
        <v>2.0049999999999998E-2</v>
      </c>
      <c r="O54" s="160">
        <f t="shared" si="8"/>
        <v>0.13191</v>
      </c>
      <c r="P54" s="163" t="s">
        <v>283</v>
      </c>
      <c r="Q54" s="160">
        <f t="shared" si="9"/>
        <v>1.702E-2</v>
      </c>
      <c r="R54" s="160">
        <f t="shared" si="10"/>
        <v>0.14243</v>
      </c>
      <c r="S54" s="163" t="s">
        <v>138</v>
      </c>
      <c r="T54" s="160">
        <f t="shared" si="11"/>
        <v>1.52E-2</v>
      </c>
      <c r="U54" s="160">
        <f t="shared" si="12"/>
        <v>0.12584000000000001</v>
      </c>
    </row>
    <row r="55" spans="1:21" ht="17.25" thickBot="1">
      <c r="A55" s="261" t="s">
        <v>477</v>
      </c>
      <c r="B55" s="149">
        <v>1.4330000000000001E-2</v>
      </c>
      <c r="C55" s="149">
        <v>0.22222</v>
      </c>
      <c r="D55" s="149">
        <v>0.23149</v>
      </c>
      <c r="E55" s="149">
        <v>0.15079000000000001</v>
      </c>
      <c r="F55" s="149">
        <v>2.002E-2</v>
      </c>
      <c r="G55" s="149">
        <v>0.13077</v>
      </c>
      <c r="J55" s="163" t="s">
        <v>474</v>
      </c>
      <c r="K55" s="160">
        <f t="shared" si="6"/>
        <v>1.9769999999999999E-2</v>
      </c>
      <c r="L55" s="160">
        <f t="shared" si="6"/>
        <v>0.1305</v>
      </c>
      <c r="M55" s="163" t="s">
        <v>387</v>
      </c>
      <c r="N55" s="160">
        <f t="shared" si="7"/>
        <v>2.0060000000000001E-2</v>
      </c>
      <c r="O55" s="160">
        <f t="shared" si="8"/>
        <v>0.13100999999999999</v>
      </c>
      <c r="P55" s="163" t="s">
        <v>284</v>
      </c>
      <c r="Q55" s="160">
        <f t="shared" si="9"/>
        <v>1.7100000000000001E-2</v>
      </c>
      <c r="R55" s="160">
        <f t="shared" si="10"/>
        <v>0.14222000000000001</v>
      </c>
      <c r="S55" s="163" t="s">
        <v>139</v>
      </c>
      <c r="T55" s="160">
        <f t="shared" si="11"/>
        <v>1.465E-2</v>
      </c>
      <c r="U55" s="160">
        <f t="shared" si="12"/>
        <v>0.12883</v>
      </c>
    </row>
    <row r="56" spans="1:21" ht="17.25" thickBot="1">
      <c r="A56" s="261" t="s">
        <v>478</v>
      </c>
      <c r="B56" s="149">
        <v>1.43E-2</v>
      </c>
      <c r="C56" s="149">
        <v>0.21942</v>
      </c>
      <c r="D56" s="149">
        <v>0.23141</v>
      </c>
      <c r="E56" s="149">
        <v>0.15010000000000001</v>
      </c>
      <c r="F56" s="149">
        <v>2.0299999999999999E-2</v>
      </c>
      <c r="G56" s="149">
        <v>0.1298</v>
      </c>
      <c r="J56" s="163" t="s">
        <v>475</v>
      </c>
      <c r="K56" s="160">
        <f t="shared" si="6"/>
        <v>2.017E-2</v>
      </c>
      <c r="L56" s="160">
        <f t="shared" si="6"/>
        <v>0.13447999999999999</v>
      </c>
      <c r="M56" s="163" t="s">
        <v>388</v>
      </c>
      <c r="N56" s="160">
        <f t="shared" si="7"/>
        <v>1.9800000000000002E-2</v>
      </c>
      <c r="O56" s="160">
        <f t="shared" si="8"/>
        <v>0.13227</v>
      </c>
      <c r="P56" s="163" t="s">
        <v>285</v>
      </c>
      <c r="Q56" s="160">
        <f t="shared" si="9"/>
        <v>1.7100000000000001E-2</v>
      </c>
      <c r="R56" s="160">
        <f t="shared" si="10"/>
        <v>0.14124</v>
      </c>
      <c r="S56" s="163" t="s">
        <v>140</v>
      </c>
      <c r="T56" s="160">
        <f t="shared" si="11"/>
        <v>1.44E-2</v>
      </c>
      <c r="U56" s="160">
        <f t="shared" si="12"/>
        <v>0.12903999999999999</v>
      </c>
    </row>
    <row r="57" spans="1:21" ht="17.25" thickBot="1">
      <c r="A57" s="261" t="s">
        <v>479</v>
      </c>
      <c r="B57" s="149">
        <v>1.4409999999999999E-2</v>
      </c>
      <c r="C57" s="149">
        <v>0.21970999999999999</v>
      </c>
      <c r="D57" s="149">
        <v>0.23141</v>
      </c>
      <c r="E57" s="149">
        <v>0.15432000000000001</v>
      </c>
      <c r="F57" s="149">
        <v>2.0219999999999998E-2</v>
      </c>
      <c r="G57" s="149">
        <v>0.1341</v>
      </c>
      <c r="J57" s="163" t="s">
        <v>476</v>
      </c>
      <c r="K57" s="160">
        <f t="shared" si="6"/>
        <v>2.0049999999999998E-2</v>
      </c>
      <c r="L57" s="160">
        <f t="shared" si="6"/>
        <v>0.13013</v>
      </c>
      <c r="M57" s="163" t="s">
        <v>389</v>
      </c>
      <c r="N57" s="160">
        <f t="shared" si="7"/>
        <v>2.0219999999999998E-2</v>
      </c>
      <c r="O57" s="160">
        <f t="shared" si="8"/>
        <v>0.13583000000000001</v>
      </c>
      <c r="P57" s="163" t="s">
        <v>286</v>
      </c>
      <c r="Q57" s="160">
        <f t="shared" si="9"/>
        <v>1.7299999999999999E-2</v>
      </c>
      <c r="R57" s="160">
        <f t="shared" si="10"/>
        <v>0.12352</v>
      </c>
      <c r="S57" s="163" t="s">
        <v>141</v>
      </c>
      <c r="T57" s="160">
        <f t="shared" si="11"/>
        <v>1.4999999999999999E-2</v>
      </c>
      <c r="U57" s="160">
        <f t="shared" si="12"/>
        <v>0.12494</v>
      </c>
    </row>
    <row r="58" spans="1:21" ht="17.25" thickBot="1">
      <c r="A58" s="261" t="s">
        <v>480</v>
      </c>
      <c r="B58" s="149">
        <v>1.4959999999999999E-2</v>
      </c>
      <c r="C58" s="149">
        <v>0.22553999999999999</v>
      </c>
      <c r="D58" s="149">
        <v>0.23485</v>
      </c>
      <c r="E58" s="149">
        <v>0.18332999999999999</v>
      </c>
      <c r="F58" s="149">
        <v>2.035E-2</v>
      </c>
      <c r="G58" s="149">
        <v>0.16298000000000001</v>
      </c>
      <c r="J58" s="163" t="s">
        <v>477</v>
      </c>
      <c r="K58" s="160">
        <f t="shared" si="6"/>
        <v>2.002E-2</v>
      </c>
      <c r="L58" s="160">
        <f t="shared" si="6"/>
        <v>0.13077</v>
      </c>
      <c r="M58" s="163" t="s">
        <v>390</v>
      </c>
      <c r="N58" s="160">
        <f t="shared" si="7"/>
        <v>2.0150000000000001E-2</v>
      </c>
      <c r="O58" s="160">
        <f t="shared" si="8"/>
        <v>0.13758000000000001</v>
      </c>
      <c r="P58" s="163" t="s">
        <v>287</v>
      </c>
      <c r="Q58" s="160">
        <f t="shared" si="9"/>
        <v>1.7319999999999999E-2</v>
      </c>
      <c r="R58" s="160">
        <f t="shared" si="10"/>
        <v>0.1183</v>
      </c>
      <c r="S58" s="163" t="s">
        <v>142</v>
      </c>
      <c r="T58" s="160">
        <f t="shared" si="11"/>
        <v>1.472E-2</v>
      </c>
      <c r="U58" s="160">
        <f t="shared" si="12"/>
        <v>0.12453</v>
      </c>
    </row>
    <row r="59" spans="1:21" ht="17.25" thickBot="1">
      <c r="A59" s="261" t="s">
        <v>481</v>
      </c>
      <c r="B59" s="149">
        <v>1.477E-2</v>
      </c>
      <c r="C59" s="149">
        <v>0.22921</v>
      </c>
      <c r="D59" s="149">
        <v>0.24138000000000001</v>
      </c>
      <c r="E59" s="149">
        <v>0.15805</v>
      </c>
      <c r="F59" s="149">
        <v>1.992E-2</v>
      </c>
      <c r="G59" s="149">
        <v>0.13813</v>
      </c>
      <c r="J59" s="163" t="s">
        <v>478</v>
      </c>
      <c r="K59" s="160">
        <f t="shared" si="6"/>
        <v>2.0299999999999999E-2</v>
      </c>
      <c r="L59" s="160">
        <f t="shared" si="6"/>
        <v>0.1298</v>
      </c>
      <c r="M59" s="163" t="s">
        <v>391</v>
      </c>
      <c r="N59" s="160">
        <f t="shared" si="7"/>
        <v>1.992E-2</v>
      </c>
      <c r="O59" s="160">
        <f t="shared" si="8"/>
        <v>0.13741</v>
      </c>
      <c r="P59" s="163" t="s">
        <v>288</v>
      </c>
      <c r="Q59" s="160">
        <f t="shared" si="9"/>
        <v>1.7170000000000001E-2</v>
      </c>
      <c r="R59" s="160">
        <f t="shared" si="10"/>
        <v>0.11840000000000001</v>
      </c>
      <c r="S59" s="163" t="s">
        <v>143</v>
      </c>
      <c r="T59" s="160">
        <f t="shared" si="11"/>
        <v>1.512E-2</v>
      </c>
      <c r="U59" s="160">
        <f t="shared" si="12"/>
        <v>0.12383</v>
      </c>
    </row>
    <row r="60" spans="1:21" ht="17.25" thickBot="1">
      <c r="A60" s="261" t="s">
        <v>482</v>
      </c>
      <c r="B60" s="149">
        <v>1.4659999999999999E-2</v>
      </c>
      <c r="C60" s="149">
        <v>0.2319</v>
      </c>
      <c r="D60" s="149">
        <v>0.24168999999999999</v>
      </c>
      <c r="E60" s="149">
        <v>0.15872</v>
      </c>
      <c r="F60" s="149">
        <v>2.0369999999999999E-2</v>
      </c>
      <c r="G60" s="149">
        <v>0.13835</v>
      </c>
      <c r="J60" s="163" t="s">
        <v>479</v>
      </c>
      <c r="K60" s="160">
        <f t="shared" si="6"/>
        <v>2.0219999999999998E-2</v>
      </c>
      <c r="L60" s="160">
        <f t="shared" si="6"/>
        <v>0.1341</v>
      </c>
      <c r="M60" s="163" t="s">
        <v>392</v>
      </c>
      <c r="N60" s="160">
        <f t="shared" si="7"/>
        <v>2.0250000000000001E-2</v>
      </c>
      <c r="O60" s="160">
        <f t="shared" si="8"/>
        <v>0.13622000000000001</v>
      </c>
      <c r="P60" s="163" t="s">
        <v>289</v>
      </c>
      <c r="Q60" s="160">
        <f t="shared" si="9"/>
        <v>1.7170000000000001E-2</v>
      </c>
      <c r="R60" s="160">
        <f t="shared" si="10"/>
        <v>0.12092</v>
      </c>
      <c r="S60" s="163" t="s">
        <v>144</v>
      </c>
      <c r="T60" s="160">
        <f t="shared" si="11"/>
        <v>1.52E-2</v>
      </c>
      <c r="U60" s="160">
        <f t="shared" si="12"/>
        <v>0.12286999999999999</v>
      </c>
    </row>
    <row r="61" spans="1:21" ht="17.25" thickBot="1">
      <c r="A61" s="261" t="s">
        <v>483</v>
      </c>
      <c r="B61" s="149">
        <v>1.46E-2</v>
      </c>
      <c r="C61" s="149">
        <v>0.23191999999999999</v>
      </c>
      <c r="D61" s="149">
        <v>0.23305999999999999</v>
      </c>
      <c r="E61" s="149">
        <v>0.15847</v>
      </c>
      <c r="F61" s="149">
        <v>2.1149999999999999E-2</v>
      </c>
      <c r="G61" s="149">
        <v>0.13732</v>
      </c>
      <c r="J61" s="163" t="s">
        <v>480</v>
      </c>
      <c r="K61" s="160">
        <f t="shared" si="6"/>
        <v>2.035E-2</v>
      </c>
      <c r="L61" s="160">
        <f t="shared" si="6"/>
        <v>0.16298000000000001</v>
      </c>
      <c r="M61" s="163" t="s">
        <v>393</v>
      </c>
      <c r="N61" s="160">
        <f t="shared" si="7"/>
        <v>1.9970000000000002E-2</v>
      </c>
      <c r="O61" s="160">
        <f t="shared" si="8"/>
        <v>0.13396</v>
      </c>
      <c r="P61" s="163" t="s">
        <v>290</v>
      </c>
      <c r="Q61" s="160">
        <f t="shared" si="9"/>
        <v>1.685E-2</v>
      </c>
      <c r="R61" s="160">
        <f t="shared" si="10"/>
        <v>0.11840000000000001</v>
      </c>
      <c r="S61" s="163" t="s">
        <v>145</v>
      </c>
      <c r="T61" s="160">
        <f t="shared" si="11"/>
        <v>1.5570000000000001E-2</v>
      </c>
      <c r="U61" s="160">
        <f t="shared" si="12"/>
        <v>0.12373000000000001</v>
      </c>
    </row>
    <row r="62" spans="1:21" ht="17.25" thickBot="1">
      <c r="A62" s="261" t="s">
        <v>484</v>
      </c>
      <c r="B62" s="149">
        <v>1.4659999999999999E-2</v>
      </c>
      <c r="C62" s="149">
        <v>0.23158000000000001</v>
      </c>
      <c r="D62" s="149">
        <v>0.23321</v>
      </c>
      <c r="E62" s="149">
        <v>0.15848000000000001</v>
      </c>
      <c r="F62" s="149">
        <v>2.085E-2</v>
      </c>
      <c r="G62" s="149">
        <v>0.13763</v>
      </c>
      <c r="J62" s="163" t="s">
        <v>481</v>
      </c>
      <c r="K62" s="160">
        <f t="shared" si="6"/>
        <v>1.992E-2</v>
      </c>
      <c r="L62" s="160">
        <f t="shared" si="6"/>
        <v>0.13813</v>
      </c>
      <c r="M62" s="163" t="s">
        <v>394</v>
      </c>
      <c r="N62" s="160">
        <f t="shared" si="7"/>
        <v>2.0250000000000001E-2</v>
      </c>
      <c r="O62" s="160">
        <f t="shared" si="8"/>
        <v>0.13325999999999999</v>
      </c>
      <c r="P62" s="163" t="s">
        <v>291</v>
      </c>
      <c r="Q62" s="160">
        <f t="shared" si="9"/>
        <v>1.72E-2</v>
      </c>
      <c r="R62" s="160">
        <f t="shared" si="10"/>
        <v>0.12007</v>
      </c>
      <c r="S62" s="163" t="s">
        <v>146</v>
      </c>
      <c r="T62" s="160">
        <f t="shared" si="11"/>
        <v>1.541E-2</v>
      </c>
      <c r="U62" s="160">
        <f t="shared" si="12"/>
        <v>0.12564</v>
      </c>
    </row>
    <row r="63" spans="1:21" ht="17.25" thickBot="1">
      <c r="A63" s="261" t="s">
        <v>485</v>
      </c>
      <c r="B63" s="149">
        <v>1.473E-2</v>
      </c>
      <c r="C63" s="149">
        <v>0.23277</v>
      </c>
      <c r="D63" s="149">
        <v>0.23472000000000001</v>
      </c>
      <c r="E63" s="149">
        <v>0.15937999999999999</v>
      </c>
      <c r="F63" s="149">
        <v>2.1049999999999999E-2</v>
      </c>
      <c r="G63" s="149">
        <v>0.13833000000000001</v>
      </c>
      <c r="J63" s="163" t="s">
        <v>482</v>
      </c>
      <c r="K63" s="160">
        <f t="shared" si="6"/>
        <v>2.0369999999999999E-2</v>
      </c>
      <c r="L63" s="160">
        <f t="shared" si="6"/>
        <v>0.13835</v>
      </c>
      <c r="M63" s="163" t="s">
        <v>395</v>
      </c>
      <c r="N63" s="160">
        <f t="shared" si="7"/>
        <v>2.0219999999999998E-2</v>
      </c>
      <c r="O63" s="160">
        <f t="shared" si="8"/>
        <v>0.12942000000000001</v>
      </c>
      <c r="P63" s="163" t="s">
        <v>292</v>
      </c>
      <c r="Q63" s="160">
        <f t="shared" si="9"/>
        <v>1.72E-2</v>
      </c>
      <c r="R63" s="160">
        <f t="shared" si="10"/>
        <v>0.12139999999999999</v>
      </c>
      <c r="S63" s="163" t="s">
        <v>147</v>
      </c>
      <c r="T63" s="160">
        <f t="shared" si="11"/>
        <v>1.533E-2</v>
      </c>
      <c r="U63" s="160">
        <f t="shared" si="12"/>
        <v>0.12484000000000001</v>
      </c>
    </row>
    <row r="64" spans="1:21" ht="17.25" thickBot="1">
      <c r="A64" s="261" t="s">
        <v>486</v>
      </c>
      <c r="B64" s="149">
        <v>1.47E-2</v>
      </c>
      <c r="C64" s="149">
        <v>0.23416000000000001</v>
      </c>
      <c r="D64" s="149">
        <v>0.23469999999999999</v>
      </c>
      <c r="E64" s="149">
        <v>0.15966</v>
      </c>
      <c r="F64" s="149">
        <v>2.1000000000000001E-2</v>
      </c>
      <c r="G64" s="149">
        <v>0.13866000000000001</v>
      </c>
      <c r="J64" s="163" t="s">
        <v>483</v>
      </c>
      <c r="K64" s="160">
        <f t="shared" si="6"/>
        <v>2.1149999999999999E-2</v>
      </c>
      <c r="L64" s="160">
        <f t="shared" si="6"/>
        <v>0.13732</v>
      </c>
      <c r="M64" s="163" t="s">
        <v>396</v>
      </c>
      <c r="N64" s="160">
        <f t="shared" si="7"/>
        <v>2.06E-2</v>
      </c>
      <c r="O64" s="160">
        <f t="shared" si="8"/>
        <v>0.1305</v>
      </c>
      <c r="P64" s="163" t="s">
        <v>293</v>
      </c>
      <c r="Q64" s="160">
        <f t="shared" si="9"/>
        <v>1.7319999999999999E-2</v>
      </c>
      <c r="R64" s="160">
        <f t="shared" si="10"/>
        <v>0.11978999999999999</v>
      </c>
      <c r="S64" s="163" t="s">
        <v>148</v>
      </c>
      <c r="T64" s="160">
        <f t="shared" si="11"/>
        <v>1.5350000000000001E-2</v>
      </c>
      <c r="U64" s="160">
        <f t="shared" si="12"/>
        <v>0.12439</v>
      </c>
    </row>
    <row r="65" spans="1:21" ht="17.25" thickBot="1">
      <c r="A65" s="261" t="s">
        <v>487</v>
      </c>
      <c r="B65" s="149">
        <v>1.461E-2</v>
      </c>
      <c r="C65" s="149">
        <v>0.23471</v>
      </c>
      <c r="D65" s="149">
        <v>0.23386999999999999</v>
      </c>
      <c r="E65" s="149">
        <v>0.15952</v>
      </c>
      <c r="F65" s="149">
        <v>2.095E-2</v>
      </c>
      <c r="G65" s="149">
        <v>0.13857</v>
      </c>
      <c r="J65" s="163" t="s">
        <v>484</v>
      </c>
      <c r="K65" s="160">
        <f t="shared" si="6"/>
        <v>2.085E-2</v>
      </c>
      <c r="L65" s="160">
        <f t="shared" si="6"/>
        <v>0.13763</v>
      </c>
      <c r="M65" s="163" t="s">
        <v>397</v>
      </c>
      <c r="N65" s="160">
        <f t="shared" si="7"/>
        <v>2.077E-2</v>
      </c>
      <c r="O65" s="160">
        <f t="shared" si="8"/>
        <v>0.12916</v>
      </c>
      <c r="P65" s="163" t="s">
        <v>294</v>
      </c>
      <c r="Q65" s="160">
        <f t="shared" si="9"/>
        <v>1.695E-2</v>
      </c>
      <c r="R65" s="160">
        <f t="shared" si="10"/>
        <v>0.12146</v>
      </c>
      <c r="S65" s="163" t="s">
        <v>149</v>
      </c>
      <c r="T65" s="160">
        <f t="shared" si="11"/>
        <v>1.4800000000000001E-2</v>
      </c>
      <c r="U65" s="160">
        <f t="shared" si="12"/>
        <v>0.12845000000000001</v>
      </c>
    </row>
    <row r="66" spans="1:21" ht="17.25" thickBot="1">
      <c r="A66" s="261" t="s">
        <v>488</v>
      </c>
      <c r="B66" s="149">
        <v>1.468E-2</v>
      </c>
      <c r="C66" s="149">
        <v>0.23321</v>
      </c>
      <c r="D66" s="149">
        <v>0.23532</v>
      </c>
      <c r="E66" s="149">
        <v>0.15906999999999999</v>
      </c>
      <c r="F66" s="149">
        <v>2.1000000000000001E-2</v>
      </c>
      <c r="G66" s="149">
        <v>0.13807</v>
      </c>
      <c r="J66" s="163" t="s">
        <v>485</v>
      </c>
      <c r="K66" s="160">
        <f t="shared" si="6"/>
        <v>2.1049999999999999E-2</v>
      </c>
      <c r="L66" s="160">
        <f t="shared" si="6"/>
        <v>0.13833000000000001</v>
      </c>
      <c r="M66" s="163" t="s">
        <v>398</v>
      </c>
      <c r="N66" s="160">
        <f t="shared" si="7"/>
        <v>2.1000000000000001E-2</v>
      </c>
      <c r="O66" s="160">
        <f t="shared" si="8"/>
        <v>0.12041</v>
      </c>
      <c r="P66" s="163" t="s">
        <v>295</v>
      </c>
      <c r="Q66" s="160">
        <f t="shared" si="9"/>
        <v>1.7319999999999999E-2</v>
      </c>
      <c r="R66" s="160">
        <f t="shared" si="10"/>
        <v>0.12520999999999999</v>
      </c>
    </row>
    <row r="67" spans="1:21" ht="17.25" thickBot="1">
      <c r="A67" s="261" t="s">
        <v>489</v>
      </c>
      <c r="B67" s="149">
        <v>1.4619999999999999E-2</v>
      </c>
      <c r="C67" s="149">
        <v>0.22958999999999999</v>
      </c>
      <c r="D67" s="149">
        <v>0.23565</v>
      </c>
      <c r="E67" s="149">
        <v>0.15703</v>
      </c>
      <c r="F67" s="149">
        <v>2.1420000000000002E-2</v>
      </c>
      <c r="G67" s="149">
        <v>0.13561000000000001</v>
      </c>
      <c r="J67" s="163" t="s">
        <v>486</v>
      </c>
      <c r="K67" s="160">
        <f>F64</f>
        <v>2.1000000000000001E-2</v>
      </c>
      <c r="L67" s="160">
        <f>G64</f>
        <v>0.13866000000000001</v>
      </c>
      <c r="M67" s="163" t="s">
        <v>399</v>
      </c>
      <c r="N67" s="160">
        <f t="shared" si="7"/>
        <v>2.052E-2</v>
      </c>
      <c r="O67" s="160">
        <f t="shared" si="8"/>
        <v>0.12523000000000001</v>
      </c>
      <c r="P67" s="163" t="s">
        <v>296</v>
      </c>
      <c r="Q67" s="160">
        <f t="shared" si="9"/>
        <v>1.7219999999999999E-2</v>
      </c>
      <c r="R67" s="160">
        <f t="shared" si="10"/>
        <v>0.12723999999999999</v>
      </c>
      <c r="S67" s="161" t="s">
        <v>350</v>
      </c>
      <c r="T67" s="162">
        <f>AVERAGE(T6:T65,Q6:Q67,N6:N67,K6:K67)</f>
        <v>1.8882764227642276E-2</v>
      </c>
      <c r="U67" s="162">
        <f>AVERAGE(U6:U65,R6:R67,O6:O67,L6:L67)</f>
        <v>0.13320093495934959</v>
      </c>
    </row>
    <row r="68" spans="1:21">
      <c r="A68" s="261" t="s">
        <v>490</v>
      </c>
      <c r="B68" s="149">
        <v>1.46E-2</v>
      </c>
      <c r="C68" s="149">
        <v>0.22817000000000001</v>
      </c>
      <c r="D68" s="149">
        <v>0.23272000000000001</v>
      </c>
      <c r="E68" s="149">
        <v>0.15619</v>
      </c>
      <c r="F68" s="149">
        <v>2.102E-2</v>
      </c>
      <c r="G68" s="149">
        <v>0.13517000000000001</v>
      </c>
    </row>
    <row r="69" spans="1:21">
      <c r="A69" s="261" t="s">
        <v>491</v>
      </c>
      <c r="B69" s="149">
        <v>1.4659999999999999E-2</v>
      </c>
      <c r="C69" s="149">
        <v>0.22935</v>
      </c>
      <c r="D69" s="149">
        <v>0.23433000000000001</v>
      </c>
      <c r="E69" s="149">
        <v>0.15679000000000001</v>
      </c>
      <c r="F69" s="149">
        <v>2.0750000000000001E-2</v>
      </c>
      <c r="G69" s="149">
        <v>0.13603999999999999</v>
      </c>
    </row>
    <row r="70" spans="1:21">
      <c r="A70" s="261" t="s">
        <v>492</v>
      </c>
      <c r="B70" s="149">
        <v>1.472E-2</v>
      </c>
      <c r="C70" s="149">
        <v>0.23472999999999999</v>
      </c>
      <c r="D70" s="149">
        <v>0.23435</v>
      </c>
      <c r="E70" s="149">
        <v>0.15828999999999999</v>
      </c>
      <c r="F70" s="149">
        <v>2.0500000000000001E-2</v>
      </c>
      <c r="G70" s="149">
        <v>0.13779</v>
      </c>
    </row>
    <row r="71" spans="1:21">
      <c r="A71" s="261" t="s">
        <v>493</v>
      </c>
      <c r="B71" s="149">
        <v>1.4789999999999999E-2</v>
      </c>
      <c r="C71" s="149">
        <v>0.23243</v>
      </c>
      <c r="D71" s="149">
        <v>0.23452999999999999</v>
      </c>
      <c r="E71" s="149">
        <v>0.15808</v>
      </c>
      <c r="F71" s="149">
        <v>2.0459999999999999E-2</v>
      </c>
      <c r="G71" s="149">
        <v>0.13761999999999999</v>
      </c>
    </row>
    <row r="72" spans="1:21">
      <c r="A72" s="261" t="s">
        <v>494</v>
      </c>
      <c r="B72" s="149">
        <v>1.49E-2</v>
      </c>
      <c r="C72" s="149">
        <v>0.22966</v>
      </c>
      <c r="D72" s="149">
        <v>0.23746</v>
      </c>
      <c r="E72" s="149">
        <v>0.15684999999999999</v>
      </c>
      <c r="F72" s="149">
        <v>2.0070000000000001E-2</v>
      </c>
      <c r="G72" s="149">
        <v>0.13678000000000001</v>
      </c>
    </row>
    <row r="73" spans="1:21">
      <c r="A73" s="261" t="s">
        <v>495</v>
      </c>
      <c r="B73" s="149">
        <v>1.4749999999999999E-2</v>
      </c>
      <c r="C73" s="149">
        <v>0.22691</v>
      </c>
      <c r="D73" s="149">
        <v>0.24432999999999999</v>
      </c>
      <c r="E73" s="149">
        <v>0.15509000000000001</v>
      </c>
      <c r="F73" s="149">
        <v>2.035E-2</v>
      </c>
      <c r="G73" s="149">
        <v>0.13474</v>
      </c>
    </row>
    <row r="74" spans="1:21">
      <c r="A74" s="261" t="s">
        <v>496</v>
      </c>
      <c r="B74" s="149">
        <v>1.478E-2</v>
      </c>
      <c r="C74" s="149">
        <v>0.22656000000000001</v>
      </c>
      <c r="D74" s="149">
        <v>0.24340000000000001</v>
      </c>
      <c r="E74" s="149">
        <v>0.15587999999999999</v>
      </c>
      <c r="F74" s="149">
        <v>2.0799999999999999E-2</v>
      </c>
      <c r="G74" s="149">
        <v>0.13508000000000001</v>
      </c>
    </row>
    <row r="75" spans="1:21">
      <c r="A75" s="261" t="s">
        <v>497</v>
      </c>
      <c r="B75" s="149">
        <v>1.4710000000000001E-2</v>
      </c>
      <c r="C75" s="149">
        <v>0.22659000000000001</v>
      </c>
      <c r="D75" s="149">
        <v>0.24332999999999999</v>
      </c>
      <c r="E75" s="149">
        <v>0.15590000000000001</v>
      </c>
      <c r="F75" s="149">
        <v>2.0670000000000001E-2</v>
      </c>
      <c r="G75" s="149">
        <v>0.13522999999999999</v>
      </c>
    </row>
    <row r="76" spans="1:21">
      <c r="A76" s="261" t="s">
        <v>498</v>
      </c>
      <c r="B76" s="149">
        <v>1.4800000000000001E-2</v>
      </c>
      <c r="C76" s="149">
        <v>0.22735</v>
      </c>
      <c r="D76" s="149">
        <v>0.24338000000000001</v>
      </c>
      <c r="E76" s="149">
        <v>0.15651999999999999</v>
      </c>
      <c r="F76" s="149">
        <v>2.0820000000000002E-2</v>
      </c>
      <c r="G76" s="149">
        <v>0.13569999999999999</v>
      </c>
    </row>
    <row r="77" spans="1:21">
      <c r="A77" s="261" t="s">
        <v>499</v>
      </c>
      <c r="B77" s="149">
        <v>1.4840000000000001E-2</v>
      </c>
      <c r="C77" s="149">
        <v>0.22695000000000001</v>
      </c>
      <c r="D77" s="149">
        <v>0.24340999999999999</v>
      </c>
      <c r="E77" s="149">
        <v>0.15670000000000001</v>
      </c>
      <c r="F77" s="149">
        <v>2.0930000000000001E-2</v>
      </c>
      <c r="G77" s="149">
        <v>0.13577</v>
      </c>
    </row>
    <row r="78" spans="1:21">
      <c r="A78" s="261" t="s">
        <v>500</v>
      </c>
      <c r="B78" s="149">
        <v>1.494E-2</v>
      </c>
      <c r="C78" s="149">
        <v>0.22634000000000001</v>
      </c>
      <c r="D78" s="149">
        <v>0.25172</v>
      </c>
      <c r="E78" s="149">
        <v>0.15761</v>
      </c>
      <c r="F78" s="149">
        <v>2.0799999999999999E-2</v>
      </c>
      <c r="G78" s="149">
        <v>0.13680999999999999</v>
      </c>
    </row>
    <row r="79" spans="1:21">
      <c r="A79" s="261" t="s">
        <v>501</v>
      </c>
      <c r="B79" s="149">
        <v>1.507E-2</v>
      </c>
      <c r="C79" s="149">
        <v>0.22624</v>
      </c>
      <c r="D79" s="149">
        <v>0.25176999999999999</v>
      </c>
      <c r="E79" s="149">
        <v>0.15790999999999999</v>
      </c>
      <c r="F79" s="149">
        <v>2.0899999999999998E-2</v>
      </c>
      <c r="G79" s="149">
        <v>0.13700999999999999</v>
      </c>
    </row>
    <row r="80" spans="1:21">
      <c r="A80" s="261" t="s">
        <v>502</v>
      </c>
      <c r="B80" s="149">
        <v>1.511E-2</v>
      </c>
      <c r="C80" s="149">
        <v>0.22475000000000001</v>
      </c>
      <c r="D80" s="149">
        <v>0.24479000000000001</v>
      </c>
      <c r="E80" s="149">
        <v>0.1575</v>
      </c>
      <c r="F80" s="149">
        <v>2.1000000000000001E-2</v>
      </c>
      <c r="G80" s="149">
        <v>0.13650000000000001</v>
      </c>
    </row>
    <row r="81" spans="1:7">
      <c r="A81" s="261" t="s">
        <v>503</v>
      </c>
      <c r="B81" s="149">
        <v>1.495E-2</v>
      </c>
      <c r="C81" s="149">
        <v>0.22364000000000001</v>
      </c>
      <c r="D81" s="149">
        <v>0.24471000000000001</v>
      </c>
      <c r="E81" s="149">
        <v>0.15567</v>
      </c>
      <c r="F81" s="149">
        <v>2.112E-2</v>
      </c>
      <c r="G81" s="149">
        <v>0.13455</v>
      </c>
    </row>
    <row r="82" spans="1:7">
      <c r="A82" s="261" t="s">
        <v>504</v>
      </c>
      <c r="B82" s="149">
        <v>1.451E-2</v>
      </c>
      <c r="C82" s="149">
        <v>0.21998999999999999</v>
      </c>
      <c r="D82" s="149">
        <v>0.24406</v>
      </c>
      <c r="E82" s="149">
        <v>0.15362000000000001</v>
      </c>
      <c r="F82" s="149">
        <v>2.155E-2</v>
      </c>
      <c r="G82" s="149">
        <v>0.13206999999999999</v>
      </c>
    </row>
    <row r="83" spans="1:7">
      <c r="A83" s="261" t="s">
        <v>505</v>
      </c>
      <c r="B83" s="149">
        <v>1.4540000000000001E-2</v>
      </c>
      <c r="C83" s="149">
        <v>0.22403000000000001</v>
      </c>
      <c r="D83" s="149">
        <v>0.25155</v>
      </c>
      <c r="E83" s="149">
        <v>0.15609000000000001</v>
      </c>
      <c r="F83" s="149">
        <v>2.1669999999999998E-2</v>
      </c>
      <c r="G83" s="149">
        <v>0.13442000000000001</v>
      </c>
    </row>
    <row r="84" spans="1:7">
      <c r="A84" s="261" t="s">
        <v>506</v>
      </c>
      <c r="B84" s="149">
        <v>1.447E-2</v>
      </c>
      <c r="C84" s="149">
        <v>0.22520999999999999</v>
      </c>
      <c r="D84" s="149">
        <v>0.25162000000000001</v>
      </c>
      <c r="E84" s="149">
        <v>0.15615999999999999</v>
      </c>
      <c r="F84" s="149">
        <v>2.1950000000000001E-2</v>
      </c>
      <c r="G84" s="149">
        <v>0.13421</v>
      </c>
    </row>
    <row r="85" spans="1:7">
      <c r="A85" s="261" t="s">
        <v>507</v>
      </c>
      <c r="B85" s="149">
        <v>1.457E-2</v>
      </c>
      <c r="C85" s="149">
        <v>0.22447</v>
      </c>
      <c r="D85" s="149">
        <v>0.25161</v>
      </c>
      <c r="E85" s="149">
        <v>0.15617</v>
      </c>
      <c r="F85" s="149">
        <v>2.1950000000000001E-2</v>
      </c>
      <c r="G85" s="149">
        <v>0.13422000000000001</v>
      </c>
    </row>
    <row r="86" spans="1:7">
      <c r="A86" s="261" t="s">
        <v>508</v>
      </c>
      <c r="B86" s="149">
        <v>1.456E-2</v>
      </c>
      <c r="C86" s="149">
        <v>0.22445000000000001</v>
      </c>
      <c r="D86" s="149">
        <v>0.25181999999999999</v>
      </c>
      <c r="E86" s="149">
        <v>0.15594</v>
      </c>
      <c r="F86" s="149">
        <v>2.1899999999999999E-2</v>
      </c>
      <c r="G86" s="149">
        <v>0.13403999999999999</v>
      </c>
    </row>
    <row r="87" spans="1:7">
      <c r="A87" s="261" t="s">
        <v>509</v>
      </c>
      <c r="B87" s="149">
        <v>1.4630000000000001E-2</v>
      </c>
      <c r="C87" s="149">
        <v>0.22339999999999999</v>
      </c>
      <c r="D87" s="149">
        <v>0.25179000000000001</v>
      </c>
      <c r="E87" s="149">
        <v>0.15592</v>
      </c>
      <c r="F87" s="149">
        <v>2.18E-2</v>
      </c>
      <c r="G87" s="149">
        <v>0.13411999999999999</v>
      </c>
    </row>
    <row r="88" spans="1:7">
      <c r="A88" s="261" t="s">
        <v>510</v>
      </c>
      <c r="B88" s="149">
        <v>1.468E-2</v>
      </c>
      <c r="C88" s="149">
        <v>0.22192000000000001</v>
      </c>
      <c r="D88" s="149">
        <v>0.25019999999999998</v>
      </c>
      <c r="E88" s="149">
        <v>0.15601999999999999</v>
      </c>
      <c r="F88" s="149">
        <v>2.137E-2</v>
      </c>
      <c r="G88" s="149">
        <v>0.13464999999999999</v>
      </c>
    </row>
    <row r="89" spans="1:7">
      <c r="A89" s="261" t="s">
        <v>511</v>
      </c>
      <c r="B89" s="149">
        <v>1.478E-2</v>
      </c>
      <c r="C89" s="149">
        <v>0.21637000000000001</v>
      </c>
      <c r="D89" s="149">
        <v>0.24448</v>
      </c>
      <c r="E89" s="149">
        <v>0.15404000000000001</v>
      </c>
      <c r="F89" s="149">
        <v>2.0969999999999999E-2</v>
      </c>
      <c r="G89" s="149">
        <v>0.13306999999999999</v>
      </c>
    </row>
    <row r="90" spans="1:7">
      <c r="A90" s="261" t="s">
        <v>512</v>
      </c>
      <c r="B90" s="149">
        <v>1.447E-2</v>
      </c>
      <c r="C90" s="149">
        <v>0.21274999999999999</v>
      </c>
      <c r="D90" s="149">
        <v>0.24415999999999999</v>
      </c>
      <c r="E90" s="149">
        <v>0.15215000000000001</v>
      </c>
      <c r="F90" s="149">
        <v>2.1319999999999999E-2</v>
      </c>
      <c r="G90" s="149">
        <v>0.13083</v>
      </c>
    </row>
    <row r="91" spans="1:7">
      <c r="A91" s="261" t="s">
        <v>513</v>
      </c>
      <c r="B91" s="149">
        <v>1.4449999999999999E-2</v>
      </c>
      <c r="C91" s="149">
        <v>0.21182000000000001</v>
      </c>
      <c r="D91" s="149">
        <v>0.24464</v>
      </c>
      <c r="E91" s="149">
        <v>0.15212999999999999</v>
      </c>
      <c r="F91" s="149">
        <v>2.1299999999999999E-2</v>
      </c>
      <c r="G91" s="149">
        <v>0.13083</v>
      </c>
    </row>
    <row r="92" spans="1:7">
      <c r="A92" s="261" t="s">
        <v>514</v>
      </c>
      <c r="B92" s="149">
        <v>1.456E-2</v>
      </c>
      <c r="C92" s="149">
        <v>0.2142</v>
      </c>
      <c r="D92" s="149">
        <v>0.25041999999999998</v>
      </c>
      <c r="E92" s="149">
        <v>0.15223999999999999</v>
      </c>
      <c r="F92" s="149">
        <v>2.1170000000000001E-2</v>
      </c>
      <c r="G92" s="149">
        <v>0.13106999999999999</v>
      </c>
    </row>
    <row r="93" spans="1:7">
      <c r="A93" s="261" t="s">
        <v>515</v>
      </c>
      <c r="B93" s="149">
        <v>1.4540000000000001E-2</v>
      </c>
      <c r="C93" s="149">
        <v>0.20927000000000001</v>
      </c>
      <c r="D93" s="149">
        <v>0.25003999999999998</v>
      </c>
      <c r="E93" s="149">
        <v>0.14946000000000001</v>
      </c>
      <c r="F93" s="149">
        <v>2.1170000000000001E-2</v>
      </c>
      <c r="G93" s="149">
        <v>0.12828999999999999</v>
      </c>
    </row>
    <row r="94" spans="1:7">
      <c r="A94" s="261" t="s">
        <v>516</v>
      </c>
      <c r="B94" s="149">
        <v>1.448E-2</v>
      </c>
      <c r="C94" s="149">
        <v>0.20841999999999999</v>
      </c>
      <c r="D94" s="149">
        <v>0.24976999999999999</v>
      </c>
      <c r="E94" s="149">
        <v>0.14942</v>
      </c>
      <c r="F94" s="149">
        <v>2.1350000000000001E-2</v>
      </c>
      <c r="G94" s="149">
        <v>0.12806999999999999</v>
      </c>
    </row>
    <row r="95" spans="1:7">
      <c r="A95" s="261" t="s">
        <v>517</v>
      </c>
      <c r="B95" s="149">
        <v>1.4449999999999999E-2</v>
      </c>
      <c r="C95" s="149">
        <v>0.21071000000000001</v>
      </c>
      <c r="D95" s="149">
        <v>0.24997</v>
      </c>
      <c r="E95" s="149">
        <v>0.15085000000000001</v>
      </c>
      <c r="F95" s="149">
        <v>2.12E-2</v>
      </c>
      <c r="G95" s="149">
        <v>0.12964999999999999</v>
      </c>
    </row>
    <row r="96" spans="1:7">
      <c r="A96" s="261" t="s">
        <v>518</v>
      </c>
      <c r="B96" s="149">
        <v>1.4659999999999999E-2</v>
      </c>
      <c r="C96" s="149">
        <v>0.21152000000000001</v>
      </c>
      <c r="D96" s="149">
        <v>0.25090000000000001</v>
      </c>
      <c r="E96" s="149">
        <v>0.15162</v>
      </c>
      <c r="F96" s="149">
        <v>2.1170000000000001E-2</v>
      </c>
      <c r="G96" s="149">
        <v>0.13045000000000001</v>
      </c>
    </row>
    <row r="97" spans="1:7">
      <c r="A97" s="261" t="s">
        <v>519</v>
      </c>
      <c r="B97" s="149">
        <v>1.456E-2</v>
      </c>
      <c r="C97" s="149">
        <v>0.20466000000000001</v>
      </c>
      <c r="D97" s="149">
        <v>0.25319999999999998</v>
      </c>
      <c r="E97" s="149">
        <v>0.14849000000000001</v>
      </c>
      <c r="F97" s="149">
        <v>2.155E-2</v>
      </c>
      <c r="G97" s="149">
        <v>0.12694</v>
      </c>
    </row>
    <row r="98" spans="1:7">
      <c r="A98" s="261" t="s">
        <v>520</v>
      </c>
      <c r="B98" s="149">
        <v>1.468E-2</v>
      </c>
      <c r="C98" s="149">
        <v>0.2039</v>
      </c>
      <c r="D98" s="149">
        <v>0.24929999999999999</v>
      </c>
      <c r="E98" s="149">
        <v>0.14907999999999999</v>
      </c>
      <c r="F98" s="149">
        <v>2.155E-2</v>
      </c>
      <c r="G98" s="149">
        <v>0.12753</v>
      </c>
    </row>
    <row r="99" spans="1:7">
      <c r="A99" s="261" t="s">
        <v>521</v>
      </c>
      <c r="B99" s="149">
        <v>1.443E-2</v>
      </c>
      <c r="C99" s="149">
        <v>0.20347999999999999</v>
      </c>
      <c r="D99" s="149">
        <v>0.24970000000000001</v>
      </c>
      <c r="E99" s="149">
        <v>0.14824999999999999</v>
      </c>
      <c r="F99" s="149">
        <v>2.1219999999999999E-2</v>
      </c>
      <c r="G99" s="149">
        <v>0.12703</v>
      </c>
    </row>
    <row r="100" spans="1:7">
      <c r="A100" s="261" t="s">
        <v>522</v>
      </c>
      <c r="B100" s="149">
        <v>1.41E-2</v>
      </c>
      <c r="C100" s="149">
        <v>0.20671</v>
      </c>
      <c r="D100" s="149">
        <v>0.24768000000000001</v>
      </c>
      <c r="E100" s="149">
        <v>0.14949000000000001</v>
      </c>
      <c r="F100" s="149">
        <v>2.1399999999999999E-2</v>
      </c>
      <c r="G100" s="149">
        <v>0.12809000000000001</v>
      </c>
    </row>
    <row r="101" spans="1:7">
      <c r="A101" s="261" t="s">
        <v>523</v>
      </c>
      <c r="B101" s="149">
        <v>1.384E-2</v>
      </c>
      <c r="C101" s="149">
        <v>0.20569999999999999</v>
      </c>
      <c r="D101" s="149">
        <v>0.21609</v>
      </c>
      <c r="E101" s="149">
        <v>0.14846999999999999</v>
      </c>
      <c r="F101" s="149">
        <v>2.1399999999999999E-2</v>
      </c>
      <c r="G101" s="149">
        <v>0.12706999999999999</v>
      </c>
    </row>
    <row r="102" spans="1:7">
      <c r="A102" s="261" t="s">
        <v>524</v>
      </c>
      <c r="B102" s="149">
        <v>1.4149999999999999E-2</v>
      </c>
      <c r="C102" s="149">
        <v>0.20608000000000001</v>
      </c>
      <c r="D102" s="149">
        <v>0.21745999999999999</v>
      </c>
      <c r="E102" s="149">
        <v>0.14754</v>
      </c>
      <c r="F102" s="149">
        <v>2.12E-2</v>
      </c>
      <c r="G102" s="149">
        <v>0.12634000000000001</v>
      </c>
    </row>
    <row r="103" spans="1:7">
      <c r="A103" s="261" t="s">
        <v>525</v>
      </c>
      <c r="B103" s="149">
        <v>1.439E-2</v>
      </c>
      <c r="C103" s="149">
        <v>0.20252999999999999</v>
      </c>
      <c r="D103" s="149">
        <v>0.21890999999999999</v>
      </c>
      <c r="E103" s="149">
        <v>0.14774999999999999</v>
      </c>
      <c r="F103" s="149">
        <v>2.095E-2</v>
      </c>
      <c r="G103" s="149">
        <v>0.1268</v>
      </c>
    </row>
    <row r="104" spans="1:7">
      <c r="A104" s="261" t="s">
        <v>526</v>
      </c>
      <c r="B104" s="149">
        <v>1.455E-2</v>
      </c>
      <c r="C104" s="149">
        <v>0.20286000000000001</v>
      </c>
      <c r="D104" s="149">
        <v>0.21903</v>
      </c>
      <c r="E104" s="149">
        <v>0.14818999999999999</v>
      </c>
      <c r="F104" s="149">
        <v>2.1299999999999999E-2</v>
      </c>
      <c r="G104" s="149">
        <v>0.12689</v>
      </c>
    </row>
    <row r="105" spans="1:7">
      <c r="A105" s="261" t="s">
        <v>527</v>
      </c>
      <c r="B105" s="149">
        <v>1.4659999999999999E-2</v>
      </c>
      <c r="C105" s="149">
        <v>0.20276</v>
      </c>
      <c r="D105" s="149">
        <v>0.21842</v>
      </c>
      <c r="E105" s="149">
        <v>0.14846999999999999</v>
      </c>
      <c r="F105" s="149">
        <v>2.1149999999999999E-2</v>
      </c>
      <c r="G105" s="149">
        <v>0.12731999999999999</v>
      </c>
    </row>
    <row r="106" spans="1:7">
      <c r="A106" s="261" t="s">
        <v>379</v>
      </c>
      <c r="B106" s="149">
        <v>1.4670000000000001E-2</v>
      </c>
      <c r="C106" s="149">
        <v>0.19994999999999999</v>
      </c>
      <c r="D106" s="149">
        <v>0.22147</v>
      </c>
      <c r="E106" s="149">
        <v>0.14721999999999999</v>
      </c>
      <c r="F106" s="149">
        <v>2.1299999999999999E-2</v>
      </c>
      <c r="G106" s="149">
        <v>0.12592</v>
      </c>
    </row>
    <row r="107" spans="1:7">
      <c r="A107" s="261" t="s">
        <v>380</v>
      </c>
      <c r="B107" s="149">
        <v>1.456E-2</v>
      </c>
      <c r="C107" s="149">
        <v>0.20372999999999999</v>
      </c>
      <c r="D107" s="149">
        <v>0.22398000000000001</v>
      </c>
      <c r="E107" s="149">
        <v>0.14874000000000001</v>
      </c>
      <c r="F107" s="149">
        <v>2.102E-2</v>
      </c>
      <c r="G107" s="149">
        <v>0.12772</v>
      </c>
    </row>
    <row r="108" spans="1:7">
      <c r="A108" s="261" t="s">
        <v>381</v>
      </c>
      <c r="B108" s="149">
        <v>1.5219999999999999E-2</v>
      </c>
      <c r="C108" s="149">
        <v>0.20596999999999999</v>
      </c>
      <c r="D108" s="149">
        <v>0.22969000000000001</v>
      </c>
      <c r="E108" s="149">
        <v>0.15075</v>
      </c>
      <c r="F108" s="149">
        <v>2.077E-2</v>
      </c>
      <c r="G108" s="149">
        <v>0.12998000000000001</v>
      </c>
    </row>
    <row r="109" spans="1:7">
      <c r="A109" s="261" t="s">
        <v>382</v>
      </c>
      <c r="B109" s="149">
        <v>1.503E-2</v>
      </c>
      <c r="C109" s="149">
        <v>0.19450000000000001</v>
      </c>
      <c r="D109" s="149">
        <v>0.22919</v>
      </c>
      <c r="E109" s="149">
        <v>0.14507</v>
      </c>
      <c r="F109" s="149">
        <v>2.07E-2</v>
      </c>
      <c r="G109" s="149">
        <v>0.12436999999999999</v>
      </c>
    </row>
    <row r="110" spans="1:7">
      <c r="A110" s="261" t="s">
        <v>383</v>
      </c>
      <c r="B110" s="149">
        <v>1.502E-2</v>
      </c>
      <c r="C110" s="149">
        <v>0.19277</v>
      </c>
      <c r="D110" s="149">
        <v>0.22974</v>
      </c>
      <c r="E110" s="149">
        <v>0.14448</v>
      </c>
      <c r="F110" s="149">
        <v>2.077E-2</v>
      </c>
      <c r="G110" s="149">
        <v>0.12371</v>
      </c>
    </row>
    <row r="111" spans="1:7">
      <c r="A111" s="261" t="s">
        <v>384</v>
      </c>
      <c r="B111" s="149">
        <v>1.5140000000000001E-2</v>
      </c>
      <c r="C111" s="149">
        <v>0.19217999999999999</v>
      </c>
      <c r="D111" s="149">
        <v>0.25797999999999999</v>
      </c>
      <c r="E111" s="149">
        <v>0.14454</v>
      </c>
      <c r="F111" s="149">
        <v>2.0449999999999999E-2</v>
      </c>
      <c r="G111" s="149">
        <v>0.12409000000000001</v>
      </c>
    </row>
    <row r="112" spans="1:7">
      <c r="A112" s="261" t="s">
        <v>385</v>
      </c>
      <c r="B112" s="149">
        <v>1.515E-2</v>
      </c>
      <c r="C112" s="149">
        <v>0.19045000000000001</v>
      </c>
      <c r="D112" s="149">
        <v>0.25858999999999999</v>
      </c>
      <c r="E112" s="149">
        <v>0.14479</v>
      </c>
      <c r="F112" s="149">
        <v>2.0049999999999998E-2</v>
      </c>
      <c r="G112" s="149">
        <v>0.12474</v>
      </c>
    </row>
    <row r="113" spans="1:7">
      <c r="A113" s="261" t="s">
        <v>386</v>
      </c>
      <c r="B113" s="149">
        <v>1.519E-2</v>
      </c>
      <c r="C113" s="149">
        <v>0.20721999999999999</v>
      </c>
      <c r="D113" s="149">
        <v>0.25862000000000002</v>
      </c>
      <c r="E113" s="149">
        <v>0.15196000000000001</v>
      </c>
      <c r="F113" s="149">
        <v>2.0049999999999998E-2</v>
      </c>
      <c r="G113" s="149">
        <v>0.13191</v>
      </c>
    </row>
    <row r="114" spans="1:7">
      <c r="A114" s="261" t="s">
        <v>387</v>
      </c>
      <c r="B114" s="149">
        <v>1.4919999999999999E-2</v>
      </c>
      <c r="C114" s="149">
        <v>0.20591999999999999</v>
      </c>
      <c r="D114" s="149">
        <v>0.25878000000000001</v>
      </c>
      <c r="E114" s="149">
        <v>0.15107000000000001</v>
      </c>
      <c r="F114" s="149">
        <v>2.0060000000000001E-2</v>
      </c>
      <c r="G114" s="149">
        <v>0.13100999999999999</v>
      </c>
    </row>
    <row r="115" spans="1:7">
      <c r="A115" s="261" t="s">
        <v>388</v>
      </c>
      <c r="B115" s="149">
        <v>1.508E-2</v>
      </c>
      <c r="C115" s="149">
        <v>0.20582</v>
      </c>
      <c r="D115" s="149">
        <v>0.25568999999999997</v>
      </c>
      <c r="E115" s="149">
        <v>0.15207000000000001</v>
      </c>
      <c r="F115" s="149">
        <v>1.9800000000000002E-2</v>
      </c>
      <c r="G115" s="149">
        <v>0.13227</v>
      </c>
    </row>
    <row r="116" spans="1:7">
      <c r="A116" s="261" t="s">
        <v>389</v>
      </c>
      <c r="B116" s="149">
        <v>1.507E-2</v>
      </c>
      <c r="C116" s="149">
        <v>0.22051999999999999</v>
      </c>
      <c r="D116" s="149">
        <v>0.25868999999999998</v>
      </c>
      <c r="E116" s="149">
        <v>0.15604999999999999</v>
      </c>
      <c r="F116" s="149">
        <v>2.0219999999999998E-2</v>
      </c>
      <c r="G116" s="149">
        <v>0.13583000000000001</v>
      </c>
    </row>
    <row r="117" spans="1:7">
      <c r="A117" s="261" t="s">
        <v>390</v>
      </c>
      <c r="B117" s="149">
        <v>1.516E-2</v>
      </c>
      <c r="C117" s="149">
        <v>0.22589999999999999</v>
      </c>
      <c r="D117" s="149">
        <v>0.25907999999999998</v>
      </c>
      <c r="E117" s="149">
        <v>0.15773000000000001</v>
      </c>
      <c r="F117" s="149">
        <v>2.0150000000000001E-2</v>
      </c>
      <c r="G117" s="149">
        <v>0.13758000000000001</v>
      </c>
    </row>
    <row r="118" spans="1:7">
      <c r="A118" s="261" t="s">
        <v>391</v>
      </c>
      <c r="B118" s="149">
        <v>1.511E-2</v>
      </c>
      <c r="C118" s="149">
        <v>0.22389000000000001</v>
      </c>
      <c r="D118" s="149">
        <v>0.25957999999999998</v>
      </c>
      <c r="E118" s="149">
        <v>0.15733</v>
      </c>
      <c r="F118" s="149">
        <v>1.992E-2</v>
      </c>
      <c r="G118" s="149">
        <v>0.13741</v>
      </c>
    </row>
    <row r="119" spans="1:7">
      <c r="A119" s="261" t="s">
        <v>392</v>
      </c>
      <c r="B119" s="149">
        <v>1.52E-2</v>
      </c>
      <c r="C119" s="149">
        <v>0.22327</v>
      </c>
      <c r="D119" s="149">
        <v>0.25979000000000002</v>
      </c>
      <c r="E119" s="149">
        <v>0.15647</v>
      </c>
      <c r="F119" s="149">
        <v>2.0250000000000001E-2</v>
      </c>
      <c r="G119" s="149">
        <v>0.13622000000000001</v>
      </c>
    </row>
    <row r="120" spans="1:7">
      <c r="A120" s="261" t="s">
        <v>393</v>
      </c>
      <c r="B120" s="149">
        <v>1.4829999999999999E-2</v>
      </c>
      <c r="C120" s="149">
        <v>0.22269</v>
      </c>
      <c r="D120" s="149">
        <v>0.25801000000000002</v>
      </c>
      <c r="E120" s="149">
        <v>0.15393000000000001</v>
      </c>
      <c r="F120" s="149">
        <v>1.9970000000000002E-2</v>
      </c>
      <c r="G120" s="149">
        <v>0.13396</v>
      </c>
    </row>
    <row r="121" spans="1:7">
      <c r="A121" s="261" t="s">
        <v>394</v>
      </c>
      <c r="B121" s="149">
        <v>1.4829999999999999E-2</v>
      </c>
      <c r="C121" s="149">
        <v>0.22006000000000001</v>
      </c>
      <c r="D121" s="149">
        <v>0.25986999999999999</v>
      </c>
      <c r="E121" s="149">
        <v>0.15351000000000001</v>
      </c>
      <c r="F121" s="149">
        <v>2.0250000000000001E-2</v>
      </c>
      <c r="G121" s="149">
        <v>0.13325999999999999</v>
      </c>
    </row>
    <row r="122" spans="1:7">
      <c r="A122" s="261" t="s">
        <v>395</v>
      </c>
      <c r="B122" s="149">
        <v>1.4749999999999999E-2</v>
      </c>
      <c r="C122" s="149">
        <v>0.21095</v>
      </c>
      <c r="D122" s="149">
        <v>0.25980999999999999</v>
      </c>
      <c r="E122" s="149">
        <v>0.14964</v>
      </c>
      <c r="F122" s="149">
        <v>2.0219999999999998E-2</v>
      </c>
      <c r="G122" s="149">
        <v>0.12942000000000001</v>
      </c>
    </row>
    <row r="123" spans="1:7">
      <c r="A123" s="261" t="s">
        <v>396</v>
      </c>
      <c r="B123" s="149">
        <v>1.4880000000000001E-2</v>
      </c>
      <c r="C123" s="149">
        <v>0.21612999999999999</v>
      </c>
      <c r="D123" s="149">
        <v>0.25968999999999998</v>
      </c>
      <c r="E123" s="149">
        <v>0.15110000000000001</v>
      </c>
      <c r="F123" s="149">
        <v>2.06E-2</v>
      </c>
      <c r="G123" s="149">
        <v>0.1305</v>
      </c>
    </row>
    <row r="124" spans="1:7">
      <c r="A124" s="261" t="s">
        <v>397</v>
      </c>
      <c r="B124" s="149">
        <v>1.541E-2</v>
      </c>
      <c r="C124" s="149">
        <v>0.20931</v>
      </c>
      <c r="D124" s="149">
        <v>0.26007999999999998</v>
      </c>
      <c r="E124" s="149">
        <v>0.14993000000000001</v>
      </c>
      <c r="F124" s="149">
        <v>2.077E-2</v>
      </c>
      <c r="G124" s="149">
        <v>0.12916</v>
      </c>
    </row>
    <row r="125" spans="1:7">
      <c r="A125" s="261" t="s">
        <v>398</v>
      </c>
      <c r="B125" s="149">
        <v>1.545E-2</v>
      </c>
      <c r="C125" s="149">
        <v>0.18681</v>
      </c>
      <c r="D125" s="149">
        <v>0.26034000000000002</v>
      </c>
      <c r="E125" s="149">
        <v>0.14141000000000001</v>
      </c>
      <c r="F125" s="149">
        <v>2.1000000000000001E-2</v>
      </c>
      <c r="G125" s="149">
        <v>0.12041</v>
      </c>
    </row>
    <row r="126" spans="1:7">
      <c r="A126" s="261" t="s">
        <v>399</v>
      </c>
      <c r="B126" s="149">
        <v>1.5440000000000001E-2</v>
      </c>
      <c r="C126" s="149">
        <v>0.19753999999999999</v>
      </c>
      <c r="D126" s="149">
        <v>0.25640000000000002</v>
      </c>
      <c r="E126" s="149">
        <v>0.14574999999999999</v>
      </c>
      <c r="F126" s="149">
        <v>2.052E-2</v>
      </c>
      <c r="G126" s="149">
        <v>0.12523000000000001</v>
      </c>
    </row>
    <row r="127" spans="1:7">
      <c r="A127" s="261" t="s">
        <v>400</v>
      </c>
      <c r="B127" s="149">
        <v>1.559E-2</v>
      </c>
      <c r="C127" s="149">
        <v>0.20311000000000001</v>
      </c>
      <c r="D127" s="149">
        <v>0.25750000000000001</v>
      </c>
      <c r="E127" s="149">
        <v>0.14823</v>
      </c>
      <c r="F127" s="149">
        <v>2.0199999999999999E-2</v>
      </c>
      <c r="G127" s="149">
        <v>0.12803</v>
      </c>
    </row>
    <row r="128" spans="1:7">
      <c r="A128" s="261" t="s">
        <v>401</v>
      </c>
      <c r="B128" s="149">
        <v>1.575E-2</v>
      </c>
      <c r="C128" s="149">
        <v>0.20277999999999999</v>
      </c>
      <c r="D128" s="149">
        <v>0.25763000000000003</v>
      </c>
      <c r="E128" s="149">
        <v>0.14774000000000001</v>
      </c>
      <c r="F128" s="149">
        <v>2.0570000000000001E-2</v>
      </c>
      <c r="G128" s="149">
        <v>0.12717000000000001</v>
      </c>
    </row>
    <row r="129" spans="1:7">
      <c r="A129" s="261" t="s">
        <v>402</v>
      </c>
      <c r="B129" s="149">
        <v>1.575E-2</v>
      </c>
      <c r="C129" s="149">
        <v>0.17679</v>
      </c>
      <c r="D129" s="149">
        <v>0.25741000000000003</v>
      </c>
      <c r="E129" s="149">
        <v>0.13658999999999999</v>
      </c>
      <c r="F129" s="149">
        <v>2.077E-2</v>
      </c>
      <c r="G129" s="149">
        <v>0.11582000000000001</v>
      </c>
    </row>
    <row r="130" spans="1:7">
      <c r="A130" s="261" t="s">
        <v>403</v>
      </c>
      <c r="B130" s="149">
        <v>1.61E-2</v>
      </c>
      <c r="C130" s="149">
        <v>0.18096000000000001</v>
      </c>
      <c r="D130" s="149">
        <v>0.25752000000000003</v>
      </c>
      <c r="E130" s="149">
        <v>0.14229</v>
      </c>
      <c r="F130" s="149">
        <v>1.967E-2</v>
      </c>
      <c r="G130" s="149">
        <v>0.12262000000000001</v>
      </c>
    </row>
    <row r="131" spans="1:7">
      <c r="A131" s="261" t="s">
        <v>404</v>
      </c>
      <c r="B131" s="149">
        <v>1.5869999999999999E-2</v>
      </c>
      <c r="C131" s="149">
        <v>0.20605999999999999</v>
      </c>
      <c r="D131" s="149">
        <v>0.25772</v>
      </c>
      <c r="E131" s="149">
        <v>0.15375</v>
      </c>
      <c r="F131" s="149">
        <v>2.01E-2</v>
      </c>
      <c r="G131" s="149">
        <v>0.13364999999999999</v>
      </c>
    </row>
    <row r="132" spans="1:7">
      <c r="A132" s="261" t="s">
        <v>405</v>
      </c>
      <c r="B132" s="149">
        <v>1.6060000000000001E-2</v>
      </c>
      <c r="C132" s="149">
        <v>0.20058999999999999</v>
      </c>
      <c r="D132" s="149">
        <v>0.25794</v>
      </c>
      <c r="E132" s="149">
        <v>0.15387999999999999</v>
      </c>
      <c r="F132" s="149">
        <v>1.9650000000000001E-2</v>
      </c>
      <c r="G132" s="149">
        <v>0.13422999999999999</v>
      </c>
    </row>
    <row r="133" spans="1:7">
      <c r="A133" s="261" t="s">
        <v>406</v>
      </c>
      <c r="B133" s="149">
        <v>1.6209999999999999E-2</v>
      </c>
      <c r="C133" s="149">
        <v>0.20036999999999999</v>
      </c>
      <c r="D133" s="149">
        <v>0.25835999999999998</v>
      </c>
      <c r="E133" s="149">
        <v>0.15353</v>
      </c>
      <c r="F133" s="149">
        <v>1.9800000000000002E-2</v>
      </c>
      <c r="G133" s="149">
        <v>0.13372999999999999</v>
      </c>
    </row>
    <row r="134" spans="1:7">
      <c r="A134" s="261" t="s">
        <v>407</v>
      </c>
      <c r="B134" s="149">
        <v>1.626E-2</v>
      </c>
      <c r="C134" s="149">
        <v>0.20233000000000001</v>
      </c>
      <c r="D134" s="149">
        <v>0.25963000000000003</v>
      </c>
      <c r="E134" s="149">
        <v>0.15407999999999999</v>
      </c>
      <c r="F134" s="149">
        <v>2.0369999999999999E-2</v>
      </c>
      <c r="G134" s="149">
        <v>0.13371</v>
      </c>
    </row>
    <row r="135" spans="1:7">
      <c r="A135" s="261" t="s">
        <v>408</v>
      </c>
      <c r="B135" s="149">
        <v>1.61E-2</v>
      </c>
      <c r="C135" s="149">
        <v>0.20255000000000001</v>
      </c>
      <c r="D135" s="149">
        <v>0.26027</v>
      </c>
      <c r="E135" s="149">
        <v>0.15406</v>
      </c>
      <c r="F135" s="149">
        <v>2.0500000000000001E-2</v>
      </c>
      <c r="G135" s="149">
        <v>0.13356000000000001</v>
      </c>
    </row>
    <row r="136" spans="1:7">
      <c r="A136" s="261" t="s">
        <v>409</v>
      </c>
      <c r="B136" s="149">
        <v>1.6080000000000001E-2</v>
      </c>
      <c r="C136" s="149">
        <v>0.20685000000000001</v>
      </c>
      <c r="D136" s="149">
        <v>0.25934000000000001</v>
      </c>
      <c r="E136" s="149">
        <v>0.15640000000000001</v>
      </c>
      <c r="F136" s="149">
        <v>2.1149999999999999E-2</v>
      </c>
      <c r="G136" s="149">
        <v>0.13525000000000001</v>
      </c>
    </row>
    <row r="137" spans="1:7">
      <c r="A137" s="261" t="s">
        <v>410</v>
      </c>
      <c r="B137" s="149">
        <v>1.5970000000000002E-2</v>
      </c>
      <c r="C137" s="149">
        <v>0.20746000000000001</v>
      </c>
      <c r="D137" s="149">
        <v>0.25944</v>
      </c>
      <c r="E137" s="149">
        <v>0.15611</v>
      </c>
      <c r="F137" s="149">
        <v>2.162E-2</v>
      </c>
      <c r="G137" s="149">
        <v>0.13449</v>
      </c>
    </row>
    <row r="138" spans="1:7">
      <c r="A138" s="261" t="s">
        <v>411</v>
      </c>
      <c r="B138" s="149">
        <v>1.609E-2</v>
      </c>
      <c r="C138" s="149">
        <v>0.20663999999999999</v>
      </c>
      <c r="D138" s="149">
        <v>0.25938</v>
      </c>
      <c r="E138" s="149">
        <v>0.15644</v>
      </c>
      <c r="F138" s="149">
        <v>2.138E-2</v>
      </c>
      <c r="G138" s="149">
        <v>0.13506000000000001</v>
      </c>
    </row>
    <row r="139" spans="1:7">
      <c r="A139" s="261" t="s">
        <v>412</v>
      </c>
      <c r="B139" s="149">
        <v>1.5959999999999998E-2</v>
      </c>
      <c r="C139" s="149">
        <v>0.20721999999999999</v>
      </c>
      <c r="D139" s="149">
        <v>0.25930999999999998</v>
      </c>
      <c r="E139" s="149">
        <v>0.15637000000000001</v>
      </c>
      <c r="F139" s="149">
        <v>2.0969999999999999E-2</v>
      </c>
      <c r="G139" s="149">
        <v>0.13539999999999999</v>
      </c>
    </row>
    <row r="140" spans="1:7">
      <c r="A140" s="261" t="s">
        <v>413</v>
      </c>
      <c r="B140" s="149">
        <v>1.6060000000000001E-2</v>
      </c>
      <c r="C140" s="149">
        <v>0.20918999999999999</v>
      </c>
      <c r="D140" s="149">
        <v>0.25801000000000002</v>
      </c>
      <c r="E140" s="149">
        <v>0.15776999999999999</v>
      </c>
      <c r="F140" s="149">
        <v>2.1520000000000001E-2</v>
      </c>
      <c r="G140" s="149">
        <v>0.13625000000000001</v>
      </c>
    </row>
    <row r="141" spans="1:7">
      <c r="A141" s="261" t="s">
        <v>414</v>
      </c>
      <c r="B141" s="149">
        <v>1.5980000000000001E-2</v>
      </c>
      <c r="C141" s="149">
        <v>0.22203999999999999</v>
      </c>
      <c r="D141" s="149">
        <v>0.25683</v>
      </c>
      <c r="E141" s="149">
        <v>0.15869</v>
      </c>
      <c r="F141" s="149">
        <v>2.1049999999999999E-2</v>
      </c>
      <c r="G141" s="149">
        <v>0.13764000000000001</v>
      </c>
    </row>
    <row r="142" spans="1:7">
      <c r="A142" s="261" t="s">
        <v>415</v>
      </c>
      <c r="B142" s="149">
        <v>1.618E-2</v>
      </c>
      <c r="C142" s="149">
        <v>0.22117000000000001</v>
      </c>
      <c r="D142" s="149">
        <v>0.25635999999999998</v>
      </c>
      <c r="E142" s="149">
        <v>0.15928</v>
      </c>
      <c r="F142" s="149">
        <v>2.0219999999999998E-2</v>
      </c>
      <c r="G142" s="149">
        <v>0.13905999999999999</v>
      </c>
    </row>
    <row r="143" spans="1:7">
      <c r="A143" s="261" t="s">
        <v>416</v>
      </c>
      <c r="B143" s="149">
        <v>1.6469999999999999E-2</v>
      </c>
      <c r="C143" s="149">
        <v>0.21872</v>
      </c>
      <c r="D143" s="149">
        <v>0.25634000000000001</v>
      </c>
      <c r="E143" s="149">
        <v>0.15952</v>
      </c>
      <c r="F143" s="149">
        <v>2.035E-2</v>
      </c>
      <c r="G143" s="149">
        <v>0.13916999999999999</v>
      </c>
    </row>
    <row r="144" spans="1:7">
      <c r="A144" s="261" t="s">
        <v>417</v>
      </c>
      <c r="B144" s="149">
        <v>1.6389999999999998E-2</v>
      </c>
      <c r="C144" s="149">
        <v>0.21653</v>
      </c>
      <c r="D144" s="149">
        <v>0.25659999999999999</v>
      </c>
      <c r="E144" s="149">
        <v>0.15878</v>
      </c>
      <c r="F144" s="149">
        <v>2.035E-2</v>
      </c>
      <c r="G144" s="149">
        <v>0.13843</v>
      </c>
    </row>
    <row r="145" spans="1:7">
      <c r="A145" s="261" t="s">
        <v>418</v>
      </c>
      <c r="B145" s="149">
        <v>1.6209999999999999E-2</v>
      </c>
      <c r="C145" s="149">
        <v>0.21898000000000001</v>
      </c>
      <c r="D145" s="149">
        <v>0.25724999999999998</v>
      </c>
      <c r="E145" s="149">
        <v>0.15933</v>
      </c>
      <c r="F145" s="149">
        <v>2.0310000000000002E-2</v>
      </c>
      <c r="G145" s="149">
        <v>0.13902</v>
      </c>
    </row>
    <row r="146" spans="1:7">
      <c r="A146" s="261" t="s">
        <v>419</v>
      </c>
      <c r="B146" s="149">
        <v>1.6049999999999998E-2</v>
      </c>
      <c r="C146" s="149">
        <v>0.22492000000000001</v>
      </c>
      <c r="D146" s="149">
        <v>0.2576</v>
      </c>
      <c r="E146" s="149">
        <v>0.16026000000000001</v>
      </c>
      <c r="F146" s="149">
        <v>1.9949999999999999E-2</v>
      </c>
      <c r="G146" s="149">
        <v>0.14030999999999999</v>
      </c>
    </row>
    <row r="147" spans="1:7">
      <c r="A147" s="261" t="s">
        <v>420</v>
      </c>
      <c r="B147" s="149">
        <v>1.5959999999999998E-2</v>
      </c>
      <c r="C147" s="149">
        <v>0.22419</v>
      </c>
      <c r="D147" s="149">
        <v>0.25725999999999999</v>
      </c>
      <c r="E147" s="149">
        <v>0.15977</v>
      </c>
      <c r="F147" s="149">
        <v>1.967E-2</v>
      </c>
      <c r="G147" s="149">
        <v>0.1401</v>
      </c>
    </row>
    <row r="148" spans="1:7">
      <c r="A148" s="261" t="s">
        <v>421</v>
      </c>
      <c r="B148" s="149">
        <v>1.576E-2</v>
      </c>
      <c r="C148" s="149">
        <v>0.22445000000000001</v>
      </c>
      <c r="D148" s="149">
        <v>0.25707000000000002</v>
      </c>
      <c r="E148" s="149">
        <v>0.15906000000000001</v>
      </c>
      <c r="F148" s="149">
        <v>1.95E-2</v>
      </c>
      <c r="G148" s="149">
        <v>0.13955999999999999</v>
      </c>
    </row>
    <row r="149" spans="1:7">
      <c r="A149" s="261" t="s">
        <v>422</v>
      </c>
      <c r="B149" s="149">
        <v>1.5910000000000001E-2</v>
      </c>
      <c r="C149" s="149">
        <v>0.21815000000000001</v>
      </c>
      <c r="D149" s="149">
        <v>0.25652999999999998</v>
      </c>
      <c r="E149" s="149">
        <v>0.161</v>
      </c>
      <c r="F149" s="149">
        <v>1.9699999999999999E-2</v>
      </c>
      <c r="G149" s="149">
        <v>0.14130000000000001</v>
      </c>
    </row>
    <row r="150" spans="1:7">
      <c r="A150" s="261" t="s">
        <v>423</v>
      </c>
      <c r="B150" s="149">
        <v>1.495E-2</v>
      </c>
      <c r="C150" s="149">
        <v>0.21826000000000001</v>
      </c>
      <c r="D150" s="149">
        <v>0.25536999999999999</v>
      </c>
      <c r="E150" s="149">
        <v>0.16098000000000001</v>
      </c>
      <c r="F150" s="149">
        <v>1.9699999999999999E-2</v>
      </c>
      <c r="G150" s="149">
        <v>0.14127999999999999</v>
      </c>
    </row>
    <row r="151" spans="1:7">
      <c r="A151" s="261" t="s">
        <v>424</v>
      </c>
      <c r="B151" s="149">
        <v>1.448E-2</v>
      </c>
      <c r="C151" s="149">
        <v>0.21890000000000001</v>
      </c>
      <c r="D151" s="149">
        <v>0.25545000000000001</v>
      </c>
      <c r="E151" s="149">
        <v>0.16042000000000001</v>
      </c>
      <c r="F151" s="149">
        <v>1.8929999999999999E-2</v>
      </c>
      <c r="G151" s="149">
        <v>0.14149</v>
      </c>
    </row>
    <row r="152" spans="1:7">
      <c r="A152" s="261" t="s">
        <v>425</v>
      </c>
      <c r="B152" s="149">
        <v>1.4999999999999999E-2</v>
      </c>
      <c r="C152" s="149">
        <v>0.21904000000000001</v>
      </c>
      <c r="D152" s="149">
        <v>0.25530000000000003</v>
      </c>
      <c r="E152" s="149">
        <v>0.16219</v>
      </c>
      <c r="F152" s="149">
        <v>1.8530000000000001E-2</v>
      </c>
      <c r="G152" s="149">
        <v>0.14366000000000001</v>
      </c>
    </row>
    <row r="153" spans="1:7">
      <c r="A153" s="261" t="s">
        <v>426</v>
      </c>
      <c r="B153" s="149">
        <v>1.4659999999999999E-2</v>
      </c>
      <c r="C153" s="149">
        <v>0.21868000000000001</v>
      </c>
      <c r="D153" s="149">
        <v>0.25563999999999998</v>
      </c>
      <c r="E153" s="149">
        <v>0.16159999999999999</v>
      </c>
      <c r="F153" s="149">
        <v>1.8919999999999999E-2</v>
      </c>
      <c r="G153" s="149">
        <v>0.14268</v>
      </c>
    </row>
    <row r="154" spans="1:7">
      <c r="A154" s="261" t="s">
        <v>427</v>
      </c>
      <c r="B154" s="149">
        <v>1.465E-2</v>
      </c>
      <c r="C154" s="149">
        <v>0.21976000000000001</v>
      </c>
      <c r="D154" s="149">
        <v>0.25668000000000002</v>
      </c>
      <c r="E154" s="149">
        <v>0.16181999999999999</v>
      </c>
      <c r="F154" s="149">
        <v>1.9300000000000001E-2</v>
      </c>
      <c r="G154" s="149">
        <v>0.14252000000000001</v>
      </c>
    </row>
    <row r="155" spans="1:7">
      <c r="A155" s="261" t="s">
        <v>428</v>
      </c>
      <c r="B155" s="149">
        <v>1.4420000000000001E-2</v>
      </c>
      <c r="C155" s="149">
        <v>0.22120999999999999</v>
      </c>
      <c r="D155" s="149">
        <v>0.25391000000000002</v>
      </c>
      <c r="E155" s="149">
        <v>0.16220000000000001</v>
      </c>
      <c r="F155" s="149">
        <v>1.8769999999999998E-2</v>
      </c>
      <c r="G155" s="149">
        <v>0.14343</v>
      </c>
    </row>
    <row r="156" spans="1:7">
      <c r="A156" s="261" t="s">
        <v>429</v>
      </c>
      <c r="B156" s="149">
        <v>1.4540000000000001E-2</v>
      </c>
      <c r="C156" s="149">
        <v>0.22216</v>
      </c>
      <c r="D156" s="149">
        <v>0.25394</v>
      </c>
      <c r="E156" s="149">
        <v>0.16286</v>
      </c>
      <c r="F156" s="149">
        <v>1.8550000000000001E-2</v>
      </c>
      <c r="G156" s="149">
        <v>0.14430999999999999</v>
      </c>
    </row>
    <row r="157" spans="1:7">
      <c r="A157" s="261" t="s">
        <v>430</v>
      </c>
      <c r="B157" s="149">
        <v>1.423E-2</v>
      </c>
      <c r="C157" s="149">
        <v>0.22273000000000001</v>
      </c>
      <c r="D157" s="149">
        <v>0.25389</v>
      </c>
      <c r="E157" s="149">
        <v>0.16173999999999999</v>
      </c>
      <c r="F157" s="149">
        <v>1.8620000000000001E-2</v>
      </c>
      <c r="G157" s="149">
        <v>0.14312</v>
      </c>
    </row>
    <row r="158" spans="1:7">
      <c r="A158" s="261" t="s">
        <v>431</v>
      </c>
      <c r="B158" s="149">
        <v>1.4069999999999999E-2</v>
      </c>
      <c r="C158" s="149">
        <v>0.22226000000000001</v>
      </c>
      <c r="D158" s="149">
        <v>0.25385000000000002</v>
      </c>
      <c r="E158" s="149">
        <v>0.16078000000000001</v>
      </c>
      <c r="F158" s="149">
        <v>1.8450000000000001E-2</v>
      </c>
      <c r="G158" s="149">
        <v>0.14233000000000001</v>
      </c>
    </row>
    <row r="159" spans="1:7">
      <c r="A159" s="261" t="s">
        <v>432</v>
      </c>
      <c r="B159" s="149">
        <v>1.409E-2</v>
      </c>
      <c r="C159" s="149">
        <v>0.22056999999999999</v>
      </c>
      <c r="D159" s="149">
        <v>0.25153999999999999</v>
      </c>
      <c r="E159" s="149">
        <v>0.16014999999999999</v>
      </c>
      <c r="F159" s="149">
        <v>1.865E-2</v>
      </c>
      <c r="G159" s="149">
        <v>0.14149999999999999</v>
      </c>
    </row>
    <row r="160" spans="1:7">
      <c r="A160" s="261" t="s">
        <v>433</v>
      </c>
      <c r="B160" s="149">
        <v>1.434E-2</v>
      </c>
      <c r="C160" s="149">
        <v>0.22131000000000001</v>
      </c>
      <c r="D160" s="149">
        <v>0.25276999999999999</v>
      </c>
      <c r="E160" s="149">
        <v>0.1618</v>
      </c>
      <c r="F160" s="149">
        <v>1.83E-2</v>
      </c>
      <c r="G160" s="149">
        <v>0.14349999999999999</v>
      </c>
    </row>
    <row r="161" spans="1:7">
      <c r="A161" s="261" t="s">
        <v>434</v>
      </c>
      <c r="B161" s="149">
        <v>1.431E-2</v>
      </c>
      <c r="C161" s="149">
        <v>0.22006000000000001</v>
      </c>
      <c r="D161" s="149">
        <v>0.25212000000000001</v>
      </c>
      <c r="E161" s="149">
        <v>0.16175999999999999</v>
      </c>
      <c r="F161" s="149">
        <v>1.8200000000000001E-2</v>
      </c>
      <c r="G161" s="149">
        <v>0.14355999999999999</v>
      </c>
    </row>
    <row r="162" spans="1:7">
      <c r="A162" s="261" t="s">
        <v>435</v>
      </c>
      <c r="B162" s="149">
        <v>1.389E-2</v>
      </c>
      <c r="C162" s="149">
        <v>0.22256999999999999</v>
      </c>
      <c r="D162" s="149">
        <v>0.25155</v>
      </c>
      <c r="E162" s="149">
        <v>0.16233</v>
      </c>
      <c r="F162" s="149">
        <v>1.8270000000000002E-2</v>
      </c>
      <c r="G162" s="149">
        <v>0.14405999999999999</v>
      </c>
    </row>
    <row r="163" spans="1:7">
      <c r="A163" s="261" t="s">
        <v>436</v>
      </c>
      <c r="B163" s="149">
        <v>1.354E-2</v>
      </c>
      <c r="C163" s="149">
        <v>0.22714000000000001</v>
      </c>
      <c r="D163" s="149">
        <v>0.25285999999999997</v>
      </c>
      <c r="E163" s="149">
        <v>0.16289000000000001</v>
      </c>
      <c r="F163" s="149">
        <v>1.7819999999999999E-2</v>
      </c>
      <c r="G163" s="149">
        <v>0.14507</v>
      </c>
    </row>
    <row r="164" spans="1:7">
      <c r="A164" s="261" t="s">
        <v>437</v>
      </c>
      <c r="B164" s="149">
        <v>1.345E-2</v>
      </c>
      <c r="C164" s="149">
        <v>0.22950000000000001</v>
      </c>
      <c r="D164" s="149">
        <v>0.25276999999999999</v>
      </c>
      <c r="E164" s="149">
        <v>0.16411999999999999</v>
      </c>
      <c r="F164" s="149">
        <v>1.7899999999999999E-2</v>
      </c>
      <c r="G164" s="149">
        <v>0.14621999999999999</v>
      </c>
    </row>
    <row r="165" spans="1:7">
      <c r="A165" s="261" t="s">
        <v>438</v>
      </c>
      <c r="B165" s="149">
        <v>1.329E-2</v>
      </c>
      <c r="C165" s="149">
        <v>0.22966</v>
      </c>
      <c r="D165" s="149">
        <v>0.25269999999999998</v>
      </c>
      <c r="E165" s="149">
        <v>0.16409000000000001</v>
      </c>
      <c r="F165" s="149">
        <v>1.7670000000000002E-2</v>
      </c>
      <c r="G165" s="149">
        <v>0.14641999999999999</v>
      </c>
    </row>
    <row r="166" spans="1:7">
      <c r="A166" s="261" t="s">
        <v>439</v>
      </c>
      <c r="B166" s="149">
        <v>1.3440000000000001E-2</v>
      </c>
      <c r="C166" s="149">
        <v>0.22828999999999999</v>
      </c>
      <c r="D166" s="149">
        <v>0.25268000000000002</v>
      </c>
      <c r="E166" s="149">
        <v>0.16444</v>
      </c>
      <c r="F166" s="149">
        <v>1.7649999999999999E-2</v>
      </c>
      <c r="G166" s="149">
        <v>0.14679</v>
      </c>
    </row>
    <row r="167" spans="1:7">
      <c r="A167" s="261" t="s">
        <v>440</v>
      </c>
      <c r="B167" s="149">
        <v>1.355E-2</v>
      </c>
      <c r="C167" s="149">
        <v>0.22764000000000001</v>
      </c>
      <c r="D167" s="149">
        <v>0.25344</v>
      </c>
      <c r="E167" s="149">
        <v>0.16463</v>
      </c>
      <c r="F167" s="149">
        <v>1.7919999999999998E-2</v>
      </c>
      <c r="G167" s="149">
        <v>0.14671000000000001</v>
      </c>
    </row>
    <row r="168" spans="1:7">
      <c r="A168" s="261" t="s">
        <v>276</v>
      </c>
      <c r="B168" s="149">
        <v>1.592E-2</v>
      </c>
      <c r="C168" s="149">
        <v>0.22575000000000001</v>
      </c>
      <c r="D168" s="149">
        <v>0.25294</v>
      </c>
      <c r="E168" s="149">
        <v>0.16303999999999999</v>
      </c>
      <c r="F168" s="149">
        <v>1.7649999999999999E-2</v>
      </c>
      <c r="G168" s="149">
        <v>0.14538999999999999</v>
      </c>
    </row>
    <row r="169" spans="1:7">
      <c r="A169" s="261" t="s">
        <v>277</v>
      </c>
      <c r="B169" s="149">
        <v>1.546E-2</v>
      </c>
      <c r="C169" s="149">
        <v>0.21695</v>
      </c>
      <c r="D169" s="149">
        <v>0.25568000000000002</v>
      </c>
      <c r="E169" s="149">
        <v>0.15795000000000001</v>
      </c>
      <c r="F169" s="149">
        <v>1.7649999999999999E-2</v>
      </c>
      <c r="G169" s="149">
        <v>0.14030000000000001</v>
      </c>
    </row>
    <row r="170" spans="1:7">
      <c r="A170" s="261" t="s">
        <v>278</v>
      </c>
      <c r="B170" s="149">
        <v>1.5169999999999999E-2</v>
      </c>
      <c r="C170" s="149">
        <v>0.21543000000000001</v>
      </c>
      <c r="D170" s="149">
        <v>0.25857000000000002</v>
      </c>
      <c r="E170" s="149">
        <v>0.15794</v>
      </c>
      <c r="F170" s="149">
        <v>1.762E-2</v>
      </c>
      <c r="G170" s="149">
        <v>0.14032</v>
      </c>
    </row>
    <row r="171" spans="1:7">
      <c r="A171" s="261" t="s">
        <v>279</v>
      </c>
      <c r="B171" s="149">
        <v>1.473E-2</v>
      </c>
      <c r="C171" s="149">
        <v>0.21368999999999999</v>
      </c>
      <c r="D171" s="149">
        <v>0.25879999999999997</v>
      </c>
      <c r="E171" s="149">
        <v>0.15786</v>
      </c>
      <c r="F171" s="149">
        <v>1.7670000000000002E-2</v>
      </c>
      <c r="G171" s="149">
        <v>0.14019000000000001</v>
      </c>
    </row>
    <row r="172" spans="1:7">
      <c r="A172" s="261" t="s">
        <v>280</v>
      </c>
      <c r="B172" s="149">
        <v>1.431E-2</v>
      </c>
      <c r="C172" s="149">
        <v>0.22055</v>
      </c>
      <c r="D172" s="149">
        <v>0.26128000000000001</v>
      </c>
      <c r="E172" s="149">
        <v>0.15761</v>
      </c>
      <c r="F172" s="149">
        <v>1.7770000000000001E-2</v>
      </c>
      <c r="G172" s="149">
        <v>0.13983999999999999</v>
      </c>
    </row>
    <row r="173" spans="1:7">
      <c r="A173" s="261" t="s">
        <v>281</v>
      </c>
      <c r="B173" s="149">
        <v>1.4579999999999999E-2</v>
      </c>
      <c r="C173" s="149">
        <v>0.21493000000000001</v>
      </c>
      <c r="D173" s="149">
        <v>0.26529999999999998</v>
      </c>
      <c r="E173" s="149">
        <v>0.15826000000000001</v>
      </c>
      <c r="F173" s="149">
        <v>1.755E-2</v>
      </c>
      <c r="G173" s="149">
        <v>0.14071</v>
      </c>
    </row>
    <row r="174" spans="1:7">
      <c r="A174" s="261" t="s">
        <v>282</v>
      </c>
      <c r="B174" s="149">
        <v>1.4460000000000001E-2</v>
      </c>
      <c r="C174" s="149">
        <v>0.21390999999999999</v>
      </c>
      <c r="D174" s="149">
        <v>0.26600000000000001</v>
      </c>
      <c r="E174" s="149">
        <v>0.15820000000000001</v>
      </c>
      <c r="F174" s="149">
        <v>1.702E-2</v>
      </c>
      <c r="G174" s="149">
        <v>0.14118</v>
      </c>
    </row>
    <row r="175" spans="1:7">
      <c r="A175" s="261" t="s">
        <v>283</v>
      </c>
      <c r="B175" s="149">
        <v>1.468E-2</v>
      </c>
      <c r="C175" s="149">
        <v>0.21507999999999999</v>
      </c>
      <c r="D175" s="149">
        <v>0.26602999999999999</v>
      </c>
      <c r="E175" s="149">
        <v>0.15945000000000001</v>
      </c>
      <c r="F175" s="149">
        <v>1.702E-2</v>
      </c>
      <c r="G175" s="149">
        <v>0.14243</v>
      </c>
    </row>
    <row r="176" spans="1:7">
      <c r="A176" s="261" t="s">
        <v>284</v>
      </c>
      <c r="B176" s="149">
        <v>1.4789999999999999E-2</v>
      </c>
      <c r="C176" s="149">
        <v>0.21457000000000001</v>
      </c>
      <c r="D176" s="149">
        <v>0.26606999999999997</v>
      </c>
      <c r="E176" s="149">
        <v>0.15931999999999999</v>
      </c>
      <c r="F176" s="149">
        <v>1.7100000000000001E-2</v>
      </c>
      <c r="G176" s="149">
        <v>0.14222000000000001</v>
      </c>
    </row>
    <row r="177" spans="1:7">
      <c r="A177" s="261" t="s">
        <v>285</v>
      </c>
      <c r="B177" s="149">
        <v>1.519E-2</v>
      </c>
      <c r="C177" s="149">
        <v>0.21410999999999999</v>
      </c>
      <c r="D177" s="149">
        <v>0.26616000000000001</v>
      </c>
      <c r="E177" s="149">
        <v>0.15834000000000001</v>
      </c>
      <c r="F177" s="149">
        <v>1.7100000000000001E-2</v>
      </c>
      <c r="G177" s="149">
        <v>0.14124</v>
      </c>
    </row>
    <row r="178" spans="1:7">
      <c r="A178" s="261" t="s">
        <v>286</v>
      </c>
      <c r="B178" s="149">
        <v>1.5429999999999999E-2</v>
      </c>
      <c r="C178" s="149">
        <v>0.18118000000000001</v>
      </c>
      <c r="D178" s="149">
        <v>0.2656</v>
      </c>
      <c r="E178" s="149">
        <v>0.14082</v>
      </c>
      <c r="F178" s="149">
        <v>1.7299999999999999E-2</v>
      </c>
      <c r="G178" s="149">
        <v>0.12352</v>
      </c>
    </row>
    <row r="179" spans="1:7">
      <c r="A179" s="261" t="s">
        <v>287</v>
      </c>
      <c r="B179" s="149">
        <v>1.525E-2</v>
      </c>
      <c r="C179" s="149">
        <v>0.16688</v>
      </c>
      <c r="D179" s="149">
        <v>0.26574999999999999</v>
      </c>
      <c r="E179" s="149">
        <v>0.13561999999999999</v>
      </c>
      <c r="F179" s="149">
        <v>1.7319999999999999E-2</v>
      </c>
      <c r="G179" s="149">
        <v>0.1183</v>
      </c>
    </row>
    <row r="180" spans="1:7">
      <c r="A180" s="261" t="s">
        <v>288</v>
      </c>
      <c r="B180" s="149">
        <v>1.525E-2</v>
      </c>
      <c r="C180" s="149">
        <v>0.16516</v>
      </c>
      <c r="D180" s="149">
        <v>0.26533000000000001</v>
      </c>
      <c r="E180" s="149">
        <v>0.13557</v>
      </c>
      <c r="F180" s="149">
        <v>1.7170000000000001E-2</v>
      </c>
      <c r="G180" s="149">
        <v>0.11840000000000001</v>
      </c>
    </row>
    <row r="181" spans="1:7">
      <c r="A181" s="261" t="s">
        <v>289</v>
      </c>
      <c r="B181" s="149">
        <v>1.536E-2</v>
      </c>
      <c r="C181" s="149">
        <v>0.17257</v>
      </c>
      <c r="D181" s="149">
        <v>0.26543</v>
      </c>
      <c r="E181" s="149">
        <v>0.13808999999999999</v>
      </c>
      <c r="F181" s="149">
        <v>1.7170000000000001E-2</v>
      </c>
      <c r="G181" s="149">
        <v>0.12092</v>
      </c>
    </row>
    <row r="182" spans="1:7">
      <c r="A182" s="261" t="s">
        <v>290</v>
      </c>
      <c r="B182" s="149">
        <v>1.5219999999999999E-2</v>
      </c>
      <c r="C182" s="149">
        <v>0.15870999999999999</v>
      </c>
      <c r="D182" s="149">
        <v>0.26523999999999998</v>
      </c>
      <c r="E182" s="149">
        <v>0.13525000000000001</v>
      </c>
      <c r="F182" s="149">
        <v>1.685E-2</v>
      </c>
      <c r="G182" s="149">
        <v>0.11840000000000001</v>
      </c>
    </row>
    <row r="183" spans="1:7">
      <c r="A183" s="261" t="s">
        <v>291</v>
      </c>
      <c r="B183" s="149">
        <v>1.5299999999999999E-2</v>
      </c>
      <c r="C183" s="149">
        <v>0.12654000000000001</v>
      </c>
      <c r="D183" s="149">
        <v>0.26349</v>
      </c>
      <c r="E183" s="149">
        <v>0.13727</v>
      </c>
      <c r="F183" s="149">
        <v>1.72E-2</v>
      </c>
      <c r="G183" s="149">
        <v>0.12007</v>
      </c>
    </row>
    <row r="184" spans="1:7">
      <c r="A184" s="261" t="s">
        <v>292</v>
      </c>
      <c r="B184" s="149">
        <v>1.6660000000000001E-2</v>
      </c>
      <c r="C184" s="149">
        <v>0.15486</v>
      </c>
      <c r="D184" s="149">
        <v>0.26573000000000002</v>
      </c>
      <c r="E184" s="149">
        <v>0.1386</v>
      </c>
      <c r="F184" s="149">
        <v>1.72E-2</v>
      </c>
      <c r="G184" s="149">
        <v>0.12139999999999999</v>
      </c>
    </row>
    <row r="185" spans="1:7">
      <c r="A185" s="261" t="s">
        <v>293</v>
      </c>
      <c r="B185" s="149">
        <v>1.7000000000000001E-2</v>
      </c>
      <c r="C185" s="149">
        <v>0.14854000000000001</v>
      </c>
      <c r="D185" s="149">
        <v>0.26622000000000001</v>
      </c>
      <c r="E185" s="149">
        <v>0.13711000000000001</v>
      </c>
      <c r="F185" s="149">
        <v>1.7319999999999999E-2</v>
      </c>
      <c r="G185" s="149">
        <v>0.11978999999999999</v>
      </c>
    </row>
    <row r="186" spans="1:7">
      <c r="A186" s="261" t="s">
        <v>294</v>
      </c>
      <c r="B186" s="149">
        <v>1.6830000000000001E-2</v>
      </c>
      <c r="C186" s="149">
        <v>0.14874999999999999</v>
      </c>
      <c r="D186" s="149">
        <v>0.26626</v>
      </c>
      <c r="E186" s="149">
        <v>0.13841000000000001</v>
      </c>
      <c r="F186" s="149">
        <v>1.695E-2</v>
      </c>
      <c r="G186" s="149">
        <v>0.12146</v>
      </c>
    </row>
    <row r="187" spans="1:7">
      <c r="A187" s="261" t="s">
        <v>295</v>
      </c>
      <c r="B187" s="149">
        <v>1.694E-2</v>
      </c>
      <c r="C187" s="149">
        <v>0.1217</v>
      </c>
      <c r="D187" s="149">
        <v>0.26465</v>
      </c>
      <c r="E187" s="149">
        <v>0.14252999999999999</v>
      </c>
      <c r="F187" s="149">
        <v>1.7319999999999999E-2</v>
      </c>
      <c r="G187" s="149">
        <v>0.12520999999999999</v>
      </c>
    </row>
    <row r="188" spans="1:7">
      <c r="A188" s="261" t="s">
        <v>296</v>
      </c>
      <c r="B188" s="149">
        <v>1.5939999999999999E-2</v>
      </c>
      <c r="C188" s="149">
        <v>0.20416000000000001</v>
      </c>
      <c r="D188" s="149">
        <v>0.29948000000000002</v>
      </c>
      <c r="E188" s="149">
        <v>0.14446000000000001</v>
      </c>
      <c r="F188" s="149">
        <v>1.7219999999999999E-2</v>
      </c>
      <c r="G188" s="149">
        <v>0.12723999999999999</v>
      </c>
    </row>
    <row r="189" spans="1:7">
      <c r="A189" s="261" t="s">
        <v>297</v>
      </c>
      <c r="B189" s="149">
        <v>1.6279999999999999E-2</v>
      </c>
      <c r="C189" s="149">
        <v>0.20563999999999999</v>
      </c>
      <c r="D189" s="149">
        <v>0.29976999999999998</v>
      </c>
      <c r="E189" s="149">
        <v>0.14710999999999999</v>
      </c>
      <c r="F189" s="149">
        <v>1.6969999999999999E-2</v>
      </c>
      <c r="G189" s="149">
        <v>0.13014000000000001</v>
      </c>
    </row>
    <row r="190" spans="1:7">
      <c r="A190" s="261" t="s">
        <v>298</v>
      </c>
      <c r="B190" s="149">
        <v>1.634E-2</v>
      </c>
      <c r="C190" s="149">
        <v>0.20374</v>
      </c>
      <c r="D190" s="149">
        <v>0.30276999999999998</v>
      </c>
      <c r="E190" s="149">
        <v>0.14724000000000001</v>
      </c>
      <c r="F190" s="149">
        <v>1.677E-2</v>
      </c>
      <c r="G190" s="149">
        <v>0.13047</v>
      </c>
    </row>
    <row r="191" spans="1:7">
      <c r="A191" s="261" t="s">
        <v>299</v>
      </c>
      <c r="B191" s="149">
        <v>1.6400000000000001E-2</v>
      </c>
      <c r="C191" s="149">
        <v>0.20673</v>
      </c>
      <c r="D191" s="149">
        <v>0.30053000000000002</v>
      </c>
      <c r="E191" s="149">
        <v>0.14885000000000001</v>
      </c>
      <c r="F191" s="149">
        <v>1.6920000000000001E-2</v>
      </c>
      <c r="G191" s="149">
        <v>0.13192999999999999</v>
      </c>
    </row>
    <row r="192" spans="1:7">
      <c r="A192" s="261" t="s">
        <v>300</v>
      </c>
      <c r="B192" s="149">
        <v>1.6729999999999998E-2</v>
      </c>
      <c r="C192" s="149">
        <v>0.20804</v>
      </c>
      <c r="D192" s="149">
        <v>0.30048000000000002</v>
      </c>
      <c r="E192" s="149">
        <v>0.14904000000000001</v>
      </c>
      <c r="F192" s="149">
        <v>1.6369999999999999E-2</v>
      </c>
      <c r="G192" s="149">
        <v>0.13267000000000001</v>
      </c>
    </row>
    <row r="193" spans="1:7">
      <c r="A193" s="261" t="s">
        <v>301</v>
      </c>
      <c r="B193" s="149">
        <v>1.6969999999999999E-2</v>
      </c>
      <c r="C193" s="149">
        <v>0.18598000000000001</v>
      </c>
      <c r="D193" s="149">
        <v>0.29865999999999998</v>
      </c>
      <c r="E193" s="149">
        <v>0.14052999999999999</v>
      </c>
      <c r="F193" s="149">
        <v>1.6549999999999999E-2</v>
      </c>
      <c r="G193" s="149">
        <v>0.12398000000000001</v>
      </c>
    </row>
    <row r="194" spans="1:7">
      <c r="A194" s="261" t="s">
        <v>302</v>
      </c>
      <c r="B194" s="149">
        <v>1.6719999999999999E-2</v>
      </c>
      <c r="C194" s="149">
        <v>0.18645</v>
      </c>
      <c r="D194" s="149">
        <v>0.29866999999999999</v>
      </c>
      <c r="E194" s="149">
        <v>0.14113000000000001</v>
      </c>
      <c r="F194" s="149">
        <v>1.677E-2</v>
      </c>
      <c r="G194" s="149">
        <v>0.12436</v>
      </c>
    </row>
    <row r="195" spans="1:7">
      <c r="A195" s="261" t="s">
        <v>303</v>
      </c>
      <c r="B195" s="149">
        <v>1.6750000000000001E-2</v>
      </c>
      <c r="C195" s="149">
        <v>0.2104</v>
      </c>
      <c r="D195" s="149">
        <v>0.29887000000000002</v>
      </c>
      <c r="E195" s="149">
        <v>0.15129000000000001</v>
      </c>
      <c r="F195" s="149">
        <v>1.7069999999999998E-2</v>
      </c>
      <c r="G195" s="149">
        <v>0.13422000000000001</v>
      </c>
    </row>
    <row r="196" spans="1:7">
      <c r="A196" s="261" t="s">
        <v>304</v>
      </c>
      <c r="B196" s="149">
        <v>1.6729999999999998E-2</v>
      </c>
      <c r="C196" s="149">
        <v>0.2112</v>
      </c>
      <c r="D196" s="149">
        <v>0.29720999999999997</v>
      </c>
      <c r="E196" s="149">
        <v>0.15154000000000001</v>
      </c>
      <c r="F196" s="149">
        <v>1.7309999999999999E-2</v>
      </c>
      <c r="G196" s="149">
        <v>0.13422999999999999</v>
      </c>
    </row>
    <row r="197" spans="1:7">
      <c r="A197" s="261" t="s">
        <v>305</v>
      </c>
      <c r="B197" s="149">
        <v>1.67E-2</v>
      </c>
      <c r="C197" s="149">
        <v>0.21384</v>
      </c>
      <c r="D197" s="149">
        <v>0.29721999999999998</v>
      </c>
      <c r="E197" s="149">
        <v>0.15292</v>
      </c>
      <c r="F197" s="149">
        <v>1.6969999999999999E-2</v>
      </c>
      <c r="G197" s="149">
        <v>0.13594999999999999</v>
      </c>
    </row>
    <row r="198" spans="1:7">
      <c r="A198" s="261" t="s">
        <v>306</v>
      </c>
      <c r="B198" s="149">
        <v>1.6639999999999999E-2</v>
      </c>
      <c r="C198" s="149">
        <v>0.18104999999999999</v>
      </c>
      <c r="D198" s="149">
        <v>0.29753000000000002</v>
      </c>
      <c r="E198" s="149">
        <v>0.15362999999999999</v>
      </c>
      <c r="F198" s="149">
        <v>1.6719999999999999E-2</v>
      </c>
      <c r="G198" s="149">
        <v>0.13691</v>
      </c>
    </row>
    <row r="199" spans="1:7">
      <c r="A199" s="261" t="s">
        <v>307</v>
      </c>
      <c r="B199" s="149">
        <v>1.669E-2</v>
      </c>
      <c r="C199" s="149">
        <v>0.18010999999999999</v>
      </c>
      <c r="D199" s="149">
        <v>0.29831999999999997</v>
      </c>
      <c r="E199" s="149">
        <v>0.15306</v>
      </c>
      <c r="F199" s="149">
        <v>1.67E-2</v>
      </c>
      <c r="G199" s="149">
        <v>0.13636000000000001</v>
      </c>
    </row>
    <row r="200" spans="1:7">
      <c r="A200" s="261" t="s">
        <v>308</v>
      </c>
      <c r="B200" s="149">
        <v>1.6629999999999999E-2</v>
      </c>
      <c r="C200" s="149">
        <v>0.18121999999999999</v>
      </c>
      <c r="D200" s="149">
        <v>0.29665000000000002</v>
      </c>
      <c r="E200" s="149">
        <v>0.15365999999999999</v>
      </c>
      <c r="F200" s="149">
        <v>1.6570000000000001E-2</v>
      </c>
      <c r="G200" s="149">
        <v>0.13708999999999999</v>
      </c>
    </row>
    <row r="201" spans="1:7">
      <c r="A201" s="261" t="s">
        <v>309</v>
      </c>
      <c r="B201" s="149">
        <v>1.6820000000000002E-2</v>
      </c>
      <c r="C201" s="149">
        <v>0.18154000000000001</v>
      </c>
      <c r="D201" s="149">
        <v>0.29709000000000002</v>
      </c>
      <c r="E201" s="149">
        <v>0.15445</v>
      </c>
      <c r="F201" s="149">
        <v>1.652E-2</v>
      </c>
      <c r="G201" s="149">
        <v>0.13793</v>
      </c>
    </row>
    <row r="202" spans="1:7">
      <c r="A202" s="261" t="s">
        <v>310</v>
      </c>
      <c r="B202" s="149">
        <v>1.6709999999999999E-2</v>
      </c>
      <c r="C202" s="149">
        <v>0.18285999999999999</v>
      </c>
      <c r="D202" s="149">
        <v>0.29665999999999998</v>
      </c>
      <c r="E202" s="149">
        <v>0.15423000000000001</v>
      </c>
      <c r="F202" s="149">
        <v>1.652E-2</v>
      </c>
      <c r="G202" s="149">
        <v>0.13771</v>
      </c>
    </row>
    <row r="203" spans="1:7">
      <c r="A203" s="261" t="s">
        <v>311</v>
      </c>
      <c r="B203" s="149">
        <v>1.712E-2</v>
      </c>
      <c r="C203" s="149">
        <v>0.18138000000000001</v>
      </c>
      <c r="D203" s="149">
        <v>0.29658000000000001</v>
      </c>
      <c r="E203" s="149">
        <v>0.15504999999999999</v>
      </c>
      <c r="F203" s="149">
        <v>1.6420000000000001E-2</v>
      </c>
      <c r="G203" s="149">
        <v>0.13863</v>
      </c>
    </row>
    <row r="204" spans="1:7">
      <c r="A204" s="261" t="s">
        <v>312</v>
      </c>
      <c r="B204" s="149">
        <v>1.687E-2</v>
      </c>
      <c r="C204" s="149">
        <v>0.18103</v>
      </c>
      <c r="D204" s="149">
        <v>0.29651</v>
      </c>
      <c r="E204" s="149">
        <v>0.15418999999999999</v>
      </c>
      <c r="F204" s="149">
        <v>1.6420000000000001E-2</v>
      </c>
      <c r="G204" s="149">
        <v>0.13777</v>
      </c>
    </row>
    <row r="205" spans="1:7">
      <c r="A205" s="261" t="s">
        <v>313</v>
      </c>
      <c r="B205" s="149">
        <v>1.6910000000000001E-2</v>
      </c>
      <c r="C205" s="149">
        <v>0.18390000000000001</v>
      </c>
      <c r="D205" s="149">
        <v>0.29499999999999998</v>
      </c>
      <c r="E205" s="149">
        <v>0.15636</v>
      </c>
      <c r="F205" s="149">
        <v>1.6639999999999999E-2</v>
      </c>
      <c r="G205" s="149">
        <v>0.13972000000000001</v>
      </c>
    </row>
    <row r="206" spans="1:7">
      <c r="A206" s="261" t="s">
        <v>314</v>
      </c>
      <c r="B206" s="149">
        <v>1.7010000000000001E-2</v>
      </c>
      <c r="C206" s="149">
        <v>0.18862000000000001</v>
      </c>
      <c r="D206" s="149">
        <v>0.29513</v>
      </c>
      <c r="E206" s="149">
        <v>0.15873000000000001</v>
      </c>
      <c r="F206" s="149">
        <v>1.6570000000000001E-2</v>
      </c>
      <c r="G206" s="149">
        <v>0.14216000000000001</v>
      </c>
    </row>
    <row r="207" spans="1:7">
      <c r="A207" s="261" t="s">
        <v>315</v>
      </c>
      <c r="B207" s="149">
        <v>1.72E-2</v>
      </c>
      <c r="C207" s="149">
        <v>0.18253</v>
      </c>
      <c r="D207" s="149">
        <v>0.29526000000000002</v>
      </c>
      <c r="E207" s="149">
        <v>0.15683</v>
      </c>
      <c r="F207" s="149">
        <v>1.6750000000000001E-2</v>
      </c>
      <c r="G207" s="149">
        <v>0.14008000000000001</v>
      </c>
    </row>
    <row r="208" spans="1:7">
      <c r="A208" s="261" t="s">
        <v>316</v>
      </c>
      <c r="B208" s="149">
        <v>1.7500000000000002E-2</v>
      </c>
      <c r="C208" s="149">
        <v>0.18240999999999999</v>
      </c>
      <c r="D208" s="149">
        <v>0.29533999999999999</v>
      </c>
      <c r="E208" s="149">
        <v>0.15770999999999999</v>
      </c>
      <c r="F208" s="149">
        <v>1.6449999999999999E-2</v>
      </c>
      <c r="G208" s="149">
        <v>0.14126</v>
      </c>
    </row>
    <row r="209" spans="1:7">
      <c r="A209" s="261" t="s">
        <v>317</v>
      </c>
      <c r="B209" s="149">
        <v>1.7819999999999999E-2</v>
      </c>
      <c r="C209" s="149">
        <v>0.17554</v>
      </c>
      <c r="D209" s="149">
        <v>0.29513</v>
      </c>
      <c r="E209" s="149">
        <v>0.15679999999999999</v>
      </c>
      <c r="F209" s="149">
        <v>1.6619999999999999E-2</v>
      </c>
      <c r="G209" s="149">
        <v>0.14018</v>
      </c>
    </row>
    <row r="210" spans="1:7">
      <c r="A210" s="261" t="s">
        <v>318</v>
      </c>
      <c r="B210" s="149">
        <v>1.753E-2</v>
      </c>
      <c r="C210" s="149">
        <v>0.17132</v>
      </c>
      <c r="D210" s="149">
        <v>0.29024</v>
      </c>
      <c r="E210" s="149">
        <v>0.15285000000000001</v>
      </c>
      <c r="F210" s="149">
        <v>1.6400000000000001E-2</v>
      </c>
      <c r="G210" s="149">
        <v>0.13644999999999999</v>
      </c>
    </row>
    <row r="211" spans="1:7">
      <c r="A211" s="261" t="s">
        <v>319</v>
      </c>
      <c r="B211" s="149">
        <v>1.7559999999999999E-2</v>
      </c>
      <c r="C211" s="149">
        <v>0.17352999999999999</v>
      </c>
      <c r="D211" s="149">
        <v>0.29153000000000001</v>
      </c>
      <c r="E211" s="149">
        <v>0.15298</v>
      </c>
      <c r="F211" s="149">
        <v>1.6570000000000001E-2</v>
      </c>
      <c r="G211" s="149">
        <v>0.13641</v>
      </c>
    </row>
    <row r="212" spans="1:7">
      <c r="A212" s="261" t="s">
        <v>320</v>
      </c>
      <c r="B212" s="149">
        <v>1.7739999999999999E-2</v>
      </c>
      <c r="C212" s="149">
        <v>0.17232</v>
      </c>
      <c r="D212" s="149">
        <v>0.29146</v>
      </c>
      <c r="E212" s="149">
        <v>0.15279000000000001</v>
      </c>
      <c r="F212" s="149">
        <v>1.635E-2</v>
      </c>
      <c r="G212" s="149">
        <v>0.13644000000000001</v>
      </c>
    </row>
    <row r="213" spans="1:7">
      <c r="A213" s="261" t="s">
        <v>321</v>
      </c>
      <c r="B213" s="149">
        <v>1.7639999999999999E-2</v>
      </c>
      <c r="C213" s="149">
        <v>0.17299999999999999</v>
      </c>
      <c r="D213" s="149">
        <v>0.29149999999999998</v>
      </c>
      <c r="E213" s="149">
        <v>0.15245</v>
      </c>
      <c r="F213" s="149">
        <v>1.5949999999999999E-2</v>
      </c>
      <c r="G213" s="149">
        <v>0.13650000000000001</v>
      </c>
    </row>
    <row r="214" spans="1:7">
      <c r="A214" s="261" t="s">
        <v>322</v>
      </c>
      <c r="B214" s="149">
        <v>1.7749999999999998E-2</v>
      </c>
      <c r="C214" s="149">
        <v>0.17083999999999999</v>
      </c>
      <c r="D214" s="149">
        <v>0.29139999999999999</v>
      </c>
      <c r="E214" s="149">
        <v>0.15228</v>
      </c>
      <c r="F214" s="149">
        <v>1.5820000000000001E-2</v>
      </c>
      <c r="G214" s="149">
        <v>0.13646</v>
      </c>
    </row>
    <row r="215" spans="1:7">
      <c r="A215" s="261" t="s">
        <v>323</v>
      </c>
      <c r="B215" s="149">
        <v>1.8120000000000001E-2</v>
      </c>
      <c r="C215" s="149">
        <v>0.17107</v>
      </c>
      <c r="D215" s="149">
        <v>0.29143000000000002</v>
      </c>
      <c r="E215" s="149">
        <v>0.15351999999999999</v>
      </c>
      <c r="F215" s="149">
        <v>1.6119999999999999E-2</v>
      </c>
      <c r="G215" s="149">
        <v>0.13739999999999999</v>
      </c>
    </row>
    <row r="216" spans="1:7">
      <c r="A216" s="261" t="s">
        <v>324</v>
      </c>
      <c r="B216" s="149">
        <v>1.8149999999999999E-2</v>
      </c>
      <c r="C216" s="149">
        <v>0.17094000000000001</v>
      </c>
      <c r="D216" s="149">
        <v>0.29203000000000001</v>
      </c>
      <c r="E216" s="149">
        <v>0.15365000000000001</v>
      </c>
      <c r="F216" s="149">
        <v>1.617E-2</v>
      </c>
      <c r="G216" s="149">
        <v>0.13747999999999999</v>
      </c>
    </row>
    <row r="217" spans="1:7">
      <c r="A217" s="261" t="s">
        <v>325</v>
      </c>
      <c r="B217" s="149">
        <v>1.8169999999999999E-2</v>
      </c>
      <c r="C217" s="149">
        <v>0.17063999999999999</v>
      </c>
      <c r="D217" s="149">
        <v>0.29207</v>
      </c>
      <c r="E217" s="149">
        <v>0.15351999999999999</v>
      </c>
      <c r="F217" s="149">
        <v>1.6039999999999999E-2</v>
      </c>
      <c r="G217" s="149">
        <v>0.13747999999999999</v>
      </c>
    </row>
    <row r="218" spans="1:7">
      <c r="A218" s="261" t="s">
        <v>326</v>
      </c>
      <c r="B218" s="149">
        <v>1.8169999999999999E-2</v>
      </c>
      <c r="C218" s="149">
        <v>0.17008999999999999</v>
      </c>
      <c r="D218" s="149">
        <v>0.29171999999999998</v>
      </c>
      <c r="E218" s="149">
        <v>0.15337000000000001</v>
      </c>
      <c r="F218" s="149">
        <v>1.6219999999999998E-2</v>
      </c>
      <c r="G218" s="149">
        <v>0.13714999999999999</v>
      </c>
    </row>
    <row r="219" spans="1:7">
      <c r="A219" s="261" t="s">
        <v>327</v>
      </c>
      <c r="B219" s="149">
        <v>1.8120000000000001E-2</v>
      </c>
      <c r="C219" s="149">
        <v>0.16891999999999999</v>
      </c>
      <c r="D219" s="149">
        <v>0.29144999999999999</v>
      </c>
      <c r="E219" s="149">
        <v>0.15287999999999999</v>
      </c>
      <c r="F219" s="149">
        <v>1.6199999999999999E-2</v>
      </c>
      <c r="G219" s="149">
        <v>0.13668</v>
      </c>
    </row>
    <row r="220" spans="1:7">
      <c r="A220" s="261" t="s">
        <v>328</v>
      </c>
      <c r="B220" s="149">
        <v>1.8540000000000001E-2</v>
      </c>
      <c r="C220" s="149">
        <v>0.16653000000000001</v>
      </c>
      <c r="D220" s="149">
        <v>0.29126000000000002</v>
      </c>
      <c r="E220" s="149">
        <v>0.15179999999999999</v>
      </c>
      <c r="F220" s="149">
        <v>1.627E-2</v>
      </c>
      <c r="G220" s="149">
        <v>0.13553000000000001</v>
      </c>
    </row>
    <row r="221" spans="1:7">
      <c r="A221" s="261" t="s">
        <v>329</v>
      </c>
      <c r="B221" s="149">
        <v>1.8710000000000001E-2</v>
      </c>
      <c r="C221" s="149">
        <v>0.16886999999999999</v>
      </c>
      <c r="D221" s="149">
        <v>0.29172999999999999</v>
      </c>
      <c r="E221" s="149">
        <v>0.151</v>
      </c>
      <c r="F221" s="149">
        <v>1.6459999999999999E-2</v>
      </c>
      <c r="G221" s="149">
        <v>0.13453999999999999</v>
      </c>
    </row>
    <row r="222" spans="1:7">
      <c r="A222" s="261" t="s">
        <v>330</v>
      </c>
      <c r="B222" s="149">
        <v>1.915E-2</v>
      </c>
      <c r="C222" s="149">
        <v>0.20204</v>
      </c>
      <c r="D222" s="149">
        <v>0.29191</v>
      </c>
      <c r="E222" s="149">
        <v>0.15148</v>
      </c>
      <c r="F222" s="149">
        <v>1.67E-2</v>
      </c>
      <c r="G222" s="149">
        <v>0.13478000000000001</v>
      </c>
    </row>
    <row r="223" spans="1:7">
      <c r="A223" s="261" t="s">
        <v>331</v>
      </c>
      <c r="B223" s="149">
        <v>1.9460000000000002E-2</v>
      </c>
      <c r="C223" s="149">
        <v>0.20408000000000001</v>
      </c>
      <c r="D223" s="149">
        <v>0.29198000000000002</v>
      </c>
      <c r="E223" s="149">
        <v>0.15285000000000001</v>
      </c>
      <c r="F223" s="149">
        <v>1.6299999999999999E-2</v>
      </c>
      <c r="G223" s="149">
        <v>0.13655</v>
      </c>
    </row>
    <row r="224" spans="1:7">
      <c r="A224" s="261" t="s">
        <v>332</v>
      </c>
      <c r="B224" s="149">
        <v>1.9390000000000001E-2</v>
      </c>
      <c r="C224" s="149">
        <v>0.20882000000000001</v>
      </c>
      <c r="D224" s="149">
        <v>0.29203000000000001</v>
      </c>
      <c r="E224" s="149">
        <v>0.15415999999999999</v>
      </c>
      <c r="F224" s="149">
        <v>1.5650000000000001E-2</v>
      </c>
      <c r="G224" s="149">
        <v>0.13850999999999999</v>
      </c>
    </row>
    <row r="225" spans="1:7">
      <c r="A225" s="261" t="s">
        <v>333</v>
      </c>
      <c r="B225" s="149">
        <v>1.9480000000000001E-2</v>
      </c>
      <c r="C225" s="149">
        <v>0.19269</v>
      </c>
      <c r="D225" s="149">
        <v>0.29363</v>
      </c>
      <c r="E225" s="149">
        <v>0.15361</v>
      </c>
      <c r="F225" s="149">
        <v>1.5650000000000001E-2</v>
      </c>
      <c r="G225" s="149">
        <v>0.13796</v>
      </c>
    </row>
    <row r="226" spans="1:7">
      <c r="A226" s="261" t="s">
        <v>334</v>
      </c>
      <c r="B226" s="149">
        <v>1.9630000000000002E-2</v>
      </c>
      <c r="C226" s="149">
        <v>0.19996</v>
      </c>
      <c r="D226" s="149">
        <v>0.29414000000000001</v>
      </c>
      <c r="E226" s="149">
        <v>0.1512</v>
      </c>
      <c r="F226" s="149">
        <v>1.525E-2</v>
      </c>
      <c r="G226" s="149">
        <v>0.13594999999999999</v>
      </c>
    </row>
    <row r="227" spans="1:7">
      <c r="A227" s="261" t="s">
        <v>335</v>
      </c>
      <c r="B227" s="149">
        <v>2.01E-2</v>
      </c>
      <c r="C227" s="149">
        <v>0.18761</v>
      </c>
      <c r="D227" s="149">
        <v>0.29494999999999999</v>
      </c>
      <c r="E227" s="149">
        <v>0.14813000000000001</v>
      </c>
      <c r="F227" s="149">
        <v>1.5650000000000001E-2</v>
      </c>
      <c r="G227" s="149">
        <v>0.13247999999999999</v>
      </c>
    </row>
    <row r="228" spans="1:7">
      <c r="A228" s="261" t="s">
        <v>336</v>
      </c>
      <c r="B228" s="149">
        <v>2.019E-2</v>
      </c>
      <c r="C228" s="149">
        <v>0.18739</v>
      </c>
      <c r="D228" s="149">
        <v>0.29547000000000001</v>
      </c>
      <c r="E228" s="149">
        <v>0.14842</v>
      </c>
      <c r="F228" s="149">
        <v>1.6049999999999998E-2</v>
      </c>
      <c r="G228" s="149">
        <v>0.13236999999999999</v>
      </c>
    </row>
    <row r="229" spans="1:7">
      <c r="A229" s="261" t="s">
        <v>337</v>
      </c>
      <c r="B229" s="149">
        <v>2.0480000000000002E-2</v>
      </c>
      <c r="C229" s="149">
        <v>0.18583</v>
      </c>
      <c r="D229" s="149">
        <v>0.29613</v>
      </c>
      <c r="E229" s="149">
        <v>0.14895</v>
      </c>
      <c r="F229" s="149">
        <v>1.6049999999999998E-2</v>
      </c>
      <c r="G229" s="149">
        <v>0.13289999999999999</v>
      </c>
    </row>
    <row r="230" spans="1:7">
      <c r="A230" s="261" t="s">
        <v>131</v>
      </c>
      <c r="B230" s="149">
        <v>2.0959999999999999E-2</v>
      </c>
      <c r="C230" s="149">
        <v>0.18922</v>
      </c>
      <c r="D230" s="149">
        <v>0.29660999999999998</v>
      </c>
      <c r="E230" s="149">
        <v>0.15054000000000001</v>
      </c>
      <c r="F230" s="149">
        <v>1.5520000000000001E-2</v>
      </c>
      <c r="G230" s="149">
        <v>0.13502</v>
      </c>
    </row>
    <row r="231" spans="1:7">
      <c r="A231" s="261" t="s">
        <v>132</v>
      </c>
      <c r="B231" s="149">
        <v>2.0410000000000001E-2</v>
      </c>
      <c r="C231" s="149">
        <v>0.18523999999999999</v>
      </c>
      <c r="D231" s="149">
        <v>0.29942000000000002</v>
      </c>
      <c r="E231" s="149">
        <v>0.14684</v>
      </c>
      <c r="F231" s="149">
        <v>1.52E-2</v>
      </c>
      <c r="G231" s="149">
        <v>0.13164000000000001</v>
      </c>
    </row>
    <row r="232" spans="1:7">
      <c r="A232" s="261" t="s">
        <v>133</v>
      </c>
      <c r="B232" s="149">
        <v>2.019E-2</v>
      </c>
      <c r="C232" s="149">
        <v>0.18412000000000001</v>
      </c>
      <c r="D232" s="149">
        <v>0.30103000000000002</v>
      </c>
      <c r="E232" s="149">
        <v>0.14627000000000001</v>
      </c>
      <c r="F232" s="149">
        <v>1.4970000000000001E-2</v>
      </c>
      <c r="G232" s="149">
        <v>0.1313</v>
      </c>
    </row>
    <row r="233" spans="1:7">
      <c r="A233" s="261" t="s">
        <v>134</v>
      </c>
      <c r="B233" s="149">
        <v>2.0209999999999999E-2</v>
      </c>
      <c r="C233" s="149">
        <v>0.17868999999999999</v>
      </c>
      <c r="D233" s="149">
        <v>0.30109000000000002</v>
      </c>
      <c r="E233" s="149">
        <v>0.14358000000000001</v>
      </c>
      <c r="F233" s="149">
        <v>1.507E-2</v>
      </c>
      <c r="G233" s="149">
        <v>0.12851000000000001</v>
      </c>
    </row>
    <row r="234" spans="1:7">
      <c r="A234" s="261" t="s">
        <v>135</v>
      </c>
      <c r="B234" s="149">
        <v>2.009E-2</v>
      </c>
      <c r="C234" s="149">
        <v>0.17710999999999999</v>
      </c>
      <c r="D234" s="149">
        <v>0.30164000000000002</v>
      </c>
      <c r="E234" s="149">
        <v>0.14255000000000001</v>
      </c>
      <c r="F234" s="149">
        <v>1.485E-2</v>
      </c>
      <c r="G234" s="149">
        <v>0.12770000000000001</v>
      </c>
    </row>
    <row r="235" spans="1:7">
      <c r="A235" s="261" t="s">
        <v>136</v>
      </c>
      <c r="B235" s="149">
        <v>2.0029999999999999E-2</v>
      </c>
      <c r="C235" s="149">
        <v>0.17848</v>
      </c>
      <c r="D235" s="149">
        <v>0.29944999999999999</v>
      </c>
      <c r="E235" s="149">
        <v>0.14186000000000001</v>
      </c>
      <c r="F235" s="149">
        <v>1.495E-2</v>
      </c>
      <c r="G235" s="149">
        <v>0.12691</v>
      </c>
    </row>
    <row r="236" spans="1:7">
      <c r="A236" s="261" t="s">
        <v>137</v>
      </c>
      <c r="B236" s="149">
        <v>2.01E-2</v>
      </c>
      <c r="C236" s="149">
        <v>0.17929999999999999</v>
      </c>
      <c r="D236" s="149">
        <v>0.30096000000000001</v>
      </c>
      <c r="E236" s="149">
        <v>0.14196</v>
      </c>
      <c r="F236" s="149">
        <v>1.5049999999999999E-2</v>
      </c>
      <c r="G236" s="149">
        <v>0.12691</v>
      </c>
    </row>
    <row r="237" spans="1:7">
      <c r="A237" s="261" t="s">
        <v>138</v>
      </c>
      <c r="B237" s="149">
        <v>0.02</v>
      </c>
      <c r="C237" s="149">
        <v>0.17777000000000001</v>
      </c>
      <c r="D237" s="149">
        <v>0.30046</v>
      </c>
      <c r="E237" s="149">
        <v>0.14104</v>
      </c>
      <c r="F237" s="149">
        <v>1.52E-2</v>
      </c>
      <c r="G237" s="149">
        <v>0.12584000000000001</v>
      </c>
    </row>
    <row r="238" spans="1:7">
      <c r="A238" s="261" t="s">
        <v>139</v>
      </c>
      <c r="B238" s="149">
        <v>2.0070000000000001E-2</v>
      </c>
      <c r="C238" s="149">
        <v>0.18249000000000001</v>
      </c>
      <c r="D238" s="149">
        <v>0.29971999999999999</v>
      </c>
      <c r="E238" s="149">
        <v>0.14348</v>
      </c>
      <c r="F238" s="149">
        <v>1.465E-2</v>
      </c>
      <c r="G238" s="149">
        <v>0.12883</v>
      </c>
    </row>
    <row r="239" spans="1:7">
      <c r="A239" s="261" t="s">
        <v>140</v>
      </c>
      <c r="B239" s="149">
        <v>2.017E-2</v>
      </c>
      <c r="C239" s="149">
        <v>0.18284</v>
      </c>
      <c r="D239" s="149">
        <v>0.29855999999999999</v>
      </c>
      <c r="E239" s="149">
        <v>0.14344000000000001</v>
      </c>
      <c r="F239" s="149">
        <v>1.44E-2</v>
      </c>
      <c r="G239" s="149">
        <v>0.12903999999999999</v>
      </c>
    </row>
    <row r="240" spans="1:7">
      <c r="A240" s="261" t="s">
        <v>141</v>
      </c>
      <c r="B240" s="149">
        <v>2.026E-2</v>
      </c>
      <c r="C240" s="149">
        <v>0.17676</v>
      </c>
      <c r="D240" s="149">
        <v>0.29831000000000002</v>
      </c>
      <c r="E240" s="149">
        <v>0.13994000000000001</v>
      </c>
      <c r="F240" s="149">
        <v>1.4999999999999999E-2</v>
      </c>
      <c r="G240" s="149">
        <v>0.12494</v>
      </c>
    </row>
    <row r="241" spans="1:7">
      <c r="A241" s="261" t="s">
        <v>142</v>
      </c>
      <c r="B241" s="149">
        <v>2.0230000000000001E-2</v>
      </c>
      <c r="C241" s="149">
        <v>0.17438000000000001</v>
      </c>
      <c r="D241" s="149">
        <v>0.29824000000000001</v>
      </c>
      <c r="E241" s="149">
        <v>0.13925000000000001</v>
      </c>
      <c r="F241" s="149">
        <v>1.472E-2</v>
      </c>
      <c r="G241" s="149">
        <v>0.12453</v>
      </c>
    </row>
    <row r="242" spans="1:7">
      <c r="A242" s="261" t="s">
        <v>143</v>
      </c>
      <c r="B242" s="149">
        <v>2.0060000000000001E-2</v>
      </c>
      <c r="C242" s="149">
        <v>0.17473</v>
      </c>
      <c r="D242" s="149">
        <v>0.29825000000000002</v>
      </c>
      <c r="E242" s="149">
        <v>0.13894999999999999</v>
      </c>
      <c r="F242" s="149">
        <v>1.512E-2</v>
      </c>
      <c r="G242" s="149">
        <v>0.12383</v>
      </c>
    </row>
    <row r="243" spans="1:7">
      <c r="A243" s="261" t="s">
        <v>144</v>
      </c>
      <c r="B243" s="149">
        <v>1.9869999999999999E-2</v>
      </c>
      <c r="C243" s="149">
        <v>0.17416000000000001</v>
      </c>
      <c r="D243" s="149">
        <v>0.29794999999999999</v>
      </c>
      <c r="E243" s="149">
        <v>0.13807</v>
      </c>
      <c r="F243" s="149">
        <v>1.52E-2</v>
      </c>
      <c r="G243" s="149">
        <v>0.12286999999999999</v>
      </c>
    </row>
    <row r="244" spans="1:7">
      <c r="A244" s="261" t="s">
        <v>145</v>
      </c>
      <c r="B244" s="149">
        <v>1.9869999999999999E-2</v>
      </c>
      <c r="C244" s="149">
        <v>0.17613000000000001</v>
      </c>
      <c r="D244" s="149">
        <v>0.29831999999999997</v>
      </c>
      <c r="E244" s="149">
        <v>0.13930000000000001</v>
      </c>
      <c r="F244" s="149">
        <v>1.5570000000000001E-2</v>
      </c>
      <c r="G244" s="149">
        <v>0.12373000000000001</v>
      </c>
    </row>
    <row r="245" spans="1:7">
      <c r="A245" s="261" t="s">
        <v>146</v>
      </c>
      <c r="B245" s="149">
        <v>2.0029999999999999E-2</v>
      </c>
      <c r="C245" s="149">
        <v>0.18117</v>
      </c>
      <c r="D245" s="149">
        <v>0.30077999999999999</v>
      </c>
      <c r="E245" s="149">
        <v>0.14105000000000001</v>
      </c>
      <c r="F245" s="149">
        <v>1.541E-2</v>
      </c>
      <c r="G245" s="149">
        <v>0.12564</v>
      </c>
    </row>
    <row r="246" spans="1:7">
      <c r="A246" s="261" t="s">
        <v>147</v>
      </c>
      <c r="B246" s="149">
        <v>2.0029999999999999E-2</v>
      </c>
      <c r="C246" s="149">
        <v>0.17910000000000001</v>
      </c>
      <c r="D246" s="149">
        <v>0.30377999999999999</v>
      </c>
      <c r="E246" s="149">
        <v>0.14016999999999999</v>
      </c>
      <c r="F246" s="149">
        <v>1.533E-2</v>
      </c>
      <c r="G246" s="149">
        <v>0.12484000000000001</v>
      </c>
    </row>
    <row r="247" spans="1:7">
      <c r="A247" s="261" t="s">
        <v>148</v>
      </c>
      <c r="B247" s="149">
        <v>2.026E-2</v>
      </c>
      <c r="C247" s="149">
        <v>0.17788999999999999</v>
      </c>
      <c r="D247" s="149">
        <v>0.30392000000000002</v>
      </c>
      <c r="E247" s="149">
        <v>0.13974</v>
      </c>
      <c r="F247" s="149">
        <v>1.5350000000000001E-2</v>
      </c>
      <c r="G247" s="149">
        <v>0.12439</v>
      </c>
    </row>
    <row r="248" spans="1:7">
      <c r="A248" s="261" t="s">
        <v>149</v>
      </c>
      <c r="B248" s="149">
        <v>2.0400000000000001E-2</v>
      </c>
      <c r="C248" s="149">
        <v>0.18579999999999999</v>
      </c>
      <c r="D248" s="149">
        <v>0.30415999999999999</v>
      </c>
      <c r="E248" s="149">
        <v>0.14324999999999999</v>
      </c>
      <c r="F248" s="149">
        <v>1.4800000000000001E-2</v>
      </c>
      <c r="G248" s="149">
        <v>0.12845000000000001</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rgb="FF99FF99"/>
  </sheetPr>
  <dimension ref="A1:Y730"/>
  <sheetViews>
    <sheetView showGridLines="0" topLeftCell="A13" zoomScale="85" zoomScaleNormal="85" workbookViewId="0">
      <selection activeCell="A21" sqref="A21"/>
    </sheetView>
  </sheetViews>
  <sheetFormatPr defaultRowHeight="15.75" customHeight="1"/>
  <cols>
    <col min="1" max="1" width="13.375" style="1" customWidth="1"/>
    <col min="2" max="2" width="19.25" style="1" customWidth="1"/>
    <col min="3" max="3" width="15.5" style="1" bestFit="1" customWidth="1"/>
    <col min="4" max="4" width="36.375" style="1" customWidth="1"/>
    <col min="5" max="5" width="14.375" style="1" bestFit="1" customWidth="1"/>
    <col min="6" max="6" width="13.375" style="1" customWidth="1"/>
    <col min="7" max="7" width="17.25" style="1" bestFit="1" customWidth="1"/>
    <col min="8" max="8" width="15.125" style="1" bestFit="1" customWidth="1"/>
    <col min="9" max="10" width="15.125" style="1" customWidth="1"/>
    <col min="11" max="12" width="13.375" style="1" customWidth="1"/>
    <col min="13" max="13" width="18" style="1" customWidth="1"/>
    <col min="14" max="14" width="33.5" style="1" bestFit="1" customWidth="1"/>
    <col min="15" max="15" width="16.125" style="1" customWidth="1"/>
    <col min="16" max="20" width="15.125" style="1" customWidth="1"/>
    <col min="21" max="21" width="17.875" style="1" customWidth="1"/>
    <col min="22" max="24" width="9" style="1"/>
    <col min="25" max="25" width="17.125" style="1" bestFit="1" customWidth="1"/>
    <col min="26" max="16384" width="9" style="1"/>
  </cols>
  <sheetData>
    <row r="1" spans="1:25" ht="15.75" customHeight="1">
      <c r="A1" s="50"/>
      <c r="B1" s="51"/>
      <c r="C1" s="48"/>
      <c r="D1" s="48"/>
      <c r="E1" s="48"/>
      <c r="F1" s="48"/>
      <c r="G1" s="48"/>
      <c r="H1" s="48"/>
      <c r="I1" s="48"/>
      <c r="J1" s="48"/>
      <c r="K1" s="48"/>
    </row>
    <row r="2" spans="1:25" ht="15.75" customHeight="1">
      <c r="B2" s="56" t="s">
        <v>535</v>
      </c>
      <c r="C2" s="98"/>
      <c r="D2" s="52"/>
      <c r="E2" s="52"/>
      <c r="F2" s="52"/>
      <c r="G2" s="52"/>
      <c r="H2" s="48"/>
      <c r="I2" s="48"/>
      <c r="J2" s="48"/>
      <c r="K2" s="48"/>
      <c r="L2" s="48"/>
      <c r="M2" s="48"/>
      <c r="N2" s="48"/>
    </row>
    <row r="3" spans="1:25" ht="15.75" customHeight="1" thickBot="1">
      <c r="D3" s="52"/>
      <c r="E3" s="52"/>
      <c r="K3" s="48"/>
      <c r="L3" s="9"/>
      <c r="N3" s="57"/>
      <c r="O3" s="60"/>
      <c r="P3" s="62"/>
      <c r="Q3" s="62"/>
      <c r="R3" s="62"/>
      <c r="S3" s="62"/>
      <c r="T3" s="62"/>
      <c r="U3" s="60"/>
    </row>
    <row r="4" spans="1:25" ht="15.75" customHeight="1" thickTop="1">
      <c r="B4" s="12"/>
      <c r="C4" s="12" t="s">
        <v>65</v>
      </c>
      <c r="D4" s="54" t="s">
        <v>1</v>
      </c>
      <c r="E4" s="49"/>
      <c r="K4" s="48"/>
      <c r="N4" s="58"/>
      <c r="O4" s="102"/>
      <c r="P4" s="103"/>
      <c r="Q4" s="103"/>
      <c r="R4" s="103"/>
      <c r="S4" s="103"/>
      <c r="T4" s="103"/>
      <c r="U4" s="60"/>
      <c r="V4" s="57"/>
    </row>
    <row r="5" spans="1:25" ht="15.75" customHeight="1">
      <c r="B5" s="53" t="str">
        <f>G11</f>
        <v>20190731~20210731</v>
      </c>
      <c r="C5" s="53" t="s">
        <v>66</v>
      </c>
      <c r="D5" s="42">
        <f>AVERAGEIF(L15:L27,"O",G15:G27)</f>
        <v>0.53820000000000001</v>
      </c>
      <c r="E5" s="111"/>
      <c r="K5" s="48"/>
      <c r="N5" s="58"/>
      <c r="O5" s="102"/>
      <c r="P5" s="103"/>
      <c r="Q5" s="103"/>
      <c r="R5" s="103"/>
      <c r="S5" s="103"/>
      <c r="T5" s="103"/>
      <c r="U5" s="60"/>
      <c r="V5" s="57"/>
    </row>
    <row r="6" spans="1:25" ht="15.75" customHeight="1">
      <c r="B6" s="19">
        <f>H11</f>
        <v>20210630</v>
      </c>
      <c r="C6" s="19" t="s">
        <v>64</v>
      </c>
      <c r="D6" s="41">
        <f>AVERAGEIF(L15:L27,"O",H15:H27)</f>
        <v>168.84786880051962</v>
      </c>
      <c r="E6" s="112"/>
      <c r="K6" s="48"/>
      <c r="O6" s="104"/>
      <c r="P6" s="105"/>
      <c r="Q6" s="105"/>
      <c r="R6" s="105"/>
      <c r="S6" s="105"/>
      <c r="T6" s="105"/>
      <c r="U6" s="60"/>
      <c r="V6" s="57"/>
    </row>
    <row r="7" spans="1:25" ht="15.75" customHeight="1" thickBot="1">
      <c r="D7" s="43" t="s">
        <v>67</v>
      </c>
      <c r="E7" s="62"/>
      <c r="K7" s="48"/>
      <c r="O7" s="104"/>
      <c r="P7" s="105"/>
      <c r="Q7" s="105"/>
      <c r="R7" s="105"/>
      <c r="S7" s="105"/>
      <c r="T7" s="105"/>
      <c r="U7" s="60"/>
      <c r="V7" s="57"/>
    </row>
    <row r="8" spans="1:25" ht="15.75" customHeight="1" thickTop="1">
      <c r="N8" s="57"/>
      <c r="O8" s="60"/>
      <c r="P8" s="60"/>
      <c r="Q8" s="60"/>
      <c r="R8" s="60"/>
      <c r="S8" s="60"/>
      <c r="T8" s="60"/>
      <c r="U8" s="60"/>
      <c r="V8" s="57"/>
    </row>
    <row r="9" spans="1:25" ht="15.75" customHeight="1">
      <c r="K9" s="5" t="s">
        <v>62</v>
      </c>
      <c r="L9" s="47">
        <v>44469</v>
      </c>
      <c r="N9" s="57"/>
      <c r="O9" s="60"/>
      <c r="P9" s="60"/>
      <c r="Q9" s="60"/>
      <c r="R9" s="60"/>
      <c r="S9" s="60"/>
      <c r="T9" s="60"/>
      <c r="U9" s="60"/>
    </row>
    <row r="10" spans="1:25" ht="15.75" customHeight="1" thickBot="1">
      <c r="B10" s="40" t="s">
        <v>68</v>
      </c>
      <c r="K10" s="5" t="s">
        <v>121</v>
      </c>
      <c r="L10" s="47">
        <v>44439</v>
      </c>
      <c r="N10" s="57"/>
      <c r="O10" s="60"/>
      <c r="P10" s="61"/>
      <c r="Q10" s="61"/>
      <c r="R10" s="61"/>
      <c r="S10" s="60"/>
      <c r="T10" s="60"/>
      <c r="U10" s="60"/>
    </row>
    <row r="11" spans="1:25" ht="15.75" customHeight="1" thickBot="1">
      <c r="B11" s="99" t="s">
        <v>108</v>
      </c>
      <c r="G11" s="59" t="s">
        <v>464</v>
      </c>
      <c r="H11" s="59">
        <v>20210630</v>
      </c>
      <c r="I11" s="59"/>
      <c r="J11" s="59"/>
      <c r="N11" s="60"/>
      <c r="O11" s="60"/>
      <c r="P11" s="61"/>
      <c r="Q11" s="61"/>
      <c r="R11" s="61"/>
      <c r="W11" s="575" t="s">
        <v>377</v>
      </c>
      <c r="X11" s="576"/>
      <c r="Y11" s="60"/>
    </row>
    <row r="12" spans="1:25" ht="15.75" customHeight="1" thickTop="1" thickBot="1">
      <c r="B12" s="45" t="s">
        <v>256</v>
      </c>
      <c r="C12" s="39" t="s">
        <v>44</v>
      </c>
      <c r="D12" s="39" t="s">
        <v>45</v>
      </c>
      <c r="E12" s="45" t="s">
        <v>107</v>
      </c>
      <c r="F12" s="39" t="s">
        <v>46</v>
      </c>
      <c r="G12" s="39" t="s">
        <v>92</v>
      </c>
      <c r="H12" s="39" t="s">
        <v>93</v>
      </c>
      <c r="I12" s="39" t="s">
        <v>442</v>
      </c>
      <c r="J12" s="45" t="s">
        <v>443</v>
      </c>
      <c r="K12" s="45" t="s">
        <v>63</v>
      </c>
      <c r="L12" s="45" t="s">
        <v>122</v>
      </c>
      <c r="N12" s="150" t="s">
        <v>338</v>
      </c>
      <c r="O12" s="150" t="s">
        <v>339</v>
      </c>
      <c r="P12" s="150" t="s">
        <v>530</v>
      </c>
      <c r="Q12" s="150" t="s">
        <v>532</v>
      </c>
      <c r="R12" s="150" t="s">
        <v>533</v>
      </c>
      <c r="S12" s="151" t="s">
        <v>531</v>
      </c>
      <c r="W12" s="165" t="s">
        <v>340</v>
      </c>
      <c r="X12" s="166" t="s">
        <v>341</v>
      </c>
      <c r="Y12" s="60"/>
    </row>
    <row r="13" spans="1:25" ht="15.75" customHeight="1" thickTop="1" thickBot="1">
      <c r="A13" s="110" t="s">
        <v>261</v>
      </c>
      <c r="B13" s="37">
        <v>15</v>
      </c>
      <c r="C13" s="37" t="s">
        <v>539</v>
      </c>
      <c r="D13" s="94" t="s">
        <v>540</v>
      </c>
      <c r="E13" s="94" t="s">
        <v>547</v>
      </c>
      <c r="F13" s="184">
        <v>44453</v>
      </c>
      <c r="G13" s="183"/>
      <c r="H13" s="183"/>
      <c r="I13" s="183"/>
      <c r="J13" s="182"/>
      <c r="K13" s="182"/>
      <c r="L13" s="182"/>
      <c r="N13" s="165"/>
      <c r="O13" s="165"/>
      <c r="P13" s="165"/>
      <c r="Q13" s="165"/>
      <c r="R13" s="165"/>
      <c r="S13" s="166"/>
      <c r="W13" s="165"/>
      <c r="X13" s="166"/>
      <c r="Y13" s="60"/>
    </row>
    <row r="14" spans="1:25" ht="15.75" customHeight="1" thickTop="1" thickBot="1">
      <c r="A14" s="110" t="s">
        <v>543</v>
      </c>
      <c r="B14" s="37">
        <v>14</v>
      </c>
      <c r="C14" s="37" t="s">
        <v>541</v>
      </c>
      <c r="D14" s="94" t="s">
        <v>542</v>
      </c>
      <c r="E14" s="94" t="s">
        <v>545</v>
      </c>
      <c r="F14" s="184">
        <v>44435</v>
      </c>
      <c r="G14" s="183"/>
      <c r="H14" s="183"/>
      <c r="I14" s="183"/>
      <c r="J14" s="182"/>
      <c r="K14" s="182"/>
      <c r="L14" s="182"/>
      <c r="N14" s="165"/>
      <c r="O14" s="165"/>
      <c r="P14" s="165"/>
      <c r="Q14" s="165"/>
      <c r="R14" s="165"/>
      <c r="S14" s="166"/>
      <c r="W14" s="165"/>
      <c r="X14" s="166"/>
      <c r="Y14" s="60"/>
    </row>
    <row r="15" spans="1:25" ht="15.75" customHeight="1" thickBot="1">
      <c r="A15" s="110" t="s">
        <v>262</v>
      </c>
      <c r="B15" s="37">
        <v>13</v>
      </c>
      <c r="C15" s="37" t="s">
        <v>257</v>
      </c>
      <c r="D15" s="94" t="s">
        <v>264</v>
      </c>
      <c r="E15" s="94" t="s">
        <v>258</v>
      </c>
      <c r="F15" s="38">
        <v>44188</v>
      </c>
      <c r="G15" s="85"/>
      <c r="H15" s="86"/>
      <c r="I15" s="86"/>
      <c r="J15" s="86"/>
      <c r="K15" s="46">
        <f t="shared" ref="K15:K27" si="0">($L$9-F15)/365</f>
        <v>0.76986301369863008</v>
      </c>
      <c r="L15" s="46" t="str">
        <f t="shared" ref="L15:L27" si="1">IF(K15&gt;2,"O","X")</f>
        <v>X</v>
      </c>
      <c r="N15" s="66" t="s">
        <v>54</v>
      </c>
      <c r="O15" s="66" t="s">
        <v>342</v>
      </c>
      <c r="P15" s="156">
        <f>G27</f>
        <v>0.33500000000000002</v>
      </c>
      <c r="Q15" s="154">
        <f>H27</f>
        <v>85.544912618231933</v>
      </c>
      <c r="R15" s="156">
        <f>I27</f>
        <v>0.20092963623904114</v>
      </c>
      <c r="S15" s="156">
        <f>J27</f>
        <v>0.46555665493008203</v>
      </c>
      <c r="W15" s="156">
        <v>0.34799999999999998</v>
      </c>
      <c r="X15" s="154">
        <v>191.10373137446993</v>
      </c>
      <c r="Y15" s="167">
        <f>Q15-X15</f>
        <v>-105.558818756238</v>
      </c>
    </row>
    <row r="16" spans="1:25" ht="15.75" customHeight="1" thickBot="1">
      <c r="A16" s="110" t="s">
        <v>261</v>
      </c>
      <c r="B16" s="37">
        <v>12</v>
      </c>
      <c r="C16" s="37" t="s">
        <v>109</v>
      </c>
      <c r="D16" s="37" t="s">
        <v>263</v>
      </c>
      <c r="E16" s="94" t="s">
        <v>116</v>
      </c>
      <c r="F16" s="38">
        <v>44074</v>
      </c>
      <c r="G16" s="85"/>
      <c r="H16" s="86"/>
      <c r="I16" s="86"/>
      <c r="J16" s="86"/>
      <c r="K16" s="46">
        <f t="shared" si="0"/>
        <v>1.0821917808219179</v>
      </c>
      <c r="L16" s="46" t="str">
        <f t="shared" si="1"/>
        <v>X</v>
      </c>
      <c r="N16" s="66" t="s">
        <v>0</v>
      </c>
      <c r="O16" s="66" t="s">
        <v>342</v>
      </c>
      <c r="P16" s="156">
        <f>G26</f>
        <v>0.64</v>
      </c>
      <c r="Q16" s="154">
        <f>H26</f>
        <v>175.83298025120354</v>
      </c>
      <c r="R16" s="156">
        <f>I26</f>
        <v>0.26987170281999989</v>
      </c>
      <c r="S16" s="156">
        <f>J26</f>
        <v>0.62529634541164836</v>
      </c>
      <c r="W16" s="156">
        <v>0.60099999999999998</v>
      </c>
      <c r="X16" s="154">
        <v>155.3243625068211</v>
      </c>
      <c r="Y16" s="167">
        <f>Q16-X16</f>
        <v>20.508617744382434</v>
      </c>
    </row>
    <row r="17" spans="1:25" ht="15.75" customHeight="1" thickBot="1">
      <c r="A17" s="110" t="s">
        <v>261</v>
      </c>
      <c r="B17" s="37">
        <v>11</v>
      </c>
      <c r="C17" s="37" t="s">
        <v>110</v>
      </c>
      <c r="D17" s="37" t="s">
        <v>111</v>
      </c>
      <c r="E17" s="94" t="s">
        <v>119</v>
      </c>
      <c r="F17" s="38">
        <v>44050</v>
      </c>
      <c r="G17" s="85"/>
      <c r="H17" s="86"/>
      <c r="I17" s="86"/>
      <c r="J17" s="86"/>
      <c r="K17" s="46">
        <f t="shared" si="0"/>
        <v>1.1479452054794521</v>
      </c>
      <c r="L17" s="46" t="str">
        <f t="shared" si="1"/>
        <v>X</v>
      </c>
      <c r="N17" s="66" t="s">
        <v>51</v>
      </c>
      <c r="O17" s="66" t="s">
        <v>342</v>
      </c>
      <c r="P17" s="156">
        <f>G25</f>
        <v>0.57599999999999996</v>
      </c>
      <c r="Q17" s="154">
        <f>H25</f>
        <v>195.64012647444494</v>
      </c>
      <c r="R17" s="156">
        <f>I25</f>
        <v>0.22802913669128949</v>
      </c>
      <c r="S17" s="156">
        <f>J25</f>
        <v>0.52834655997831304</v>
      </c>
      <c r="W17" s="156">
        <v>0.53700000000000003</v>
      </c>
      <c r="X17" s="154">
        <v>266.80134599395001</v>
      </c>
      <c r="Y17" s="167">
        <f>Q17-X17</f>
        <v>-71.161219519505067</v>
      </c>
    </row>
    <row r="18" spans="1:25" ht="15.75" customHeight="1" thickBot="1">
      <c r="A18" s="110" t="s">
        <v>261</v>
      </c>
      <c r="B18" s="37">
        <v>10</v>
      </c>
      <c r="C18" s="37" t="s">
        <v>112</v>
      </c>
      <c r="D18" s="37" t="s">
        <v>113</v>
      </c>
      <c r="E18" s="94" t="s">
        <v>118</v>
      </c>
      <c r="F18" s="38">
        <v>44048</v>
      </c>
      <c r="G18" s="85"/>
      <c r="H18" s="86"/>
      <c r="I18" s="86"/>
      <c r="J18" s="86"/>
      <c r="K18" s="46">
        <f t="shared" si="0"/>
        <v>1.1534246575342466</v>
      </c>
      <c r="L18" s="46" t="str">
        <f t="shared" si="1"/>
        <v>X</v>
      </c>
      <c r="N18" s="66" t="s">
        <v>49</v>
      </c>
      <c r="O18" s="66" t="s">
        <v>343</v>
      </c>
      <c r="P18" s="156">
        <f>G24</f>
        <v>0.57899999999999996</v>
      </c>
      <c r="Q18" s="154">
        <f>H24</f>
        <v>115.51515099847245</v>
      </c>
      <c r="R18" s="156">
        <f>I24</f>
        <v>0.30457362626258044</v>
      </c>
      <c r="S18" s="156">
        <f>J24</f>
        <v>0.7057011662233853</v>
      </c>
      <c r="W18" s="156">
        <v>0.57099999999999995</v>
      </c>
      <c r="X18" s="154">
        <v>132.44157230281331</v>
      </c>
      <c r="Y18" s="167">
        <f>Q18-X18</f>
        <v>-16.926421304340863</v>
      </c>
    </row>
    <row r="19" spans="1:25" ht="15.75" customHeight="1" thickBot="1">
      <c r="A19" s="110" t="s">
        <v>261</v>
      </c>
      <c r="B19" s="37">
        <v>9</v>
      </c>
      <c r="C19" s="37" t="s">
        <v>114</v>
      </c>
      <c r="D19" s="37" t="s">
        <v>115</v>
      </c>
      <c r="E19" s="94" t="s">
        <v>117</v>
      </c>
      <c r="F19" s="38">
        <v>44048</v>
      </c>
      <c r="G19" s="85"/>
      <c r="H19" s="86"/>
      <c r="I19" s="86"/>
      <c r="J19" s="86"/>
      <c r="K19" s="46">
        <f t="shared" si="0"/>
        <v>1.1534246575342466</v>
      </c>
      <c r="L19" s="46" t="str">
        <f t="shared" si="1"/>
        <v>X</v>
      </c>
      <c r="N19" s="66" t="s">
        <v>47</v>
      </c>
      <c r="O19" s="66" t="s">
        <v>344</v>
      </c>
      <c r="P19" s="156">
        <f>G23</f>
        <v>0.56100000000000005</v>
      </c>
      <c r="Q19" s="154">
        <f>H23</f>
        <v>271.70617366024533</v>
      </c>
      <c r="R19" s="156">
        <f>I23</f>
        <v>0.17984757266822424</v>
      </c>
      <c r="S19" s="156">
        <f>J23</f>
        <v>0.41670923162923895</v>
      </c>
      <c r="W19" s="156">
        <v>0.54700000000000004</v>
      </c>
      <c r="X19" s="154">
        <v>261.41846626272979</v>
      </c>
      <c r="Y19" s="167">
        <f>Q19-X19</f>
        <v>10.287707397515533</v>
      </c>
    </row>
    <row r="20" spans="1:25" ht="15.75" customHeight="1" thickBot="1">
      <c r="A20" s="110" t="s">
        <v>261</v>
      </c>
      <c r="B20" s="37">
        <v>8</v>
      </c>
      <c r="C20" s="94" t="s">
        <v>98</v>
      </c>
      <c r="D20" s="94" t="s">
        <v>99</v>
      </c>
      <c r="E20" s="94" t="s">
        <v>106</v>
      </c>
      <c r="F20" s="38">
        <v>44028</v>
      </c>
      <c r="G20" s="85"/>
      <c r="H20" s="86"/>
      <c r="I20" s="86"/>
      <c r="J20" s="86"/>
      <c r="K20" s="46">
        <f t="shared" si="0"/>
        <v>1.2082191780821918</v>
      </c>
      <c r="L20" s="46" t="str">
        <f t="shared" si="1"/>
        <v>X</v>
      </c>
      <c r="M20" s="59"/>
      <c r="N20" s="152" t="s">
        <v>345</v>
      </c>
      <c r="O20" s="153" t="s">
        <v>346</v>
      </c>
      <c r="P20" s="157">
        <f>AVERAGE(P15:P19)</f>
        <v>0.53820000000000001</v>
      </c>
      <c r="Q20" s="155">
        <f>AVERAGE(Q15:Q19)</f>
        <v>168.84786880051962</v>
      </c>
      <c r="R20" s="157">
        <f>AVERAGE(R15:R19)</f>
        <v>0.23665033493622706</v>
      </c>
      <c r="S20" s="157">
        <f>AVERAGE(S15:S19)</f>
        <v>0.54832199163453343</v>
      </c>
      <c r="W20" s="157">
        <v>0.52080000000000004</v>
      </c>
      <c r="X20" s="155">
        <v>201.41789568815682</v>
      </c>
      <c r="Y20" s="48"/>
    </row>
    <row r="21" spans="1:25" ht="15.75" customHeight="1" thickBot="1">
      <c r="A21" s="110" t="s">
        <v>261</v>
      </c>
      <c r="B21" s="37">
        <v>7</v>
      </c>
      <c r="C21" s="37" t="s">
        <v>58</v>
      </c>
      <c r="D21" s="37" t="s">
        <v>59</v>
      </c>
      <c r="E21" s="37" t="s">
        <v>105</v>
      </c>
      <c r="F21" s="38">
        <v>43804</v>
      </c>
      <c r="G21" s="95"/>
      <c r="H21" s="96"/>
      <c r="I21" s="96"/>
      <c r="J21" s="96"/>
      <c r="K21" s="46">
        <f t="shared" si="0"/>
        <v>1.821917808219178</v>
      </c>
      <c r="L21" s="46" t="str">
        <f t="shared" si="1"/>
        <v>X</v>
      </c>
      <c r="N21" s="57"/>
      <c r="S21" s="175">
        <f>R20*(1+Q20/100*(1-F34))</f>
        <v>0.54832199163453355</v>
      </c>
      <c r="T21" s="57"/>
    </row>
    <row r="22" spans="1:25" ht="15.75" customHeight="1" thickBot="1">
      <c r="A22" s="110" t="s">
        <v>261</v>
      </c>
      <c r="B22" s="37">
        <v>6</v>
      </c>
      <c r="C22" s="37" t="s">
        <v>60</v>
      </c>
      <c r="D22" s="37" t="s">
        <v>61</v>
      </c>
      <c r="E22" s="37" t="s">
        <v>104</v>
      </c>
      <c r="F22" s="38">
        <v>43768</v>
      </c>
      <c r="G22" s="95"/>
      <c r="H22" s="96"/>
      <c r="I22" s="96"/>
      <c r="J22" s="96"/>
      <c r="K22" s="46">
        <f t="shared" si="0"/>
        <v>1.9205479452054794</v>
      </c>
      <c r="L22" s="46" t="str">
        <f t="shared" si="1"/>
        <v>X</v>
      </c>
      <c r="S22" s="1" t="b">
        <f>S21=S20</f>
        <v>0</v>
      </c>
    </row>
    <row r="23" spans="1:25" ht="15.75" customHeight="1" thickBot="1">
      <c r="A23" s="110" t="s">
        <v>261</v>
      </c>
      <c r="B23" s="37">
        <v>5</v>
      </c>
      <c r="C23" s="81" t="s">
        <v>47</v>
      </c>
      <c r="D23" s="81" t="s">
        <v>48</v>
      </c>
      <c r="E23" s="81" t="s">
        <v>100</v>
      </c>
      <c r="F23" s="82">
        <v>43320</v>
      </c>
      <c r="G23" s="119">
        <f>BETA!Q8</f>
        <v>0.56100000000000005</v>
      </c>
      <c r="H23" s="119">
        <f>차입금시총!L6</f>
        <v>271.70617366024533</v>
      </c>
      <c r="I23" s="119">
        <f>G23/(1+H23/100*(1-$F$34))</f>
        <v>0.17984757266822424</v>
      </c>
      <c r="J23" s="119">
        <f>I23*(1+$H$28/100*(1-$F$34))</f>
        <v>0.41670923162923895</v>
      </c>
      <c r="K23" s="83">
        <f t="shared" si="0"/>
        <v>3.1479452054794521</v>
      </c>
      <c r="L23" s="83" t="str">
        <f t="shared" si="1"/>
        <v>O</v>
      </c>
      <c r="M23" s="1" t="b">
        <f>C23=차입금시총!B6</f>
        <v>1</v>
      </c>
      <c r="O23" s="55"/>
      <c r="P23" s="55"/>
      <c r="Q23" s="55"/>
    </row>
    <row r="24" spans="1:25" ht="15.75" customHeight="1" thickBot="1">
      <c r="A24" s="110" t="s">
        <v>260</v>
      </c>
      <c r="B24" s="37">
        <v>4</v>
      </c>
      <c r="C24" s="81" t="s">
        <v>49</v>
      </c>
      <c r="D24" s="81" t="s">
        <v>50</v>
      </c>
      <c r="E24" s="81" t="s">
        <v>103</v>
      </c>
      <c r="F24" s="82">
        <v>43278</v>
      </c>
      <c r="G24" s="119">
        <f>BETA!Q9</f>
        <v>0.57899999999999996</v>
      </c>
      <c r="H24" s="119">
        <f>차입금시총!L7</f>
        <v>115.51515099847245</v>
      </c>
      <c r="I24" s="119">
        <f t="shared" ref="I24:I27" si="2">G24/(1+H24/100*(1-$F$34))</f>
        <v>0.30457362626258044</v>
      </c>
      <c r="J24" s="119">
        <f t="shared" ref="J24:J27" si="3">I24*(1+$H$28/100*(1-$F$34))</f>
        <v>0.7057011662233853</v>
      </c>
      <c r="K24" s="83">
        <f t="shared" si="0"/>
        <v>3.2630136986301368</v>
      </c>
      <c r="L24" s="83" t="str">
        <f t="shared" si="1"/>
        <v>O</v>
      </c>
      <c r="M24" s="1" t="b">
        <f>C24=차입금시총!B7</f>
        <v>1</v>
      </c>
      <c r="O24" s="55"/>
      <c r="P24" s="55"/>
      <c r="Q24" s="55"/>
    </row>
    <row r="25" spans="1:25" ht="15.75" customHeight="1" thickBot="1">
      <c r="A25" s="110" t="s">
        <v>259</v>
      </c>
      <c r="B25" s="37">
        <v>3</v>
      </c>
      <c r="C25" s="81" t="s">
        <v>51</v>
      </c>
      <c r="D25" s="81" t="s">
        <v>52</v>
      </c>
      <c r="E25" s="81" t="s">
        <v>102</v>
      </c>
      <c r="F25" s="82">
        <v>42635</v>
      </c>
      <c r="G25" s="119">
        <f>BETA!Q10</f>
        <v>0.57599999999999996</v>
      </c>
      <c r="H25" s="119">
        <f>차입금시총!L8</f>
        <v>195.64012647444494</v>
      </c>
      <c r="I25" s="119">
        <f t="shared" si="2"/>
        <v>0.22802913669128949</v>
      </c>
      <c r="J25" s="119">
        <f t="shared" si="3"/>
        <v>0.52834655997831304</v>
      </c>
      <c r="K25" s="83">
        <f t="shared" si="0"/>
        <v>5.0246575342465754</v>
      </c>
      <c r="L25" s="83" t="str">
        <f t="shared" si="1"/>
        <v>O</v>
      </c>
      <c r="M25" s="1" t="b">
        <f>C25=차입금시총!B8</f>
        <v>1</v>
      </c>
      <c r="O25" s="55"/>
      <c r="P25" s="55"/>
      <c r="Q25" s="55"/>
    </row>
    <row r="26" spans="1:25" ht="15.75" customHeight="1" thickBot="1">
      <c r="A26" s="110" t="s">
        <v>259</v>
      </c>
      <c r="B26" s="37">
        <v>2</v>
      </c>
      <c r="C26" s="81" t="s">
        <v>0</v>
      </c>
      <c r="D26" s="81" t="s">
        <v>53</v>
      </c>
      <c r="E26" s="81" t="s">
        <v>57</v>
      </c>
      <c r="F26" s="82">
        <v>40939</v>
      </c>
      <c r="G26" s="119">
        <f>BETA!Q11</f>
        <v>0.64</v>
      </c>
      <c r="H26" s="119">
        <f>차입금시총!L9</f>
        <v>175.83298025120354</v>
      </c>
      <c r="I26" s="119">
        <f t="shared" si="2"/>
        <v>0.26987170281999989</v>
      </c>
      <c r="J26" s="119">
        <f t="shared" si="3"/>
        <v>0.62529634541164836</v>
      </c>
      <c r="K26" s="83">
        <f t="shared" si="0"/>
        <v>9.6712328767123292</v>
      </c>
      <c r="L26" s="83" t="str">
        <f t="shared" si="1"/>
        <v>O</v>
      </c>
      <c r="M26" s="1" t="b">
        <f>C26=차입금시총!B9</f>
        <v>1</v>
      </c>
      <c r="O26" s="55"/>
      <c r="P26" s="55"/>
      <c r="Q26" s="55"/>
    </row>
    <row r="27" spans="1:25" ht="15.75" customHeight="1" thickBot="1">
      <c r="A27" s="110" t="s">
        <v>259</v>
      </c>
      <c r="B27" s="37">
        <v>1</v>
      </c>
      <c r="C27" s="81" t="s">
        <v>54</v>
      </c>
      <c r="D27" s="81" t="s">
        <v>55</v>
      </c>
      <c r="E27" s="81" t="s">
        <v>56</v>
      </c>
      <c r="F27" s="82">
        <v>40738</v>
      </c>
      <c r="G27" s="119">
        <f>BETA!Q12</f>
        <v>0.33500000000000002</v>
      </c>
      <c r="H27" s="119">
        <f>차입금시총!L10</f>
        <v>85.544912618231933</v>
      </c>
      <c r="I27" s="119">
        <f t="shared" si="2"/>
        <v>0.20092963623904114</v>
      </c>
      <c r="J27" s="119">
        <f t="shared" si="3"/>
        <v>0.46555665493008203</v>
      </c>
      <c r="K27" s="83">
        <f t="shared" si="0"/>
        <v>10.221917808219178</v>
      </c>
      <c r="L27" s="83" t="str">
        <f t="shared" si="1"/>
        <v>O</v>
      </c>
      <c r="M27" s="1" t="b">
        <f>C27=차입금시총!B10</f>
        <v>1</v>
      </c>
      <c r="O27" s="55"/>
      <c r="P27" s="55"/>
      <c r="Q27" s="55"/>
    </row>
    <row r="28" spans="1:25" ht="15.75" customHeight="1">
      <c r="A28" s="84"/>
      <c r="B28" s="100"/>
      <c r="C28" s="97"/>
      <c r="D28" s="97"/>
      <c r="E28" s="97"/>
      <c r="F28" s="106"/>
      <c r="G28" s="107"/>
      <c r="H28" s="171">
        <f>AVERAGEIF(L23:L27,"O",H23:H27)</f>
        <v>168.84786880051962</v>
      </c>
      <c r="I28" s="108"/>
      <c r="J28" s="108">
        <f>AVERAGEIF(L23:L27,"O",J23:J27)</f>
        <v>0.54832199163453355</v>
      </c>
      <c r="K28" s="101"/>
      <c r="L28" s="109"/>
      <c r="O28" s="55"/>
      <c r="P28" s="55"/>
      <c r="Q28" s="55"/>
    </row>
    <row r="29" spans="1:25" s="78" customFormat="1" ht="15.75" customHeight="1">
      <c r="N29" s="79"/>
      <c r="O29" s="79"/>
      <c r="P29" s="79"/>
      <c r="Q29" s="80"/>
    </row>
    <row r="30" spans="1:25" s="44" customFormat="1" ht="30" customHeight="1"/>
    <row r="31" spans="1:25" s="44" customFormat="1" ht="30" customHeight="1" thickBot="1">
      <c r="B31" s="75" t="s">
        <v>79</v>
      </c>
      <c r="C31" s="70"/>
      <c r="D31" s="70"/>
      <c r="E31" s="70"/>
      <c r="F31" s="71"/>
    </row>
    <row r="32" spans="1:25" s="44" customFormat="1" ht="30" customHeight="1" thickBot="1">
      <c r="B32" s="63" t="s">
        <v>69</v>
      </c>
      <c r="C32" s="64" t="s">
        <v>70</v>
      </c>
      <c r="D32" s="64" t="s">
        <v>528</v>
      </c>
      <c r="E32" s="70"/>
      <c r="F32" s="71"/>
      <c r="L32" s="64" t="s">
        <v>529</v>
      </c>
      <c r="M32" s="64" t="s">
        <v>352</v>
      </c>
      <c r="N32" s="64" t="s">
        <v>265</v>
      </c>
      <c r="O32" s="64" t="s">
        <v>255</v>
      </c>
      <c r="P32" s="64" t="s">
        <v>101</v>
      </c>
      <c r="Q32" s="63" t="s">
        <v>94</v>
      </c>
    </row>
    <row r="33" spans="2:17" s="44" customFormat="1" ht="30" customHeight="1" thickBot="1">
      <c r="B33" s="65" t="s">
        <v>534</v>
      </c>
      <c r="C33" s="66" t="s">
        <v>72</v>
      </c>
      <c r="D33" s="69">
        <f>D5</f>
        <v>0.53820000000000001</v>
      </c>
      <c r="F33" s="77" t="s">
        <v>80</v>
      </c>
      <c r="G33" s="115"/>
      <c r="K33" s="90">
        <f>D33/L33-1</f>
        <v>-3.714710252600284E-4</v>
      </c>
      <c r="L33" s="69">
        <v>0.53839999999999999</v>
      </c>
      <c r="M33" s="69">
        <v>0.52079999999999993</v>
      </c>
      <c r="N33" s="69">
        <v>0.5756</v>
      </c>
      <c r="O33" s="69">
        <v>0.57139999999999991</v>
      </c>
      <c r="P33" s="69">
        <v>0.59724999999999995</v>
      </c>
      <c r="Q33" s="87">
        <v>0.52200000000000002</v>
      </c>
    </row>
    <row r="34" spans="2:17" s="44" customFormat="1" ht="30" customHeight="1" thickBot="1">
      <c r="B34" s="65" t="s">
        <v>73</v>
      </c>
      <c r="C34" s="66" t="s">
        <v>72</v>
      </c>
      <c r="D34" s="67">
        <f>D6/100</f>
        <v>1.6884786880051963</v>
      </c>
      <c r="F34" s="116">
        <v>0.22</v>
      </c>
      <c r="G34" s="117" t="s">
        <v>83</v>
      </c>
      <c r="K34" s="90">
        <f t="shared" ref="K34:K38" si="4">D34/L34-1</f>
        <v>0.23493479715135757</v>
      </c>
      <c r="L34" s="67">
        <v>1.3672614067560775</v>
      </c>
      <c r="M34" s="67">
        <v>2.0141789568815684</v>
      </c>
      <c r="N34" s="67">
        <v>1.7437</v>
      </c>
      <c r="O34" s="67">
        <v>1.7194617535241321</v>
      </c>
      <c r="P34" s="67">
        <v>1.8862999999999999</v>
      </c>
      <c r="Q34" s="89">
        <v>2.3692666666666669</v>
      </c>
    </row>
    <row r="35" spans="2:17" s="44" customFormat="1" ht="30" customHeight="1" thickBot="1">
      <c r="B35" s="68" t="s">
        <v>90</v>
      </c>
      <c r="C35" s="74" t="s">
        <v>74</v>
      </c>
      <c r="D35" s="69">
        <f>R20</f>
        <v>0.23665033493622706</v>
      </c>
      <c r="F35" s="113" t="s">
        <v>81</v>
      </c>
      <c r="G35" s="118"/>
      <c r="K35" s="90">
        <f t="shared" si="4"/>
        <v>-9.1698786362360285E-2</v>
      </c>
      <c r="L35" s="69">
        <v>0.26054169187825948</v>
      </c>
      <c r="M35" s="69">
        <v>0.20256239986090047</v>
      </c>
      <c r="N35" s="69">
        <v>0.24388941758902008</v>
      </c>
      <c r="O35" s="69">
        <v>0.24406494120844754</v>
      </c>
      <c r="P35" s="69">
        <v>0.24167305328258568</v>
      </c>
      <c r="Q35" s="88">
        <v>0.18328471489746589</v>
      </c>
    </row>
    <row r="36" spans="2:17" s="44" customFormat="1" ht="30" customHeight="1" thickBot="1">
      <c r="B36" s="72" t="s">
        <v>89</v>
      </c>
      <c r="C36" s="74" t="s">
        <v>84</v>
      </c>
      <c r="D36" s="69">
        <f>D35*(1+(1-F34)*D34)</f>
        <v>0.54832199163453355</v>
      </c>
      <c r="F36" s="76">
        <f>'Rf.Mrp'!F2</f>
        <v>1.7969798387096777E-2</v>
      </c>
      <c r="G36" s="114"/>
      <c r="K36" s="90">
        <f t="shared" si="4"/>
        <v>1.842866202550808E-2</v>
      </c>
      <c r="L36" s="69">
        <v>0.53839999999999999</v>
      </c>
      <c r="M36" s="69">
        <v>0.52079999999999993</v>
      </c>
      <c r="N36" s="69">
        <v>0.5756</v>
      </c>
      <c r="O36" s="69">
        <v>0.57139999999999991</v>
      </c>
      <c r="P36" s="69">
        <v>0.59724999999999995</v>
      </c>
      <c r="Q36" s="87">
        <v>0.52200000000000002</v>
      </c>
    </row>
    <row r="37" spans="2:17" s="44" customFormat="1" ht="30" customHeight="1" thickBot="1">
      <c r="B37" s="72" t="s">
        <v>88</v>
      </c>
      <c r="C37" s="74" t="s">
        <v>85</v>
      </c>
      <c r="D37" s="73">
        <f>F36</f>
        <v>1.7969798387096777E-2</v>
      </c>
      <c r="F37" s="77" t="s">
        <v>82</v>
      </c>
      <c r="K37" s="90">
        <f t="shared" si="4"/>
        <v>0.10725972157691932</v>
      </c>
      <c r="L37" s="73">
        <v>1.6229072580645161E-2</v>
      </c>
      <c r="M37" s="73">
        <v>1.5049999999999999E-2</v>
      </c>
      <c r="N37" s="73">
        <v>1.508E-2</v>
      </c>
      <c r="O37" s="73">
        <v>1.5100000000000001E-2</v>
      </c>
      <c r="P37" s="73">
        <v>1.5699999999999999E-2</v>
      </c>
      <c r="Q37" s="89">
        <v>1.67E-2</v>
      </c>
    </row>
    <row r="38" spans="2:17" s="44" customFormat="1" ht="30" customHeight="1" thickBot="1">
      <c r="B38" s="72" t="s">
        <v>87</v>
      </c>
      <c r="C38" s="74" t="s">
        <v>86</v>
      </c>
      <c r="D38" s="89">
        <f>F38</f>
        <v>0.1330851612903225</v>
      </c>
      <c r="F38" s="76">
        <f>'Rf.Mrp'!G2</f>
        <v>0.1330851612903225</v>
      </c>
      <c r="K38" s="90">
        <f t="shared" si="4"/>
        <v>8.0293883554618528E-3</v>
      </c>
      <c r="L38" s="89">
        <v>0.13202508064516133</v>
      </c>
      <c r="M38" s="89">
        <v>0.13025999999999999</v>
      </c>
      <c r="N38" s="89">
        <v>0.12272</v>
      </c>
      <c r="O38" s="89">
        <v>0.12039999999999999</v>
      </c>
      <c r="P38" s="89">
        <v>0.1077</v>
      </c>
      <c r="Q38" s="89">
        <v>9.9699999999999997E-2</v>
      </c>
    </row>
    <row r="39" spans="2:17" s="44" customFormat="1" ht="30" customHeight="1" thickBot="1">
      <c r="B39" s="91" t="s">
        <v>91</v>
      </c>
      <c r="C39" s="92" t="s">
        <v>75</v>
      </c>
      <c r="D39" s="93">
        <f>D37+D36*D38</f>
        <v>9.0943319082809546E-2</v>
      </c>
      <c r="E39" s="90"/>
      <c r="K39" s="90">
        <f>D39-L39</f>
        <v>3.6319430828095217E-3</v>
      </c>
      <c r="L39" s="93">
        <v>8.7311376000000024E-2</v>
      </c>
      <c r="M39" s="93">
        <v>8.2889407999999984E-2</v>
      </c>
      <c r="N39" s="93">
        <v>8.5717631999999988E-2</v>
      </c>
      <c r="O39" s="93">
        <v>8.3896559999999995E-2</v>
      </c>
      <c r="P39" s="93">
        <v>8.0023825000000007E-2</v>
      </c>
      <c r="Q39" s="89">
        <v>6.874340000000001E-2</v>
      </c>
    </row>
    <row r="40" spans="2:17" s="44" customFormat="1" ht="30" customHeight="1" thickBot="1">
      <c r="B40" s="65" t="s">
        <v>76</v>
      </c>
      <c r="C40" s="577" t="s">
        <v>77</v>
      </c>
      <c r="D40" s="578"/>
      <c r="F40" s="77" t="s">
        <v>95</v>
      </c>
      <c r="G40" s="77" t="s">
        <v>96</v>
      </c>
    </row>
    <row r="41" spans="2:17" ht="32.25" customHeight="1" thickBot="1">
      <c r="B41" s="65" t="s">
        <v>78</v>
      </c>
      <c r="C41" s="579" t="s">
        <v>97</v>
      </c>
      <c r="D41" s="580"/>
      <c r="E41" s="44"/>
      <c r="F41" s="76">
        <f>D39-L39</f>
        <v>3.6319430828095217E-3</v>
      </c>
      <c r="G41" s="76">
        <f>D34-L34</f>
        <v>0.32121728124911875</v>
      </c>
      <c r="H41" s="44"/>
      <c r="I41" s="44"/>
      <c r="J41" s="44"/>
      <c r="K41" s="44"/>
      <c r="L41" s="178" t="s">
        <v>536</v>
      </c>
      <c r="M41" s="179" t="s">
        <v>537</v>
      </c>
      <c r="N41" s="179" t="s">
        <v>538</v>
      </c>
    </row>
    <row r="42" spans="2:17" ht="15.75" customHeight="1" thickBot="1">
      <c r="L42" s="180">
        <f>D39</f>
        <v>9.0943319082809546E-2</v>
      </c>
      <c r="M42" s="181">
        <f>L39</f>
        <v>8.7311376000000024E-2</v>
      </c>
      <c r="N42" s="181">
        <f>L42-M42</f>
        <v>3.6319430828095217E-3</v>
      </c>
    </row>
    <row r="478" spans="2:10" ht="15.75" customHeight="1">
      <c r="B478" s="9"/>
      <c r="C478" s="9"/>
      <c r="D478" s="9"/>
      <c r="E478" s="9"/>
      <c r="F478" s="9"/>
      <c r="G478" s="9"/>
      <c r="H478" s="9"/>
      <c r="I478" s="9"/>
      <c r="J478" s="9"/>
    </row>
    <row r="479" spans="2:10" s="9" customFormat="1" ht="15.75" customHeight="1">
      <c r="B479" s="1"/>
      <c r="C479" s="1"/>
      <c r="D479" s="1"/>
      <c r="E479" s="1"/>
      <c r="F479" s="1"/>
      <c r="G479" s="1"/>
      <c r="H479" s="1"/>
      <c r="I479" s="1"/>
      <c r="J479" s="1"/>
    </row>
    <row r="721" spans="2:10" ht="15.75" customHeight="1">
      <c r="B721" s="25"/>
      <c r="C721" s="25"/>
      <c r="D721" s="25"/>
      <c r="E721" s="25"/>
      <c r="F721" s="25"/>
      <c r="G721" s="25"/>
      <c r="H721" s="25"/>
      <c r="I721" s="25"/>
      <c r="J721" s="25"/>
    </row>
    <row r="722" spans="2:10" s="25" customFormat="1" ht="15.75" customHeight="1"/>
    <row r="723" spans="2:10" s="25" customFormat="1" ht="15.75" customHeight="1">
      <c r="B723" s="1"/>
      <c r="C723" s="1"/>
      <c r="D723" s="1"/>
      <c r="E723" s="1"/>
      <c r="F723" s="1"/>
      <c r="G723" s="1"/>
      <c r="H723" s="1"/>
      <c r="I723" s="1"/>
      <c r="J723" s="1"/>
    </row>
    <row r="724" spans="2:10" ht="15.75" customHeight="1">
      <c r="B724" s="9"/>
      <c r="C724" s="9"/>
      <c r="D724" s="9"/>
      <c r="E724" s="9"/>
      <c r="F724" s="9"/>
      <c r="G724" s="9"/>
      <c r="H724" s="9"/>
      <c r="I724" s="9"/>
      <c r="J724" s="9"/>
    </row>
    <row r="725" spans="2:10" s="9" customFormat="1" ht="15.75" customHeight="1"/>
    <row r="726" spans="2:10" s="9" customFormat="1" ht="15.75" customHeight="1"/>
    <row r="727" spans="2:10" s="9" customFormat="1" ht="15.75" customHeight="1">
      <c r="B727" s="1"/>
      <c r="C727" s="1"/>
      <c r="D727" s="1"/>
      <c r="E727" s="1"/>
      <c r="F727" s="1"/>
      <c r="G727" s="1"/>
      <c r="H727" s="1"/>
      <c r="I727" s="1"/>
      <c r="J727" s="1"/>
    </row>
    <row r="728" spans="2:10" ht="15.75" customHeight="1">
      <c r="B728" s="9"/>
      <c r="C728" s="9"/>
      <c r="D728" s="9"/>
      <c r="E728" s="9"/>
      <c r="F728" s="9"/>
      <c r="G728" s="9"/>
      <c r="H728" s="9"/>
      <c r="I728" s="9"/>
      <c r="J728" s="9"/>
    </row>
    <row r="729" spans="2:10" s="9" customFormat="1" ht="15.75" customHeight="1"/>
    <row r="730" spans="2:10" s="9" customFormat="1" ht="15.75" customHeight="1">
      <c r="B730" s="1"/>
      <c r="C730" s="1"/>
      <c r="D730" s="1"/>
      <c r="E730" s="1"/>
      <c r="F730" s="1"/>
      <c r="G730" s="1"/>
      <c r="H730" s="1"/>
      <c r="I730" s="1"/>
      <c r="J730" s="1"/>
    </row>
  </sheetData>
  <autoFilter ref="B12:L12" xr:uid="{00000000-0009-0000-0000-00000B000000}">
    <sortState xmlns:xlrd2="http://schemas.microsoft.com/office/spreadsheetml/2017/richdata2" ref="B13:J24">
      <sortCondition descending="1" ref="B12"/>
    </sortState>
  </autoFilter>
  <mergeCells count="3">
    <mergeCell ref="W11:X11"/>
    <mergeCell ref="C40:D40"/>
    <mergeCell ref="C41:D41"/>
  </mergeCells>
  <phoneticPr fontId="2" type="noConversion"/>
  <hyperlinks>
    <hyperlink ref="B11" r:id="rId1" xr:uid="{00000000-0004-0000-0B00-000000000000}"/>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M6:T12"/>
  <sheetViews>
    <sheetView topLeftCell="A13" workbookViewId="0">
      <selection activeCell="A21" sqref="A21"/>
    </sheetView>
  </sheetViews>
  <sheetFormatPr defaultRowHeight="16.5"/>
  <cols>
    <col min="13" max="13" width="2.375" bestFit="1" customWidth="1"/>
    <col min="16" max="16" width="8" bestFit="1" customWidth="1"/>
    <col min="17" max="17" width="8" customWidth="1"/>
  </cols>
  <sheetData>
    <row r="6" spans="13:20">
      <c r="Q6">
        <v>210930</v>
      </c>
      <c r="R6">
        <v>210630</v>
      </c>
      <c r="S6">
        <v>210331</v>
      </c>
      <c r="T6">
        <v>201231</v>
      </c>
    </row>
    <row r="7" spans="13:20">
      <c r="Q7" t="s">
        <v>66</v>
      </c>
      <c r="R7" t="s">
        <v>66</v>
      </c>
      <c r="S7" t="s">
        <v>66</v>
      </c>
    </row>
    <row r="8" spans="13:20" ht="48.75" thickBot="1">
      <c r="M8" s="37">
        <v>5</v>
      </c>
      <c r="N8" s="81" t="s">
        <v>47</v>
      </c>
      <c r="O8" s="81" t="s">
        <v>48</v>
      </c>
      <c r="P8" s="81" t="s">
        <v>100</v>
      </c>
      <c r="Q8">
        <v>0.56100000000000005</v>
      </c>
      <c r="R8">
        <v>0.54400000000000004</v>
      </c>
      <c r="S8">
        <v>0.54700000000000004</v>
      </c>
      <c r="T8" s="119">
        <v>0.59299999999999997</v>
      </c>
    </row>
    <row r="9" spans="13:20" ht="60.75" thickBot="1">
      <c r="M9" s="37">
        <v>4</v>
      </c>
      <c r="N9" s="81" t="s">
        <v>49</v>
      </c>
      <c r="O9" s="81" t="s">
        <v>50</v>
      </c>
      <c r="P9" s="81" t="s">
        <v>103</v>
      </c>
      <c r="Q9">
        <v>0.57899999999999996</v>
      </c>
      <c r="R9">
        <v>0.57199999999999995</v>
      </c>
      <c r="S9">
        <v>0.57099999999999995</v>
      </c>
      <c r="T9" s="119">
        <v>0.65300000000000002</v>
      </c>
    </row>
    <row r="10" spans="13:20" ht="48.75" thickBot="1">
      <c r="M10" s="37">
        <v>3</v>
      </c>
      <c r="N10" s="81" t="s">
        <v>51</v>
      </c>
      <c r="O10" s="81" t="s">
        <v>52</v>
      </c>
      <c r="P10" s="81" t="s">
        <v>102</v>
      </c>
      <c r="Q10">
        <v>0.57599999999999996</v>
      </c>
      <c r="R10">
        <v>0.54700000000000004</v>
      </c>
      <c r="S10">
        <v>0.53700000000000003</v>
      </c>
      <c r="T10" s="119">
        <v>0.49399999999999999</v>
      </c>
    </row>
    <row r="11" spans="13:20" ht="48.75" thickBot="1">
      <c r="M11" s="37">
        <v>2</v>
      </c>
      <c r="N11" s="81" t="s">
        <v>0</v>
      </c>
      <c r="O11" s="81" t="s">
        <v>53</v>
      </c>
      <c r="P11" s="81" t="s">
        <v>57</v>
      </c>
      <c r="Q11">
        <v>0.64</v>
      </c>
      <c r="R11">
        <v>0.65600000000000003</v>
      </c>
      <c r="S11">
        <v>0.60099999999999998</v>
      </c>
      <c r="T11" s="119">
        <v>0.68200000000000005</v>
      </c>
    </row>
    <row r="12" spans="13:20" ht="36.75" thickBot="1">
      <c r="M12" s="37">
        <v>1</v>
      </c>
      <c r="N12" s="81" t="s">
        <v>54</v>
      </c>
      <c r="O12" s="81" t="s">
        <v>55</v>
      </c>
      <c r="P12" s="81" t="s">
        <v>56</v>
      </c>
      <c r="Q12">
        <v>0.33500000000000002</v>
      </c>
      <c r="R12">
        <v>0.373</v>
      </c>
      <c r="S12">
        <v>0.34799999999999998</v>
      </c>
      <c r="T12" s="119">
        <v>0.45600000000000002</v>
      </c>
    </row>
  </sheetData>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0"/>
  <dimension ref="A1:N27"/>
  <sheetViews>
    <sheetView topLeftCell="A22" workbookViewId="0">
      <selection activeCell="A21" sqref="A21"/>
    </sheetView>
  </sheetViews>
  <sheetFormatPr defaultRowHeight="16.5"/>
  <cols>
    <col min="1" max="1" width="13" bestFit="1" customWidth="1"/>
    <col min="2" max="2" width="10.5" bestFit="1" customWidth="1"/>
    <col min="3" max="4" width="16.5" bestFit="1" customWidth="1"/>
    <col min="5" max="5" width="10.375" bestFit="1" customWidth="1"/>
    <col min="6" max="9" width="15.625" bestFit="1" customWidth="1"/>
    <col min="11" max="11" width="22" bestFit="1" customWidth="1"/>
    <col min="12" max="12" width="16.75" bestFit="1" customWidth="1"/>
  </cols>
  <sheetData>
    <row r="1" spans="1:14">
      <c r="A1" s="120" t="s">
        <v>445</v>
      </c>
      <c r="B1" s="120"/>
      <c r="C1" s="121" t="s">
        <v>266</v>
      </c>
      <c r="D1" s="121" t="s">
        <v>266</v>
      </c>
      <c r="E1" s="121" t="s">
        <v>266</v>
      </c>
      <c r="F1" s="121" t="s">
        <v>446</v>
      </c>
      <c r="G1" s="121" t="s">
        <v>267</v>
      </c>
      <c r="H1" s="121" t="s">
        <v>446</v>
      </c>
      <c r="I1" s="121" t="s">
        <v>267</v>
      </c>
      <c r="J1" s="122"/>
      <c r="K1" s="121"/>
      <c r="L1" s="121" t="s">
        <v>447</v>
      </c>
    </row>
    <row r="2" spans="1:14">
      <c r="A2" s="3" t="s">
        <v>7</v>
      </c>
      <c r="B2" s="3"/>
      <c r="C2" s="124" t="s">
        <v>268</v>
      </c>
      <c r="D2" s="124" t="s">
        <v>268</v>
      </c>
      <c r="E2" s="124" t="s">
        <v>268</v>
      </c>
      <c r="F2" s="125" t="s">
        <v>448</v>
      </c>
      <c r="G2" s="125" t="s">
        <v>448</v>
      </c>
      <c r="H2" s="125" t="s">
        <v>449</v>
      </c>
      <c r="I2" s="125" t="s">
        <v>449</v>
      </c>
      <c r="J2" s="123"/>
      <c r="K2" s="124" t="s">
        <v>450</v>
      </c>
      <c r="L2" s="124" t="s">
        <v>451</v>
      </c>
      <c r="N2" t="s">
        <v>452</v>
      </c>
    </row>
    <row r="3" spans="1:14">
      <c r="A3" s="3" t="s">
        <v>9</v>
      </c>
      <c r="B3" s="3"/>
      <c r="C3" s="124">
        <v>20210731</v>
      </c>
      <c r="D3" s="124">
        <v>20210731</v>
      </c>
      <c r="E3" s="124">
        <v>20210731</v>
      </c>
      <c r="F3" s="125">
        <v>2021</v>
      </c>
      <c r="G3" s="125">
        <v>2021</v>
      </c>
      <c r="H3" s="125">
        <v>2021</v>
      </c>
      <c r="I3" s="125">
        <v>2021</v>
      </c>
      <c r="J3" s="123"/>
      <c r="K3" s="126" t="s">
        <v>453</v>
      </c>
      <c r="L3" s="124" t="s">
        <v>454</v>
      </c>
      <c r="N3">
        <v>20210731</v>
      </c>
    </row>
    <row r="4" spans="1:14">
      <c r="A4" s="13" t="s">
        <v>455</v>
      </c>
      <c r="B4" s="13" t="s">
        <v>456</v>
      </c>
      <c r="C4" s="127" t="s">
        <v>269</v>
      </c>
      <c r="D4" s="127" t="s">
        <v>270</v>
      </c>
      <c r="E4" s="127" t="s">
        <v>271</v>
      </c>
      <c r="F4" s="127">
        <v>6000991040</v>
      </c>
      <c r="G4" s="127">
        <v>3000991040</v>
      </c>
      <c r="H4" s="127">
        <v>6000991040</v>
      </c>
      <c r="I4" s="127">
        <v>3000991040</v>
      </c>
      <c r="J4" s="123"/>
      <c r="K4" s="127">
        <v>20210731</v>
      </c>
      <c r="L4" s="125" t="s">
        <v>457</v>
      </c>
    </row>
    <row r="5" spans="1:14">
      <c r="A5" s="26" t="s">
        <v>458</v>
      </c>
      <c r="B5" s="26" t="s">
        <v>459</v>
      </c>
      <c r="C5" s="128" t="s">
        <v>272</v>
      </c>
      <c r="D5" s="128" t="s">
        <v>273</v>
      </c>
      <c r="E5" s="128" t="s">
        <v>274</v>
      </c>
      <c r="F5" s="128" t="s">
        <v>275</v>
      </c>
      <c r="G5" s="128" t="s">
        <v>275</v>
      </c>
      <c r="H5" s="128" t="s">
        <v>275</v>
      </c>
      <c r="I5" s="128" t="s">
        <v>275</v>
      </c>
      <c r="J5" s="123"/>
      <c r="K5" s="129" t="s">
        <v>460</v>
      </c>
      <c r="L5" s="129" t="s">
        <v>461</v>
      </c>
    </row>
    <row r="6" spans="1:14">
      <c r="A6" s="130" t="s">
        <v>18</v>
      </c>
      <c r="B6" s="131" t="s">
        <v>47</v>
      </c>
      <c r="C6" s="132">
        <v>52330123</v>
      </c>
      <c r="D6" s="132">
        <v>0</v>
      </c>
      <c r="E6" s="132">
        <v>8000</v>
      </c>
      <c r="F6" s="133">
        <v>1137473.399</v>
      </c>
      <c r="G6" s="133">
        <v>485000</v>
      </c>
      <c r="H6" s="134"/>
      <c r="I6" s="134"/>
      <c r="J6" s="123"/>
      <c r="K6" s="135">
        <f>(C6-D6)*E6/10^6</f>
        <v>418640.984</v>
      </c>
      <c r="L6" s="136">
        <f>F6/K6*100</f>
        <v>271.70617366024533</v>
      </c>
    </row>
    <row r="7" spans="1:14">
      <c r="A7" s="137" t="s">
        <v>17</v>
      </c>
      <c r="B7" s="138" t="s">
        <v>49</v>
      </c>
      <c r="C7" s="139">
        <v>63341590</v>
      </c>
      <c r="D7" s="139">
        <v>0</v>
      </c>
      <c r="E7" s="139">
        <v>5940</v>
      </c>
      <c r="F7" s="140">
        <v>434624.652</v>
      </c>
      <c r="G7" s="140">
        <v>284782.73</v>
      </c>
      <c r="H7" s="141"/>
      <c r="I7" s="141"/>
      <c r="J7" s="123"/>
      <c r="K7" s="135">
        <f t="shared" ref="K7:K10" si="0">(C7-D7)*E7/10^6</f>
        <v>376249.04460000002</v>
      </c>
      <c r="L7" s="136">
        <f t="shared" ref="L7:L10" si="1">F7/K7*100</f>
        <v>115.51515099847245</v>
      </c>
    </row>
    <row r="8" spans="1:14">
      <c r="A8" s="137" t="s">
        <v>19</v>
      </c>
      <c r="B8" s="138" t="s">
        <v>51</v>
      </c>
      <c r="C8" s="139">
        <v>7826815</v>
      </c>
      <c r="D8" s="139">
        <v>0</v>
      </c>
      <c r="E8" s="139">
        <v>4105</v>
      </c>
      <c r="F8" s="140">
        <v>62857.364090000003</v>
      </c>
      <c r="G8" s="140">
        <v>62857.364090000003</v>
      </c>
      <c r="H8" s="141">
        <v>64094.801299999999</v>
      </c>
      <c r="I8" s="141">
        <v>64094.801299999999</v>
      </c>
      <c r="J8" s="123"/>
      <c r="K8" s="135">
        <f t="shared" si="0"/>
        <v>32129.075574999999</v>
      </c>
      <c r="L8" s="136">
        <f t="shared" si="1"/>
        <v>195.64012647444494</v>
      </c>
    </row>
    <row r="9" spans="1:14">
      <c r="A9" s="137" t="s">
        <v>15</v>
      </c>
      <c r="B9" s="138" t="s">
        <v>0</v>
      </c>
      <c r="C9" s="139">
        <v>46224127</v>
      </c>
      <c r="D9" s="142">
        <v>307948</v>
      </c>
      <c r="E9" s="139">
        <v>1495</v>
      </c>
      <c r="F9" s="140">
        <v>120700</v>
      </c>
      <c r="G9" s="140">
        <v>120700</v>
      </c>
      <c r="H9" s="141">
        <v>120700</v>
      </c>
      <c r="I9" s="141">
        <v>120700</v>
      </c>
      <c r="J9" s="123"/>
      <c r="K9" s="135">
        <f t="shared" si="0"/>
        <v>68644.687604999999</v>
      </c>
      <c r="L9" s="136">
        <f t="shared" si="1"/>
        <v>175.83298025120354</v>
      </c>
    </row>
    <row r="10" spans="1:14">
      <c r="A10" s="143" t="s">
        <v>14</v>
      </c>
      <c r="B10" s="144" t="s">
        <v>54</v>
      </c>
      <c r="C10" s="11">
        <v>4217390</v>
      </c>
      <c r="D10" s="145">
        <v>116147</v>
      </c>
      <c r="E10" s="11">
        <v>11450</v>
      </c>
      <c r="F10" s="146">
        <v>40171.234279999997</v>
      </c>
      <c r="G10" s="146">
        <v>40171.234279999997</v>
      </c>
      <c r="H10" s="147">
        <v>228.01823999999999</v>
      </c>
      <c r="I10" s="147">
        <v>228.01823999999999</v>
      </c>
      <c r="J10" s="123"/>
      <c r="K10" s="135">
        <f t="shared" si="0"/>
        <v>46959.232349999998</v>
      </c>
      <c r="L10" s="136">
        <f t="shared" si="1"/>
        <v>85.544912618231933</v>
      </c>
    </row>
    <row r="11" spans="1:14">
      <c r="D11" t="s">
        <v>462</v>
      </c>
    </row>
    <row r="14" spans="1:14">
      <c r="K14" t="s">
        <v>463</v>
      </c>
    </row>
    <row r="27" spans="6:6">
      <c r="F27" t="s">
        <v>444</v>
      </c>
    </row>
  </sheetData>
  <phoneticPr fontId="2"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dimension ref="A1:U250"/>
  <sheetViews>
    <sheetView workbookViewId="0">
      <selection activeCell="A21" sqref="A21"/>
    </sheetView>
  </sheetViews>
  <sheetFormatPr defaultRowHeight="16.5"/>
  <sheetData>
    <row r="1" spans="1:21" ht="17.25" thickBot="1">
      <c r="A1" s="176" t="s">
        <v>120</v>
      </c>
      <c r="B1" s="176" t="s">
        <v>124</v>
      </c>
      <c r="C1" s="176" t="s">
        <v>125</v>
      </c>
      <c r="D1" s="176" t="s">
        <v>126</v>
      </c>
      <c r="E1" s="176" t="s">
        <v>127</v>
      </c>
      <c r="F1" s="176" t="s">
        <v>128</v>
      </c>
      <c r="G1" s="176" t="s">
        <v>129</v>
      </c>
    </row>
    <row r="2" spans="1:21" ht="17.25" thickBot="1">
      <c r="A2" s="176"/>
      <c r="B2" s="176"/>
      <c r="C2" s="176"/>
      <c r="D2" s="176"/>
      <c r="E2" s="176"/>
      <c r="F2" s="174">
        <f>AVERAGE(F3:F250)</f>
        <v>1.7969798387096777E-2</v>
      </c>
      <c r="G2" s="173">
        <f>AVERAGE(G3:G250)</f>
        <v>0.1330851612903225</v>
      </c>
    </row>
    <row r="3" spans="1:21">
      <c r="A3" s="172" t="s">
        <v>465</v>
      </c>
      <c r="B3" s="177">
        <v>1.491E-2</v>
      </c>
      <c r="C3" s="177">
        <v>0.23633000000000001</v>
      </c>
      <c r="D3" s="177">
        <v>0.22112000000000001</v>
      </c>
      <c r="E3" s="177">
        <v>0.16216</v>
      </c>
      <c r="F3" s="177">
        <v>1.8669999999999999E-2</v>
      </c>
      <c r="G3" s="177">
        <v>0.14349000000000001</v>
      </c>
    </row>
    <row r="4" spans="1:21" ht="17.25" thickBot="1">
      <c r="A4" s="172" t="s">
        <v>466</v>
      </c>
      <c r="B4" s="177">
        <v>1.472E-2</v>
      </c>
      <c r="C4" s="177">
        <v>0.23472000000000001</v>
      </c>
      <c r="D4" s="177">
        <v>0.22183</v>
      </c>
      <c r="E4" s="177">
        <v>0.16016</v>
      </c>
      <c r="F4" s="177">
        <v>1.8919999999999999E-2</v>
      </c>
      <c r="G4" s="177">
        <v>0.14124</v>
      </c>
    </row>
    <row r="5" spans="1:21" ht="17.25" thickBot="1">
      <c r="A5" s="172" t="s">
        <v>467</v>
      </c>
      <c r="B5" s="177">
        <v>1.4829999999999999E-2</v>
      </c>
      <c r="C5" s="177">
        <v>0.22902</v>
      </c>
      <c r="D5" s="177">
        <v>0.22456999999999999</v>
      </c>
      <c r="E5" s="177">
        <v>0.15917000000000001</v>
      </c>
      <c r="F5" s="177">
        <v>1.8509999999999999E-2</v>
      </c>
      <c r="G5" s="177">
        <v>0.14066000000000001</v>
      </c>
      <c r="J5" s="158" t="s">
        <v>347</v>
      </c>
      <c r="K5" s="158" t="s">
        <v>348</v>
      </c>
      <c r="L5" s="158" t="s">
        <v>349</v>
      </c>
      <c r="M5" s="158" t="s">
        <v>347</v>
      </c>
      <c r="N5" s="158" t="s">
        <v>348</v>
      </c>
      <c r="O5" s="158" t="s">
        <v>349</v>
      </c>
      <c r="P5" s="158" t="s">
        <v>347</v>
      </c>
      <c r="Q5" s="158" t="s">
        <v>348</v>
      </c>
      <c r="R5" s="158" t="s">
        <v>349</v>
      </c>
      <c r="S5" s="158" t="s">
        <v>347</v>
      </c>
      <c r="T5" s="158" t="s">
        <v>348</v>
      </c>
      <c r="U5" s="159" t="s">
        <v>349</v>
      </c>
    </row>
    <row r="6" spans="1:21" ht="17.25" thickBot="1">
      <c r="A6" s="172" t="s">
        <v>468</v>
      </c>
      <c r="B6" s="177">
        <v>1.4829999999999999E-2</v>
      </c>
      <c r="C6" s="177">
        <v>0.22844999999999999</v>
      </c>
      <c r="D6" s="177">
        <v>0.22478000000000001</v>
      </c>
      <c r="E6" s="177">
        <v>0.15872</v>
      </c>
      <c r="F6" s="177">
        <v>1.8749999999999999E-2</v>
      </c>
      <c r="G6" s="177">
        <v>0.13997000000000001</v>
      </c>
      <c r="J6" s="163" t="s">
        <v>465</v>
      </c>
      <c r="K6" s="160">
        <f>F3</f>
        <v>1.8669999999999999E-2</v>
      </c>
      <c r="L6" s="160">
        <f>G3</f>
        <v>0.14349000000000001</v>
      </c>
      <c r="M6" s="163" t="s">
        <v>379</v>
      </c>
      <c r="N6" s="160">
        <f>F66</f>
        <v>2.1299999999999999E-2</v>
      </c>
      <c r="O6" s="160">
        <f>G66</f>
        <v>0.12592</v>
      </c>
      <c r="P6" s="163" t="s">
        <v>277</v>
      </c>
      <c r="Q6" s="160">
        <f>F129</f>
        <v>1.7649999999999999E-2</v>
      </c>
      <c r="R6" s="160">
        <f>G129</f>
        <v>0.14030000000000001</v>
      </c>
      <c r="S6" s="163" t="s">
        <v>133</v>
      </c>
      <c r="T6" s="160">
        <f>F192</f>
        <v>1.4970000000000001E-2</v>
      </c>
      <c r="U6" s="160">
        <f>G192</f>
        <v>0.1313</v>
      </c>
    </row>
    <row r="7" spans="1:21" ht="17.25" thickBot="1">
      <c r="A7" s="172" t="s">
        <v>469</v>
      </c>
      <c r="B7" s="177">
        <v>1.487E-2</v>
      </c>
      <c r="C7" s="177">
        <v>0.22764999999999999</v>
      </c>
      <c r="D7" s="177">
        <v>0.22503999999999999</v>
      </c>
      <c r="E7" s="177">
        <v>0.15816</v>
      </c>
      <c r="F7" s="177">
        <v>1.8499999999999999E-2</v>
      </c>
      <c r="G7" s="177">
        <v>0.13966000000000001</v>
      </c>
      <c r="J7" s="163" t="s">
        <v>466</v>
      </c>
      <c r="K7" s="160">
        <f t="shared" ref="K7:L68" si="0">F4</f>
        <v>1.8919999999999999E-2</v>
      </c>
      <c r="L7" s="160">
        <f t="shared" si="0"/>
        <v>0.14124</v>
      </c>
      <c r="M7" s="163" t="s">
        <v>380</v>
      </c>
      <c r="N7" s="160">
        <f t="shared" ref="N7:O68" si="1">F67</f>
        <v>2.102E-2</v>
      </c>
      <c r="O7" s="160">
        <f t="shared" si="1"/>
        <v>0.12772</v>
      </c>
      <c r="P7" s="163" t="s">
        <v>278</v>
      </c>
      <c r="Q7" s="160">
        <f t="shared" ref="Q7:R68" si="2">F130</f>
        <v>1.762E-2</v>
      </c>
      <c r="R7" s="160">
        <f t="shared" si="2"/>
        <v>0.14032</v>
      </c>
      <c r="S7" s="163" t="s">
        <v>134</v>
      </c>
      <c r="T7" s="160">
        <f t="shared" ref="T7:U64" si="3">F193</f>
        <v>1.507E-2</v>
      </c>
      <c r="U7" s="160">
        <f t="shared" si="3"/>
        <v>0.12851000000000001</v>
      </c>
    </row>
    <row r="8" spans="1:21" ht="17.25" thickBot="1">
      <c r="A8" s="172" t="s">
        <v>470</v>
      </c>
      <c r="B8" s="177">
        <v>1.4630000000000001E-2</v>
      </c>
      <c r="C8" s="177">
        <v>0.22034999999999999</v>
      </c>
      <c r="D8" s="177">
        <v>0.22728000000000001</v>
      </c>
      <c r="E8" s="177">
        <v>0.15397</v>
      </c>
      <c r="F8" s="177">
        <v>1.882E-2</v>
      </c>
      <c r="G8" s="177">
        <v>0.13514999999999999</v>
      </c>
      <c r="J8" s="163" t="s">
        <v>467</v>
      </c>
      <c r="K8" s="160">
        <f t="shared" si="0"/>
        <v>1.8509999999999999E-2</v>
      </c>
      <c r="L8" s="160">
        <f t="shared" si="0"/>
        <v>0.14066000000000001</v>
      </c>
      <c r="M8" s="163" t="s">
        <v>381</v>
      </c>
      <c r="N8" s="160">
        <f t="shared" si="1"/>
        <v>2.077E-2</v>
      </c>
      <c r="O8" s="160">
        <f t="shared" si="1"/>
        <v>0.12998000000000001</v>
      </c>
      <c r="P8" s="163" t="s">
        <v>279</v>
      </c>
      <c r="Q8" s="160">
        <f t="shared" si="2"/>
        <v>1.7670000000000002E-2</v>
      </c>
      <c r="R8" s="160">
        <f t="shared" si="2"/>
        <v>0.14019000000000001</v>
      </c>
      <c r="S8" s="163" t="s">
        <v>135</v>
      </c>
      <c r="T8" s="160">
        <f t="shared" si="3"/>
        <v>1.485E-2</v>
      </c>
      <c r="U8" s="160">
        <f t="shared" si="3"/>
        <v>0.12770000000000001</v>
      </c>
    </row>
    <row r="9" spans="1:21" ht="17.25" thickBot="1">
      <c r="A9" s="172" t="s">
        <v>471</v>
      </c>
      <c r="B9" s="177">
        <v>1.4590000000000001E-2</v>
      </c>
      <c r="C9" s="177">
        <v>0.22040000000000001</v>
      </c>
      <c r="D9" s="177">
        <v>0.22774</v>
      </c>
      <c r="E9" s="177">
        <v>0.15398000000000001</v>
      </c>
      <c r="F9" s="177">
        <v>1.9099999999999999E-2</v>
      </c>
      <c r="G9" s="177">
        <v>0.13488</v>
      </c>
      <c r="J9" s="163" t="s">
        <v>468</v>
      </c>
      <c r="K9" s="160">
        <f t="shared" si="0"/>
        <v>1.8749999999999999E-2</v>
      </c>
      <c r="L9" s="160">
        <f t="shared" si="0"/>
        <v>0.13997000000000001</v>
      </c>
      <c r="M9" s="163" t="s">
        <v>382</v>
      </c>
      <c r="N9" s="160">
        <f t="shared" si="1"/>
        <v>2.07E-2</v>
      </c>
      <c r="O9" s="160">
        <f t="shared" si="1"/>
        <v>0.12436999999999999</v>
      </c>
      <c r="P9" s="163" t="s">
        <v>280</v>
      </c>
      <c r="Q9" s="160">
        <f t="shared" si="2"/>
        <v>1.7770000000000001E-2</v>
      </c>
      <c r="R9" s="160">
        <f t="shared" si="2"/>
        <v>0.13983999999999999</v>
      </c>
      <c r="S9" s="163" t="s">
        <v>136</v>
      </c>
      <c r="T9" s="160">
        <f t="shared" si="3"/>
        <v>1.495E-2</v>
      </c>
      <c r="U9" s="160">
        <f t="shared" si="3"/>
        <v>0.12691</v>
      </c>
    </row>
    <row r="10" spans="1:21" ht="17.25" thickBot="1">
      <c r="A10" s="172" t="s">
        <v>472</v>
      </c>
      <c r="B10" s="177">
        <v>1.4789999999999999E-2</v>
      </c>
      <c r="C10" s="177">
        <v>0.22031999999999999</v>
      </c>
      <c r="D10" s="177">
        <v>0.22872000000000001</v>
      </c>
      <c r="E10" s="177">
        <v>0.15443000000000001</v>
      </c>
      <c r="F10" s="177">
        <v>1.8849999999999999E-2</v>
      </c>
      <c r="G10" s="177">
        <v>0.13558000000000001</v>
      </c>
      <c r="J10" s="163" t="s">
        <v>469</v>
      </c>
      <c r="K10" s="160">
        <f t="shared" si="0"/>
        <v>1.8499999999999999E-2</v>
      </c>
      <c r="L10" s="160">
        <f t="shared" si="0"/>
        <v>0.13966000000000001</v>
      </c>
      <c r="M10" s="163" t="s">
        <v>383</v>
      </c>
      <c r="N10" s="160">
        <f t="shared" si="1"/>
        <v>2.077E-2</v>
      </c>
      <c r="O10" s="160">
        <f t="shared" si="1"/>
        <v>0.12371</v>
      </c>
      <c r="P10" s="163" t="s">
        <v>281</v>
      </c>
      <c r="Q10" s="160">
        <f t="shared" si="2"/>
        <v>1.755E-2</v>
      </c>
      <c r="R10" s="160">
        <f t="shared" si="2"/>
        <v>0.14071</v>
      </c>
      <c r="S10" s="163" t="s">
        <v>137</v>
      </c>
      <c r="T10" s="160">
        <f t="shared" si="3"/>
        <v>1.5049999999999999E-2</v>
      </c>
      <c r="U10" s="160">
        <f t="shared" si="3"/>
        <v>0.12691</v>
      </c>
    </row>
    <row r="11" spans="1:21" ht="17.25" thickBot="1">
      <c r="A11" s="172" t="s">
        <v>473</v>
      </c>
      <c r="B11" s="177">
        <v>1.473E-2</v>
      </c>
      <c r="C11" s="177">
        <v>0.21915999999999999</v>
      </c>
      <c r="D11" s="177">
        <v>0.22911000000000001</v>
      </c>
      <c r="E11" s="177">
        <v>0.15218000000000001</v>
      </c>
      <c r="F11" s="177">
        <v>1.9019999999999999E-2</v>
      </c>
      <c r="G11" s="177">
        <v>0.13316</v>
      </c>
      <c r="J11" s="163" t="s">
        <v>470</v>
      </c>
      <c r="K11" s="160">
        <f t="shared" si="0"/>
        <v>1.882E-2</v>
      </c>
      <c r="L11" s="160">
        <f t="shared" si="0"/>
        <v>0.13514999999999999</v>
      </c>
      <c r="M11" s="163" t="s">
        <v>384</v>
      </c>
      <c r="N11" s="160">
        <f t="shared" si="1"/>
        <v>2.0449999999999999E-2</v>
      </c>
      <c r="O11" s="160">
        <f t="shared" si="1"/>
        <v>0.12409000000000001</v>
      </c>
      <c r="P11" s="163" t="s">
        <v>282</v>
      </c>
      <c r="Q11" s="160">
        <f t="shared" si="2"/>
        <v>1.702E-2</v>
      </c>
      <c r="R11" s="160">
        <f t="shared" si="2"/>
        <v>0.14118</v>
      </c>
      <c r="S11" s="163" t="s">
        <v>138</v>
      </c>
      <c r="T11" s="160">
        <f t="shared" si="3"/>
        <v>1.52E-2</v>
      </c>
      <c r="U11" s="160">
        <f t="shared" si="3"/>
        <v>0.12584000000000001</v>
      </c>
    </row>
    <row r="12" spans="1:21" ht="17.25" thickBot="1">
      <c r="A12" s="172" t="s">
        <v>474</v>
      </c>
      <c r="B12" s="177">
        <v>1.4319999999999999E-2</v>
      </c>
      <c r="C12" s="177">
        <v>0.219</v>
      </c>
      <c r="D12" s="177">
        <v>0.22882</v>
      </c>
      <c r="E12" s="177">
        <v>0.15026999999999999</v>
      </c>
      <c r="F12" s="177">
        <v>1.9769999999999999E-2</v>
      </c>
      <c r="G12" s="177">
        <v>0.1305</v>
      </c>
      <c r="J12" s="163" t="s">
        <v>471</v>
      </c>
      <c r="K12" s="160">
        <f t="shared" si="0"/>
        <v>1.9099999999999999E-2</v>
      </c>
      <c r="L12" s="160">
        <f t="shared" si="0"/>
        <v>0.13488</v>
      </c>
      <c r="M12" s="163" t="s">
        <v>385</v>
      </c>
      <c r="N12" s="160">
        <f t="shared" si="1"/>
        <v>2.0049999999999998E-2</v>
      </c>
      <c r="O12" s="160">
        <f t="shared" si="1"/>
        <v>0.12474</v>
      </c>
      <c r="P12" s="163" t="s">
        <v>283</v>
      </c>
      <c r="Q12" s="160">
        <f t="shared" si="2"/>
        <v>1.702E-2</v>
      </c>
      <c r="R12" s="160">
        <f t="shared" si="2"/>
        <v>0.14243</v>
      </c>
      <c r="S12" s="163" t="s">
        <v>139</v>
      </c>
      <c r="T12" s="160">
        <f t="shared" si="3"/>
        <v>1.465E-2</v>
      </c>
      <c r="U12" s="160">
        <f t="shared" si="3"/>
        <v>0.12883</v>
      </c>
    </row>
    <row r="13" spans="1:21" ht="17.25" thickBot="1">
      <c r="A13" s="172" t="s">
        <v>475</v>
      </c>
      <c r="B13" s="177">
        <v>1.421E-2</v>
      </c>
      <c r="C13" s="177">
        <v>0.23547999999999999</v>
      </c>
      <c r="D13" s="177">
        <v>0.23044999999999999</v>
      </c>
      <c r="E13" s="177">
        <v>0.15465000000000001</v>
      </c>
      <c r="F13" s="177">
        <v>2.017E-2</v>
      </c>
      <c r="G13" s="177">
        <v>0.13447999999999999</v>
      </c>
      <c r="J13" s="163" t="s">
        <v>472</v>
      </c>
      <c r="K13" s="160">
        <f t="shared" si="0"/>
        <v>1.8849999999999999E-2</v>
      </c>
      <c r="L13" s="160">
        <f t="shared" si="0"/>
        <v>0.13558000000000001</v>
      </c>
      <c r="M13" s="163" t="s">
        <v>386</v>
      </c>
      <c r="N13" s="160">
        <f t="shared" si="1"/>
        <v>2.0049999999999998E-2</v>
      </c>
      <c r="O13" s="160">
        <f t="shared" si="1"/>
        <v>0.13191</v>
      </c>
      <c r="P13" s="163" t="s">
        <v>284</v>
      </c>
      <c r="Q13" s="160">
        <f t="shared" si="2"/>
        <v>1.7100000000000001E-2</v>
      </c>
      <c r="R13" s="160">
        <f t="shared" si="2"/>
        <v>0.14222000000000001</v>
      </c>
      <c r="S13" s="163" t="s">
        <v>140</v>
      </c>
      <c r="T13" s="160">
        <f t="shared" si="3"/>
        <v>1.44E-2</v>
      </c>
      <c r="U13" s="160">
        <f t="shared" si="3"/>
        <v>0.12903999999999999</v>
      </c>
    </row>
    <row r="14" spans="1:21" ht="17.25" thickBot="1">
      <c r="A14" s="172" t="s">
        <v>476</v>
      </c>
      <c r="B14" s="177">
        <v>1.423E-2</v>
      </c>
      <c r="C14" s="177">
        <v>0.22055</v>
      </c>
      <c r="D14" s="177">
        <v>0.23125999999999999</v>
      </c>
      <c r="E14" s="177">
        <v>0.15018000000000001</v>
      </c>
      <c r="F14" s="177">
        <v>2.0049999999999998E-2</v>
      </c>
      <c r="G14" s="177">
        <v>0.13013</v>
      </c>
      <c r="J14" s="163" t="s">
        <v>473</v>
      </c>
      <c r="K14" s="160">
        <f t="shared" si="0"/>
        <v>1.9019999999999999E-2</v>
      </c>
      <c r="L14" s="160">
        <f t="shared" si="0"/>
        <v>0.13316</v>
      </c>
      <c r="M14" s="163" t="s">
        <v>387</v>
      </c>
      <c r="N14" s="160">
        <f t="shared" si="1"/>
        <v>2.0060000000000001E-2</v>
      </c>
      <c r="O14" s="160">
        <f t="shared" si="1"/>
        <v>0.13100999999999999</v>
      </c>
      <c r="P14" s="163" t="s">
        <v>285</v>
      </c>
      <c r="Q14" s="160">
        <f t="shared" si="2"/>
        <v>1.7100000000000001E-2</v>
      </c>
      <c r="R14" s="160">
        <f t="shared" si="2"/>
        <v>0.14124</v>
      </c>
      <c r="S14" s="163" t="s">
        <v>141</v>
      </c>
      <c r="T14" s="160">
        <f t="shared" si="3"/>
        <v>1.4999999999999999E-2</v>
      </c>
      <c r="U14" s="160">
        <f t="shared" si="3"/>
        <v>0.12494</v>
      </c>
    </row>
    <row r="15" spans="1:21" ht="17.25" thickBot="1">
      <c r="A15" s="172" t="s">
        <v>477</v>
      </c>
      <c r="B15" s="177">
        <v>1.4330000000000001E-2</v>
      </c>
      <c r="C15" s="177">
        <v>0.22222</v>
      </c>
      <c r="D15" s="177">
        <v>0.23149</v>
      </c>
      <c r="E15" s="177">
        <v>0.15079000000000001</v>
      </c>
      <c r="F15" s="177">
        <v>2.002E-2</v>
      </c>
      <c r="G15" s="177">
        <v>0.13077</v>
      </c>
      <c r="J15" s="163" t="s">
        <v>474</v>
      </c>
      <c r="K15" s="160">
        <f t="shared" si="0"/>
        <v>1.9769999999999999E-2</v>
      </c>
      <c r="L15" s="160">
        <f t="shared" si="0"/>
        <v>0.1305</v>
      </c>
      <c r="M15" s="163" t="s">
        <v>388</v>
      </c>
      <c r="N15" s="160">
        <f t="shared" si="1"/>
        <v>1.9800000000000002E-2</v>
      </c>
      <c r="O15" s="160">
        <f t="shared" si="1"/>
        <v>0.13227</v>
      </c>
      <c r="P15" s="163" t="s">
        <v>286</v>
      </c>
      <c r="Q15" s="160">
        <f t="shared" si="2"/>
        <v>1.7299999999999999E-2</v>
      </c>
      <c r="R15" s="160">
        <f t="shared" si="2"/>
        <v>0.12352</v>
      </c>
      <c r="S15" s="163" t="s">
        <v>142</v>
      </c>
      <c r="T15" s="160">
        <f t="shared" si="3"/>
        <v>1.472E-2</v>
      </c>
      <c r="U15" s="160">
        <f t="shared" si="3"/>
        <v>0.12453</v>
      </c>
    </row>
    <row r="16" spans="1:21" ht="17.25" thickBot="1">
      <c r="A16" s="172" t="s">
        <v>478</v>
      </c>
      <c r="B16" s="177">
        <v>1.43E-2</v>
      </c>
      <c r="C16" s="177">
        <v>0.21942</v>
      </c>
      <c r="D16" s="177">
        <v>0.23141</v>
      </c>
      <c r="E16" s="177">
        <v>0.15010000000000001</v>
      </c>
      <c r="F16" s="177">
        <v>2.0299999999999999E-2</v>
      </c>
      <c r="G16" s="177">
        <v>0.1298</v>
      </c>
      <c r="J16" s="163" t="s">
        <v>475</v>
      </c>
      <c r="K16" s="160">
        <f t="shared" si="0"/>
        <v>2.017E-2</v>
      </c>
      <c r="L16" s="160">
        <f t="shared" si="0"/>
        <v>0.13447999999999999</v>
      </c>
      <c r="M16" s="163" t="s">
        <v>389</v>
      </c>
      <c r="N16" s="160">
        <f t="shared" si="1"/>
        <v>2.0219999999999998E-2</v>
      </c>
      <c r="O16" s="160">
        <f t="shared" si="1"/>
        <v>0.13583000000000001</v>
      </c>
      <c r="P16" s="163" t="s">
        <v>287</v>
      </c>
      <c r="Q16" s="160">
        <f t="shared" si="2"/>
        <v>1.7319999999999999E-2</v>
      </c>
      <c r="R16" s="160">
        <f t="shared" si="2"/>
        <v>0.1183</v>
      </c>
      <c r="S16" s="163" t="s">
        <v>143</v>
      </c>
      <c r="T16" s="160">
        <f t="shared" si="3"/>
        <v>1.512E-2</v>
      </c>
      <c r="U16" s="160">
        <f t="shared" si="3"/>
        <v>0.12383</v>
      </c>
    </row>
    <row r="17" spans="1:21" ht="17.25" thickBot="1">
      <c r="A17" s="172" t="s">
        <v>479</v>
      </c>
      <c r="B17" s="177">
        <v>1.4409999999999999E-2</v>
      </c>
      <c r="C17" s="177">
        <v>0.21970999999999999</v>
      </c>
      <c r="D17" s="177">
        <v>0.23141</v>
      </c>
      <c r="E17" s="177">
        <v>0.15432000000000001</v>
      </c>
      <c r="F17" s="177">
        <v>2.0219999999999998E-2</v>
      </c>
      <c r="G17" s="177">
        <v>0.1341</v>
      </c>
      <c r="J17" s="163" t="s">
        <v>476</v>
      </c>
      <c r="K17" s="160">
        <f t="shared" si="0"/>
        <v>2.0049999999999998E-2</v>
      </c>
      <c r="L17" s="160">
        <f t="shared" si="0"/>
        <v>0.13013</v>
      </c>
      <c r="M17" s="163" t="s">
        <v>390</v>
      </c>
      <c r="N17" s="160">
        <f t="shared" si="1"/>
        <v>2.0150000000000001E-2</v>
      </c>
      <c r="O17" s="160">
        <f t="shared" si="1"/>
        <v>0.13758000000000001</v>
      </c>
      <c r="P17" s="163" t="s">
        <v>288</v>
      </c>
      <c r="Q17" s="160">
        <f t="shared" si="2"/>
        <v>1.7170000000000001E-2</v>
      </c>
      <c r="R17" s="160">
        <f t="shared" si="2"/>
        <v>0.11840000000000001</v>
      </c>
      <c r="S17" s="163" t="s">
        <v>144</v>
      </c>
      <c r="T17" s="160">
        <f t="shared" si="3"/>
        <v>1.52E-2</v>
      </c>
      <c r="U17" s="160">
        <f t="shared" si="3"/>
        <v>0.12286999999999999</v>
      </c>
    </row>
    <row r="18" spans="1:21" ht="17.25" thickBot="1">
      <c r="A18" s="172" t="s">
        <v>480</v>
      </c>
      <c r="B18" s="177">
        <v>1.4959999999999999E-2</v>
      </c>
      <c r="C18" s="177">
        <v>0.22553999999999999</v>
      </c>
      <c r="D18" s="177">
        <v>0.23485</v>
      </c>
      <c r="E18" s="177">
        <v>0.18332999999999999</v>
      </c>
      <c r="F18" s="177">
        <v>2.035E-2</v>
      </c>
      <c r="G18" s="177">
        <v>0.16298000000000001</v>
      </c>
      <c r="J18" s="163" t="s">
        <v>477</v>
      </c>
      <c r="K18" s="160">
        <f t="shared" si="0"/>
        <v>2.002E-2</v>
      </c>
      <c r="L18" s="160">
        <f t="shared" si="0"/>
        <v>0.13077</v>
      </c>
      <c r="M18" s="163" t="s">
        <v>391</v>
      </c>
      <c r="N18" s="160">
        <f t="shared" si="1"/>
        <v>1.992E-2</v>
      </c>
      <c r="O18" s="160">
        <f t="shared" si="1"/>
        <v>0.13741</v>
      </c>
      <c r="P18" s="163" t="s">
        <v>289</v>
      </c>
      <c r="Q18" s="160">
        <f t="shared" si="2"/>
        <v>1.7170000000000001E-2</v>
      </c>
      <c r="R18" s="160">
        <f t="shared" si="2"/>
        <v>0.12092</v>
      </c>
      <c r="S18" s="163" t="s">
        <v>145</v>
      </c>
      <c r="T18" s="160">
        <f t="shared" si="3"/>
        <v>1.5570000000000001E-2</v>
      </c>
      <c r="U18" s="160">
        <f t="shared" si="3"/>
        <v>0.12373000000000001</v>
      </c>
    </row>
    <row r="19" spans="1:21" ht="17.25" thickBot="1">
      <c r="A19" s="172" t="s">
        <v>481</v>
      </c>
      <c r="B19" s="177">
        <v>1.477E-2</v>
      </c>
      <c r="C19" s="177">
        <v>0.22921</v>
      </c>
      <c r="D19" s="177">
        <v>0.24138000000000001</v>
      </c>
      <c r="E19" s="177">
        <v>0.15805</v>
      </c>
      <c r="F19" s="177">
        <v>1.992E-2</v>
      </c>
      <c r="G19" s="177">
        <v>0.13813</v>
      </c>
      <c r="J19" s="163" t="s">
        <v>478</v>
      </c>
      <c r="K19" s="160">
        <f t="shared" si="0"/>
        <v>2.0299999999999999E-2</v>
      </c>
      <c r="L19" s="160">
        <f t="shared" si="0"/>
        <v>0.1298</v>
      </c>
      <c r="M19" s="163" t="s">
        <v>392</v>
      </c>
      <c r="N19" s="160">
        <f t="shared" si="1"/>
        <v>2.0250000000000001E-2</v>
      </c>
      <c r="O19" s="160">
        <f t="shared" si="1"/>
        <v>0.13622000000000001</v>
      </c>
      <c r="P19" s="163" t="s">
        <v>290</v>
      </c>
      <c r="Q19" s="160">
        <f t="shared" si="2"/>
        <v>1.685E-2</v>
      </c>
      <c r="R19" s="160">
        <f t="shared" si="2"/>
        <v>0.11840000000000001</v>
      </c>
      <c r="S19" s="163" t="s">
        <v>146</v>
      </c>
      <c r="T19" s="160">
        <f t="shared" si="3"/>
        <v>1.541E-2</v>
      </c>
      <c r="U19" s="160">
        <f t="shared" si="3"/>
        <v>0.12564</v>
      </c>
    </row>
    <row r="20" spans="1:21" ht="17.25" thickBot="1">
      <c r="A20" s="172" t="s">
        <v>482</v>
      </c>
      <c r="B20" s="177">
        <v>1.4659999999999999E-2</v>
      </c>
      <c r="C20" s="177">
        <v>0.2319</v>
      </c>
      <c r="D20" s="177">
        <v>0.24168999999999999</v>
      </c>
      <c r="E20" s="177">
        <v>0.15872</v>
      </c>
      <c r="F20" s="177">
        <v>2.0369999999999999E-2</v>
      </c>
      <c r="G20" s="177">
        <v>0.13835</v>
      </c>
      <c r="J20" s="163" t="s">
        <v>479</v>
      </c>
      <c r="K20" s="160">
        <f t="shared" si="0"/>
        <v>2.0219999999999998E-2</v>
      </c>
      <c r="L20" s="160">
        <f t="shared" si="0"/>
        <v>0.1341</v>
      </c>
      <c r="M20" s="163" t="s">
        <v>393</v>
      </c>
      <c r="N20" s="160">
        <f t="shared" si="1"/>
        <v>1.9970000000000002E-2</v>
      </c>
      <c r="O20" s="160">
        <f t="shared" si="1"/>
        <v>0.13396</v>
      </c>
      <c r="P20" s="163" t="s">
        <v>291</v>
      </c>
      <c r="Q20" s="160">
        <f t="shared" si="2"/>
        <v>1.72E-2</v>
      </c>
      <c r="R20" s="160">
        <f t="shared" si="2"/>
        <v>0.12007</v>
      </c>
      <c r="S20" s="163" t="s">
        <v>147</v>
      </c>
      <c r="T20" s="160">
        <f t="shared" si="3"/>
        <v>1.533E-2</v>
      </c>
      <c r="U20" s="160">
        <f t="shared" si="3"/>
        <v>0.12484000000000001</v>
      </c>
    </row>
    <row r="21" spans="1:21" ht="17.25" thickBot="1">
      <c r="A21" s="172" t="s">
        <v>483</v>
      </c>
      <c r="B21" s="177">
        <v>1.46E-2</v>
      </c>
      <c r="C21" s="177">
        <v>0.23191999999999999</v>
      </c>
      <c r="D21" s="177">
        <v>0.23305999999999999</v>
      </c>
      <c r="E21" s="177">
        <v>0.15847</v>
      </c>
      <c r="F21" s="177">
        <v>2.1149999999999999E-2</v>
      </c>
      <c r="G21" s="177">
        <v>0.13732</v>
      </c>
      <c r="J21" s="163" t="s">
        <v>480</v>
      </c>
      <c r="K21" s="160">
        <f t="shared" si="0"/>
        <v>2.035E-2</v>
      </c>
      <c r="L21" s="160">
        <f t="shared" si="0"/>
        <v>0.16298000000000001</v>
      </c>
      <c r="M21" s="163" t="s">
        <v>394</v>
      </c>
      <c r="N21" s="160">
        <f t="shared" si="1"/>
        <v>2.0250000000000001E-2</v>
      </c>
      <c r="O21" s="160">
        <f t="shared" si="1"/>
        <v>0.13325999999999999</v>
      </c>
      <c r="P21" s="163" t="s">
        <v>292</v>
      </c>
      <c r="Q21" s="160">
        <f t="shared" si="2"/>
        <v>1.72E-2</v>
      </c>
      <c r="R21" s="160">
        <f t="shared" si="2"/>
        <v>0.12139999999999999</v>
      </c>
      <c r="S21" s="163" t="s">
        <v>148</v>
      </c>
      <c r="T21" s="160">
        <f t="shared" si="3"/>
        <v>1.5350000000000001E-2</v>
      </c>
      <c r="U21" s="160">
        <f t="shared" si="3"/>
        <v>0.12439</v>
      </c>
    </row>
    <row r="22" spans="1:21" ht="17.25" thickBot="1">
      <c r="A22" s="172" t="s">
        <v>484</v>
      </c>
      <c r="B22" s="177">
        <v>1.4659999999999999E-2</v>
      </c>
      <c r="C22" s="177">
        <v>0.23158000000000001</v>
      </c>
      <c r="D22" s="177">
        <v>0.23321</v>
      </c>
      <c r="E22" s="177">
        <v>0.15848000000000001</v>
      </c>
      <c r="F22" s="177">
        <v>2.085E-2</v>
      </c>
      <c r="G22" s="177">
        <v>0.13763</v>
      </c>
      <c r="J22" s="163" t="s">
        <v>481</v>
      </c>
      <c r="K22" s="160">
        <f t="shared" si="0"/>
        <v>1.992E-2</v>
      </c>
      <c r="L22" s="160">
        <f t="shared" si="0"/>
        <v>0.13813</v>
      </c>
      <c r="M22" s="163" t="s">
        <v>395</v>
      </c>
      <c r="N22" s="160">
        <f t="shared" si="1"/>
        <v>2.0219999999999998E-2</v>
      </c>
      <c r="O22" s="160">
        <f t="shared" si="1"/>
        <v>0.12942000000000001</v>
      </c>
      <c r="P22" s="163" t="s">
        <v>293</v>
      </c>
      <c r="Q22" s="160">
        <f t="shared" si="2"/>
        <v>1.7319999999999999E-2</v>
      </c>
      <c r="R22" s="160">
        <f t="shared" si="2"/>
        <v>0.11978999999999999</v>
      </c>
      <c r="S22" s="163" t="s">
        <v>149</v>
      </c>
      <c r="T22" s="160">
        <f t="shared" si="3"/>
        <v>1.4800000000000001E-2</v>
      </c>
      <c r="U22" s="160">
        <f t="shared" si="3"/>
        <v>0.12845000000000001</v>
      </c>
    </row>
    <row r="23" spans="1:21" ht="17.25" thickBot="1">
      <c r="A23" s="172" t="s">
        <v>485</v>
      </c>
      <c r="B23" s="177">
        <v>1.473E-2</v>
      </c>
      <c r="C23" s="177">
        <v>0.23277</v>
      </c>
      <c r="D23" s="177">
        <v>0.23472000000000001</v>
      </c>
      <c r="E23" s="177">
        <v>0.15937999999999999</v>
      </c>
      <c r="F23" s="177">
        <v>2.1049999999999999E-2</v>
      </c>
      <c r="G23" s="177">
        <v>0.13833000000000001</v>
      </c>
      <c r="J23" s="163" t="s">
        <v>482</v>
      </c>
      <c r="K23" s="160">
        <f t="shared" si="0"/>
        <v>2.0369999999999999E-2</v>
      </c>
      <c r="L23" s="160">
        <f t="shared" si="0"/>
        <v>0.13835</v>
      </c>
      <c r="M23" s="163" t="s">
        <v>396</v>
      </c>
      <c r="N23" s="160">
        <f t="shared" si="1"/>
        <v>2.06E-2</v>
      </c>
      <c r="O23" s="160">
        <f t="shared" si="1"/>
        <v>0.1305</v>
      </c>
      <c r="P23" s="163" t="s">
        <v>294</v>
      </c>
      <c r="Q23" s="160">
        <f t="shared" si="2"/>
        <v>1.695E-2</v>
      </c>
      <c r="R23" s="160">
        <f t="shared" si="2"/>
        <v>0.12146</v>
      </c>
      <c r="S23" s="163" t="s">
        <v>150</v>
      </c>
      <c r="T23" s="160">
        <f t="shared" si="3"/>
        <v>1.427E-2</v>
      </c>
      <c r="U23" s="160">
        <f t="shared" si="3"/>
        <v>0.12898000000000001</v>
      </c>
    </row>
    <row r="24" spans="1:21" ht="17.25" thickBot="1">
      <c r="A24" s="172" t="s">
        <v>486</v>
      </c>
      <c r="B24" s="177">
        <v>1.47E-2</v>
      </c>
      <c r="C24" s="177">
        <v>0.23416000000000001</v>
      </c>
      <c r="D24" s="177">
        <v>0.23469999999999999</v>
      </c>
      <c r="E24" s="177">
        <v>0.15966</v>
      </c>
      <c r="F24" s="177">
        <v>2.1000000000000001E-2</v>
      </c>
      <c r="G24" s="177">
        <v>0.13866000000000001</v>
      </c>
      <c r="J24" s="163" t="s">
        <v>483</v>
      </c>
      <c r="K24" s="160">
        <f t="shared" si="0"/>
        <v>2.1149999999999999E-2</v>
      </c>
      <c r="L24" s="160">
        <f t="shared" si="0"/>
        <v>0.13732</v>
      </c>
      <c r="M24" s="163" t="s">
        <v>397</v>
      </c>
      <c r="N24" s="160">
        <f t="shared" si="1"/>
        <v>2.077E-2</v>
      </c>
      <c r="O24" s="160">
        <f t="shared" si="1"/>
        <v>0.12916</v>
      </c>
      <c r="P24" s="163" t="s">
        <v>295</v>
      </c>
      <c r="Q24" s="160">
        <f t="shared" si="2"/>
        <v>1.7319999999999999E-2</v>
      </c>
      <c r="R24" s="160">
        <f t="shared" si="2"/>
        <v>0.12520999999999999</v>
      </c>
      <c r="S24" s="163" t="s">
        <v>151</v>
      </c>
      <c r="T24" s="160">
        <f t="shared" si="3"/>
        <v>1.427E-2</v>
      </c>
      <c r="U24" s="160">
        <f t="shared" si="3"/>
        <v>0.12823000000000001</v>
      </c>
    </row>
    <row r="25" spans="1:21" ht="17.25" thickBot="1">
      <c r="A25" s="172" t="s">
        <v>487</v>
      </c>
      <c r="B25" s="177">
        <v>1.461E-2</v>
      </c>
      <c r="C25" s="177">
        <v>0.23471</v>
      </c>
      <c r="D25" s="177">
        <v>0.23386999999999999</v>
      </c>
      <c r="E25" s="177">
        <v>0.15952</v>
      </c>
      <c r="F25" s="177">
        <v>2.095E-2</v>
      </c>
      <c r="G25" s="177">
        <v>0.13857</v>
      </c>
      <c r="J25" s="163" t="s">
        <v>484</v>
      </c>
      <c r="K25" s="160">
        <f t="shared" si="0"/>
        <v>2.085E-2</v>
      </c>
      <c r="L25" s="160">
        <f t="shared" si="0"/>
        <v>0.13763</v>
      </c>
      <c r="M25" s="163" t="s">
        <v>398</v>
      </c>
      <c r="N25" s="160">
        <f t="shared" si="1"/>
        <v>2.1000000000000001E-2</v>
      </c>
      <c r="O25" s="160">
        <f t="shared" si="1"/>
        <v>0.12041</v>
      </c>
      <c r="P25" s="163" t="s">
        <v>296</v>
      </c>
      <c r="Q25" s="160">
        <f t="shared" si="2"/>
        <v>1.7219999999999999E-2</v>
      </c>
      <c r="R25" s="160">
        <f t="shared" si="2"/>
        <v>0.12723999999999999</v>
      </c>
      <c r="S25" s="163" t="s">
        <v>152</v>
      </c>
      <c r="T25" s="160">
        <f t="shared" si="3"/>
        <v>1.427E-2</v>
      </c>
      <c r="U25" s="160">
        <f t="shared" si="3"/>
        <v>0.13216</v>
      </c>
    </row>
    <row r="26" spans="1:21" ht="17.25" thickBot="1">
      <c r="A26" s="172" t="s">
        <v>488</v>
      </c>
      <c r="B26" s="177">
        <v>1.468E-2</v>
      </c>
      <c r="C26" s="177">
        <v>0.23321</v>
      </c>
      <c r="D26" s="177">
        <v>0.23532</v>
      </c>
      <c r="E26" s="177">
        <v>0.15906999999999999</v>
      </c>
      <c r="F26" s="177">
        <v>2.1000000000000001E-2</v>
      </c>
      <c r="G26" s="177">
        <v>0.13807</v>
      </c>
      <c r="J26" s="163" t="s">
        <v>485</v>
      </c>
      <c r="K26" s="160">
        <f t="shared" si="0"/>
        <v>2.1049999999999999E-2</v>
      </c>
      <c r="L26" s="160">
        <f t="shared" si="0"/>
        <v>0.13833000000000001</v>
      </c>
      <c r="M26" s="163" t="s">
        <v>399</v>
      </c>
      <c r="N26" s="160">
        <f t="shared" si="1"/>
        <v>2.052E-2</v>
      </c>
      <c r="O26" s="160">
        <f t="shared" si="1"/>
        <v>0.12523000000000001</v>
      </c>
      <c r="P26" s="163" t="s">
        <v>297</v>
      </c>
      <c r="Q26" s="160">
        <f t="shared" si="2"/>
        <v>1.6969999999999999E-2</v>
      </c>
      <c r="R26" s="160">
        <f t="shared" si="2"/>
        <v>0.13014000000000001</v>
      </c>
      <c r="S26" s="163" t="s">
        <v>153</v>
      </c>
      <c r="T26" s="160">
        <f t="shared" si="3"/>
        <v>1.427E-2</v>
      </c>
      <c r="U26" s="160">
        <f t="shared" si="3"/>
        <v>0.13272999999999999</v>
      </c>
    </row>
    <row r="27" spans="1:21" ht="17.25" thickBot="1">
      <c r="A27" s="172" t="s">
        <v>489</v>
      </c>
      <c r="B27" s="177">
        <v>1.4619999999999999E-2</v>
      </c>
      <c r="C27" s="177">
        <v>0.22958999999999999</v>
      </c>
      <c r="D27" s="177">
        <v>0.23565</v>
      </c>
      <c r="E27" s="177">
        <v>0.15703</v>
      </c>
      <c r="F27" s="177">
        <v>2.1420000000000002E-2</v>
      </c>
      <c r="G27" s="177">
        <v>0.13561000000000001</v>
      </c>
      <c r="J27" s="163" t="s">
        <v>486</v>
      </c>
      <c r="K27" s="160">
        <f t="shared" si="0"/>
        <v>2.1000000000000001E-2</v>
      </c>
      <c r="L27" s="160">
        <f t="shared" si="0"/>
        <v>0.13866000000000001</v>
      </c>
      <c r="M27" s="163" t="s">
        <v>400</v>
      </c>
      <c r="N27" s="160">
        <f t="shared" si="1"/>
        <v>2.0199999999999999E-2</v>
      </c>
      <c r="O27" s="160">
        <f t="shared" si="1"/>
        <v>0.12803</v>
      </c>
      <c r="P27" s="163" t="s">
        <v>298</v>
      </c>
      <c r="Q27" s="160">
        <f t="shared" si="2"/>
        <v>1.677E-2</v>
      </c>
      <c r="R27" s="160">
        <f t="shared" si="2"/>
        <v>0.13047</v>
      </c>
      <c r="S27" s="163" t="s">
        <v>154</v>
      </c>
      <c r="T27" s="160">
        <f t="shared" si="3"/>
        <v>1.4500000000000001E-2</v>
      </c>
      <c r="U27" s="160">
        <f t="shared" si="3"/>
        <v>0.13661999999999999</v>
      </c>
    </row>
    <row r="28" spans="1:21" ht="17.25" thickBot="1">
      <c r="A28" s="172" t="s">
        <v>490</v>
      </c>
      <c r="B28" s="177">
        <v>1.46E-2</v>
      </c>
      <c r="C28" s="177">
        <v>0.22817000000000001</v>
      </c>
      <c r="D28" s="177">
        <v>0.23272000000000001</v>
      </c>
      <c r="E28" s="177">
        <v>0.15619</v>
      </c>
      <c r="F28" s="177">
        <v>2.102E-2</v>
      </c>
      <c r="G28" s="177">
        <v>0.13517000000000001</v>
      </c>
      <c r="J28" s="163" t="s">
        <v>487</v>
      </c>
      <c r="K28" s="160">
        <f t="shared" si="0"/>
        <v>2.095E-2</v>
      </c>
      <c r="L28" s="160">
        <f t="shared" si="0"/>
        <v>0.13857</v>
      </c>
      <c r="M28" s="163" t="s">
        <v>401</v>
      </c>
      <c r="N28" s="160">
        <f t="shared" si="1"/>
        <v>2.0570000000000001E-2</v>
      </c>
      <c r="O28" s="160">
        <f t="shared" si="1"/>
        <v>0.12717000000000001</v>
      </c>
      <c r="P28" s="163" t="s">
        <v>299</v>
      </c>
      <c r="Q28" s="160">
        <f t="shared" si="2"/>
        <v>1.6920000000000001E-2</v>
      </c>
      <c r="R28" s="160">
        <f t="shared" si="2"/>
        <v>0.13192999999999999</v>
      </c>
      <c r="S28" s="163" t="s">
        <v>155</v>
      </c>
      <c r="T28" s="160">
        <f t="shared" si="3"/>
        <v>1.4670000000000001E-2</v>
      </c>
      <c r="U28" s="160">
        <f t="shared" si="3"/>
        <v>0.12998999999999999</v>
      </c>
    </row>
    <row r="29" spans="1:21" ht="17.25" thickBot="1">
      <c r="A29" s="172" t="s">
        <v>491</v>
      </c>
      <c r="B29" s="177">
        <v>1.4659999999999999E-2</v>
      </c>
      <c r="C29" s="177">
        <v>0.22935</v>
      </c>
      <c r="D29" s="177">
        <v>0.23433000000000001</v>
      </c>
      <c r="E29" s="177">
        <v>0.15679000000000001</v>
      </c>
      <c r="F29" s="177">
        <v>2.0750000000000001E-2</v>
      </c>
      <c r="G29" s="177">
        <v>0.13603999999999999</v>
      </c>
      <c r="J29" s="163" t="s">
        <v>488</v>
      </c>
      <c r="K29" s="160">
        <f t="shared" si="0"/>
        <v>2.1000000000000001E-2</v>
      </c>
      <c r="L29" s="160">
        <f t="shared" si="0"/>
        <v>0.13807</v>
      </c>
      <c r="M29" s="163" t="s">
        <v>402</v>
      </c>
      <c r="N29" s="160">
        <f t="shared" si="1"/>
        <v>2.077E-2</v>
      </c>
      <c r="O29" s="160">
        <f t="shared" si="1"/>
        <v>0.11582000000000001</v>
      </c>
      <c r="P29" s="163" t="s">
        <v>300</v>
      </c>
      <c r="Q29" s="160">
        <f t="shared" si="2"/>
        <v>1.6369999999999999E-2</v>
      </c>
      <c r="R29" s="160">
        <f t="shared" si="2"/>
        <v>0.13267000000000001</v>
      </c>
      <c r="S29" s="163" t="s">
        <v>156</v>
      </c>
      <c r="T29" s="160">
        <f t="shared" si="3"/>
        <v>1.495E-2</v>
      </c>
      <c r="U29" s="160">
        <f t="shared" si="3"/>
        <v>0.12855</v>
      </c>
    </row>
    <row r="30" spans="1:21" ht="17.25" thickBot="1">
      <c r="A30" s="172" t="s">
        <v>492</v>
      </c>
      <c r="B30" s="177">
        <v>1.472E-2</v>
      </c>
      <c r="C30" s="177">
        <v>0.23472999999999999</v>
      </c>
      <c r="D30" s="177">
        <v>0.23435</v>
      </c>
      <c r="E30" s="177">
        <v>0.15828999999999999</v>
      </c>
      <c r="F30" s="177">
        <v>2.0500000000000001E-2</v>
      </c>
      <c r="G30" s="177">
        <v>0.13779</v>
      </c>
      <c r="J30" s="163" t="s">
        <v>489</v>
      </c>
      <c r="K30" s="160">
        <f t="shared" si="0"/>
        <v>2.1420000000000002E-2</v>
      </c>
      <c r="L30" s="160">
        <f t="shared" si="0"/>
        <v>0.13561000000000001</v>
      </c>
      <c r="M30" s="163" t="s">
        <v>403</v>
      </c>
      <c r="N30" s="160">
        <f t="shared" si="1"/>
        <v>1.967E-2</v>
      </c>
      <c r="O30" s="160">
        <f t="shared" si="1"/>
        <v>0.12262000000000001</v>
      </c>
      <c r="P30" s="163" t="s">
        <v>301</v>
      </c>
      <c r="Q30" s="160">
        <f t="shared" si="2"/>
        <v>1.6549999999999999E-2</v>
      </c>
      <c r="R30" s="160">
        <f t="shared" si="2"/>
        <v>0.12398000000000001</v>
      </c>
      <c r="S30" s="163" t="s">
        <v>157</v>
      </c>
      <c r="T30" s="160">
        <f t="shared" si="3"/>
        <v>1.5049999999999999E-2</v>
      </c>
      <c r="U30" s="160">
        <f t="shared" si="3"/>
        <v>0.12870000000000001</v>
      </c>
    </row>
    <row r="31" spans="1:21" ht="17.25" thickBot="1">
      <c r="A31" s="172" t="s">
        <v>493</v>
      </c>
      <c r="B31" s="177">
        <v>1.4789999999999999E-2</v>
      </c>
      <c r="C31" s="177">
        <v>0.23243</v>
      </c>
      <c r="D31" s="177">
        <v>0.23452999999999999</v>
      </c>
      <c r="E31" s="177">
        <v>0.15808</v>
      </c>
      <c r="F31" s="177">
        <v>2.0459999999999999E-2</v>
      </c>
      <c r="G31" s="177">
        <v>0.13761999999999999</v>
      </c>
      <c r="J31" s="163" t="s">
        <v>490</v>
      </c>
      <c r="K31" s="160">
        <f t="shared" si="0"/>
        <v>2.102E-2</v>
      </c>
      <c r="L31" s="160">
        <f t="shared" si="0"/>
        <v>0.13517000000000001</v>
      </c>
      <c r="M31" s="163" t="s">
        <v>404</v>
      </c>
      <c r="N31" s="160">
        <f t="shared" si="1"/>
        <v>2.01E-2</v>
      </c>
      <c r="O31" s="160">
        <f t="shared" si="1"/>
        <v>0.13364999999999999</v>
      </c>
      <c r="P31" s="163" t="s">
        <v>302</v>
      </c>
      <c r="Q31" s="160">
        <f t="shared" si="2"/>
        <v>1.677E-2</v>
      </c>
      <c r="R31" s="160">
        <f t="shared" si="2"/>
        <v>0.12436</v>
      </c>
      <c r="S31" s="163" t="s">
        <v>158</v>
      </c>
      <c r="T31" s="160">
        <f t="shared" si="3"/>
        <v>1.4999999999999999E-2</v>
      </c>
      <c r="U31" s="160">
        <f t="shared" si="3"/>
        <v>0.13034999999999999</v>
      </c>
    </row>
    <row r="32" spans="1:21" ht="17.25" thickBot="1">
      <c r="A32" s="172" t="s">
        <v>494</v>
      </c>
      <c r="B32" s="177">
        <v>1.49E-2</v>
      </c>
      <c r="C32" s="177">
        <v>0.22966</v>
      </c>
      <c r="D32" s="177">
        <v>0.23746</v>
      </c>
      <c r="E32" s="177">
        <v>0.15684999999999999</v>
      </c>
      <c r="F32" s="177">
        <v>2.0070000000000001E-2</v>
      </c>
      <c r="G32" s="177">
        <v>0.13678000000000001</v>
      </c>
      <c r="J32" s="163" t="s">
        <v>491</v>
      </c>
      <c r="K32" s="160">
        <f t="shared" si="0"/>
        <v>2.0750000000000001E-2</v>
      </c>
      <c r="L32" s="160">
        <f t="shared" si="0"/>
        <v>0.13603999999999999</v>
      </c>
      <c r="M32" s="163" t="s">
        <v>405</v>
      </c>
      <c r="N32" s="160">
        <f t="shared" si="1"/>
        <v>1.9650000000000001E-2</v>
      </c>
      <c r="O32" s="160">
        <f t="shared" si="1"/>
        <v>0.13422999999999999</v>
      </c>
      <c r="P32" s="163" t="s">
        <v>303</v>
      </c>
      <c r="Q32" s="160">
        <f t="shared" si="2"/>
        <v>1.7069999999999998E-2</v>
      </c>
      <c r="R32" s="160">
        <f t="shared" si="2"/>
        <v>0.13422000000000001</v>
      </c>
      <c r="S32" s="163" t="s">
        <v>159</v>
      </c>
      <c r="T32" s="160">
        <f t="shared" si="3"/>
        <v>1.482E-2</v>
      </c>
      <c r="U32" s="160">
        <f t="shared" si="3"/>
        <v>0.13006000000000001</v>
      </c>
    </row>
    <row r="33" spans="1:21" ht="17.25" thickBot="1">
      <c r="A33" s="172" t="s">
        <v>495</v>
      </c>
      <c r="B33" s="177">
        <v>1.4749999999999999E-2</v>
      </c>
      <c r="C33" s="177">
        <v>0.22691</v>
      </c>
      <c r="D33" s="177">
        <v>0.24432999999999999</v>
      </c>
      <c r="E33" s="177">
        <v>0.15509000000000001</v>
      </c>
      <c r="F33" s="177">
        <v>2.035E-2</v>
      </c>
      <c r="G33" s="177">
        <v>0.13474</v>
      </c>
      <c r="J33" s="163" t="s">
        <v>492</v>
      </c>
      <c r="K33" s="160">
        <f t="shared" si="0"/>
        <v>2.0500000000000001E-2</v>
      </c>
      <c r="L33" s="160">
        <f t="shared" si="0"/>
        <v>0.13779</v>
      </c>
      <c r="M33" s="163" t="s">
        <v>406</v>
      </c>
      <c r="N33" s="160">
        <f t="shared" si="1"/>
        <v>1.9800000000000002E-2</v>
      </c>
      <c r="O33" s="160">
        <f t="shared" si="1"/>
        <v>0.13372999999999999</v>
      </c>
      <c r="P33" s="163" t="s">
        <v>304</v>
      </c>
      <c r="Q33" s="160">
        <f t="shared" si="2"/>
        <v>1.7309999999999999E-2</v>
      </c>
      <c r="R33" s="160">
        <f t="shared" si="2"/>
        <v>0.13422999999999999</v>
      </c>
      <c r="S33" s="163" t="s">
        <v>160</v>
      </c>
      <c r="T33" s="160">
        <f t="shared" si="3"/>
        <v>1.4999999999999999E-2</v>
      </c>
      <c r="U33" s="160">
        <f t="shared" si="3"/>
        <v>0.12991</v>
      </c>
    </row>
    <row r="34" spans="1:21" ht="17.25" thickBot="1">
      <c r="A34" s="172" t="s">
        <v>496</v>
      </c>
      <c r="B34" s="177">
        <v>1.478E-2</v>
      </c>
      <c r="C34" s="177">
        <v>0.22656000000000001</v>
      </c>
      <c r="D34" s="177">
        <v>0.24340000000000001</v>
      </c>
      <c r="E34" s="177">
        <v>0.15587999999999999</v>
      </c>
      <c r="F34" s="177">
        <v>2.0799999999999999E-2</v>
      </c>
      <c r="G34" s="177">
        <v>0.13508000000000001</v>
      </c>
      <c r="J34" s="163" t="s">
        <v>493</v>
      </c>
      <c r="K34" s="160">
        <f t="shared" si="0"/>
        <v>2.0459999999999999E-2</v>
      </c>
      <c r="L34" s="160">
        <f t="shared" si="0"/>
        <v>0.13761999999999999</v>
      </c>
      <c r="M34" s="163" t="s">
        <v>407</v>
      </c>
      <c r="N34" s="160">
        <f t="shared" si="1"/>
        <v>2.0369999999999999E-2</v>
      </c>
      <c r="O34" s="160">
        <f t="shared" si="1"/>
        <v>0.13371</v>
      </c>
      <c r="P34" s="163" t="s">
        <v>305</v>
      </c>
      <c r="Q34" s="160">
        <f t="shared" si="2"/>
        <v>1.6969999999999999E-2</v>
      </c>
      <c r="R34" s="160">
        <f t="shared" si="2"/>
        <v>0.13594999999999999</v>
      </c>
      <c r="S34" s="163" t="s">
        <v>161</v>
      </c>
      <c r="T34" s="160">
        <f t="shared" si="3"/>
        <v>1.512E-2</v>
      </c>
      <c r="U34" s="160">
        <f t="shared" si="3"/>
        <v>0.12862000000000001</v>
      </c>
    </row>
    <row r="35" spans="1:21" ht="17.25" thickBot="1">
      <c r="A35" s="172" t="s">
        <v>497</v>
      </c>
      <c r="B35" s="177">
        <v>1.4710000000000001E-2</v>
      </c>
      <c r="C35" s="177">
        <v>0.22659000000000001</v>
      </c>
      <c r="D35" s="177">
        <v>0.24332999999999999</v>
      </c>
      <c r="E35" s="177">
        <v>0.15590000000000001</v>
      </c>
      <c r="F35" s="177">
        <v>2.0670000000000001E-2</v>
      </c>
      <c r="G35" s="177">
        <v>0.13522999999999999</v>
      </c>
      <c r="J35" s="163" t="s">
        <v>494</v>
      </c>
      <c r="K35" s="160">
        <f t="shared" si="0"/>
        <v>2.0070000000000001E-2</v>
      </c>
      <c r="L35" s="160">
        <f t="shared" si="0"/>
        <v>0.13678000000000001</v>
      </c>
      <c r="M35" s="163" t="s">
        <v>408</v>
      </c>
      <c r="N35" s="160">
        <f t="shared" si="1"/>
        <v>2.0500000000000001E-2</v>
      </c>
      <c r="O35" s="160">
        <f t="shared" si="1"/>
        <v>0.13356000000000001</v>
      </c>
      <c r="P35" s="163" t="s">
        <v>306</v>
      </c>
      <c r="Q35" s="160">
        <f t="shared" si="2"/>
        <v>1.6719999999999999E-2</v>
      </c>
      <c r="R35" s="160">
        <f t="shared" si="2"/>
        <v>0.13691</v>
      </c>
      <c r="S35" s="163" t="s">
        <v>162</v>
      </c>
      <c r="T35" s="160">
        <f t="shared" si="3"/>
        <v>1.532E-2</v>
      </c>
      <c r="U35" s="160">
        <f t="shared" si="3"/>
        <v>0.12902</v>
      </c>
    </row>
    <row r="36" spans="1:21" ht="17.25" thickBot="1">
      <c r="A36" s="172" t="s">
        <v>498</v>
      </c>
      <c r="B36" s="177">
        <v>1.4800000000000001E-2</v>
      </c>
      <c r="C36" s="177">
        <v>0.22735</v>
      </c>
      <c r="D36" s="177">
        <v>0.24338000000000001</v>
      </c>
      <c r="E36" s="177">
        <v>0.15651999999999999</v>
      </c>
      <c r="F36" s="177">
        <v>2.0820000000000002E-2</v>
      </c>
      <c r="G36" s="177">
        <v>0.13569999999999999</v>
      </c>
      <c r="J36" s="163" t="s">
        <v>495</v>
      </c>
      <c r="K36" s="160">
        <f t="shared" si="0"/>
        <v>2.035E-2</v>
      </c>
      <c r="L36" s="160">
        <f t="shared" si="0"/>
        <v>0.13474</v>
      </c>
      <c r="M36" s="163" t="s">
        <v>409</v>
      </c>
      <c r="N36" s="160">
        <f t="shared" si="1"/>
        <v>2.1149999999999999E-2</v>
      </c>
      <c r="O36" s="160">
        <f t="shared" si="1"/>
        <v>0.13525000000000001</v>
      </c>
      <c r="P36" s="163" t="s">
        <v>307</v>
      </c>
      <c r="Q36" s="160">
        <f t="shared" si="2"/>
        <v>1.67E-2</v>
      </c>
      <c r="R36" s="160">
        <f t="shared" si="2"/>
        <v>0.13636000000000001</v>
      </c>
      <c r="S36" s="163" t="s">
        <v>163</v>
      </c>
      <c r="T36" s="160">
        <f t="shared" si="3"/>
        <v>1.5219999999999999E-2</v>
      </c>
      <c r="U36" s="160">
        <f t="shared" si="3"/>
        <v>0.12948000000000001</v>
      </c>
    </row>
    <row r="37" spans="1:21" ht="17.25" thickBot="1">
      <c r="A37" s="172" t="s">
        <v>499</v>
      </c>
      <c r="B37" s="177">
        <v>1.4840000000000001E-2</v>
      </c>
      <c r="C37" s="177">
        <v>0.22695000000000001</v>
      </c>
      <c r="D37" s="177">
        <v>0.24340999999999999</v>
      </c>
      <c r="E37" s="177">
        <v>0.15670000000000001</v>
      </c>
      <c r="F37" s="177">
        <v>2.0930000000000001E-2</v>
      </c>
      <c r="G37" s="177">
        <v>0.13577</v>
      </c>
      <c r="J37" s="163" t="s">
        <v>496</v>
      </c>
      <c r="K37" s="160">
        <f t="shared" si="0"/>
        <v>2.0799999999999999E-2</v>
      </c>
      <c r="L37" s="160">
        <f t="shared" si="0"/>
        <v>0.13508000000000001</v>
      </c>
      <c r="M37" s="163" t="s">
        <v>410</v>
      </c>
      <c r="N37" s="160">
        <f t="shared" si="1"/>
        <v>2.162E-2</v>
      </c>
      <c r="O37" s="160">
        <f t="shared" si="1"/>
        <v>0.13449</v>
      </c>
      <c r="P37" s="163" t="s">
        <v>308</v>
      </c>
      <c r="Q37" s="160">
        <f t="shared" si="2"/>
        <v>1.6570000000000001E-2</v>
      </c>
      <c r="R37" s="160">
        <f t="shared" si="2"/>
        <v>0.13708999999999999</v>
      </c>
      <c r="S37" s="163" t="s">
        <v>164</v>
      </c>
      <c r="T37" s="160">
        <f t="shared" si="3"/>
        <v>1.5169999999999999E-2</v>
      </c>
      <c r="U37" s="160">
        <f t="shared" si="3"/>
        <v>0.12901000000000001</v>
      </c>
    </row>
    <row r="38" spans="1:21" ht="17.25" thickBot="1">
      <c r="A38" s="172" t="s">
        <v>500</v>
      </c>
      <c r="B38" s="177">
        <v>1.494E-2</v>
      </c>
      <c r="C38" s="177">
        <v>0.22634000000000001</v>
      </c>
      <c r="D38" s="177">
        <v>0.25172</v>
      </c>
      <c r="E38" s="177">
        <v>0.15761</v>
      </c>
      <c r="F38" s="177">
        <v>2.0799999999999999E-2</v>
      </c>
      <c r="G38" s="177">
        <v>0.13680999999999999</v>
      </c>
      <c r="J38" s="163" t="s">
        <v>497</v>
      </c>
      <c r="K38" s="160">
        <f t="shared" si="0"/>
        <v>2.0670000000000001E-2</v>
      </c>
      <c r="L38" s="160">
        <f t="shared" si="0"/>
        <v>0.13522999999999999</v>
      </c>
      <c r="M38" s="163" t="s">
        <v>411</v>
      </c>
      <c r="N38" s="160">
        <f t="shared" si="1"/>
        <v>2.138E-2</v>
      </c>
      <c r="O38" s="160">
        <f t="shared" si="1"/>
        <v>0.13506000000000001</v>
      </c>
      <c r="P38" s="163" t="s">
        <v>309</v>
      </c>
      <c r="Q38" s="160">
        <f t="shared" si="2"/>
        <v>1.652E-2</v>
      </c>
      <c r="R38" s="160">
        <f t="shared" si="2"/>
        <v>0.13793</v>
      </c>
      <c r="S38" s="163" t="s">
        <v>165</v>
      </c>
      <c r="T38" s="160">
        <f t="shared" si="3"/>
        <v>1.55E-2</v>
      </c>
      <c r="U38" s="160">
        <f t="shared" si="3"/>
        <v>0.12791</v>
      </c>
    </row>
    <row r="39" spans="1:21" ht="17.25" thickBot="1">
      <c r="A39" s="172" t="s">
        <v>501</v>
      </c>
      <c r="B39" s="177">
        <v>1.507E-2</v>
      </c>
      <c r="C39" s="177">
        <v>0.22624</v>
      </c>
      <c r="D39" s="177">
        <v>0.25176999999999999</v>
      </c>
      <c r="E39" s="177">
        <v>0.15790999999999999</v>
      </c>
      <c r="F39" s="177">
        <v>2.0899999999999998E-2</v>
      </c>
      <c r="G39" s="177">
        <v>0.13700999999999999</v>
      </c>
      <c r="J39" s="163" t="s">
        <v>498</v>
      </c>
      <c r="K39" s="160">
        <f t="shared" si="0"/>
        <v>2.0820000000000002E-2</v>
      </c>
      <c r="L39" s="160">
        <f t="shared" si="0"/>
        <v>0.13569999999999999</v>
      </c>
      <c r="M39" s="163" t="s">
        <v>412</v>
      </c>
      <c r="N39" s="160">
        <f t="shared" si="1"/>
        <v>2.0969999999999999E-2</v>
      </c>
      <c r="O39" s="160">
        <f t="shared" si="1"/>
        <v>0.13539999999999999</v>
      </c>
      <c r="P39" s="163" t="s">
        <v>310</v>
      </c>
      <c r="Q39" s="160">
        <f t="shared" si="2"/>
        <v>1.652E-2</v>
      </c>
      <c r="R39" s="160">
        <f t="shared" si="2"/>
        <v>0.13771</v>
      </c>
      <c r="S39" s="163" t="s">
        <v>166</v>
      </c>
      <c r="T39" s="160">
        <f t="shared" si="3"/>
        <v>1.5769999999999999E-2</v>
      </c>
      <c r="U39" s="160">
        <f t="shared" si="3"/>
        <v>0.12526000000000001</v>
      </c>
    </row>
    <row r="40" spans="1:21" ht="17.25" thickBot="1">
      <c r="A40" s="172" t="s">
        <v>502</v>
      </c>
      <c r="B40" s="177">
        <v>1.511E-2</v>
      </c>
      <c r="C40" s="177">
        <v>0.22475000000000001</v>
      </c>
      <c r="D40" s="177">
        <v>0.24479000000000001</v>
      </c>
      <c r="E40" s="177">
        <v>0.1575</v>
      </c>
      <c r="F40" s="177">
        <v>2.1000000000000001E-2</v>
      </c>
      <c r="G40" s="177">
        <v>0.13650000000000001</v>
      </c>
      <c r="J40" s="163" t="s">
        <v>499</v>
      </c>
      <c r="K40" s="160">
        <f t="shared" si="0"/>
        <v>2.0930000000000001E-2</v>
      </c>
      <c r="L40" s="160">
        <f t="shared" si="0"/>
        <v>0.13577</v>
      </c>
      <c r="M40" s="163" t="s">
        <v>413</v>
      </c>
      <c r="N40" s="160">
        <f t="shared" si="1"/>
        <v>2.1520000000000001E-2</v>
      </c>
      <c r="O40" s="160">
        <f t="shared" si="1"/>
        <v>0.13625000000000001</v>
      </c>
      <c r="P40" s="163" t="s">
        <v>311</v>
      </c>
      <c r="Q40" s="160">
        <f t="shared" si="2"/>
        <v>1.6420000000000001E-2</v>
      </c>
      <c r="R40" s="160">
        <f t="shared" si="2"/>
        <v>0.13863</v>
      </c>
      <c r="S40" s="163" t="s">
        <v>167</v>
      </c>
      <c r="T40" s="160">
        <f t="shared" si="3"/>
        <v>1.54E-2</v>
      </c>
      <c r="U40" s="160">
        <f t="shared" si="3"/>
        <v>0.12651999999999999</v>
      </c>
    </row>
    <row r="41" spans="1:21" ht="17.25" thickBot="1">
      <c r="A41" s="172" t="s">
        <v>503</v>
      </c>
      <c r="B41" s="177">
        <v>1.495E-2</v>
      </c>
      <c r="C41" s="177">
        <v>0.22364000000000001</v>
      </c>
      <c r="D41" s="177">
        <v>0.24471000000000001</v>
      </c>
      <c r="E41" s="177">
        <v>0.15567</v>
      </c>
      <c r="F41" s="177">
        <v>2.112E-2</v>
      </c>
      <c r="G41" s="177">
        <v>0.13455</v>
      </c>
      <c r="J41" s="163" t="s">
        <v>500</v>
      </c>
      <c r="K41" s="160">
        <f t="shared" si="0"/>
        <v>2.0799999999999999E-2</v>
      </c>
      <c r="L41" s="160">
        <f t="shared" si="0"/>
        <v>0.13680999999999999</v>
      </c>
      <c r="M41" s="163" t="s">
        <v>414</v>
      </c>
      <c r="N41" s="160">
        <f t="shared" si="1"/>
        <v>2.1049999999999999E-2</v>
      </c>
      <c r="O41" s="160">
        <f t="shared" si="1"/>
        <v>0.13764000000000001</v>
      </c>
      <c r="P41" s="163" t="s">
        <v>312</v>
      </c>
      <c r="Q41" s="160">
        <f t="shared" si="2"/>
        <v>1.6420000000000001E-2</v>
      </c>
      <c r="R41" s="160">
        <f t="shared" si="2"/>
        <v>0.13777</v>
      </c>
      <c r="S41" s="163" t="s">
        <v>168</v>
      </c>
      <c r="T41" s="160">
        <f t="shared" si="3"/>
        <v>1.5299999999999999E-2</v>
      </c>
      <c r="U41" s="160">
        <f t="shared" si="3"/>
        <v>0.12567</v>
      </c>
    </row>
    <row r="42" spans="1:21" ht="17.25" thickBot="1">
      <c r="A42" s="172" t="s">
        <v>504</v>
      </c>
      <c r="B42" s="177">
        <v>1.451E-2</v>
      </c>
      <c r="C42" s="177">
        <v>0.21998999999999999</v>
      </c>
      <c r="D42" s="177">
        <v>0.24406</v>
      </c>
      <c r="E42" s="177">
        <v>0.15362000000000001</v>
      </c>
      <c r="F42" s="177">
        <v>2.155E-2</v>
      </c>
      <c r="G42" s="177">
        <v>0.13206999999999999</v>
      </c>
      <c r="J42" s="163" t="s">
        <v>501</v>
      </c>
      <c r="K42" s="160">
        <f t="shared" si="0"/>
        <v>2.0899999999999998E-2</v>
      </c>
      <c r="L42" s="160">
        <f t="shared" si="0"/>
        <v>0.13700999999999999</v>
      </c>
      <c r="M42" s="163" t="s">
        <v>415</v>
      </c>
      <c r="N42" s="160">
        <f t="shared" si="1"/>
        <v>2.0219999999999998E-2</v>
      </c>
      <c r="O42" s="160">
        <f t="shared" si="1"/>
        <v>0.13905999999999999</v>
      </c>
      <c r="P42" s="163" t="s">
        <v>313</v>
      </c>
      <c r="Q42" s="160">
        <f t="shared" si="2"/>
        <v>1.6639999999999999E-2</v>
      </c>
      <c r="R42" s="160">
        <f t="shared" si="2"/>
        <v>0.13972000000000001</v>
      </c>
      <c r="S42" s="163" t="s">
        <v>169</v>
      </c>
      <c r="T42" s="160">
        <f t="shared" si="3"/>
        <v>1.537E-2</v>
      </c>
      <c r="U42" s="160">
        <f t="shared" si="3"/>
        <v>0.12617999999999999</v>
      </c>
    </row>
    <row r="43" spans="1:21" ht="17.25" thickBot="1">
      <c r="A43" s="172" t="s">
        <v>505</v>
      </c>
      <c r="B43" s="177">
        <v>1.4540000000000001E-2</v>
      </c>
      <c r="C43" s="177">
        <v>0.22403000000000001</v>
      </c>
      <c r="D43" s="177">
        <v>0.25155</v>
      </c>
      <c r="E43" s="177">
        <v>0.15609000000000001</v>
      </c>
      <c r="F43" s="177">
        <v>2.1669999999999998E-2</v>
      </c>
      <c r="G43" s="177">
        <v>0.13442000000000001</v>
      </c>
      <c r="J43" s="163" t="s">
        <v>502</v>
      </c>
      <c r="K43" s="160">
        <f t="shared" si="0"/>
        <v>2.1000000000000001E-2</v>
      </c>
      <c r="L43" s="160">
        <f t="shared" si="0"/>
        <v>0.13650000000000001</v>
      </c>
      <c r="M43" s="163" t="s">
        <v>416</v>
      </c>
      <c r="N43" s="160">
        <f t="shared" si="1"/>
        <v>2.035E-2</v>
      </c>
      <c r="O43" s="160">
        <f t="shared" si="1"/>
        <v>0.13916999999999999</v>
      </c>
      <c r="P43" s="163" t="s">
        <v>314</v>
      </c>
      <c r="Q43" s="160">
        <f t="shared" si="2"/>
        <v>1.6570000000000001E-2</v>
      </c>
      <c r="R43" s="160">
        <f t="shared" si="2"/>
        <v>0.14216000000000001</v>
      </c>
      <c r="S43" s="163" t="s">
        <v>170</v>
      </c>
      <c r="T43" s="160">
        <f t="shared" si="3"/>
        <v>1.5699999999999999E-2</v>
      </c>
      <c r="U43" s="160">
        <f t="shared" si="3"/>
        <v>0.12637000000000001</v>
      </c>
    </row>
    <row r="44" spans="1:21" ht="17.25" thickBot="1">
      <c r="A44" s="172" t="s">
        <v>506</v>
      </c>
      <c r="B44" s="177">
        <v>1.447E-2</v>
      </c>
      <c r="C44" s="177">
        <v>0.22520999999999999</v>
      </c>
      <c r="D44" s="177">
        <v>0.25162000000000001</v>
      </c>
      <c r="E44" s="177">
        <v>0.15615999999999999</v>
      </c>
      <c r="F44" s="177">
        <v>2.1950000000000001E-2</v>
      </c>
      <c r="G44" s="177">
        <v>0.13421</v>
      </c>
      <c r="J44" s="163" t="s">
        <v>503</v>
      </c>
      <c r="K44" s="160">
        <f t="shared" si="0"/>
        <v>2.112E-2</v>
      </c>
      <c r="L44" s="160">
        <f t="shared" si="0"/>
        <v>0.13455</v>
      </c>
      <c r="M44" s="163" t="s">
        <v>417</v>
      </c>
      <c r="N44" s="160">
        <f t="shared" si="1"/>
        <v>2.035E-2</v>
      </c>
      <c r="O44" s="160">
        <f t="shared" si="1"/>
        <v>0.13843</v>
      </c>
      <c r="P44" s="163" t="s">
        <v>315</v>
      </c>
      <c r="Q44" s="160">
        <f t="shared" si="2"/>
        <v>1.6750000000000001E-2</v>
      </c>
      <c r="R44" s="160">
        <f t="shared" si="2"/>
        <v>0.14008000000000001</v>
      </c>
      <c r="S44" s="163" t="s">
        <v>171</v>
      </c>
      <c r="T44" s="160">
        <f t="shared" si="3"/>
        <v>1.5270000000000001E-2</v>
      </c>
      <c r="U44" s="160">
        <f t="shared" si="3"/>
        <v>0.12897</v>
      </c>
    </row>
    <row r="45" spans="1:21" ht="17.25" thickBot="1">
      <c r="A45" s="172" t="s">
        <v>507</v>
      </c>
      <c r="B45" s="177">
        <v>1.457E-2</v>
      </c>
      <c r="C45" s="177">
        <v>0.22447</v>
      </c>
      <c r="D45" s="177">
        <v>0.25161</v>
      </c>
      <c r="E45" s="177">
        <v>0.15617</v>
      </c>
      <c r="F45" s="177">
        <v>2.1950000000000001E-2</v>
      </c>
      <c r="G45" s="177">
        <v>0.13422000000000001</v>
      </c>
      <c r="J45" s="163" t="s">
        <v>504</v>
      </c>
      <c r="K45" s="160">
        <f t="shared" si="0"/>
        <v>2.155E-2</v>
      </c>
      <c r="L45" s="160">
        <f t="shared" si="0"/>
        <v>0.13206999999999999</v>
      </c>
      <c r="M45" s="163" t="s">
        <v>418</v>
      </c>
      <c r="N45" s="160">
        <f t="shared" si="1"/>
        <v>2.0310000000000002E-2</v>
      </c>
      <c r="O45" s="160">
        <f t="shared" si="1"/>
        <v>0.13902</v>
      </c>
      <c r="P45" s="163" t="s">
        <v>316</v>
      </c>
      <c r="Q45" s="160">
        <f t="shared" si="2"/>
        <v>1.6449999999999999E-2</v>
      </c>
      <c r="R45" s="160">
        <f t="shared" si="2"/>
        <v>0.14126</v>
      </c>
      <c r="S45" s="163" t="s">
        <v>172</v>
      </c>
      <c r="T45" s="160">
        <f t="shared" si="3"/>
        <v>1.485E-2</v>
      </c>
      <c r="U45" s="160">
        <f t="shared" si="3"/>
        <v>0.12889</v>
      </c>
    </row>
    <row r="46" spans="1:21" ht="17.25" thickBot="1">
      <c r="A46" s="172" t="s">
        <v>508</v>
      </c>
      <c r="B46" s="177">
        <v>1.456E-2</v>
      </c>
      <c r="C46" s="177">
        <v>0.22445000000000001</v>
      </c>
      <c r="D46" s="177">
        <v>0.25181999999999999</v>
      </c>
      <c r="E46" s="177">
        <v>0.15594</v>
      </c>
      <c r="F46" s="177">
        <v>2.1899999999999999E-2</v>
      </c>
      <c r="G46" s="177">
        <v>0.13403999999999999</v>
      </c>
      <c r="J46" s="163" t="s">
        <v>505</v>
      </c>
      <c r="K46" s="160">
        <f t="shared" si="0"/>
        <v>2.1669999999999998E-2</v>
      </c>
      <c r="L46" s="160">
        <f t="shared" si="0"/>
        <v>0.13442000000000001</v>
      </c>
      <c r="M46" s="163" t="s">
        <v>419</v>
      </c>
      <c r="N46" s="160">
        <f t="shared" si="1"/>
        <v>1.9949999999999999E-2</v>
      </c>
      <c r="O46" s="160">
        <f t="shared" si="1"/>
        <v>0.14030999999999999</v>
      </c>
      <c r="P46" s="163" t="s">
        <v>317</v>
      </c>
      <c r="Q46" s="160">
        <f t="shared" si="2"/>
        <v>1.6619999999999999E-2</v>
      </c>
      <c r="R46" s="160">
        <f t="shared" si="2"/>
        <v>0.14018</v>
      </c>
      <c r="S46" s="163" t="s">
        <v>173</v>
      </c>
      <c r="T46" s="160">
        <f t="shared" si="3"/>
        <v>1.423E-2</v>
      </c>
      <c r="U46" s="160">
        <f t="shared" si="3"/>
        <v>0.12952</v>
      </c>
    </row>
    <row r="47" spans="1:21" ht="17.25" thickBot="1">
      <c r="A47" s="172" t="s">
        <v>509</v>
      </c>
      <c r="B47" s="177">
        <v>1.4630000000000001E-2</v>
      </c>
      <c r="C47" s="177">
        <v>0.22339999999999999</v>
      </c>
      <c r="D47" s="177">
        <v>0.25179000000000001</v>
      </c>
      <c r="E47" s="177">
        <v>0.15592</v>
      </c>
      <c r="F47" s="177">
        <v>2.18E-2</v>
      </c>
      <c r="G47" s="177">
        <v>0.13411999999999999</v>
      </c>
      <c r="J47" s="163" t="s">
        <v>506</v>
      </c>
      <c r="K47" s="160">
        <f t="shared" si="0"/>
        <v>2.1950000000000001E-2</v>
      </c>
      <c r="L47" s="160">
        <f t="shared" si="0"/>
        <v>0.13421</v>
      </c>
      <c r="M47" s="163" t="s">
        <v>420</v>
      </c>
      <c r="N47" s="160">
        <f t="shared" si="1"/>
        <v>1.967E-2</v>
      </c>
      <c r="O47" s="160">
        <f t="shared" si="1"/>
        <v>0.1401</v>
      </c>
      <c r="P47" s="163" t="s">
        <v>318</v>
      </c>
      <c r="Q47" s="160">
        <f t="shared" si="2"/>
        <v>1.6400000000000001E-2</v>
      </c>
      <c r="R47" s="160">
        <f t="shared" si="2"/>
        <v>0.13644999999999999</v>
      </c>
      <c r="S47" s="163" t="s">
        <v>174</v>
      </c>
      <c r="T47" s="160">
        <f t="shared" si="3"/>
        <v>1.405E-2</v>
      </c>
      <c r="U47" s="160">
        <f t="shared" si="3"/>
        <v>0.12906999999999999</v>
      </c>
    </row>
    <row r="48" spans="1:21" ht="17.25" thickBot="1">
      <c r="A48" s="172" t="s">
        <v>510</v>
      </c>
      <c r="B48" s="177">
        <v>1.468E-2</v>
      </c>
      <c r="C48" s="177">
        <v>0.22192000000000001</v>
      </c>
      <c r="D48" s="177">
        <v>0.25019999999999998</v>
      </c>
      <c r="E48" s="177">
        <v>0.15601999999999999</v>
      </c>
      <c r="F48" s="177">
        <v>2.137E-2</v>
      </c>
      <c r="G48" s="177">
        <v>0.13464999999999999</v>
      </c>
      <c r="J48" s="163" t="s">
        <v>507</v>
      </c>
      <c r="K48" s="160">
        <f t="shared" si="0"/>
        <v>2.1950000000000001E-2</v>
      </c>
      <c r="L48" s="160">
        <f t="shared" si="0"/>
        <v>0.13422000000000001</v>
      </c>
      <c r="M48" s="163" t="s">
        <v>421</v>
      </c>
      <c r="N48" s="160">
        <f t="shared" si="1"/>
        <v>1.95E-2</v>
      </c>
      <c r="O48" s="160">
        <f t="shared" si="1"/>
        <v>0.13955999999999999</v>
      </c>
      <c r="P48" s="163" t="s">
        <v>319</v>
      </c>
      <c r="Q48" s="160">
        <f t="shared" si="2"/>
        <v>1.6570000000000001E-2</v>
      </c>
      <c r="R48" s="160">
        <f t="shared" si="2"/>
        <v>0.13641</v>
      </c>
      <c r="S48" s="163" t="s">
        <v>175</v>
      </c>
      <c r="T48" s="160">
        <f t="shared" si="3"/>
        <v>1.387E-2</v>
      </c>
      <c r="U48" s="160">
        <f t="shared" si="3"/>
        <v>0.12872</v>
      </c>
    </row>
    <row r="49" spans="1:21" ht="17.25" thickBot="1">
      <c r="A49" s="172" t="s">
        <v>511</v>
      </c>
      <c r="B49" s="177">
        <v>1.478E-2</v>
      </c>
      <c r="C49" s="177">
        <v>0.21637000000000001</v>
      </c>
      <c r="D49" s="177">
        <v>0.24448</v>
      </c>
      <c r="E49" s="177">
        <v>0.15404000000000001</v>
      </c>
      <c r="F49" s="177">
        <v>2.0969999999999999E-2</v>
      </c>
      <c r="G49" s="177">
        <v>0.13306999999999999</v>
      </c>
      <c r="J49" s="163" t="s">
        <v>508</v>
      </c>
      <c r="K49" s="160">
        <f t="shared" si="0"/>
        <v>2.1899999999999999E-2</v>
      </c>
      <c r="L49" s="160">
        <f t="shared" si="0"/>
        <v>0.13403999999999999</v>
      </c>
      <c r="M49" s="163" t="s">
        <v>422</v>
      </c>
      <c r="N49" s="160">
        <f t="shared" si="1"/>
        <v>1.9699999999999999E-2</v>
      </c>
      <c r="O49" s="160">
        <f t="shared" si="1"/>
        <v>0.14130000000000001</v>
      </c>
      <c r="P49" s="163" t="s">
        <v>320</v>
      </c>
      <c r="Q49" s="160">
        <f t="shared" si="2"/>
        <v>1.635E-2</v>
      </c>
      <c r="R49" s="160">
        <f t="shared" si="2"/>
        <v>0.13644000000000001</v>
      </c>
      <c r="S49" s="163" t="s">
        <v>176</v>
      </c>
      <c r="T49" s="160">
        <f t="shared" si="3"/>
        <v>1.3820000000000001E-2</v>
      </c>
      <c r="U49" s="160">
        <f t="shared" si="3"/>
        <v>0.12928999999999999</v>
      </c>
    </row>
    <row r="50" spans="1:21" ht="17.25" thickBot="1">
      <c r="A50" s="172" t="s">
        <v>512</v>
      </c>
      <c r="B50" s="177">
        <v>1.447E-2</v>
      </c>
      <c r="C50" s="177">
        <v>0.21274999999999999</v>
      </c>
      <c r="D50" s="177">
        <v>0.24415999999999999</v>
      </c>
      <c r="E50" s="177">
        <v>0.15215000000000001</v>
      </c>
      <c r="F50" s="177">
        <v>2.1319999999999999E-2</v>
      </c>
      <c r="G50" s="177">
        <v>0.13083</v>
      </c>
      <c r="J50" s="163" t="s">
        <v>509</v>
      </c>
      <c r="K50" s="160">
        <f t="shared" si="0"/>
        <v>2.18E-2</v>
      </c>
      <c r="L50" s="160">
        <f t="shared" si="0"/>
        <v>0.13411999999999999</v>
      </c>
      <c r="M50" s="163" t="s">
        <v>423</v>
      </c>
      <c r="N50" s="160">
        <f t="shared" si="1"/>
        <v>1.9699999999999999E-2</v>
      </c>
      <c r="O50" s="160">
        <f t="shared" si="1"/>
        <v>0.14127999999999999</v>
      </c>
      <c r="P50" s="163" t="s">
        <v>321</v>
      </c>
      <c r="Q50" s="160">
        <f t="shared" si="2"/>
        <v>1.5949999999999999E-2</v>
      </c>
      <c r="R50" s="160">
        <f t="shared" si="2"/>
        <v>0.13650000000000001</v>
      </c>
      <c r="S50" s="163" t="s">
        <v>177</v>
      </c>
      <c r="T50" s="160">
        <f t="shared" si="3"/>
        <v>1.41E-2</v>
      </c>
      <c r="U50" s="160">
        <f t="shared" si="3"/>
        <v>0.12917000000000001</v>
      </c>
    </row>
    <row r="51" spans="1:21" ht="17.25" thickBot="1">
      <c r="A51" s="172" t="s">
        <v>513</v>
      </c>
      <c r="B51" s="177">
        <v>1.4449999999999999E-2</v>
      </c>
      <c r="C51" s="177">
        <v>0.21182000000000001</v>
      </c>
      <c r="D51" s="177">
        <v>0.24464</v>
      </c>
      <c r="E51" s="177">
        <v>0.15212999999999999</v>
      </c>
      <c r="F51" s="177">
        <v>2.1299999999999999E-2</v>
      </c>
      <c r="G51" s="177">
        <v>0.13083</v>
      </c>
      <c r="J51" s="163" t="s">
        <v>510</v>
      </c>
      <c r="K51" s="160">
        <f t="shared" si="0"/>
        <v>2.137E-2</v>
      </c>
      <c r="L51" s="160">
        <f t="shared" si="0"/>
        <v>0.13464999999999999</v>
      </c>
      <c r="M51" s="163" t="s">
        <v>424</v>
      </c>
      <c r="N51" s="160">
        <f t="shared" si="1"/>
        <v>1.8929999999999999E-2</v>
      </c>
      <c r="O51" s="160">
        <f t="shared" si="1"/>
        <v>0.14149</v>
      </c>
      <c r="P51" s="163" t="s">
        <v>322</v>
      </c>
      <c r="Q51" s="160">
        <f t="shared" si="2"/>
        <v>1.5820000000000001E-2</v>
      </c>
      <c r="R51" s="160">
        <f t="shared" si="2"/>
        <v>0.13646</v>
      </c>
      <c r="S51" s="163" t="s">
        <v>178</v>
      </c>
      <c r="T51" s="160">
        <f t="shared" si="3"/>
        <v>1.38E-2</v>
      </c>
      <c r="U51" s="160">
        <f t="shared" si="3"/>
        <v>0.13006000000000001</v>
      </c>
    </row>
    <row r="52" spans="1:21" ht="17.25" thickBot="1">
      <c r="A52" s="172" t="s">
        <v>514</v>
      </c>
      <c r="B52" s="177">
        <v>1.456E-2</v>
      </c>
      <c r="C52" s="177">
        <v>0.2142</v>
      </c>
      <c r="D52" s="177">
        <v>0.25041999999999998</v>
      </c>
      <c r="E52" s="177">
        <v>0.15223999999999999</v>
      </c>
      <c r="F52" s="177">
        <v>2.1170000000000001E-2</v>
      </c>
      <c r="G52" s="177">
        <v>0.13106999999999999</v>
      </c>
      <c r="J52" s="163" t="s">
        <v>511</v>
      </c>
      <c r="K52" s="160">
        <f t="shared" si="0"/>
        <v>2.0969999999999999E-2</v>
      </c>
      <c r="L52" s="160">
        <f t="shared" si="0"/>
        <v>0.13306999999999999</v>
      </c>
      <c r="M52" s="163" t="s">
        <v>425</v>
      </c>
      <c r="N52" s="160">
        <f t="shared" si="1"/>
        <v>1.8530000000000001E-2</v>
      </c>
      <c r="O52" s="160">
        <f t="shared" si="1"/>
        <v>0.14366000000000001</v>
      </c>
      <c r="P52" s="163" t="s">
        <v>323</v>
      </c>
      <c r="Q52" s="160">
        <f t="shared" si="2"/>
        <v>1.6119999999999999E-2</v>
      </c>
      <c r="R52" s="160">
        <f t="shared" si="2"/>
        <v>0.13739999999999999</v>
      </c>
      <c r="S52" s="163" t="s">
        <v>179</v>
      </c>
      <c r="T52" s="160">
        <f t="shared" si="3"/>
        <v>1.3520000000000001E-2</v>
      </c>
      <c r="U52" s="160">
        <f t="shared" si="3"/>
        <v>0.12817999999999999</v>
      </c>
    </row>
    <row r="53" spans="1:21" ht="17.25" thickBot="1">
      <c r="A53" s="172" t="s">
        <v>515</v>
      </c>
      <c r="B53" s="177">
        <v>1.4540000000000001E-2</v>
      </c>
      <c r="C53" s="177">
        <v>0.20927000000000001</v>
      </c>
      <c r="D53" s="177">
        <v>0.25003999999999998</v>
      </c>
      <c r="E53" s="177">
        <v>0.14946000000000001</v>
      </c>
      <c r="F53" s="177">
        <v>2.1170000000000001E-2</v>
      </c>
      <c r="G53" s="177">
        <v>0.12828999999999999</v>
      </c>
      <c r="J53" s="163" t="s">
        <v>512</v>
      </c>
      <c r="K53" s="160">
        <f t="shared" si="0"/>
        <v>2.1319999999999999E-2</v>
      </c>
      <c r="L53" s="160">
        <f t="shared" si="0"/>
        <v>0.13083</v>
      </c>
      <c r="M53" s="163" t="s">
        <v>426</v>
      </c>
      <c r="N53" s="160">
        <f t="shared" si="1"/>
        <v>1.8919999999999999E-2</v>
      </c>
      <c r="O53" s="160">
        <f t="shared" si="1"/>
        <v>0.14268</v>
      </c>
      <c r="P53" s="163" t="s">
        <v>324</v>
      </c>
      <c r="Q53" s="160">
        <f t="shared" si="2"/>
        <v>1.617E-2</v>
      </c>
      <c r="R53" s="160">
        <f t="shared" si="2"/>
        <v>0.13747999999999999</v>
      </c>
      <c r="S53" s="163" t="s">
        <v>180</v>
      </c>
      <c r="T53" s="160">
        <f t="shared" si="3"/>
        <v>1.3520000000000001E-2</v>
      </c>
      <c r="U53" s="160">
        <f t="shared" si="3"/>
        <v>0.12787999999999999</v>
      </c>
    </row>
    <row r="54" spans="1:21" ht="17.25" thickBot="1">
      <c r="A54" s="172" t="s">
        <v>516</v>
      </c>
      <c r="B54" s="177">
        <v>1.448E-2</v>
      </c>
      <c r="C54" s="177">
        <v>0.20841999999999999</v>
      </c>
      <c r="D54" s="177">
        <v>0.24976999999999999</v>
      </c>
      <c r="E54" s="177">
        <v>0.14942</v>
      </c>
      <c r="F54" s="177">
        <v>2.1350000000000001E-2</v>
      </c>
      <c r="G54" s="177">
        <v>0.12806999999999999</v>
      </c>
      <c r="J54" s="163" t="s">
        <v>513</v>
      </c>
      <c r="K54" s="160">
        <f t="shared" si="0"/>
        <v>2.1299999999999999E-2</v>
      </c>
      <c r="L54" s="160">
        <f t="shared" si="0"/>
        <v>0.13083</v>
      </c>
      <c r="M54" s="163" t="s">
        <v>427</v>
      </c>
      <c r="N54" s="160">
        <f t="shared" si="1"/>
        <v>1.9300000000000001E-2</v>
      </c>
      <c r="O54" s="160">
        <f t="shared" si="1"/>
        <v>0.14252000000000001</v>
      </c>
      <c r="P54" s="163" t="s">
        <v>325</v>
      </c>
      <c r="Q54" s="160">
        <f t="shared" si="2"/>
        <v>1.6039999999999999E-2</v>
      </c>
      <c r="R54" s="160">
        <f t="shared" si="2"/>
        <v>0.13747999999999999</v>
      </c>
      <c r="S54" s="163" t="s">
        <v>181</v>
      </c>
      <c r="T54" s="160">
        <f t="shared" si="3"/>
        <v>1.4E-2</v>
      </c>
      <c r="U54" s="160">
        <f t="shared" si="3"/>
        <v>0.12592999999999999</v>
      </c>
    </row>
    <row r="55" spans="1:21" ht="17.25" thickBot="1">
      <c r="A55" s="172" t="s">
        <v>517</v>
      </c>
      <c r="B55" s="177">
        <v>1.4449999999999999E-2</v>
      </c>
      <c r="C55" s="177">
        <v>0.21071000000000001</v>
      </c>
      <c r="D55" s="177">
        <v>0.24997</v>
      </c>
      <c r="E55" s="177">
        <v>0.15085000000000001</v>
      </c>
      <c r="F55" s="177">
        <v>2.12E-2</v>
      </c>
      <c r="G55" s="177">
        <v>0.12964999999999999</v>
      </c>
      <c r="J55" s="163" t="s">
        <v>514</v>
      </c>
      <c r="K55" s="160">
        <f t="shared" si="0"/>
        <v>2.1170000000000001E-2</v>
      </c>
      <c r="L55" s="160">
        <f t="shared" si="0"/>
        <v>0.13106999999999999</v>
      </c>
      <c r="M55" s="163" t="s">
        <v>428</v>
      </c>
      <c r="N55" s="160">
        <f t="shared" si="1"/>
        <v>1.8769999999999998E-2</v>
      </c>
      <c r="O55" s="160">
        <f t="shared" si="1"/>
        <v>0.14343</v>
      </c>
      <c r="P55" s="163" t="s">
        <v>326</v>
      </c>
      <c r="Q55" s="160">
        <f t="shared" si="2"/>
        <v>1.6219999999999998E-2</v>
      </c>
      <c r="R55" s="160">
        <f t="shared" si="2"/>
        <v>0.13714999999999999</v>
      </c>
      <c r="S55" s="163" t="s">
        <v>182</v>
      </c>
      <c r="T55" s="160">
        <f t="shared" si="3"/>
        <v>1.357E-2</v>
      </c>
      <c r="U55" s="160">
        <f t="shared" si="3"/>
        <v>0.12634000000000001</v>
      </c>
    </row>
    <row r="56" spans="1:21" ht="17.25" thickBot="1">
      <c r="A56" s="172" t="s">
        <v>518</v>
      </c>
      <c r="B56" s="177">
        <v>1.4659999999999999E-2</v>
      </c>
      <c r="C56" s="177">
        <v>0.21152000000000001</v>
      </c>
      <c r="D56" s="177">
        <v>0.25090000000000001</v>
      </c>
      <c r="E56" s="177">
        <v>0.15162</v>
      </c>
      <c r="F56" s="177">
        <v>2.1170000000000001E-2</v>
      </c>
      <c r="G56" s="177">
        <v>0.13045000000000001</v>
      </c>
      <c r="J56" s="163" t="s">
        <v>515</v>
      </c>
      <c r="K56" s="160">
        <f t="shared" si="0"/>
        <v>2.1170000000000001E-2</v>
      </c>
      <c r="L56" s="160">
        <f t="shared" si="0"/>
        <v>0.12828999999999999</v>
      </c>
      <c r="M56" s="163" t="s">
        <v>429</v>
      </c>
      <c r="N56" s="160">
        <f t="shared" si="1"/>
        <v>1.8550000000000001E-2</v>
      </c>
      <c r="O56" s="160">
        <f t="shared" si="1"/>
        <v>0.14430999999999999</v>
      </c>
      <c r="P56" s="163" t="s">
        <v>327</v>
      </c>
      <c r="Q56" s="160">
        <f t="shared" si="2"/>
        <v>1.6199999999999999E-2</v>
      </c>
      <c r="R56" s="160">
        <f t="shared" si="2"/>
        <v>0.13668</v>
      </c>
      <c r="S56" s="163" t="s">
        <v>183</v>
      </c>
      <c r="T56" s="160">
        <f t="shared" si="3"/>
        <v>1.38E-2</v>
      </c>
      <c r="U56" s="160">
        <f t="shared" si="3"/>
        <v>0.12612000000000001</v>
      </c>
    </row>
    <row r="57" spans="1:21" ht="17.25" thickBot="1">
      <c r="A57" s="172" t="s">
        <v>519</v>
      </c>
      <c r="B57" s="177">
        <v>1.456E-2</v>
      </c>
      <c r="C57" s="177">
        <v>0.20466000000000001</v>
      </c>
      <c r="D57" s="177">
        <v>0.25319999999999998</v>
      </c>
      <c r="E57" s="177">
        <v>0.14849000000000001</v>
      </c>
      <c r="F57" s="177">
        <v>2.155E-2</v>
      </c>
      <c r="G57" s="177">
        <v>0.12694</v>
      </c>
      <c r="J57" s="163" t="s">
        <v>516</v>
      </c>
      <c r="K57" s="160">
        <f t="shared" si="0"/>
        <v>2.1350000000000001E-2</v>
      </c>
      <c r="L57" s="160">
        <f t="shared" si="0"/>
        <v>0.12806999999999999</v>
      </c>
      <c r="M57" s="163" t="s">
        <v>430</v>
      </c>
      <c r="N57" s="160">
        <f t="shared" si="1"/>
        <v>1.8620000000000001E-2</v>
      </c>
      <c r="O57" s="160">
        <f t="shared" si="1"/>
        <v>0.14312</v>
      </c>
      <c r="P57" s="163" t="s">
        <v>328</v>
      </c>
      <c r="Q57" s="160">
        <f t="shared" si="2"/>
        <v>1.627E-2</v>
      </c>
      <c r="R57" s="160">
        <f t="shared" si="2"/>
        <v>0.13553000000000001</v>
      </c>
      <c r="S57" s="163" t="s">
        <v>184</v>
      </c>
      <c r="T57" s="160">
        <f t="shared" si="3"/>
        <v>1.345E-2</v>
      </c>
      <c r="U57" s="160">
        <f t="shared" si="3"/>
        <v>0.12767000000000001</v>
      </c>
    </row>
    <row r="58" spans="1:21" ht="17.25" thickBot="1">
      <c r="A58" s="172" t="s">
        <v>520</v>
      </c>
      <c r="B58" s="177">
        <v>1.468E-2</v>
      </c>
      <c r="C58" s="177">
        <v>0.2039</v>
      </c>
      <c r="D58" s="177">
        <v>0.24929999999999999</v>
      </c>
      <c r="E58" s="177">
        <v>0.14907999999999999</v>
      </c>
      <c r="F58" s="177">
        <v>2.155E-2</v>
      </c>
      <c r="G58" s="177">
        <v>0.12753</v>
      </c>
      <c r="J58" s="163" t="s">
        <v>517</v>
      </c>
      <c r="K58" s="160">
        <f t="shared" si="0"/>
        <v>2.12E-2</v>
      </c>
      <c r="L58" s="160">
        <f t="shared" si="0"/>
        <v>0.12964999999999999</v>
      </c>
      <c r="M58" s="163" t="s">
        <v>431</v>
      </c>
      <c r="N58" s="160">
        <f t="shared" si="1"/>
        <v>1.8450000000000001E-2</v>
      </c>
      <c r="O58" s="160">
        <f t="shared" si="1"/>
        <v>0.14233000000000001</v>
      </c>
      <c r="P58" s="163" t="s">
        <v>329</v>
      </c>
      <c r="Q58" s="160">
        <f t="shared" si="2"/>
        <v>1.6459999999999999E-2</v>
      </c>
      <c r="R58" s="160">
        <f t="shared" si="2"/>
        <v>0.13453999999999999</v>
      </c>
      <c r="S58" s="163" t="s">
        <v>185</v>
      </c>
      <c r="T58" s="160">
        <f t="shared" si="3"/>
        <v>1.362E-2</v>
      </c>
      <c r="U58" s="160">
        <f t="shared" si="3"/>
        <v>0.12919</v>
      </c>
    </row>
    <row r="59" spans="1:21" ht="17.25" thickBot="1">
      <c r="A59" s="172" t="s">
        <v>521</v>
      </c>
      <c r="B59" s="177">
        <v>1.443E-2</v>
      </c>
      <c r="C59" s="177">
        <v>0.20347999999999999</v>
      </c>
      <c r="D59" s="177">
        <v>0.24970000000000001</v>
      </c>
      <c r="E59" s="177">
        <v>0.14824999999999999</v>
      </c>
      <c r="F59" s="177">
        <v>2.1219999999999999E-2</v>
      </c>
      <c r="G59" s="177">
        <v>0.12703</v>
      </c>
      <c r="J59" s="163" t="s">
        <v>518</v>
      </c>
      <c r="K59" s="160">
        <f t="shared" si="0"/>
        <v>2.1170000000000001E-2</v>
      </c>
      <c r="L59" s="160">
        <f t="shared" si="0"/>
        <v>0.13045000000000001</v>
      </c>
      <c r="M59" s="163" t="s">
        <v>432</v>
      </c>
      <c r="N59" s="160">
        <f t="shared" si="1"/>
        <v>1.865E-2</v>
      </c>
      <c r="O59" s="160">
        <f t="shared" si="1"/>
        <v>0.14149999999999999</v>
      </c>
      <c r="P59" s="163" t="s">
        <v>330</v>
      </c>
      <c r="Q59" s="160">
        <f t="shared" si="2"/>
        <v>1.67E-2</v>
      </c>
      <c r="R59" s="160">
        <f t="shared" si="2"/>
        <v>0.13478000000000001</v>
      </c>
      <c r="S59" s="163" t="s">
        <v>186</v>
      </c>
      <c r="T59" s="160">
        <f t="shared" si="3"/>
        <v>1.3270000000000001E-2</v>
      </c>
      <c r="U59" s="160">
        <f t="shared" si="3"/>
        <v>0.12817000000000001</v>
      </c>
    </row>
    <row r="60" spans="1:21" ht="17.25" thickBot="1">
      <c r="A60" s="172" t="s">
        <v>522</v>
      </c>
      <c r="B60" s="177">
        <v>1.41E-2</v>
      </c>
      <c r="C60" s="177">
        <v>0.20671</v>
      </c>
      <c r="D60" s="177">
        <v>0.24768000000000001</v>
      </c>
      <c r="E60" s="177">
        <v>0.14949000000000001</v>
      </c>
      <c r="F60" s="177">
        <v>2.1399999999999999E-2</v>
      </c>
      <c r="G60" s="177">
        <v>0.12809000000000001</v>
      </c>
      <c r="J60" s="163" t="s">
        <v>519</v>
      </c>
      <c r="K60" s="160">
        <f t="shared" si="0"/>
        <v>2.155E-2</v>
      </c>
      <c r="L60" s="160">
        <f t="shared" si="0"/>
        <v>0.12694</v>
      </c>
      <c r="M60" s="163" t="s">
        <v>433</v>
      </c>
      <c r="N60" s="160">
        <f t="shared" si="1"/>
        <v>1.83E-2</v>
      </c>
      <c r="O60" s="160">
        <f t="shared" si="1"/>
        <v>0.14349999999999999</v>
      </c>
      <c r="P60" s="163" t="s">
        <v>331</v>
      </c>
      <c r="Q60" s="160">
        <f t="shared" si="2"/>
        <v>1.6299999999999999E-2</v>
      </c>
      <c r="R60" s="160">
        <f t="shared" si="2"/>
        <v>0.13655</v>
      </c>
      <c r="S60" s="163" t="s">
        <v>187</v>
      </c>
      <c r="T60" s="160">
        <f t="shared" si="3"/>
        <v>1.3050000000000001E-2</v>
      </c>
      <c r="U60" s="160">
        <f t="shared" si="3"/>
        <v>0.1273</v>
      </c>
    </row>
    <row r="61" spans="1:21" ht="17.25" thickBot="1">
      <c r="A61" s="172" t="s">
        <v>523</v>
      </c>
      <c r="B61" s="177">
        <v>1.384E-2</v>
      </c>
      <c r="C61" s="177">
        <v>0.20569999999999999</v>
      </c>
      <c r="D61" s="177">
        <v>0.21609</v>
      </c>
      <c r="E61" s="177">
        <v>0.14846999999999999</v>
      </c>
      <c r="F61" s="177">
        <v>2.1399999999999999E-2</v>
      </c>
      <c r="G61" s="177">
        <v>0.12706999999999999</v>
      </c>
      <c r="J61" s="163" t="s">
        <v>520</v>
      </c>
      <c r="K61" s="160">
        <f t="shared" si="0"/>
        <v>2.155E-2</v>
      </c>
      <c r="L61" s="160">
        <f t="shared" si="0"/>
        <v>0.12753</v>
      </c>
      <c r="M61" s="163" t="s">
        <v>434</v>
      </c>
      <c r="N61" s="160">
        <f t="shared" si="1"/>
        <v>1.8200000000000001E-2</v>
      </c>
      <c r="O61" s="160">
        <f t="shared" si="1"/>
        <v>0.14355999999999999</v>
      </c>
      <c r="P61" s="163" t="s">
        <v>332</v>
      </c>
      <c r="Q61" s="160">
        <f t="shared" si="2"/>
        <v>1.5650000000000001E-2</v>
      </c>
      <c r="R61" s="160">
        <f t="shared" si="2"/>
        <v>0.13850999999999999</v>
      </c>
      <c r="S61" s="163" t="s">
        <v>188</v>
      </c>
      <c r="T61" s="160">
        <f t="shared" si="3"/>
        <v>1.2919999999999999E-2</v>
      </c>
      <c r="U61" s="160">
        <f t="shared" si="3"/>
        <v>0.12873000000000001</v>
      </c>
    </row>
    <row r="62" spans="1:21" ht="17.25" thickBot="1">
      <c r="A62" s="172" t="s">
        <v>524</v>
      </c>
      <c r="B62" s="177">
        <v>1.4149999999999999E-2</v>
      </c>
      <c r="C62" s="177">
        <v>0.20608000000000001</v>
      </c>
      <c r="D62" s="177">
        <v>0.21745999999999999</v>
      </c>
      <c r="E62" s="177">
        <v>0.14754</v>
      </c>
      <c r="F62" s="177">
        <v>2.12E-2</v>
      </c>
      <c r="G62" s="177">
        <v>0.12634000000000001</v>
      </c>
      <c r="J62" s="163" t="s">
        <v>521</v>
      </c>
      <c r="K62" s="160">
        <f t="shared" si="0"/>
        <v>2.1219999999999999E-2</v>
      </c>
      <c r="L62" s="160">
        <f t="shared" si="0"/>
        <v>0.12703</v>
      </c>
      <c r="M62" s="163" t="s">
        <v>435</v>
      </c>
      <c r="N62" s="160">
        <f t="shared" si="1"/>
        <v>1.8270000000000002E-2</v>
      </c>
      <c r="O62" s="160">
        <f t="shared" si="1"/>
        <v>0.14405999999999999</v>
      </c>
      <c r="P62" s="163" t="s">
        <v>333</v>
      </c>
      <c r="Q62" s="160">
        <f t="shared" si="2"/>
        <v>1.5650000000000001E-2</v>
      </c>
      <c r="R62" s="160">
        <f t="shared" si="2"/>
        <v>0.13796</v>
      </c>
      <c r="S62" s="163" t="s">
        <v>189</v>
      </c>
      <c r="T62" s="160">
        <f t="shared" si="3"/>
        <v>1.3050000000000001E-2</v>
      </c>
      <c r="U62" s="160">
        <f t="shared" si="3"/>
        <v>0.12828000000000001</v>
      </c>
    </row>
    <row r="63" spans="1:21" ht="17.25" thickBot="1">
      <c r="A63" s="172" t="s">
        <v>525</v>
      </c>
      <c r="B63" s="177">
        <v>1.439E-2</v>
      </c>
      <c r="C63" s="177">
        <v>0.20252999999999999</v>
      </c>
      <c r="D63" s="177">
        <v>0.21890999999999999</v>
      </c>
      <c r="E63" s="177">
        <v>0.14774999999999999</v>
      </c>
      <c r="F63" s="177">
        <v>2.095E-2</v>
      </c>
      <c r="G63" s="177">
        <v>0.1268</v>
      </c>
      <c r="J63" s="163" t="s">
        <v>522</v>
      </c>
      <c r="K63" s="160">
        <f t="shared" si="0"/>
        <v>2.1399999999999999E-2</v>
      </c>
      <c r="L63" s="160">
        <f t="shared" si="0"/>
        <v>0.12809000000000001</v>
      </c>
      <c r="M63" s="163" t="s">
        <v>436</v>
      </c>
      <c r="N63" s="160">
        <f t="shared" si="1"/>
        <v>1.7819999999999999E-2</v>
      </c>
      <c r="O63" s="160">
        <f t="shared" si="1"/>
        <v>0.14507</v>
      </c>
      <c r="P63" s="163" t="s">
        <v>334</v>
      </c>
      <c r="Q63" s="160">
        <f t="shared" si="2"/>
        <v>1.525E-2</v>
      </c>
      <c r="R63" s="160">
        <f t="shared" si="2"/>
        <v>0.13594999999999999</v>
      </c>
      <c r="S63" s="164" t="s">
        <v>190</v>
      </c>
      <c r="T63" s="160">
        <f t="shared" si="3"/>
        <v>1.302E-2</v>
      </c>
      <c r="U63" s="160">
        <f t="shared" si="3"/>
        <v>0.12894</v>
      </c>
    </row>
    <row r="64" spans="1:21" ht="17.25" thickBot="1">
      <c r="A64" s="172" t="s">
        <v>526</v>
      </c>
      <c r="B64" s="177">
        <v>1.455E-2</v>
      </c>
      <c r="C64" s="177">
        <v>0.20286000000000001</v>
      </c>
      <c r="D64" s="177">
        <v>0.21903</v>
      </c>
      <c r="E64" s="177">
        <v>0.14818999999999999</v>
      </c>
      <c r="F64" s="177">
        <v>2.1299999999999999E-2</v>
      </c>
      <c r="G64" s="177">
        <v>0.12689</v>
      </c>
      <c r="J64" s="163" t="s">
        <v>523</v>
      </c>
      <c r="K64" s="160">
        <f t="shared" si="0"/>
        <v>2.1399999999999999E-2</v>
      </c>
      <c r="L64" s="160">
        <f t="shared" si="0"/>
        <v>0.12706999999999999</v>
      </c>
      <c r="M64" s="163" t="s">
        <v>437</v>
      </c>
      <c r="N64" s="160">
        <f t="shared" si="1"/>
        <v>1.7899999999999999E-2</v>
      </c>
      <c r="O64" s="160">
        <f t="shared" si="1"/>
        <v>0.14621999999999999</v>
      </c>
      <c r="P64" s="163" t="s">
        <v>335</v>
      </c>
      <c r="Q64" s="160">
        <f t="shared" si="2"/>
        <v>1.5650000000000001E-2</v>
      </c>
      <c r="R64" s="160">
        <f t="shared" si="2"/>
        <v>0.13247999999999999</v>
      </c>
      <c r="S64" s="163" t="s">
        <v>191</v>
      </c>
      <c r="T64" s="160">
        <f t="shared" si="3"/>
        <v>1.295E-2</v>
      </c>
      <c r="U64" s="160">
        <f t="shared" si="3"/>
        <v>0.12823999999999999</v>
      </c>
    </row>
    <row r="65" spans="1:21" ht="17.25" thickBot="1">
      <c r="A65" s="172" t="s">
        <v>527</v>
      </c>
      <c r="B65" s="177">
        <v>1.4659999999999999E-2</v>
      </c>
      <c r="C65" s="177">
        <v>0.20276</v>
      </c>
      <c r="D65" s="177">
        <v>0.21842</v>
      </c>
      <c r="E65" s="177">
        <v>0.14846999999999999</v>
      </c>
      <c r="F65" s="177">
        <v>2.1149999999999999E-2</v>
      </c>
      <c r="G65" s="177">
        <v>0.12731999999999999</v>
      </c>
      <c r="J65" s="163" t="s">
        <v>524</v>
      </c>
      <c r="K65" s="160">
        <f t="shared" si="0"/>
        <v>2.12E-2</v>
      </c>
      <c r="L65" s="160">
        <f t="shared" si="0"/>
        <v>0.12634000000000001</v>
      </c>
      <c r="M65" s="163" t="s">
        <v>438</v>
      </c>
      <c r="N65" s="160">
        <f t="shared" si="1"/>
        <v>1.7670000000000002E-2</v>
      </c>
      <c r="O65" s="160">
        <f t="shared" si="1"/>
        <v>0.14641999999999999</v>
      </c>
      <c r="P65" s="163" t="s">
        <v>336</v>
      </c>
      <c r="Q65" s="160">
        <f t="shared" si="2"/>
        <v>1.6049999999999998E-2</v>
      </c>
      <c r="R65" s="160">
        <f t="shared" si="2"/>
        <v>0.13236999999999999</v>
      </c>
      <c r="S65" s="163"/>
      <c r="T65" s="160"/>
      <c r="U65" s="160"/>
    </row>
    <row r="66" spans="1:21" ht="17.25" thickBot="1">
      <c r="A66" s="172" t="s">
        <v>379</v>
      </c>
      <c r="B66" s="177">
        <v>1.4670000000000001E-2</v>
      </c>
      <c r="C66" s="177">
        <v>0.19994999999999999</v>
      </c>
      <c r="D66" s="177">
        <v>0.22147</v>
      </c>
      <c r="E66" s="177">
        <v>0.14721999999999999</v>
      </c>
      <c r="F66" s="177">
        <v>2.1299999999999999E-2</v>
      </c>
      <c r="G66" s="177">
        <v>0.12592</v>
      </c>
      <c r="J66" s="163" t="s">
        <v>525</v>
      </c>
      <c r="K66" s="160">
        <f t="shared" si="0"/>
        <v>2.095E-2</v>
      </c>
      <c r="L66" s="160">
        <f t="shared" si="0"/>
        <v>0.1268</v>
      </c>
      <c r="M66" s="163" t="s">
        <v>439</v>
      </c>
      <c r="N66" s="160">
        <f t="shared" si="1"/>
        <v>1.7649999999999999E-2</v>
      </c>
      <c r="O66" s="160">
        <f t="shared" si="1"/>
        <v>0.14679</v>
      </c>
      <c r="P66" s="163" t="s">
        <v>337</v>
      </c>
      <c r="Q66" s="160">
        <f t="shared" si="2"/>
        <v>1.6049999999999998E-2</v>
      </c>
      <c r="R66" s="160">
        <f t="shared" si="2"/>
        <v>0.13289999999999999</v>
      </c>
      <c r="S66" s="163"/>
      <c r="T66" s="160"/>
      <c r="U66" s="160"/>
    </row>
    <row r="67" spans="1:21" ht="17.25" thickBot="1">
      <c r="A67" s="172" t="s">
        <v>380</v>
      </c>
      <c r="B67" s="177">
        <v>1.456E-2</v>
      </c>
      <c r="C67" s="177">
        <v>0.20372999999999999</v>
      </c>
      <c r="D67" s="177">
        <v>0.22398000000000001</v>
      </c>
      <c r="E67" s="177">
        <v>0.14874000000000001</v>
      </c>
      <c r="F67" s="177">
        <v>2.102E-2</v>
      </c>
      <c r="G67" s="177">
        <v>0.12772</v>
      </c>
      <c r="J67" s="163" t="s">
        <v>526</v>
      </c>
      <c r="K67" s="160">
        <f t="shared" si="0"/>
        <v>2.1299999999999999E-2</v>
      </c>
      <c r="L67" s="160">
        <f t="shared" si="0"/>
        <v>0.12689</v>
      </c>
      <c r="M67" s="163" t="s">
        <v>440</v>
      </c>
      <c r="N67" s="160">
        <f t="shared" si="1"/>
        <v>1.7919999999999998E-2</v>
      </c>
      <c r="O67" s="160">
        <f t="shared" si="1"/>
        <v>0.14671000000000001</v>
      </c>
      <c r="P67" s="163" t="s">
        <v>131</v>
      </c>
      <c r="Q67" s="160">
        <f t="shared" si="2"/>
        <v>1.5520000000000001E-2</v>
      </c>
      <c r="R67" s="160">
        <f t="shared" si="2"/>
        <v>0.13502</v>
      </c>
      <c r="S67" s="163"/>
      <c r="T67" s="160"/>
      <c r="U67" s="160"/>
    </row>
    <row r="68" spans="1:21" ht="17.25" thickBot="1">
      <c r="A68" s="172" t="s">
        <v>381</v>
      </c>
      <c r="B68" s="177">
        <v>1.5219999999999999E-2</v>
      </c>
      <c r="C68" s="177">
        <v>0.20596999999999999</v>
      </c>
      <c r="D68" s="177">
        <v>0.22969000000000001</v>
      </c>
      <c r="E68" s="177">
        <v>0.15075</v>
      </c>
      <c r="F68" s="177">
        <v>2.077E-2</v>
      </c>
      <c r="G68" s="177">
        <v>0.12998000000000001</v>
      </c>
      <c r="J68" s="163" t="s">
        <v>527</v>
      </c>
      <c r="K68" s="160">
        <f t="shared" si="0"/>
        <v>2.1149999999999999E-2</v>
      </c>
      <c r="L68" s="160">
        <f t="shared" si="0"/>
        <v>0.12731999999999999</v>
      </c>
      <c r="M68" s="163" t="s">
        <v>276</v>
      </c>
      <c r="N68" s="160">
        <f t="shared" si="1"/>
        <v>1.7649999999999999E-2</v>
      </c>
      <c r="O68" s="160">
        <f t="shared" si="1"/>
        <v>0.14538999999999999</v>
      </c>
      <c r="P68" s="163" t="s">
        <v>132</v>
      </c>
      <c r="Q68" s="160">
        <f t="shared" si="2"/>
        <v>1.52E-2</v>
      </c>
      <c r="R68" s="160">
        <f t="shared" si="2"/>
        <v>0.13164000000000001</v>
      </c>
      <c r="S68" s="161" t="s">
        <v>350</v>
      </c>
      <c r="T68" s="162">
        <f>AVERAGE(T6:T64,Q6:Q68,N6:N68,K6:K68)</f>
        <v>1.796979838709677E-2</v>
      </c>
      <c r="U68" s="162">
        <f>AVERAGE(U6:U64,R6:R68,O6:O68,L6:L68)</f>
        <v>0.13308516129032252</v>
      </c>
    </row>
    <row r="69" spans="1:21">
      <c r="A69" s="172" t="s">
        <v>382</v>
      </c>
      <c r="B69" s="177">
        <v>1.503E-2</v>
      </c>
      <c r="C69" s="177">
        <v>0.19450000000000001</v>
      </c>
      <c r="D69" s="177">
        <v>0.22919</v>
      </c>
      <c r="E69" s="177">
        <v>0.14507</v>
      </c>
      <c r="F69" s="177">
        <v>2.07E-2</v>
      </c>
      <c r="G69" s="177">
        <v>0.12436999999999999</v>
      </c>
    </row>
    <row r="70" spans="1:21">
      <c r="A70" s="172" t="s">
        <v>383</v>
      </c>
      <c r="B70" s="177">
        <v>1.502E-2</v>
      </c>
      <c r="C70" s="177">
        <v>0.19277</v>
      </c>
      <c r="D70" s="177">
        <v>0.22974</v>
      </c>
      <c r="E70" s="177">
        <v>0.14448</v>
      </c>
      <c r="F70" s="177">
        <v>2.077E-2</v>
      </c>
      <c r="G70" s="177">
        <v>0.12371</v>
      </c>
    </row>
    <row r="71" spans="1:21">
      <c r="A71" s="172" t="s">
        <v>384</v>
      </c>
      <c r="B71" s="177">
        <v>1.5140000000000001E-2</v>
      </c>
      <c r="C71" s="177">
        <v>0.19217999999999999</v>
      </c>
      <c r="D71" s="177">
        <v>0.25797999999999999</v>
      </c>
      <c r="E71" s="177">
        <v>0.14454</v>
      </c>
      <c r="F71" s="177">
        <v>2.0449999999999999E-2</v>
      </c>
      <c r="G71" s="177">
        <v>0.12409000000000001</v>
      </c>
    </row>
    <row r="72" spans="1:21">
      <c r="A72" s="172" t="s">
        <v>385</v>
      </c>
      <c r="B72" s="177">
        <v>1.515E-2</v>
      </c>
      <c r="C72" s="177">
        <v>0.19045000000000001</v>
      </c>
      <c r="D72" s="177">
        <v>0.25858999999999999</v>
      </c>
      <c r="E72" s="177">
        <v>0.14479</v>
      </c>
      <c r="F72" s="177">
        <v>2.0049999999999998E-2</v>
      </c>
      <c r="G72" s="177">
        <v>0.12474</v>
      </c>
    </row>
    <row r="73" spans="1:21">
      <c r="A73" s="172" t="s">
        <v>386</v>
      </c>
      <c r="B73" s="177">
        <v>1.519E-2</v>
      </c>
      <c r="C73" s="177">
        <v>0.20721999999999999</v>
      </c>
      <c r="D73" s="177">
        <v>0.25862000000000002</v>
      </c>
      <c r="E73" s="177">
        <v>0.15196000000000001</v>
      </c>
      <c r="F73" s="177">
        <v>2.0049999999999998E-2</v>
      </c>
      <c r="G73" s="177">
        <v>0.13191</v>
      </c>
    </row>
    <row r="74" spans="1:21">
      <c r="A74" s="172" t="s">
        <v>387</v>
      </c>
      <c r="B74" s="177">
        <v>1.4919999999999999E-2</v>
      </c>
      <c r="C74" s="177">
        <v>0.20591999999999999</v>
      </c>
      <c r="D74" s="177">
        <v>0.25878000000000001</v>
      </c>
      <c r="E74" s="177">
        <v>0.15107000000000001</v>
      </c>
      <c r="F74" s="177">
        <v>2.0060000000000001E-2</v>
      </c>
      <c r="G74" s="177">
        <v>0.13100999999999999</v>
      </c>
    </row>
    <row r="75" spans="1:21">
      <c r="A75" s="172" t="s">
        <v>388</v>
      </c>
      <c r="B75" s="177">
        <v>1.508E-2</v>
      </c>
      <c r="C75" s="177">
        <v>0.20582</v>
      </c>
      <c r="D75" s="177">
        <v>0.25568999999999997</v>
      </c>
      <c r="E75" s="177">
        <v>0.15207000000000001</v>
      </c>
      <c r="F75" s="177">
        <v>1.9800000000000002E-2</v>
      </c>
      <c r="G75" s="177">
        <v>0.13227</v>
      </c>
    </row>
    <row r="76" spans="1:21">
      <c r="A76" s="172" t="s">
        <v>389</v>
      </c>
      <c r="B76" s="177">
        <v>1.507E-2</v>
      </c>
      <c r="C76" s="177">
        <v>0.22051999999999999</v>
      </c>
      <c r="D76" s="177">
        <v>0.25868999999999998</v>
      </c>
      <c r="E76" s="177">
        <v>0.15604999999999999</v>
      </c>
      <c r="F76" s="177">
        <v>2.0219999999999998E-2</v>
      </c>
      <c r="G76" s="177">
        <v>0.13583000000000001</v>
      </c>
    </row>
    <row r="77" spans="1:21">
      <c r="A77" s="172" t="s">
        <v>390</v>
      </c>
      <c r="B77" s="177">
        <v>1.516E-2</v>
      </c>
      <c r="C77" s="177">
        <v>0.22589999999999999</v>
      </c>
      <c r="D77" s="177">
        <v>0.25907999999999998</v>
      </c>
      <c r="E77" s="177">
        <v>0.15773000000000001</v>
      </c>
      <c r="F77" s="177">
        <v>2.0150000000000001E-2</v>
      </c>
      <c r="G77" s="177">
        <v>0.13758000000000001</v>
      </c>
    </row>
    <row r="78" spans="1:21">
      <c r="A78" s="172" t="s">
        <v>391</v>
      </c>
      <c r="B78" s="177">
        <v>1.511E-2</v>
      </c>
      <c r="C78" s="177">
        <v>0.22389000000000001</v>
      </c>
      <c r="D78" s="177">
        <v>0.25957999999999998</v>
      </c>
      <c r="E78" s="177">
        <v>0.15733</v>
      </c>
      <c r="F78" s="177">
        <v>1.992E-2</v>
      </c>
      <c r="G78" s="177">
        <v>0.13741</v>
      </c>
    </row>
    <row r="79" spans="1:21">
      <c r="A79" s="172" t="s">
        <v>392</v>
      </c>
      <c r="B79" s="177">
        <v>1.52E-2</v>
      </c>
      <c r="C79" s="177">
        <v>0.22327</v>
      </c>
      <c r="D79" s="177">
        <v>0.25979000000000002</v>
      </c>
      <c r="E79" s="177">
        <v>0.15647</v>
      </c>
      <c r="F79" s="177">
        <v>2.0250000000000001E-2</v>
      </c>
      <c r="G79" s="177">
        <v>0.13622000000000001</v>
      </c>
    </row>
    <row r="80" spans="1:21">
      <c r="A80" s="172" t="s">
        <v>393</v>
      </c>
      <c r="B80" s="177">
        <v>1.4829999999999999E-2</v>
      </c>
      <c r="C80" s="177">
        <v>0.22269</v>
      </c>
      <c r="D80" s="177">
        <v>0.25801000000000002</v>
      </c>
      <c r="E80" s="177">
        <v>0.15393000000000001</v>
      </c>
      <c r="F80" s="177">
        <v>1.9970000000000002E-2</v>
      </c>
      <c r="G80" s="177">
        <v>0.13396</v>
      </c>
    </row>
    <row r="81" spans="1:7">
      <c r="A81" s="172" t="s">
        <v>394</v>
      </c>
      <c r="B81" s="177">
        <v>1.4829999999999999E-2</v>
      </c>
      <c r="C81" s="177">
        <v>0.22006000000000001</v>
      </c>
      <c r="D81" s="177">
        <v>0.25986999999999999</v>
      </c>
      <c r="E81" s="177">
        <v>0.15351000000000001</v>
      </c>
      <c r="F81" s="177">
        <v>2.0250000000000001E-2</v>
      </c>
      <c r="G81" s="177">
        <v>0.13325999999999999</v>
      </c>
    </row>
    <row r="82" spans="1:7">
      <c r="A82" s="172" t="s">
        <v>395</v>
      </c>
      <c r="B82" s="177">
        <v>1.4749999999999999E-2</v>
      </c>
      <c r="C82" s="177">
        <v>0.21095</v>
      </c>
      <c r="D82" s="177">
        <v>0.25980999999999999</v>
      </c>
      <c r="E82" s="177">
        <v>0.14964</v>
      </c>
      <c r="F82" s="177">
        <v>2.0219999999999998E-2</v>
      </c>
      <c r="G82" s="177">
        <v>0.12942000000000001</v>
      </c>
    </row>
    <row r="83" spans="1:7">
      <c r="A83" s="172" t="s">
        <v>396</v>
      </c>
      <c r="B83" s="177">
        <v>1.4880000000000001E-2</v>
      </c>
      <c r="C83" s="177">
        <v>0.21612999999999999</v>
      </c>
      <c r="D83" s="177">
        <v>0.25968999999999998</v>
      </c>
      <c r="E83" s="177">
        <v>0.15110000000000001</v>
      </c>
      <c r="F83" s="177">
        <v>2.06E-2</v>
      </c>
      <c r="G83" s="177">
        <v>0.1305</v>
      </c>
    </row>
    <row r="84" spans="1:7">
      <c r="A84" s="172" t="s">
        <v>397</v>
      </c>
      <c r="B84" s="177">
        <v>1.541E-2</v>
      </c>
      <c r="C84" s="177">
        <v>0.20931</v>
      </c>
      <c r="D84" s="177">
        <v>0.26007999999999998</v>
      </c>
      <c r="E84" s="177">
        <v>0.14993000000000001</v>
      </c>
      <c r="F84" s="177">
        <v>2.077E-2</v>
      </c>
      <c r="G84" s="177">
        <v>0.12916</v>
      </c>
    </row>
    <row r="85" spans="1:7">
      <c r="A85" s="172" t="s">
        <v>398</v>
      </c>
      <c r="B85" s="177">
        <v>1.545E-2</v>
      </c>
      <c r="C85" s="177">
        <v>0.18681</v>
      </c>
      <c r="D85" s="177">
        <v>0.26034000000000002</v>
      </c>
      <c r="E85" s="177">
        <v>0.14141000000000001</v>
      </c>
      <c r="F85" s="177">
        <v>2.1000000000000001E-2</v>
      </c>
      <c r="G85" s="177">
        <v>0.12041</v>
      </c>
    </row>
    <row r="86" spans="1:7">
      <c r="A86" s="172" t="s">
        <v>399</v>
      </c>
      <c r="B86" s="177">
        <v>1.5440000000000001E-2</v>
      </c>
      <c r="C86" s="177">
        <v>0.19753999999999999</v>
      </c>
      <c r="D86" s="177">
        <v>0.25640000000000002</v>
      </c>
      <c r="E86" s="177">
        <v>0.14574999999999999</v>
      </c>
      <c r="F86" s="177">
        <v>2.052E-2</v>
      </c>
      <c r="G86" s="177">
        <v>0.12523000000000001</v>
      </c>
    </row>
    <row r="87" spans="1:7">
      <c r="A87" s="172" t="s">
        <v>400</v>
      </c>
      <c r="B87" s="177">
        <v>1.559E-2</v>
      </c>
      <c r="C87" s="177">
        <v>0.20311000000000001</v>
      </c>
      <c r="D87" s="177">
        <v>0.25750000000000001</v>
      </c>
      <c r="E87" s="177">
        <v>0.14823</v>
      </c>
      <c r="F87" s="177">
        <v>2.0199999999999999E-2</v>
      </c>
      <c r="G87" s="177">
        <v>0.12803</v>
      </c>
    </row>
    <row r="88" spans="1:7">
      <c r="A88" s="172" t="s">
        <v>401</v>
      </c>
      <c r="B88" s="177">
        <v>1.575E-2</v>
      </c>
      <c r="C88" s="177">
        <v>0.20277999999999999</v>
      </c>
      <c r="D88" s="177">
        <v>0.25763000000000003</v>
      </c>
      <c r="E88" s="177">
        <v>0.14774000000000001</v>
      </c>
      <c r="F88" s="177">
        <v>2.0570000000000001E-2</v>
      </c>
      <c r="G88" s="177">
        <v>0.12717000000000001</v>
      </c>
    </row>
    <row r="89" spans="1:7">
      <c r="A89" s="172" t="s">
        <v>402</v>
      </c>
      <c r="B89" s="177">
        <v>1.575E-2</v>
      </c>
      <c r="C89" s="177">
        <v>0.17679</v>
      </c>
      <c r="D89" s="177">
        <v>0.25741000000000003</v>
      </c>
      <c r="E89" s="177">
        <v>0.13658999999999999</v>
      </c>
      <c r="F89" s="177">
        <v>2.077E-2</v>
      </c>
      <c r="G89" s="177">
        <v>0.11582000000000001</v>
      </c>
    </row>
    <row r="90" spans="1:7">
      <c r="A90" s="172" t="s">
        <v>403</v>
      </c>
      <c r="B90" s="177">
        <v>1.61E-2</v>
      </c>
      <c r="C90" s="177">
        <v>0.18096000000000001</v>
      </c>
      <c r="D90" s="177">
        <v>0.25752000000000003</v>
      </c>
      <c r="E90" s="177">
        <v>0.14229</v>
      </c>
      <c r="F90" s="177">
        <v>1.967E-2</v>
      </c>
      <c r="G90" s="177">
        <v>0.12262000000000001</v>
      </c>
    </row>
    <row r="91" spans="1:7">
      <c r="A91" s="172" t="s">
        <v>404</v>
      </c>
      <c r="B91" s="177">
        <v>1.5869999999999999E-2</v>
      </c>
      <c r="C91" s="177">
        <v>0.20605999999999999</v>
      </c>
      <c r="D91" s="177">
        <v>0.25772</v>
      </c>
      <c r="E91" s="177">
        <v>0.15375</v>
      </c>
      <c r="F91" s="177">
        <v>2.01E-2</v>
      </c>
      <c r="G91" s="177">
        <v>0.13364999999999999</v>
      </c>
    </row>
    <row r="92" spans="1:7">
      <c r="A92" s="172" t="s">
        <v>405</v>
      </c>
      <c r="B92" s="177">
        <v>1.6060000000000001E-2</v>
      </c>
      <c r="C92" s="177">
        <v>0.20058999999999999</v>
      </c>
      <c r="D92" s="177">
        <v>0.25794</v>
      </c>
      <c r="E92" s="177">
        <v>0.15387999999999999</v>
      </c>
      <c r="F92" s="177">
        <v>1.9650000000000001E-2</v>
      </c>
      <c r="G92" s="177">
        <v>0.13422999999999999</v>
      </c>
    </row>
    <row r="93" spans="1:7">
      <c r="A93" s="172" t="s">
        <v>406</v>
      </c>
      <c r="B93" s="177">
        <v>1.6209999999999999E-2</v>
      </c>
      <c r="C93" s="177">
        <v>0.20036999999999999</v>
      </c>
      <c r="D93" s="177">
        <v>0.25835999999999998</v>
      </c>
      <c r="E93" s="177">
        <v>0.15353</v>
      </c>
      <c r="F93" s="177">
        <v>1.9800000000000002E-2</v>
      </c>
      <c r="G93" s="177">
        <v>0.13372999999999999</v>
      </c>
    </row>
    <row r="94" spans="1:7">
      <c r="A94" s="172" t="s">
        <v>407</v>
      </c>
      <c r="B94" s="177">
        <v>1.626E-2</v>
      </c>
      <c r="C94" s="177">
        <v>0.20233000000000001</v>
      </c>
      <c r="D94" s="177">
        <v>0.25963000000000003</v>
      </c>
      <c r="E94" s="177">
        <v>0.15407999999999999</v>
      </c>
      <c r="F94" s="177">
        <v>2.0369999999999999E-2</v>
      </c>
      <c r="G94" s="177">
        <v>0.13371</v>
      </c>
    </row>
    <row r="95" spans="1:7">
      <c r="A95" s="172" t="s">
        <v>408</v>
      </c>
      <c r="B95" s="177">
        <v>1.61E-2</v>
      </c>
      <c r="C95" s="177">
        <v>0.20255000000000001</v>
      </c>
      <c r="D95" s="177">
        <v>0.26027</v>
      </c>
      <c r="E95" s="177">
        <v>0.15406</v>
      </c>
      <c r="F95" s="177">
        <v>2.0500000000000001E-2</v>
      </c>
      <c r="G95" s="177">
        <v>0.13356000000000001</v>
      </c>
    </row>
    <row r="96" spans="1:7">
      <c r="A96" s="172" t="s">
        <v>409</v>
      </c>
      <c r="B96" s="177">
        <v>1.6080000000000001E-2</v>
      </c>
      <c r="C96" s="177">
        <v>0.20685000000000001</v>
      </c>
      <c r="D96" s="177">
        <v>0.25934000000000001</v>
      </c>
      <c r="E96" s="177">
        <v>0.15640000000000001</v>
      </c>
      <c r="F96" s="177">
        <v>2.1149999999999999E-2</v>
      </c>
      <c r="G96" s="177">
        <v>0.13525000000000001</v>
      </c>
    </row>
    <row r="97" spans="1:7">
      <c r="A97" s="172" t="s">
        <v>410</v>
      </c>
      <c r="B97" s="177">
        <v>1.5970000000000002E-2</v>
      </c>
      <c r="C97" s="177">
        <v>0.20746000000000001</v>
      </c>
      <c r="D97" s="177">
        <v>0.25944</v>
      </c>
      <c r="E97" s="177">
        <v>0.15611</v>
      </c>
      <c r="F97" s="177">
        <v>2.162E-2</v>
      </c>
      <c r="G97" s="177">
        <v>0.13449</v>
      </c>
    </row>
    <row r="98" spans="1:7">
      <c r="A98" s="172" t="s">
        <v>411</v>
      </c>
      <c r="B98" s="177">
        <v>1.609E-2</v>
      </c>
      <c r="C98" s="177">
        <v>0.20663999999999999</v>
      </c>
      <c r="D98" s="177">
        <v>0.25938</v>
      </c>
      <c r="E98" s="177">
        <v>0.15644</v>
      </c>
      <c r="F98" s="177">
        <v>2.138E-2</v>
      </c>
      <c r="G98" s="177">
        <v>0.13506000000000001</v>
      </c>
    </row>
    <row r="99" spans="1:7">
      <c r="A99" s="172" t="s">
        <v>412</v>
      </c>
      <c r="B99" s="177">
        <v>1.5959999999999998E-2</v>
      </c>
      <c r="C99" s="177">
        <v>0.20721999999999999</v>
      </c>
      <c r="D99" s="177">
        <v>0.25930999999999998</v>
      </c>
      <c r="E99" s="177">
        <v>0.15637000000000001</v>
      </c>
      <c r="F99" s="177">
        <v>2.0969999999999999E-2</v>
      </c>
      <c r="G99" s="177">
        <v>0.13539999999999999</v>
      </c>
    </row>
    <row r="100" spans="1:7">
      <c r="A100" s="172" t="s">
        <v>413</v>
      </c>
      <c r="B100" s="177">
        <v>1.6060000000000001E-2</v>
      </c>
      <c r="C100" s="177">
        <v>0.20918999999999999</v>
      </c>
      <c r="D100" s="177">
        <v>0.25801000000000002</v>
      </c>
      <c r="E100" s="177">
        <v>0.15776999999999999</v>
      </c>
      <c r="F100" s="177">
        <v>2.1520000000000001E-2</v>
      </c>
      <c r="G100" s="177">
        <v>0.13625000000000001</v>
      </c>
    </row>
    <row r="101" spans="1:7">
      <c r="A101" s="172" t="s">
        <v>414</v>
      </c>
      <c r="B101" s="177">
        <v>1.5980000000000001E-2</v>
      </c>
      <c r="C101" s="177">
        <v>0.22203999999999999</v>
      </c>
      <c r="D101" s="177">
        <v>0.25683</v>
      </c>
      <c r="E101" s="177">
        <v>0.15869</v>
      </c>
      <c r="F101" s="177">
        <v>2.1049999999999999E-2</v>
      </c>
      <c r="G101" s="177">
        <v>0.13764000000000001</v>
      </c>
    </row>
    <row r="102" spans="1:7">
      <c r="A102" s="172" t="s">
        <v>415</v>
      </c>
      <c r="B102" s="177">
        <v>1.618E-2</v>
      </c>
      <c r="C102" s="177">
        <v>0.22117000000000001</v>
      </c>
      <c r="D102" s="177">
        <v>0.25635999999999998</v>
      </c>
      <c r="E102" s="177">
        <v>0.15928</v>
      </c>
      <c r="F102" s="177">
        <v>2.0219999999999998E-2</v>
      </c>
      <c r="G102" s="177">
        <v>0.13905999999999999</v>
      </c>
    </row>
    <row r="103" spans="1:7">
      <c r="A103" s="172" t="s">
        <v>416</v>
      </c>
      <c r="B103" s="177">
        <v>1.6469999999999999E-2</v>
      </c>
      <c r="C103" s="177">
        <v>0.21872</v>
      </c>
      <c r="D103" s="177">
        <v>0.25634000000000001</v>
      </c>
      <c r="E103" s="177">
        <v>0.15952</v>
      </c>
      <c r="F103" s="177">
        <v>2.035E-2</v>
      </c>
      <c r="G103" s="177">
        <v>0.13916999999999999</v>
      </c>
    </row>
    <row r="104" spans="1:7">
      <c r="A104" s="172" t="s">
        <v>417</v>
      </c>
      <c r="B104" s="177">
        <v>1.6389999999999998E-2</v>
      </c>
      <c r="C104" s="177">
        <v>0.21653</v>
      </c>
      <c r="D104" s="177">
        <v>0.25659999999999999</v>
      </c>
      <c r="E104" s="177">
        <v>0.15878</v>
      </c>
      <c r="F104" s="177">
        <v>2.035E-2</v>
      </c>
      <c r="G104" s="177">
        <v>0.13843</v>
      </c>
    </row>
    <row r="105" spans="1:7">
      <c r="A105" s="172" t="s">
        <v>418</v>
      </c>
      <c r="B105" s="177">
        <v>1.6209999999999999E-2</v>
      </c>
      <c r="C105" s="177">
        <v>0.21898000000000001</v>
      </c>
      <c r="D105" s="177">
        <v>0.25724999999999998</v>
      </c>
      <c r="E105" s="177">
        <v>0.15933</v>
      </c>
      <c r="F105" s="177">
        <v>2.0310000000000002E-2</v>
      </c>
      <c r="G105" s="177">
        <v>0.13902</v>
      </c>
    </row>
    <row r="106" spans="1:7">
      <c r="A106" s="172" t="s">
        <v>419</v>
      </c>
      <c r="B106" s="177">
        <v>1.6049999999999998E-2</v>
      </c>
      <c r="C106" s="177">
        <v>0.22492000000000001</v>
      </c>
      <c r="D106" s="177">
        <v>0.2576</v>
      </c>
      <c r="E106" s="177">
        <v>0.16026000000000001</v>
      </c>
      <c r="F106" s="177">
        <v>1.9949999999999999E-2</v>
      </c>
      <c r="G106" s="177">
        <v>0.14030999999999999</v>
      </c>
    </row>
    <row r="107" spans="1:7">
      <c r="A107" s="172" t="s">
        <v>420</v>
      </c>
      <c r="B107" s="177">
        <v>1.5959999999999998E-2</v>
      </c>
      <c r="C107" s="177">
        <v>0.22419</v>
      </c>
      <c r="D107" s="177">
        <v>0.25725999999999999</v>
      </c>
      <c r="E107" s="177">
        <v>0.15977</v>
      </c>
      <c r="F107" s="177">
        <v>1.967E-2</v>
      </c>
      <c r="G107" s="177">
        <v>0.1401</v>
      </c>
    </row>
    <row r="108" spans="1:7">
      <c r="A108" s="172" t="s">
        <v>421</v>
      </c>
      <c r="B108" s="177">
        <v>1.576E-2</v>
      </c>
      <c r="C108" s="177">
        <v>0.22445000000000001</v>
      </c>
      <c r="D108" s="177">
        <v>0.25707000000000002</v>
      </c>
      <c r="E108" s="177">
        <v>0.15906000000000001</v>
      </c>
      <c r="F108" s="177">
        <v>1.95E-2</v>
      </c>
      <c r="G108" s="177">
        <v>0.13955999999999999</v>
      </c>
    </row>
    <row r="109" spans="1:7">
      <c r="A109" s="172" t="s">
        <v>422</v>
      </c>
      <c r="B109" s="177">
        <v>1.5910000000000001E-2</v>
      </c>
      <c r="C109" s="177">
        <v>0.21815000000000001</v>
      </c>
      <c r="D109" s="177">
        <v>0.25652999999999998</v>
      </c>
      <c r="E109" s="177">
        <v>0.161</v>
      </c>
      <c r="F109" s="177">
        <v>1.9699999999999999E-2</v>
      </c>
      <c r="G109" s="177">
        <v>0.14130000000000001</v>
      </c>
    </row>
    <row r="110" spans="1:7">
      <c r="A110" s="172" t="s">
        <v>423</v>
      </c>
      <c r="B110" s="177">
        <v>1.495E-2</v>
      </c>
      <c r="C110" s="177">
        <v>0.21826000000000001</v>
      </c>
      <c r="D110" s="177">
        <v>0.25536999999999999</v>
      </c>
      <c r="E110" s="177">
        <v>0.16098000000000001</v>
      </c>
      <c r="F110" s="177">
        <v>1.9699999999999999E-2</v>
      </c>
      <c r="G110" s="177">
        <v>0.14127999999999999</v>
      </c>
    </row>
    <row r="111" spans="1:7">
      <c r="A111" s="172" t="s">
        <v>424</v>
      </c>
      <c r="B111" s="177">
        <v>1.448E-2</v>
      </c>
      <c r="C111" s="177">
        <v>0.21890000000000001</v>
      </c>
      <c r="D111" s="177">
        <v>0.25545000000000001</v>
      </c>
      <c r="E111" s="177">
        <v>0.16042000000000001</v>
      </c>
      <c r="F111" s="177">
        <v>1.8929999999999999E-2</v>
      </c>
      <c r="G111" s="177">
        <v>0.14149</v>
      </c>
    </row>
    <row r="112" spans="1:7">
      <c r="A112" s="172" t="s">
        <v>425</v>
      </c>
      <c r="B112" s="177">
        <v>1.4999999999999999E-2</v>
      </c>
      <c r="C112" s="177">
        <v>0.21904000000000001</v>
      </c>
      <c r="D112" s="177">
        <v>0.25530000000000003</v>
      </c>
      <c r="E112" s="177">
        <v>0.16219</v>
      </c>
      <c r="F112" s="177">
        <v>1.8530000000000001E-2</v>
      </c>
      <c r="G112" s="177">
        <v>0.14366000000000001</v>
      </c>
    </row>
    <row r="113" spans="1:7">
      <c r="A113" s="172" t="s">
        <v>426</v>
      </c>
      <c r="B113" s="177">
        <v>1.4659999999999999E-2</v>
      </c>
      <c r="C113" s="177">
        <v>0.21868000000000001</v>
      </c>
      <c r="D113" s="177">
        <v>0.25563999999999998</v>
      </c>
      <c r="E113" s="177">
        <v>0.16159999999999999</v>
      </c>
      <c r="F113" s="177">
        <v>1.8919999999999999E-2</v>
      </c>
      <c r="G113" s="177">
        <v>0.14268</v>
      </c>
    </row>
    <row r="114" spans="1:7">
      <c r="A114" s="172" t="s">
        <v>427</v>
      </c>
      <c r="B114" s="177">
        <v>1.465E-2</v>
      </c>
      <c r="C114" s="177">
        <v>0.21976000000000001</v>
      </c>
      <c r="D114" s="177">
        <v>0.25668000000000002</v>
      </c>
      <c r="E114" s="177">
        <v>0.16181999999999999</v>
      </c>
      <c r="F114" s="177">
        <v>1.9300000000000001E-2</v>
      </c>
      <c r="G114" s="177">
        <v>0.14252000000000001</v>
      </c>
    </row>
    <row r="115" spans="1:7">
      <c r="A115" s="172" t="s">
        <v>428</v>
      </c>
      <c r="B115" s="177">
        <v>1.4420000000000001E-2</v>
      </c>
      <c r="C115" s="177">
        <v>0.22120999999999999</v>
      </c>
      <c r="D115" s="177">
        <v>0.25391000000000002</v>
      </c>
      <c r="E115" s="177">
        <v>0.16220000000000001</v>
      </c>
      <c r="F115" s="177">
        <v>1.8769999999999998E-2</v>
      </c>
      <c r="G115" s="177">
        <v>0.14343</v>
      </c>
    </row>
    <row r="116" spans="1:7">
      <c r="A116" s="172" t="s">
        <v>429</v>
      </c>
      <c r="B116" s="177">
        <v>1.4540000000000001E-2</v>
      </c>
      <c r="C116" s="177">
        <v>0.22216</v>
      </c>
      <c r="D116" s="177">
        <v>0.25394</v>
      </c>
      <c r="E116" s="177">
        <v>0.16286</v>
      </c>
      <c r="F116" s="177">
        <v>1.8550000000000001E-2</v>
      </c>
      <c r="G116" s="177">
        <v>0.14430999999999999</v>
      </c>
    </row>
    <row r="117" spans="1:7">
      <c r="A117" s="172" t="s">
        <v>430</v>
      </c>
      <c r="B117" s="177">
        <v>1.423E-2</v>
      </c>
      <c r="C117" s="177">
        <v>0.22273000000000001</v>
      </c>
      <c r="D117" s="177">
        <v>0.25389</v>
      </c>
      <c r="E117" s="177">
        <v>0.16173999999999999</v>
      </c>
      <c r="F117" s="177">
        <v>1.8620000000000001E-2</v>
      </c>
      <c r="G117" s="177">
        <v>0.14312</v>
      </c>
    </row>
    <row r="118" spans="1:7">
      <c r="A118" s="172" t="s">
        <v>431</v>
      </c>
      <c r="B118" s="177">
        <v>1.4069999999999999E-2</v>
      </c>
      <c r="C118" s="177">
        <v>0.22226000000000001</v>
      </c>
      <c r="D118" s="177">
        <v>0.25385000000000002</v>
      </c>
      <c r="E118" s="177">
        <v>0.16078000000000001</v>
      </c>
      <c r="F118" s="177">
        <v>1.8450000000000001E-2</v>
      </c>
      <c r="G118" s="177">
        <v>0.14233000000000001</v>
      </c>
    </row>
    <row r="119" spans="1:7">
      <c r="A119" s="172" t="s">
        <v>432</v>
      </c>
      <c r="B119" s="177">
        <v>1.409E-2</v>
      </c>
      <c r="C119" s="177">
        <v>0.22056999999999999</v>
      </c>
      <c r="D119" s="177">
        <v>0.25153999999999999</v>
      </c>
      <c r="E119" s="177">
        <v>0.16014999999999999</v>
      </c>
      <c r="F119" s="177">
        <v>1.865E-2</v>
      </c>
      <c r="G119" s="177">
        <v>0.14149999999999999</v>
      </c>
    </row>
    <row r="120" spans="1:7">
      <c r="A120" s="172" t="s">
        <v>433</v>
      </c>
      <c r="B120" s="177">
        <v>1.434E-2</v>
      </c>
      <c r="C120" s="177">
        <v>0.22131000000000001</v>
      </c>
      <c r="D120" s="177">
        <v>0.25276999999999999</v>
      </c>
      <c r="E120" s="177">
        <v>0.1618</v>
      </c>
      <c r="F120" s="177">
        <v>1.83E-2</v>
      </c>
      <c r="G120" s="177">
        <v>0.14349999999999999</v>
      </c>
    </row>
    <row r="121" spans="1:7">
      <c r="A121" s="172" t="s">
        <v>434</v>
      </c>
      <c r="B121" s="177">
        <v>1.431E-2</v>
      </c>
      <c r="C121" s="177">
        <v>0.22006000000000001</v>
      </c>
      <c r="D121" s="177">
        <v>0.25212000000000001</v>
      </c>
      <c r="E121" s="177">
        <v>0.16175999999999999</v>
      </c>
      <c r="F121" s="177">
        <v>1.8200000000000001E-2</v>
      </c>
      <c r="G121" s="177">
        <v>0.14355999999999999</v>
      </c>
    </row>
    <row r="122" spans="1:7">
      <c r="A122" s="172" t="s">
        <v>435</v>
      </c>
      <c r="B122" s="177">
        <v>1.389E-2</v>
      </c>
      <c r="C122" s="177">
        <v>0.22256999999999999</v>
      </c>
      <c r="D122" s="177">
        <v>0.25155</v>
      </c>
      <c r="E122" s="177">
        <v>0.16233</v>
      </c>
      <c r="F122" s="177">
        <v>1.8270000000000002E-2</v>
      </c>
      <c r="G122" s="177">
        <v>0.14405999999999999</v>
      </c>
    </row>
    <row r="123" spans="1:7">
      <c r="A123" s="172" t="s">
        <v>436</v>
      </c>
      <c r="B123" s="177">
        <v>1.354E-2</v>
      </c>
      <c r="C123" s="177">
        <v>0.22714000000000001</v>
      </c>
      <c r="D123" s="177">
        <v>0.25285999999999997</v>
      </c>
      <c r="E123" s="177">
        <v>0.16289000000000001</v>
      </c>
      <c r="F123" s="177">
        <v>1.7819999999999999E-2</v>
      </c>
      <c r="G123" s="177">
        <v>0.14507</v>
      </c>
    </row>
    <row r="124" spans="1:7">
      <c r="A124" s="172" t="s">
        <v>437</v>
      </c>
      <c r="B124" s="177">
        <v>1.345E-2</v>
      </c>
      <c r="C124" s="177">
        <v>0.22950000000000001</v>
      </c>
      <c r="D124" s="177">
        <v>0.25276999999999999</v>
      </c>
      <c r="E124" s="177">
        <v>0.16411999999999999</v>
      </c>
      <c r="F124" s="177">
        <v>1.7899999999999999E-2</v>
      </c>
      <c r="G124" s="177">
        <v>0.14621999999999999</v>
      </c>
    </row>
    <row r="125" spans="1:7">
      <c r="A125" s="172" t="s">
        <v>438</v>
      </c>
      <c r="B125" s="177">
        <v>1.329E-2</v>
      </c>
      <c r="C125" s="177">
        <v>0.22966</v>
      </c>
      <c r="D125" s="177">
        <v>0.25269999999999998</v>
      </c>
      <c r="E125" s="177">
        <v>0.16409000000000001</v>
      </c>
      <c r="F125" s="177">
        <v>1.7670000000000002E-2</v>
      </c>
      <c r="G125" s="177">
        <v>0.14641999999999999</v>
      </c>
    </row>
    <row r="126" spans="1:7">
      <c r="A126" s="172" t="s">
        <v>439</v>
      </c>
      <c r="B126" s="177">
        <v>1.3440000000000001E-2</v>
      </c>
      <c r="C126" s="177">
        <v>0.22828999999999999</v>
      </c>
      <c r="D126" s="177">
        <v>0.25268000000000002</v>
      </c>
      <c r="E126" s="177">
        <v>0.16444</v>
      </c>
      <c r="F126" s="177">
        <v>1.7649999999999999E-2</v>
      </c>
      <c r="G126" s="177">
        <v>0.14679</v>
      </c>
    </row>
    <row r="127" spans="1:7">
      <c r="A127" s="172" t="s">
        <v>440</v>
      </c>
      <c r="B127" s="177">
        <v>1.355E-2</v>
      </c>
      <c r="C127" s="177">
        <v>0.22764000000000001</v>
      </c>
      <c r="D127" s="177">
        <v>0.25344</v>
      </c>
      <c r="E127" s="177">
        <v>0.16463</v>
      </c>
      <c r="F127" s="177">
        <v>1.7919999999999998E-2</v>
      </c>
      <c r="G127" s="177">
        <v>0.14671000000000001</v>
      </c>
    </row>
    <row r="128" spans="1:7">
      <c r="A128" s="172" t="s">
        <v>276</v>
      </c>
      <c r="B128" s="177">
        <v>1.592E-2</v>
      </c>
      <c r="C128" s="177">
        <v>0.22575000000000001</v>
      </c>
      <c r="D128" s="177">
        <v>0.25294</v>
      </c>
      <c r="E128" s="177">
        <v>0.16303999999999999</v>
      </c>
      <c r="F128" s="177">
        <v>1.7649999999999999E-2</v>
      </c>
      <c r="G128" s="177">
        <v>0.14538999999999999</v>
      </c>
    </row>
    <row r="129" spans="1:7">
      <c r="A129" s="172" t="s">
        <v>277</v>
      </c>
      <c r="B129" s="177">
        <v>1.546E-2</v>
      </c>
      <c r="C129" s="177">
        <v>0.21695</v>
      </c>
      <c r="D129" s="177">
        <v>0.25568000000000002</v>
      </c>
      <c r="E129" s="177">
        <v>0.15795000000000001</v>
      </c>
      <c r="F129" s="177">
        <v>1.7649999999999999E-2</v>
      </c>
      <c r="G129" s="177">
        <v>0.14030000000000001</v>
      </c>
    </row>
    <row r="130" spans="1:7">
      <c r="A130" s="172" t="s">
        <v>278</v>
      </c>
      <c r="B130" s="177">
        <v>1.5169999999999999E-2</v>
      </c>
      <c r="C130" s="177">
        <v>0.21543000000000001</v>
      </c>
      <c r="D130" s="177">
        <v>0.25857000000000002</v>
      </c>
      <c r="E130" s="177">
        <v>0.15794</v>
      </c>
      <c r="F130" s="177">
        <v>1.762E-2</v>
      </c>
      <c r="G130" s="177">
        <v>0.14032</v>
      </c>
    </row>
    <row r="131" spans="1:7">
      <c r="A131" s="172" t="s">
        <v>279</v>
      </c>
      <c r="B131" s="177">
        <v>1.473E-2</v>
      </c>
      <c r="C131" s="177">
        <v>0.21368999999999999</v>
      </c>
      <c r="D131" s="177">
        <v>0.25879999999999997</v>
      </c>
      <c r="E131" s="177">
        <v>0.15786</v>
      </c>
      <c r="F131" s="177">
        <v>1.7670000000000002E-2</v>
      </c>
      <c r="G131" s="177">
        <v>0.14019000000000001</v>
      </c>
    </row>
    <row r="132" spans="1:7">
      <c r="A132" s="172" t="s">
        <v>280</v>
      </c>
      <c r="B132" s="177">
        <v>1.431E-2</v>
      </c>
      <c r="C132" s="177">
        <v>0.22055</v>
      </c>
      <c r="D132" s="177">
        <v>0.26128000000000001</v>
      </c>
      <c r="E132" s="177">
        <v>0.15761</v>
      </c>
      <c r="F132" s="177">
        <v>1.7770000000000001E-2</v>
      </c>
      <c r="G132" s="177">
        <v>0.13983999999999999</v>
      </c>
    </row>
    <row r="133" spans="1:7">
      <c r="A133" s="172" t="s">
        <v>281</v>
      </c>
      <c r="B133" s="177">
        <v>1.4579999999999999E-2</v>
      </c>
      <c r="C133" s="177">
        <v>0.21493000000000001</v>
      </c>
      <c r="D133" s="177">
        <v>0.26529999999999998</v>
      </c>
      <c r="E133" s="177">
        <v>0.15826000000000001</v>
      </c>
      <c r="F133" s="177">
        <v>1.755E-2</v>
      </c>
      <c r="G133" s="177">
        <v>0.14071</v>
      </c>
    </row>
    <row r="134" spans="1:7">
      <c r="A134" s="172" t="s">
        <v>282</v>
      </c>
      <c r="B134" s="177">
        <v>1.4460000000000001E-2</v>
      </c>
      <c r="C134" s="177">
        <v>0.21390999999999999</v>
      </c>
      <c r="D134" s="177">
        <v>0.26600000000000001</v>
      </c>
      <c r="E134" s="177">
        <v>0.15820000000000001</v>
      </c>
      <c r="F134" s="177">
        <v>1.702E-2</v>
      </c>
      <c r="G134" s="177">
        <v>0.14118</v>
      </c>
    </row>
    <row r="135" spans="1:7">
      <c r="A135" s="172" t="s">
        <v>283</v>
      </c>
      <c r="B135" s="177">
        <v>1.468E-2</v>
      </c>
      <c r="C135" s="177">
        <v>0.21507999999999999</v>
      </c>
      <c r="D135" s="177">
        <v>0.26602999999999999</v>
      </c>
      <c r="E135" s="177">
        <v>0.15945000000000001</v>
      </c>
      <c r="F135" s="177">
        <v>1.702E-2</v>
      </c>
      <c r="G135" s="177">
        <v>0.14243</v>
      </c>
    </row>
    <row r="136" spans="1:7">
      <c r="A136" s="172" t="s">
        <v>284</v>
      </c>
      <c r="B136" s="177">
        <v>1.4789999999999999E-2</v>
      </c>
      <c r="C136" s="177">
        <v>0.21457000000000001</v>
      </c>
      <c r="D136" s="177">
        <v>0.26606999999999997</v>
      </c>
      <c r="E136" s="177">
        <v>0.15931999999999999</v>
      </c>
      <c r="F136" s="177">
        <v>1.7100000000000001E-2</v>
      </c>
      <c r="G136" s="177">
        <v>0.14222000000000001</v>
      </c>
    </row>
    <row r="137" spans="1:7">
      <c r="A137" s="172" t="s">
        <v>285</v>
      </c>
      <c r="B137" s="177">
        <v>1.519E-2</v>
      </c>
      <c r="C137" s="177">
        <v>0.21410999999999999</v>
      </c>
      <c r="D137" s="177">
        <v>0.26616000000000001</v>
      </c>
      <c r="E137" s="177">
        <v>0.15834000000000001</v>
      </c>
      <c r="F137" s="177">
        <v>1.7100000000000001E-2</v>
      </c>
      <c r="G137" s="177">
        <v>0.14124</v>
      </c>
    </row>
    <row r="138" spans="1:7">
      <c r="A138" s="172" t="s">
        <v>286</v>
      </c>
      <c r="B138" s="177">
        <v>1.5429999999999999E-2</v>
      </c>
      <c r="C138" s="177">
        <v>0.18118000000000001</v>
      </c>
      <c r="D138" s="177">
        <v>0.2656</v>
      </c>
      <c r="E138" s="177">
        <v>0.14082</v>
      </c>
      <c r="F138" s="177">
        <v>1.7299999999999999E-2</v>
      </c>
      <c r="G138" s="177">
        <v>0.12352</v>
      </c>
    </row>
    <row r="139" spans="1:7">
      <c r="A139" s="172" t="s">
        <v>287</v>
      </c>
      <c r="B139" s="177">
        <v>1.525E-2</v>
      </c>
      <c r="C139" s="177">
        <v>0.16688</v>
      </c>
      <c r="D139" s="177">
        <v>0.26574999999999999</v>
      </c>
      <c r="E139" s="177">
        <v>0.13561999999999999</v>
      </c>
      <c r="F139" s="177">
        <v>1.7319999999999999E-2</v>
      </c>
      <c r="G139" s="177">
        <v>0.1183</v>
      </c>
    </row>
    <row r="140" spans="1:7">
      <c r="A140" s="172" t="s">
        <v>288</v>
      </c>
      <c r="B140" s="177">
        <v>1.525E-2</v>
      </c>
      <c r="C140" s="177">
        <v>0.16516</v>
      </c>
      <c r="D140" s="177">
        <v>0.26533000000000001</v>
      </c>
      <c r="E140" s="177">
        <v>0.13557</v>
      </c>
      <c r="F140" s="177">
        <v>1.7170000000000001E-2</v>
      </c>
      <c r="G140" s="177">
        <v>0.11840000000000001</v>
      </c>
    </row>
    <row r="141" spans="1:7">
      <c r="A141" s="172" t="s">
        <v>289</v>
      </c>
      <c r="B141" s="177">
        <v>1.536E-2</v>
      </c>
      <c r="C141" s="177">
        <v>0.17257</v>
      </c>
      <c r="D141" s="177">
        <v>0.26543</v>
      </c>
      <c r="E141" s="177">
        <v>0.13808999999999999</v>
      </c>
      <c r="F141" s="177">
        <v>1.7170000000000001E-2</v>
      </c>
      <c r="G141" s="177">
        <v>0.12092</v>
      </c>
    </row>
    <row r="142" spans="1:7">
      <c r="A142" s="172" t="s">
        <v>290</v>
      </c>
      <c r="B142" s="177">
        <v>1.5219999999999999E-2</v>
      </c>
      <c r="C142" s="177">
        <v>0.15870999999999999</v>
      </c>
      <c r="D142" s="177">
        <v>0.26523999999999998</v>
      </c>
      <c r="E142" s="177">
        <v>0.13525000000000001</v>
      </c>
      <c r="F142" s="177">
        <v>1.685E-2</v>
      </c>
      <c r="G142" s="177">
        <v>0.11840000000000001</v>
      </c>
    </row>
    <row r="143" spans="1:7">
      <c r="A143" s="172" t="s">
        <v>291</v>
      </c>
      <c r="B143" s="177">
        <v>1.5299999999999999E-2</v>
      </c>
      <c r="C143" s="177">
        <v>0.12654000000000001</v>
      </c>
      <c r="D143" s="177">
        <v>0.26349</v>
      </c>
      <c r="E143" s="177">
        <v>0.13727</v>
      </c>
      <c r="F143" s="177">
        <v>1.72E-2</v>
      </c>
      <c r="G143" s="177">
        <v>0.12007</v>
      </c>
    </row>
    <row r="144" spans="1:7">
      <c r="A144" s="172" t="s">
        <v>292</v>
      </c>
      <c r="B144" s="177">
        <v>1.6660000000000001E-2</v>
      </c>
      <c r="C144" s="177">
        <v>0.15486</v>
      </c>
      <c r="D144" s="177">
        <v>0.26573000000000002</v>
      </c>
      <c r="E144" s="177">
        <v>0.1386</v>
      </c>
      <c r="F144" s="177">
        <v>1.72E-2</v>
      </c>
      <c r="G144" s="177">
        <v>0.12139999999999999</v>
      </c>
    </row>
    <row r="145" spans="1:7">
      <c r="A145" s="172" t="s">
        <v>293</v>
      </c>
      <c r="B145" s="177">
        <v>1.7000000000000001E-2</v>
      </c>
      <c r="C145" s="177">
        <v>0.14854000000000001</v>
      </c>
      <c r="D145" s="177">
        <v>0.26622000000000001</v>
      </c>
      <c r="E145" s="177">
        <v>0.13711000000000001</v>
      </c>
      <c r="F145" s="177">
        <v>1.7319999999999999E-2</v>
      </c>
      <c r="G145" s="177">
        <v>0.11978999999999999</v>
      </c>
    </row>
    <row r="146" spans="1:7">
      <c r="A146" s="172" t="s">
        <v>294</v>
      </c>
      <c r="B146" s="177">
        <v>1.6830000000000001E-2</v>
      </c>
      <c r="C146" s="177">
        <v>0.14874999999999999</v>
      </c>
      <c r="D146" s="177">
        <v>0.26626</v>
      </c>
      <c r="E146" s="177">
        <v>0.13841000000000001</v>
      </c>
      <c r="F146" s="177">
        <v>1.695E-2</v>
      </c>
      <c r="G146" s="177">
        <v>0.12146</v>
      </c>
    </row>
    <row r="147" spans="1:7">
      <c r="A147" s="172" t="s">
        <v>295</v>
      </c>
      <c r="B147" s="177">
        <v>1.694E-2</v>
      </c>
      <c r="C147" s="177">
        <v>0.1217</v>
      </c>
      <c r="D147" s="177">
        <v>0.26465</v>
      </c>
      <c r="E147" s="177">
        <v>0.14252999999999999</v>
      </c>
      <c r="F147" s="177">
        <v>1.7319999999999999E-2</v>
      </c>
      <c r="G147" s="177">
        <v>0.12520999999999999</v>
      </c>
    </row>
    <row r="148" spans="1:7">
      <c r="A148" s="172" t="s">
        <v>296</v>
      </c>
      <c r="B148" s="177">
        <v>1.5939999999999999E-2</v>
      </c>
      <c r="C148" s="177">
        <v>0.20416000000000001</v>
      </c>
      <c r="D148" s="177">
        <v>0.29948000000000002</v>
      </c>
      <c r="E148" s="177">
        <v>0.14446000000000001</v>
      </c>
      <c r="F148" s="177">
        <v>1.7219999999999999E-2</v>
      </c>
      <c r="G148" s="177">
        <v>0.12723999999999999</v>
      </c>
    </row>
    <row r="149" spans="1:7">
      <c r="A149" s="172" t="s">
        <v>297</v>
      </c>
      <c r="B149" s="177">
        <v>1.6279999999999999E-2</v>
      </c>
      <c r="C149" s="177">
        <v>0.20563999999999999</v>
      </c>
      <c r="D149" s="177">
        <v>0.29976999999999998</v>
      </c>
      <c r="E149" s="177">
        <v>0.14710999999999999</v>
      </c>
      <c r="F149" s="177">
        <v>1.6969999999999999E-2</v>
      </c>
      <c r="G149" s="177">
        <v>0.13014000000000001</v>
      </c>
    </row>
    <row r="150" spans="1:7">
      <c r="A150" s="172" t="s">
        <v>298</v>
      </c>
      <c r="B150" s="177">
        <v>1.634E-2</v>
      </c>
      <c r="C150" s="177">
        <v>0.20374</v>
      </c>
      <c r="D150" s="177">
        <v>0.30276999999999998</v>
      </c>
      <c r="E150" s="177">
        <v>0.14724000000000001</v>
      </c>
      <c r="F150" s="177">
        <v>1.677E-2</v>
      </c>
      <c r="G150" s="177">
        <v>0.13047</v>
      </c>
    </row>
    <row r="151" spans="1:7">
      <c r="A151" s="172" t="s">
        <v>299</v>
      </c>
      <c r="B151" s="177">
        <v>1.6400000000000001E-2</v>
      </c>
      <c r="C151" s="177">
        <v>0.20673</v>
      </c>
      <c r="D151" s="177">
        <v>0.30053000000000002</v>
      </c>
      <c r="E151" s="177">
        <v>0.14885000000000001</v>
      </c>
      <c r="F151" s="177">
        <v>1.6920000000000001E-2</v>
      </c>
      <c r="G151" s="177">
        <v>0.13192999999999999</v>
      </c>
    </row>
    <row r="152" spans="1:7">
      <c r="A152" s="172" t="s">
        <v>300</v>
      </c>
      <c r="B152" s="177">
        <v>1.6729999999999998E-2</v>
      </c>
      <c r="C152" s="177">
        <v>0.20804</v>
      </c>
      <c r="D152" s="177">
        <v>0.30048000000000002</v>
      </c>
      <c r="E152" s="177">
        <v>0.14904000000000001</v>
      </c>
      <c r="F152" s="177">
        <v>1.6369999999999999E-2</v>
      </c>
      <c r="G152" s="177">
        <v>0.13267000000000001</v>
      </c>
    </row>
    <row r="153" spans="1:7">
      <c r="A153" s="172" t="s">
        <v>301</v>
      </c>
      <c r="B153" s="177">
        <v>1.6969999999999999E-2</v>
      </c>
      <c r="C153" s="177">
        <v>0.18598000000000001</v>
      </c>
      <c r="D153" s="177">
        <v>0.29865999999999998</v>
      </c>
      <c r="E153" s="177">
        <v>0.14052999999999999</v>
      </c>
      <c r="F153" s="177">
        <v>1.6549999999999999E-2</v>
      </c>
      <c r="G153" s="177">
        <v>0.12398000000000001</v>
      </c>
    </row>
    <row r="154" spans="1:7">
      <c r="A154" s="172" t="s">
        <v>302</v>
      </c>
      <c r="B154" s="177">
        <v>1.6719999999999999E-2</v>
      </c>
      <c r="C154" s="177">
        <v>0.18645</v>
      </c>
      <c r="D154" s="177">
        <v>0.29866999999999999</v>
      </c>
      <c r="E154" s="177">
        <v>0.14113000000000001</v>
      </c>
      <c r="F154" s="177">
        <v>1.677E-2</v>
      </c>
      <c r="G154" s="177">
        <v>0.12436</v>
      </c>
    </row>
    <row r="155" spans="1:7">
      <c r="A155" s="172" t="s">
        <v>303</v>
      </c>
      <c r="B155" s="177">
        <v>1.6750000000000001E-2</v>
      </c>
      <c r="C155" s="177">
        <v>0.2104</v>
      </c>
      <c r="D155" s="177">
        <v>0.29887000000000002</v>
      </c>
      <c r="E155" s="177">
        <v>0.15129000000000001</v>
      </c>
      <c r="F155" s="177">
        <v>1.7069999999999998E-2</v>
      </c>
      <c r="G155" s="177">
        <v>0.13422000000000001</v>
      </c>
    </row>
    <row r="156" spans="1:7">
      <c r="A156" s="172" t="s">
        <v>304</v>
      </c>
      <c r="B156" s="177">
        <v>1.6729999999999998E-2</v>
      </c>
      <c r="C156" s="177">
        <v>0.2112</v>
      </c>
      <c r="D156" s="177">
        <v>0.29720999999999997</v>
      </c>
      <c r="E156" s="177">
        <v>0.15154000000000001</v>
      </c>
      <c r="F156" s="177">
        <v>1.7309999999999999E-2</v>
      </c>
      <c r="G156" s="177">
        <v>0.13422999999999999</v>
      </c>
    </row>
    <row r="157" spans="1:7">
      <c r="A157" s="172" t="s">
        <v>305</v>
      </c>
      <c r="B157" s="177">
        <v>1.67E-2</v>
      </c>
      <c r="C157" s="177">
        <v>0.21384</v>
      </c>
      <c r="D157" s="177">
        <v>0.29721999999999998</v>
      </c>
      <c r="E157" s="177">
        <v>0.15292</v>
      </c>
      <c r="F157" s="177">
        <v>1.6969999999999999E-2</v>
      </c>
      <c r="G157" s="177">
        <v>0.13594999999999999</v>
      </c>
    </row>
    <row r="158" spans="1:7">
      <c r="A158" s="172" t="s">
        <v>306</v>
      </c>
      <c r="B158" s="177">
        <v>1.6639999999999999E-2</v>
      </c>
      <c r="C158" s="177">
        <v>0.18104999999999999</v>
      </c>
      <c r="D158" s="177">
        <v>0.29753000000000002</v>
      </c>
      <c r="E158" s="177">
        <v>0.15362999999999999</v>
      </c>
      <c r="F158" s="177">
        <v>1.6719999999999999E-2</v>
      </c>
      <c r="G158" s="177">
        <v>0.13691</v>
      </c>
    </row>
    <row r="159" spans="1:7">
      <c r="A159" s="172" t="s">
        <v>307</v>
      </c>
      <c r="B159" s="177">
        <v>1.669E-2</v>
      </c>
      <c r="C159" s="177">
        <v>0.18010999999999999</v>
      </c>
      <c r="D159" s="177">
        <v>0.29831999999999997</v>
      </c>
      <c r="E159" s="177">
        <v>0.15306</v>
      </c>
      <c r="F159" s="177">
        <v>1.67E-2</v>
      </c>
      <c r="G159" s="177">
        <v>0.13636000000000001</v>
      </c>
    </row>
    <row r="160" spans="1:7">
      <c r="A160" s="172" t="s">
        <v>308</v>
      </c>
      <c r="B160" s="177">
        <v>1.6629999999999999E-2</v>
      </c>
      <c r="C160" s="177">
        <v>0.18121999999999999</v>
      </c>
      <c r="D160" s="177">
        <v>0.29665000000000002</v>
      </c>
      <c r="E160" s="177">
        <v>0.15365999999999999</v>
      </c>
      <c r="F160" s="177">
        <v>1.6570000000000001E-2</v>
      </c>
      <c r="G160" s="177">
        <v>0.13708999999999999</v>
      </c>
    </row>
    <row r="161" spans="1:7">
      <c r="A161" s="172" t="s">
        <v>309</v>
      </c>
      <c r="B161" s="177">
        <v>1.6820000000000002E-2</v>
      </c>
      <c r="C161" s="177">
        <v>0.18154000000000001</v>
      </c>
      <c r="D161" s="177">
        <v>0.29709000000000002</v>
      </c>
      <c r="E161" s="177">
        <v>0.15445</v>
      </c>
      <c r="F161" s="177">
        <v>1.652E-2</v>
      </c>
      <c r="G161" s="177">
        <v>0.13793</v>
      </c>
    </row>
    <row r="162" spans="1:7">
      <c r="A162" s="172" t="s">
        <v>310</v>
      </c>
      <c r="B162" s="177">
        <v>1.6709999999999999E-2</v>
      </c>
      <c r="C162" s="177">
        <v>0.18285999999999999</v>
      </c>
      <c r="D162" s="177">
        <v>0.29665999999999998</v>
      </c>
      <c r="E162" s="177">
        <v>0.15423000000000001</v>
      </c>
      <c r="F162" s="177">
        <v>1.652E-2</v>
      </c>
      <c r="G162" s="177">
        <v>0.13771</v>
      </c>
    </row>
    <row r="163" spans="1:7">
      <c r="A163" s="172" t="s">
        <v>311</v>
      </c>
      <c r="B163" s="177">
        <v>1.712E-2</v>
      </c>
      <c r="C163" s="177">
        <v>0.18138000000000001</v>
      </c>
      <c r="D163" s="177">
        <v>0.29658000000000001</v>
      </c>
      <c r="E163" s="177">
        <v>0.15504999999999999</v>
      </c>
      <c r="F163" s="177">
        <v>1.6420000000000001E-2</v>
      </c>
      <c r="G163" s="177">
        <v>0.13863</v>
      </c>
    </row>
    <row r="164" spans="1:7">
      <c r="A164" s="172" t="s">
        <v>312</v>
      </c>
      <c r="B164" s="177">
        <v>1.687E-2</v>
      </c>
      <c r="C164" s="177">
        <v>0.18103</v>
      </c>
      <c r="D164" s="177">
        <v>0.29651</v>
      </c>
      <c r="E164" s="177">
        <v>0.15418999999999999</v>
      </c>
      <c r="F164" s="177">
        <v>1.6420000000000001E-2</v>
      </c>
      <c r="G164" s="177">
        <v>0.13777</v>
      </c>
    </row>
    <row r="165" spans="1:7">
      <c r="A165" s="172" t="s">
        <v>313</v>
      </c>
      <c r="B165" s="177">
        <v>1.6910000000000001E-2</v>
      </c>
      <c r="C165" s="177">
        <v>0.18390000000000001</v>
      </c>
      <c r="D165" s="177">
        <v>0.29499999999999998</v>
      </c>
      <c r="E165" s="177">
        <v>0.15636</v>
      </c>
      <c r="F165" s="177">
        <v>1.6639999999999999E-2</v>
      </c>
      <c r="G165" s="177">
        <v>0.13972000000000001</v>
      </c>
    </row>
    <row r="166" spans="1:7">
      <c r="A166" s="172" t="s">
        <v>314</v>
      </c>
      <c r="B166" s="177">
        <v>1.7010000000000001E-2</v>
      </c>
      <c r="C166" s="177">
        <v>0.18862000000000001</v>
      </c>
      <c r="D166" s="177">
        <v>0.29513</v>
      </c>
      <c r="E166" s="177">
        <v>0.15873000000000001</v>
      </c>
      <c r="F166" s="177">
        <v>1.6570000000000001E-2</v>
      </c>
      <c r="G166" s="177">
        <v>0.14216000000000001</v>
      </c>
    </row>
    <row r="167" spans="1:7">
      <c r="A167" s="172" t="s">
        <v>315</v>
      </c>
      <c r="B167" s="177">
        <v>1.72E-2</v>
      </c>
      <c r="C167" s="177">
        <v>0.18253</v>
      </c>
      <c r="D167" s="177">
        <v>0.29526000000000002</v>
      </c>
      <c r="E167" s="177">
        <v>0.15683</v>
      </c>
      <c r="F167" s="177">
        <v>1.6750000000000001E-2</v>
      </c>
      <c r="G167" s="177">
        <v>0.14008000000000001</v>
      </c>
    </row>
    <row r="168" spans="1:7">
      <c r="A168" s="172" t="s">
        <v>316</v>
      </c>
      <c r="B168" s="177">
        <v>1.7500000000000002E-2</v>
      </c>
      <c r="C168" s="177">
        <v>0.18240999999999999</v>
      </c>
      <c r="D168" s="177">
        <v>0.29533999999999999</v>
      </c>
      <c r="E168" s="177">
        <v>0.15770999999999999</v>
      </c>
      <c r="F168" s="177">
        <v>1.6449999999999999E-2</v>
      </c>
      <c r="G168" s="177">
        <v>0.14126</v>
      </c>
    </row>
    <row r="169" spans="1:7">
      <c r="A169" s="172" t="s">
        <v>317</v>
      </c>
      <c r="B169" s="177">
        <v>1.7819999999999999E-2</v>
      </c>
      <c r="C169" s="177">
        <v>0.17554</v>
      </c>
      <c r="D169" s="177">
        <v>0.29513</v>
      </c>
      <c r="E169" s="177">
        <v>0.15679999999999999</v>
      </c>
      <c r="F169" s="177">
        <v>1.6619999999999999E-2</v>
      </c>
      <c r="G169" s="177">
        <v>0.14018</v>
      </c>
    </row>
    <row r="170" spans="1:7">
      <c r="A170" s="172" t="s">
        <v>318</v>
      </c>
      <c r="B170" s="177">
        <v>1.753E-2</v>
      </c>
      <c r="C170" s="177">
        <v>0.17132</v>
      </c>
      <c r="D170" s="177">
        <v>0.29024</v>
      </c>
      <c r="E170" s="177">
        <v>0.15285000000000001</v>
      </c>
      <c r="F170" s="177">
        <v>1.6400000000000001E-2</v>
      </c>
      <c r="G170" s="177">
        <v>0.13644999999999999</v>
      </c>
    </row>
    <row r="171" spans="1:7">
      <c r="A171" s="172" t="s">
        <v>319</v>
      </c>
      <c r="B171" s="177">
        <v>1.7559999999999999E-2</v>
      </c>
      <c r="C171" s="177">
        <v>0.17352999999999999</v>
      </c>
      <c r="D171" s="177">
        <v>0.29153000000000001</v>
      </c>
      <c r="E171" s="177">
        <v>0.15298</v>
      </c>
      <c r="F171" s="177">
        <v>1.6570000000000001E-2</v>
      </c>
      <c r="G171" s="177">
        <v>0.13641</v>
      </c>
    </row>
    <row r="172" spans="1:7">
      <c r="A172" s="172" t="s">
        <v>320</v>
      </c>
      <c r="B172" s="177">
        <v>1.7739999999999999E-2</v>
      </c>
      <c r="C172" s="177">
        <v>0.17232</v>
      </c>
      <c r="D172" s="177">
        <v>0.29146</v>
      </c>
      <c r="E172" s="177">
        <v>0.15279000000000001</v>
      </c>
      <c r="F172" s="177">
        <v>1.635E-2</v>
      </c>
      <c r="G172" s="177">
        <v>0.13644000000000001</v>
      </c>
    </row>
    <row r="173" spans="1:7">
      <c r="A173" s="172" t="s">
        <v>321</v>
      </c>
      <c r="B173" s="177">
        <v>1.7639999999999999E-2</v>
      </c>
      <c r="C173" s="177">
        <v>0.17299999999999999</v>
      </c>
      <c r="D173" s="177">
        <v>0.29149999999999998</v>
      </c>
      <c r="E173" s="177">
        <v>0.15245</v>
      </c>
      <c r="F173" s="177">
        <v>1.5949999999999999E-2</v>
      </c>
      <c r="G173" s="177">
        <v>0.13650000000000001</v>
      </c>
    </row>
    <row r="174" spans="1:7">
      <c r="A174" s="172" t="s">
        <v>322</v>
      </c>
      <c r="B174" s="177">
        <v>1.7749999999999998E-2</v>
      </c>
      <c r="C174" s="177">
        <v>0.17083999999999999</v>
      </c>
      <c r="D174" s="177">
        <v>0.29139999999999999</v>
      </c>
      <c r="E174" s="177">
        <v>0.15228</v>
      </c>
      <c r="F174" s="177">
        <v>1.5820000000000001E-2</v>
      </c>
      <c r="G174" s="177">
        <v>0.13646</v>
      </c>
    </row>
    <row r="175" spans="1:7">
      <c r="A175" s="172" t="s">
        <v>323</v>
      </c>
      <c r="B175" s="177">
        <v>1.8120000000000001E-2</v>
      </c>
      <c r="C175" s="177">
        <v>0.17107</v>
      </c>
      <c r="D175" s="177">
        <v>0.29143000000000002</v>
      </c>
      <c r="E175" s="177">
        <v>0.15351999999999999</v>
      </c>
      <c r="F175" s="177">
        <v>1.6119999999999999E-2</v>
      </c>
      <c r="G175" s="177">
        <v>0.13739999999999999</v>
      </c>
    </row>
    <row r="176" spans="1:7">
      <c r="A176" s="172" t="s">
        <v>324</v>
      </c>
      <c r="B176" s="177">
        <v>1.8149999999999999E-2</v>
      </c>
      <c r="C176" s="177">
        <v>0.17094000000000001</v>
      </c>
      <c r="D176" s="177">
        <v>0.29203000000000001</v>
      </c>
      <c r="E176" s="177">
        <v>0.15365000000000001</v>
      </c>
      <c r="F176" s="177">
        <v>1.617E-2</v>
      </c>
      <c r="G176" s="177">
        <v>0.13747999999999999</v>
      </c>
    </row>
    <row r="177" spans="1:7">
      <c r="A177" s="172" t="s">
        <v>325</v>
      </c>
      <c r="B177" s="177">
        <v>1.8169999999999999E-2</v>
      </c>
      <c r="C177" s="177">
        <v>0.17063999999999999</v>
      </c>
      <c r="D177" s="177">
        <v>0.29207</v>
      </c>
      <c r="E177" s="177">
        <v>0.15351999999999999</v>
      </c>
      <c r="F177" s="177">
        <v>1.6039999999999999E-2</v>
      </c>
      <c r="G177" s="177">
        <v>0.13747999999999999</v>
      </c>
    </row>
    <row r="178" spans="1:7">
      <c r="A178" s="172" t="s">
        <v>326</v>
      </c>
      <c r="B178" s="177">
        <v>1.8169999999999999E-2</v>
      </c>
      <c r="C178" s="177">
        <v>0.17008999999999999</v>
      </c>
      <c r="D178" s="177">
        <v>0.29171999999999998</v>
      </c>
      <c r="E178" s="177">
        <v>0.15337000000000001</v>
      </c>
      <c r="F178" s="177">
        <v>1.6219999999999998E-2</v>
      </c>
      <c r="G178" s="177">
        <v>0.13714999999999999</v>
      </c>
    </row>
    <row r="179" spans="1:7">
      <c r="A179" s="172" t="s">
        <v>327</v>
      </c>
      <c r="B179" s="177">
        <v>1.8120000000000001E-2</v>
      </c>
      <c r="C179" s="177">
        <v>0.16891999999999999</v>
      </c>
      <c r="D179" s="177">
        <v>0.29144999999999999</v>
      </c>
      <c r="E179" s="177">
        <v>0.15287999999999999</v>
      </c>
      <c r="F179" s="177">
        <v>1.6199999999999999E-2</v>
      </c>
      <c r="G179" s="177">
        <v>0.13668</v>
      </c>
    </row>
    <row r="180" spans="1:7">
      <c r="A180" s="172" t="s">
        <v>328</v>
      </c>
      <c r="B180" s="177">
        <v>1.8540000000000001E-2</v>
      </c>
      <c r="C180" s="177">
        <v>0.16653000000000001</v>
      </c>
      <c r="D180" s="177">
        <v>0.29126000000000002</v>
      </c>
      <c r="E180" s="177">
        <v>0.15179999999999999</v>
      </c>
      <c r="F180" s="177">
        <v>1.627E-2</v>
      </c>
      <c r="G180" s="177">
        <v>0.13553000000000001</v>
      </c>
    </row>
    <row r="181" spans="1:7">
      <c r="A181" s="172" t="s">
        <v>329</v>
      </c>
      <c r="B181" s="177">
        <v>1.8710000000000001E-2</v>
      </c>
      <c r="C181" s="177">
        <v>0.16886999999999999</v>
      </c>
      <c r="D181" s="177">
        <v>0.29172999999999999</v>
      </c>
      <c r="E181" s="177">
        <v>0.151</v>
      </c>
      <c r="F181" s="177">
        <v>1.6459999999999999E-2</v>
      </c>
      <c r="G181" s="177">
        <v>0.13453999999999999</v>
      </c>
    </row>
    <row r="182" spans="1:7">
      <c r="A182" s="172" t="s">
        <v>330</v>
      </c>
      <c r="B182" s="177">
        <v>1.915E-2</v>
      </c>
      <c r="C182" s="177">
        <v>0.20204</v>
      </c>
      <c r="D182" s="177">
        <v>0.29191</v>
      </c>
      <c r="E182" s="177">
        <v>0.15148</v>
      </c>
      <c r="F182" s="177">
        <v>1.67E-2</v>
      </c>
      <c r="G182" s="177">
        <v>0.13478000000000001</v>
      </c>
    </row>
    <row r="183" spans="1:7">
      <c r="A183" s="172" t="s">
        <v>331</v>
      </c>
      <c r="B183" s="177">
        <v>1.9460000000000002E-2</v>
      </c>
      <c r="C183" s="177">
        <v>0.20408000000000001</v>
      </c>
      <c r="D183" s="177">
        <v>0.29198000000000002</v>
      </c>
      <c r="E183" s="177">
        <v>0.15285000000000001</v>
      </c>
      <c r="F183" s="177">
        <v>1.6299999999999999E-2</v>
      </c>
      <c r="G183" s="177">
        <v>0.13655</v>
      </c>
    </row>
    <row r="184" spans="1:7">
      <c r="A184" s="172" t="s">
        <v>332</v>
      </c>
      <c r="B184" s="177">
        <v>1.9390000000000001E-2</v>
      </c>
      <c r="C184" s="177">
        <v>0.20882000000000001</v>
      </c>
      <c r="D184" s="177">
        <v>0.29203000000000001</v>
      </c>
      <c r="E184" s="177">
        <v>0.15415999999999999</v>
      </c>
      <c r="F184" s="177">
        <v>1.5650000000000001E-2</v>
      </c>
      <c r="G184" s="177">
        <v>0.13850999999999999</v>
      </c>
    </row>
    <row r="185" spans="1:7">
      <c r="A185" s="172" t="s">
        <v>333</v>
      </c>
      <c r="B185" s="177">
        <v>1.9480000000000001E-2</v>
      </c>
      <c r="C185" s="177">
        <v>0.19269</v>
      </c>
      <c r="D185" s="177">
        <v>0.29363</v>
      </c>
      <c r="E185" s="177">
        <v>0.15361</v>
      </c>
      <c r="F185" s="177">
        <v>1.5650000000000001E-2</v>
      </c>
      <c r="G185" s="177">
        <v>0.13796</v>
      </c>
    </row>
    <row r="186" spans="1:7">
      <c r="A186" s="172" t="s">
        <v>334</v>
      </c>
      <c r="B186" s="177">
        <v>1.9630000000000002E-2</v>
      </c>
      <c r="C186" s="177">
        <v>0.19996</v>
      </c>
      <c r="D186" s="177">
        <v>0.29414000000000001</v>
      </c>
      <c r="E186" s="177">
        <v>0.1512</v>
      </c>
      <c r="F186" s="177">
        <v>1.525E-2</v>
      </c>
      <c r="G186" s="177">
        <v>0.13594999999999999</v>
      </c>
    </row>
    <row r="187" spans="1:7">
      <c r="A187" s="172" t="s">
        <v>335</v>
      </c>
      <c r="B187" s="177">
        <v>2.01E-2</v>
      </c>
      <c r="C187" s="177">
        <v>0.18761</v>
      </c>
      <c r="D187" s="177">
        <v>0.29494999999999999</v>
      </c>
      <c r="E187" s="177">
        <v>0.14813000000000001</v>
      </c>
      <c r="F187" s="177">
        <v>1.5650000000000001E-2</v>
      </c>
      <c r="G187" s="177">
        <v>0.13247999999999999</v>
      </c>
    </row>
    <row r="188" spans="1:7">
      <c r="A188" s="172" t="s">
        <v>336</v>
      </c>
      <c r="B188" s="177">
        <v>2.019E-2</v>
      </c>
      <c r="C188" s="177">
        <v>0.18739</v>
      </c>
      <c r="D188" s="177">
        <v>0.29547000000000001</v>
      </c>
      <c r="E188" s="177">
        <v>0.14842</v>
      </c>
      <c r="F188" s="177">
        <v>1.6049999999999998E-2</v>
      </c>
      <c r="G188" s="177">
        <v>0.13236999999999999</v>
      </c>
    </row>
    <row r="189" spans="1:7">
      <c r="A189" s="172" t="s">
        <v>337</v>
      </c>
      <c r="B189" s="177">
        <v>2.0480000000000002E-2</v>
      </c>
      <c r="C189" s="177">
        <v>0.18583</v>
      </c>
      <c r="D189" s="177">
        <v>0.29613</v>
      </c>
      <c r="E189" s="177">
        <v>0.14895</v>
      </c>
      <c r="F189" s="177">
        <v>1.6049999999999998E-2</v>
      </c>
      <c r="G189" s="177">
        <v>0.13289999999999999</v>
      </c>
    </row>
    <row r="190" spans="1:7">
      <c r="A190" s="172" t="s">
        <v>131</v>
      </c>
      <c r="B190" s="177">
        <v>2.0959999999999999E-2</v>
      </c>
      <c r="C190" s="177">
        <v>0.18922</v>
      </c>
      <c r="D190" s="177">
        <v>0.29660999999999998</v>
      </c>
      <c r="E190" s="177">
        <v>0.15054000000000001</v>
      </c>
      <c r="F190" s="177">
        <v>1.5520000000000001E-2</v>
      </c>
      <c r="G190" s="177">
        <v>0.13502</v>
      </c>
    </row>
    <row r="191" spans="1:7">
      <c r="A191" s="172" t="s">
        <v>132</v>
      </c>
      <c r="B191" s="177">
        <v>2.0410000000000001E-2</v>
      </c>
      <c r="C191" s="177">
        <v>0.18523999999999999</v>
      </c>
      <c r="D191" s="177">
        <v>0.29942000000000002</v>
      </c>
      <c r="E191" s="177">
        <v>0.14684</v>
      </c>
      <c r="F191" s="177">
        <v>1.52E-2</v>
      </c>
      <c r="G191" s="177">
        <v>0.13164000000000001</v>
      </c>
    </row>
    <row r="192" spans="1:7">
      <c r="A192" s="172" t="s">
        <v>133</v>
      </c>
      <c r="B192" s="177">
        <v>2.019E-2</v>
      </c>
      <c r="C192" s="177">
        <v>0.18412000000000001</v>
      </c>
      <c r="D192" s="177">
        <v>0.30103000000000002</v>
      </c>
      <c r="E192" s="177">
        <v>0.14627000000000001</v>
      </c>
      <c r="F192" s="177">
        <v>1.4970000000000001E-2</v>
      </c>
      <c r="G192" s="177">
        <v>0.1313</v>
      </c>
    </row>
    <row r="193" spans="1:7">
      <c r="A193" s="172" t="s">
        <v>134</v>
      </c>
      <c r="B193" s="177">
        <v>2.0209999999999999E-2</v>
      </c>
      <c r="C193" s="177">
        <v>0.17868999999999999</v>
      </c>
      <c r="D193" s="177">
        <v>0.30109000000000002</v>
      </c>
      <c r="E193" s="177">
        <v>0.14358000000000001</v>
      </c>
      <c r="F193" s="177">
        <v>1.507E-2</v>
      </c>
      <c r="G193" s="177">
        <v>0.12851000000000001</v>
      </c>
    </row>
    <row r="194" spans="1:7">
      <c r="A194" s="172" t="s">
        <v>135</v>
      </c>
      <c r="B194" s="177">
        <v>2.009E-2</v>
      </c>
      <c r="C194" s="177">
        <v>0.17710999999999999</v>
      </c>
      <c r="D194" s="177">
        <v>0.30164000000000002</v>
      </c>
      <c r="E194" s="177">
        <v>0.14255000000000001</v>
      </c>
      <c r="F194" s="177">
        <v>1.485E-2</v>
      </c>
      <c r="G194" s="177">
        <v>0.12770000000000001</v>
      </c>
    </row>
    <row r="195" spans="1:7">
      <c r="A195" s="172" t="s">
        <v>136</v>
      </c>
      <c r="B195" s="177">
        <v>2.0029999999999999E-2</v>
      </c>
      <c r="C195" s="177">
        <v>0.17848</v>
      </c>
      <c r="D195" s="177">
        <v>0.29944999999999999</v>
      </c>
      <c r="E195" s="177">
        <v>0.14186000000000001</v>
      </c>
      <c r="F195" s="177">
        <v>1.495E-2</v>
      </c>
      <c r="G195" s="177">
        <v>0.12691</v>
      </c>
    </row>
    <row r="196" spans="1:7">
      <c r="A196" s="172" t="s">
        <v>137</v>
      </c>
      <c r="B196" s="177">
        <v>2.01E-2</v>
      </c>
      <c r="C196" s="177">
        <v>0.17929999999999999</v>
      </c>
      <c r="D196" s="177">
        <v>0.30096000000000001</v>
      </c>
      <c r="E196" s="177">
        <v>0.14196</v>
      </c>
      <c r="F196" s="177">
        <v>1.5049999999999999E-2</v>
      </c>
      <c r="G196" s="177">
        <v>0.12691</v>
      </c>
    </row>
    <row r="197" spans="1:7">
      <c r="A197" s="172" t="s">
        <v>138</v>
      </c>
      <c r="B197" s="177">
        <v>0.02</v>
      </c>
      <c r="C197" s="177">
        <v>0.17777000000000001</v>
      </c>
      <c r="D197" s="177">
        <v>0.30046</v>
      </c>
      <c r="E197" s="177">
        <v>0.14104</v>
      </c>
      <c r="F197" s="177">
        <v>1.52E-2</v>
      </c>
      <c r="G197" s="177">
        <v>0.12584000000000001</v>
      </c>
    </row>
    <row r="198" spans="1:7">
      <c r="A198" s="172" t="s">
        <v>139</v>
      </c>
      <c r="B198" s="177">
        <v>2.0070000000000001E-2</v>
      </c>
      <c r="C198" s="177">
        <v>0.18249000000000001</v>
      </c>
      <c r="D198" s="177">
        <v>0.29971999999999999</v>
      </c>
      <c r="E198" s="177">
        <v>0.14348</v>
      </c>
      <c r="F198" s="177">
        <v>1.465E-2</v>
      </c>
      <c r="G198" s="177">
        <v>0.12883</v>
      </c>
    </row>
    <row r="199" spans="1:7">
      <c r="A199" s="172" t="s">
        <v>140</v>
      </c>
      <c r="B199" s="177">
        <v>2.017E-2</v>
      </c>
      <c r="C199" s="177">
        <v>0.18284</v>
      </c>
      <c r="D199" s="177">
        <v>0.29855999999999999</v>
      </c>
      <c r="E199" s="177">
        <v>0.14344000000000001</v>
      </c>
      <c r="F199" s="177">
        <v>1.44E-2</v>
      </c>
      <c r="G199" s="177">
        <v>0.12903999999999999</v>
      </c>
    </row>
    <row r="200" spans="1:7">
      <c r="A200" s="172" t="s">
        <v>141</v>
      </c>
      <c r="B200" s="177">
        <v>2.026E-2</v>
      </c>
      <c r="C200" s="177">
        <v>0.17676</v>
      </c>
      <c r="D200" s="177">
        <v>0.29831000000000002</v>
      </c>
      <c r="E200" s="177">
        <v>0.13994000000000001</v>
      </c>
      <c r="F200" s="177">
        <v>1.4999999999999999E-2</v>
      </c>
      <c r="G200" s="177">
        <v>0.12494</v>
      </c>
    </row>
    <row r="201" spans="1:7">
      <c r="A201" s="172" t="s">
        <v>142</v>
      </c>
      <c r="B201" s="177">
        <v>2.0230000000000001E-2</v>
      </c>
      <c r="C201" s="177">
        <v>0.17438000000000001</v>
      </c>
      <c r="D201" s="177">
        <v>0.29824000000000001</v>
      </c>
      <c r="E201" s="177">
        <v>0.13925000000000001</v>
      </c>
      <c r="F201" s="177">
        <v>1.472E-2</v>
      </c>
      <c r="G201" s="177">
        <v>0.12453</v>
      </c>
    </row>
    <row r="202" spans="1:7">
      <c r="A202" s="172" t="s">
        <v>143</v>
      </c>
      <c r="B202" s="177">
        <v>2.0060000000000001E-2</v>
      </c>
      <c r="C202" s="177">
        <v>0.17473</v>
      </c>
      <c r="D202" s="177">
        <v>0.29825000000000002</v>
      </c>
      <c r="E202" s="177">
        <v>0.13894999999999999</v>
      </c>
      <c r="F202" s="177">
        <v>1.512E-2</v>
      </c>
      <c r="G202" s="177">
        <v>0.12383</v>
      </c>
    </row>
    <row r="203" spans="1:7">
      <c r="A203" s="172" t="s">
        <v>144</v>
      </c>
      <c r="B203" s="177">
        <v>1.9869999999999999E-2</v>
      </c>
      <c r="C203" s="177">
        <v>0.17416000000000001</v>
      </c>
      <c r="D203" s="177">
        <v>0.29794999999999999</v>
      </c>
      <c r="E203" s="177">
        <v>0.13807</v>
      </c>
      <c r="F203" s="177">
        <v>1.52E-2</v>
      </c>
      <c r="G203" s="177">
        <v>0.12286999999999999</v>
      </c>
    </row>
    <row r="204" spans="1:7">
      <c r="A204" s="172" t="s">
        <v>145</v>
      </c>
      <c r="B204" s="177">
        <v>1.9869999999999999E-2</v>
      </c>
      <c r="C204" s="177">
        <v>0.17613000000000001</v>
      </c>
      <c r="D204" s="177">
        <v>0.29831999999999997</v>
      </c>
      <c r="E204" s="177">
        <v>0.13930000000000001</v>
      </c>
      <c r="F204" s="177">
        <v>1.5570000000000001E-2</v>
      </c>
      <c r="G204" s="177">
        <v>0.12373000000000001</v>
      </c>
    </row>
    <row r="205" spans="1:7">
      <c r="A205" s="172" t="s">
        <v>146</v>
      </c>
      <c r="B205" s="177">
        <v>2.0029999999999999E-2</v>
      </c>
      <c r="C205" s="177">
        <v>0.18117</v>
      </c>
      <c r="D205" s="177">
        <v>0.30077999999999999</v>
      </c>
      <c r="E205" s="177">
        <v>0.14105000000000001</v>
      </c>
      <c r="F205" s="177">
        <v>1.541E-2</v>
      </c>
      <c r="G205" s="177">
        <v>0.12564</v>
      </c>
    </row>
    <row r="206" spans="1:7">
      <c r="A206" s="172" t="s">
        <v>147</v>
      </c>
      <c r="B206" s="177">
        <v>2.0029999999999999E-2</v>
      </c>
      <c r="C206" s="177">
        <v>0.17910000000000001</v>
      </c>
      <c r="D206" s="177">
        <v>0.30377999999999999</v>
      </c>
      <c r="E206" s="177">
        <v>0.14016999999999999</v>
      </c>
      <c r="F206" s="177">
        <v>1.533E-2</v>
      </c>
      <c r="G206" s="177">
        <v>0.12484000000000001</v>
      </c>
    </row>
    <row r="207" spans="1:7">
      <c r="A207" s="172" t="s">
        <v>148</v>
      </c>
      <c r="B207" s="177">
        <v>2.026E-2</v>
      </c>
      <c r="C207" s="177">
        <v>0.17788999999999999</v>
      </c>
      <c r="D207" s="177">
        <v>0.30392000000000002</v>
      </c>
      <c r="E207" s="177">
        <v>0.13974</v>
      </c>
      <c r="F207" s="177">
        <v>1.5350000000000001E-2</v>
      </c>
      <c r="G207" s="177">
        <v>0.12439</v>
      </c>
    </row>
    <row r="208" spans="1:7">
      <c r="A208" s="172" t="s">
        <v>149</v>
      </c>
      <c r="B208" s="177">
        <v>2.0400000000000001E-2</v>
      </c>
      <c r="C208" s="177">
        <v>0.18579999999999999</v>
      </c>
      <c r="D208" s="177">
        <v>0.30415999999999999</v>
      </c>
      <c r="E208" s="177">
        <v>0.14324999999999999</v>
      </c>
      <c r="F208" s="177">
        <v>1.4800000000000001E-2</v>
      </c>
      <c r="G208" s="177">
        <v>0.12845000000000001</v>
      </c>
    </row>
    <row r="209" spans="1:7">
      <c r="A209" s="172" t="s">
        <v>150</v>
      </c>
      <c r="B209" s="177">
        <v>2.068E-2</v>
      </c>
      <c r="C209" s="177">
        <v>0.18495</v>
      </c>
      <c r="D209" s="177">
        <v>0.30481999999999998</v>
      </c>
      <c r="E209" s="177">
        <v>0.14324999999999999</v>
      </c>
      <c r="F209" s="177">
        <v>1.427E-2</v>
      </c>
      <c r="G209" s="177">
        <v>0.12898000000000001</v>
      </c>
    </row>
    <row r="210" spans="1:7">
      <c r="A210" s="172" t="s">
        <v>151</v>
      </c>
      <c r="B210" s="177">
        <v>2.0799999999999999E-2</v>
      </c>
      <c r="C210" s="177">
        <v>0.17998</v>
      </c>
      <c r="D210" s="177">
        <v>0.30481999999999998</v>
      </c>
      <c r="E210" s="177">
        <v>0.14249999999999999</v>
      </c>
      <c r="F210" s="177">
        <v>1.427E-2</v>
      </c>
      <c r="G210" s="177">
        <v>0.12823000000000001</v>
      </c>
    </row>
    <row r="211" spans="1:7">
      <c r="A211" s="172" t="s">
        <v>152</v>
      </c>
      <c r="B211" s="177">
        <v>2.111E-2</v>
      </c>
      <c r="C211" s="177">
        <v>0.18620999999999999</v>
      </c>
      <c r="D211" s="177">
        <v>0.30468000000000001</v>
      </c>
      <c r="E211" s="177">
        <v>0.14643</v>
      </c>
      <c r="F211" s="177">
        <v>1.427E-2</v>
      </c>
      <c r="G211" s="177">
        <v>0.13216</v>
      </c>
    </row>
    <row r="212" spans="1:7">
      <c r="A212" s="172" t="s">
        <v>153</v>
      </c>
      <c r="B212" s="177">
        <v>2.1180000000000001E-2</v>
      </c>
      <c r="C212" s="177">
        <v>0.18581</v>
      </c>
      <c r="D212" s="177">
        <v>0.30467</v>
      </c>
      <c r="E212" s="177">
        <v>0.14699999999999999</v>
      </c>
      <c r="F212" s="177">
        <v>1.427E-2</v>
      </c>
      <c r="G212" s="177">
        <v>0.13272999999999999</v>
      </c>
    </row>
    <row r="213" spans="1:7">
      <c r="A213" s="172" t="s">
        <v>154</v>
      </c>
      <c r="B213" s="177">
        <v>2.068E-2</v>
      </c>
      <c r="C213" s="177">
        <v>0.19713</v>
      </c>
      <c r="D213" s="177">
        <v>0.30479000000000001</v>
      </c>
      <c r="E213" s="177">
        <v>0.15112</v>
      </c>
      <c r="F213" s="177">
        <v>1.4500000000000001E-2</v>
      </c>
      <c r="G213" s="177">
        <v>0.13661999999999999</v>
      </c>
    </row>
    <row r="214" spans="1:7">
      <c r="A214" s="172" t="s">
        <v>155</v>
      </c>
      <c r="B214" s="177">
        <v>2.0750000000000001E-2</v>
      </c>
      <c r="C214" s="177">
        <v>0.18568999999999999</v>
      </c>
      <c r="D214" s="177">
        <v>0.30518000000000001</v>
      </c>
      <c r="E214" s="177">
        <v>0.14466000000000001</v>
      </c>
      <c r="F214" s="177">
        <v>1.4670000000000001E-2</v>
      </c>
      <c r="G214" s="177">
        <v>0.12998999999999999</v>
      </c>
    </row>
    <row r="215" spans="1:7">
      <c r="A215" s="172" t="s">
        <v>156</v>
      </c>
      <c r="B215" s="177">
        <v>2.026E-2</v>
      </c>
      <c r="C215" s="177">
        <v>0.18609999999999999</v>
      </c>
      <c r="D215" s="177">
        <v>0.30570000000000003</v>
      </c>
      <c r="E215" s="177">
        <v>0.14349999999999999</v>
      </c>
      <c r="F215" s="177">
        <v>1.495E-2</v>
      </c>
      <c r="G215" s="177">
        <v>0.12855</v>
      </c>
    </row>
    <row r="216" spans="1:7">
      <c r="A216" s="172" t="s">
        <v>157</v>
      </c>
      <c r="B216" s="177">
        <v>2.001E-2</v>
      </c>
      <c r="C216" s="177">
        <v>0.18776000000000001</v>
      </c>
      <c r="D216" s="177">
        <v>0.30553999999999998</v>
      </c>
      <c r="E216" s="177">
        <v>0.14374999999999999</v>
      </c>
      <c r="F216" s="177">
        <v>1.5049999999999999E-2</v>
      </c>
      <c r="G216" s="177">
        <v>0.12870000000000001</v>
      </c>
    </row>
    <row r="217" spans="1:7">
      <c r="A217" s="172" t="s">
        <v>158</v>
      </c>
      <c r="B217" s="177">
        <v>1.9970000000000002E-2</v>
      </c>
      <c r="C217" s="177">
        <v>0.19239999999999999</v>
      </c>
      <c r="D217" s="177">
        <v>0.30653000000000002</v>
      </c>
      <c r="E217" s="177">
        <v>0.14535000000000001</v>
      </c>
      <c r="F217" s="177">
        <v>1.4999999999999999E-2</v>
      </c>
      <c r="G217" s="177">
        <v>0.13034999999999999</v>
      </c>
    </row>
    <row r="218" spans="1:7">
      <c r="A218" s="172" t="s">
        <v>159</v>
      </c>
      <c r="B218" s="177">
        <v>1.9720000000000001E-2</v>
      </c>
      <c r="C218" s="177">
        <v>0.19359999999999999</v>
      </c>
      <c r="D218" s="177">
        <v>0.30586999999999998</v>
      </c>
      <c r="E218" s="177">
        <v>0.14488000000000001</v>
      </c>
      <c r="F218" s="177">
        <v>1.482E-2</v>
      </c>
      <c r="G218" s="177">
        <v>0.13006000000000001</v>
      </c>
    </row>
    <row r="219" spans="1:7">
      <c r="A219" s="172" t="s">
        <v>160</v>
      </c>
      <c r="B219" s="177">
        <v>1.9650000000000001E-2</v>
      </c>
      <c r="C219" s="177">
        <v>0.19528999999999999</v>
      </c>
      <c r="D219" s="177">
        <v>0.30613000000000001</v>
      </c>
      <c r="E219" s="177">
        <v>0.14491000000000001</v>
      </c>
      <c r="F219" s="177">
        <v>1.4999999999999999E-2</v>
      </c>
      <c r="G219" s="177">
        <v>0.12991</v>
      </c>
    </row>
    <row r="220" spans="1:7">
      <c r="A220" s="172" t="s">
        <v>161</v>
      </c>
      <c r="B220" s="177">
        <v>1.9789999999999999E-2</v>
      </c>
      <c r="C220" s="177">
        <v>0.19167999999999999</v>
      </c>
      <c r="D220" s="177">
        <v>0.30651</v>
      </c>
      <c r="E220" s="177">
        <v>0.14374000000000001</v>
      </c>
      <c r="F220" s="177">
        <v>1.512E-2</v>
      </c>
      <c r="G220" s="177">
        <v>0.12862000000000001</v>
      </c>
    </row>
    <row r="221" spans="1:7">
      <c r="A221" s="172" t="s">
        <v>162</v>
      </c>
      <c r="B221" s="177">
        <v>2.0060000000000001E-2</v>
      </c>
      <c r="C221" s="177">
        <v>0.19247</v>
      </c>
      <c r="D221" s="177">
        <v>0.30725999999999998</v>
      </c>
      <c r="E221" s="177">
        <v>0.14434</v>
      </c>
      <c r="F221" s="177">
        <v>1.532E-2</v>
      </c>
      <c r="G221" s="177">
        <v>0.12902</v>
      </c>
    </row>
    <row r="222" spans="1:7">
      <c r="A222" s="172" t="s">
        <v>163</v>
      </c>
      <c r="B222" s="177">
        <v>2.0060000000000001E-2</v>
      </c>
      <c r="C222" s="177">
        <v>0.19405</v>
      </c>
      <c r="D222" s="177">
        <v>0.30753999999999998</v>
      </c>
      <c r="E222" s="177">
        <v>0.1447</v>
      </c>
      <c r="F222" s="177">
        <v>1.5219999999999999E-2</v>
      </c>
      <c r="G222" s="177">
        <v>0.12948000000000001</v>
      </c>
    </row>
    <row r="223" spans="1:7">
      <c r="A223" s="172" t="s">
        <v>164</v>
      </c>
      <c r="B223" s="177">
        <v>2.0240000000000001E-2</v>
      </c>
      <c r="C223" s="177">
        <v>0.19203999999999999</v>
      </c>
      <c r="D223" s="177">
        <v>0.30842000000000003</v>
      </c>
      <c r="E223" s="177">
        <v>0.14418</v>
      </c>
      <c r="F223" s="177">
        <v>1.5169999999999999E-2</v>
      </c>
      <c r="G223" s="177">
        <v>0.12901000000000001</v>
      </c>
    </row>
    <row r="224" spans="1:7">
      <c r="A224" s="172" t="s">
        <v>165</v>
      </c>
      <c r="B224" s="177">
        <v>2.0029999999999999E-2</v>
      </c>
      <c r="C224" s="177">
        <v>0.19289000000000001</v>
      </c>
      <c r="D224" s="177">
        <v>0.30908000000000002</v>
      </c>
      <c r="E224" s="177">
        <v>0.14341000000000001</v>
      </c>
      <c r="F224" s="177">
        <v>1.55E-2</v>
      </c>
      <c r="G224" s="177">
        <v>0.12791</v>
      </c>
    </row>
    <row r="225" spans="1:7">
      <c r="A225" s="172" t="s">
        <v>166</v>
      </c>
      <c r="B225" s="177">
        <v>2.0320000000000001E-2</v>
      </c>
      <c r="C225" s="177">
        <v>0.18698999999999999</v>
      </c>
      <c r="D225" s="177">
        <v>0.30925000000000002</v>
      </c>
      <c r="E225" s="177">
        <v>0.14102999999999999</v>
      </c>
      <c r="F225" s="177">
        <v>1.5769999999999999E-2</v>
      </c>
      <c r="G225" s="177">
        <v>0.12526000000000001</v>
      </c>
    </row>
    <row r="226" spans="1:7">
      <c r="A226" s="172" t="s">
        <v>167</v>
      </c>
      <c r="B226" s="177">
        <v>2.0379999999999999E-2</v>
      </c>
      <c r="C226" s="177">
        <v>0.18969</v>
      </c>
      <c r="D226" s="177">
        <v>0.31014999999999998</v>
      </c>
      <c r="E226" s="177">
        <v>0.14191999999999999</v>
      </c>
      <c r="F226" s="177">
        <v>1.54E-2</v>
      </c>
      <c r="G226" s="177">
        <v>0.12651999999999999</v>
      </c>
    </row>
    <row r="227" spans="1:7">
      <c r="A227" s="172" t="s">
        <v>168</v>
      </c>
      <c r="B227" s="177">
        <v>2.0109999999999999E-2</v>
      </c>
      <c r="C227" s="177">
        <v>0.18973000000000001</v>
      </c>
      <c r="D227" s="177">
        <v>0.31023000000000001</v>
      </c>
      <c r="E227" s="177">
        <v>0.14097000000000001</v>
      </c>
      <c r="F227" s="177">
        <v>1.5299999999999999E-2</v>
      </c>
      <c r="G227" s="177">
        <v>0.12567</v>
      </c>
    </row>
    <row r="228" spans="1:7">
      <c r="A228" s="172" t="s">
        <v>169</v>
      </c>
      <c r="B228" s="177">
        <v>2.043E-2</v>
      </c>
      <c r="C228" s="177">
        <v>0.18886</v>
      </c>
      <c r="D228" s="177">
        <v>0.31032999999999999</v>
      </c>
      <c r="E228" s="177">
        <v>0.14155000000000001</v>
      </c>
      <c r="F228" s="177">
        <v>1.537E-2</v>
      </c>
      <c r="G228" s="177">
        <v>0.12617999999999999</v>
      </c>
    </row>
    <row r="229" spans="1:7">
      <c r="A229" s="172" t="s">
        <v>170</v>
      </c>
      <c r="B229" s="177">
        <v>2.0539999999999999E-2</v>
      </c>
      <c r="C229" s="177">
        <v>0.18851999999999999</v>
      </c>
      <c r="D229" s="177">
        <v>0.31028</v>
      </c>
      <c r="E229" s="177">
        <v>0.14207</v>
      </c>
      <c r="F229" s="177">
        <v>1.5699999999999999E-2</v>
      </c>
      <c r="G229" s="177">
        <v>0.12637000000000001</v>
      </c>
    </row>
    <row r="230" spans="1:7">
      <c r="A230" s="172" t="s">
        <v>171</v>
      </c>
      <c r="B230" s="177">
        <v>2.0670000000000001E-2</v>
      </c>
      <c r="C230" s="177">
        <v>0.19275999999999999</v>
      </c>
      <c r="D230" s="177">
        <v>0.31008999999999998</v>
      </c>
      <c r="E230" s="177">
        <v>0.14424000000000001</v>
      </c>
      <c r="F230" s="177">
        <v>1.5270000000000001E-2</v>
      </c>
      <c r="G230" s="177">
        <v>0.12897</v>
      </c>
    </row>
    <row r="231" spans="1:7">
      <c r="A231" s="172" t="s">
        <v>172</v>
      </c>
      <c r="B231" s="177">
        <v>2.034E-2</v>
      </c>
      <c r="C231" s="177">
        <v>0.19324</v>
      </c>
      <c r="D231" s="177">
        <v>0.31022</v>
      </c>
      <c r="E231" s="177">
        <v>0.14374000000000001</v>
      </c>
      <c r="F231" s="177">
        <v>1.485E-2</v>
      </c>
      <c r="G231" s="177">
        <v>0.12889</v>
      </c>
    </row>
    <row r="232" spans="1:7">
      <c r="A232" s="172" t="s">
        <v>173</v>
      </c>
      <c r="B232" s="177">
        <v>2.0410000000000001E-2</v>
      </c>
      <c r="C232" s="177">
        <v>0.19384999999999999</v>
      </c>
      <c r="D232" s="177">
        <v>0.31009999999999999</v>
      </c>
      <c r="E232" s="177">
        <v>0.14374999999999999</v>
      </c>
      <c r="F232" s="177">
        <v>1.423E-2</v>
      </c>
      <c r="G232" s="177">
        <v>0.12952</v>
      </c>
    </row>
    <row r="233" spans="1:7">
      <c r="A233" s="172" t="s">
        <v>174</v>
      </c>
      <c r="B233" s="177">
        <v>2.0209999999999999E-2</v>
      </c>
      <c r="C233" s="177">
        <v>0.19270999999999999</v>
      </c>
      <c r="D233" s="177">
        <v>0.31009999999999999</v>
      </c>
      <c r="E233" s="177">
        <v>0.14312</v>
      </c>
      <c r="F233" s="177">
        <v>1.405E-2</v>
      </c>
      <c r="G233" s="177">
        <v>0.12906999999999999</v>
      </c>
    </row>
    <row r="234" spans="1:7">
      <c r="A234" s="172" t="s">
        <v>175</v>
      </c>
      <c r="B234" s="177">
        <v>2.0250000000000001E-2</v>
      </c>
      <c r="C234" s="177">
        <v>0.18989</v>
      </c>
      <c r="D234" s="177">
        <v>0.30997000000000002</v>
      </c>
      <c r="E234" s="177">
        <v>0.14258999999999999</v>
      </c>
      <c r="F234" s="177">
        <v>1.387E-2</v>
      </c>
      <c r="G234" s="177">
        <v>0.12872</v>
      </c>
    </row>
    <row r="235" spans="1:7">
      <c r="A235" s="172" t="s">
        <v>176</v>
      </c>
      <c r="B235" s="177">
        <v>2.0539999999999999E-2</v>
      </c>
      <c r="C235" s="177">
        <v>0.18936</v>
      </c>
      <c r="D235" s="177">
        <v>0.30997999999999998</v>
      </c>
      <c r="E235" s="177">
        <v>0.14310999999999999</v>
      </c>
      <c r="F235" s="177">
        <v>1.3820000000000001E-2</v>
      </c>
      <c r="G235" s="177">
        <v>0.12928999999999999</v>
      </c>
    </row>
    <row r="236" spans="1:7">
      <c r="A236" s="172" t="s">
        <v>177</v>
      </c>
      <c r="B236" s="177">
        <v>2.0500000000000001E-2</v>
      </c>
      <c r="C236" s="177">
        <v>0.18809999999999999</v>
      </c>
      <c r="D236" s="177">
        <v>0.30929000000000001</v>
      </c>
      <c r="E236" s="177">
        <v>0.14327000000000001</v>
      </c>
      <c r="F236" s="177">
        <v>1.41E-2</v>
      </c>
      <c r="G236" s="177">
        <v>0.12917000000000001</v>
      </c>
    </row>
    <row r="237" spans="1:7">
      <c r="A237" s="172" t="s">
        <v>178</v>
      </c>
      <c r="B237" s="177">
        <v>2.0820000000000002E-2</v>
      </c>
      <c r="C237" s="177">
        <v>0.18756</v>
      </c>
      <c r="D237" s="177">
        <v>0.30936000000000002</v>
      </c>
      <c r="E237" s="177">
        <v>0.14385999999999999</v>
      </c>
      <c r="F237" s="177">
        <v>1.38E-2</v>
      </c>
      <c r="G237" s="177">
        <v>0.13006000000000001</v>
      </c>
    </row>
    <row r="238" spans="1:7">
      <c r="A238" s="172" t="s">
        <v>179</v>
      </c>
      <c r="B238" s="177">
        <v>2.001E-2</v>
      </c>
      <c r="C238" s="177">
        <v>0.18729999999999999</v>
      </c>
      <c r="D238" s="177">
        <v>0.30923</v>
      </c>
      <c r="E238" s="177">
        <v>0.14169999999999999</v>
      </c>
      <c r="F238" s="177">
        <v>1.3520000000000001E-2</v>
      </c>
      <c r="G238" s="177">
        <v>0.12817999999999999</v>
      </c>
    </row>
    <row r="239" spans="1:7">
      <c r="A239" s="172" t="s">
        <v>180</v>
      </c>
      <c r="B239" s="177">
        <v>2.0140000000000002E-2</v>
      </c>
      <c r="C239" s="177">
        <v>0.18567</v>
      </c>
      <c r="D239" s="177">
        <v>0.30923</v>
      </c>
      <c r="E239" s="177">
        <v>0.1414</v>
      </c>
      <c r="F239" s="177">
        <v>1.3520000000000001E-2</v>
      </c>
      <c r="G239" s="177">
        <v>0.12787999999999999</v>
      </c>
    </row>
    <row r="240" spans="1:7">
      <c r="A240" s="172" t="s">
        <v>181</v>
      </c>
      <c r="B240" s="177">
        <v>1.9640000000000001E-2</v>
      </c>
      <c r="C240" s="177">
        <v>0.18475</v>
      </c>
      <c r="D240" s="177">
        <v>0.30919999999999997</v>
      </c>
      <c r="E240" s="177">
        <v>0.13993</v>
      </c>
      <c r="F240" s="177">
        <v>1.4E-2</v>
      </c>
      <c r="G240" s="177">
        <v>0.12592999999999999</v>
      </c>
    </row>
    <row r="241" spans="1:7">
      <c r="A241" s="172" t="s">
        <v>182</v>
      </c>
      <c r="B241" s="177">
        <v>1.9390000000000001E-2</v>
      </c>
      <c r="C241" s="177">
        <v>0.18659000000000001</v>
      </c>
      <c r="D241" s="177">
        <v>0.30869999999999997</v>
      </c>
      <c r="E241" s="177">
        <v>0.13991000000000001</v>
      </c>
      <c r="F241" s="177">
        <v>1.357E-2</v>
      </c>
      <c r="G241" s="177">
        <v>0.12634000000000001</v>
      </c>
    </row>
    <row r="242" spans="1:7">
      <c r="A242" s="172" t="s">
        <v>183</v>
      </c>
      <c r="B242" s="177">
        <v>1.9429999999999999E-2</v>
      </c>
      <c r="C242" s="177">
        <v>0.18573000000000001</v>
      </c>
      <c r="D242" s="177">
        <v>0.30882999999999999</v>
      </c>
      <c r="E242" s="177">
        <v>0.13991999999999999</v>
      </c>
      <c r="F242" s="177">
        <v>1.38E-2</v>
      </c>
      <c r="G242" s="177">
        <v>0.12612000000000001</v>
      </c>
    </row>
    <row r="243" spans="1:7">
      <c r="A243" s="172" t="s">
        <v>184</v>
      </c>
      <c r="B243" s="177">
        <v>1.9519999999999999E-2</v>
      </c>
      <c r="C243" s="177">
        <v>0.18737999999999999</v>
      </c>
      <c r="D243" s="177">
        <v>0.30854999999999999</v>
      </c>
      <c r="E243" s="177">
        <v>0.14112</v>
      </c>
      <c r="F243" s="177">
        <v>1.345E-2</v>
      </c>
      <c r="G243" s="177">
        <v>0.12767000000000001</v>
      </c>
    </row>
    <row r="244" spans="1:7">
      <c r="A244" s="172" t="s">
        <v>185</v>
      </c>
      <c r="B244" s="177">
        <v>1.9779999999999999E-2</v>
      </c>
      <c r="C244" s="177">
        <v>0.19116</v>
      </c>
      <c r="D244" s="177">
        <v>0.30925999999999998</v>
      </c>
      <c r="E244" s="177">
        <v>0.14280999999999999</v>
      </c>
      <c r="F244" s="177">
        <v>1.362E-2</v>
      </c>
      <c r="G244" s="177">
        <v>0.12919</v>
      </c>
    </row>
    <row r="245" spans="1:7">
      <c r="A245" s="172" t="s">
        <v>186</v>
      </c>
      <c r="B245" s="177">
        <v>0.02</v>
      </c>
      <c r="C245" s="177">
        <v>0.18911</v>
      </c>
      <c r="D245" s="177">
        <v>0.31034</v>
      </c>
      <c r="E245" s="177">
        <v>0.14144000000000001</v>
      </c>
      <c r="F245" s="177">
        <v>1.3270000000000001E-2</v>
      </c>
      <c r="G245" s="177">
        <v>0.12817000000000001</v>
      </c>
    </row>
    <row r="246" spans="1:7">
      <c r="A246" s="172" t="s">
        <v>187</v>
      </c>
      <c r="B246" s="177">
        <v>2.01E-2</v>
      </c>
      <c r="C246" s="177">
        <v>0.18387999999999999</v>
      </c>
      <c r="D246" s="177">
        <v>0.31003999999999998</v>
      </c>
      <c r="E246" s="177">
        <v>0.14035</v>
      </c>
      <c r="F246" s="177">
        <v>1.3050000000000001E-2</v>
      </c>
      <c r="G246" s="177">
        <v>0.1273</v>
      </c>
    </row>
    <row r="247" spans="1:7">
      <c r="A247" s="172" t="s">
        <v>188</v>
      </c>
      <c r="B247" s="177">
        <v>2.0400000000000001E-2</v>
      </c>
      <c r="C247" s="177">
        <v>0.18401000000000001</v>
      </c>
      <c r="D247" s="177">
        <v>0.31020999999999999</v>
      </c>
      <c r="E247" s="177">
        <v>0.14165</v>
      </c>
      <c r="F247" s="177">
        <v>1.2919999999999999E-2</v>
      </c>
      <c r="G247" s="177">
        <v>0.12873000000000001</v>
      </c>
    </row>
    <row r="248" spans="1:7">
      <c r="A248" s="172" t="s">
        <v>189</v>
      </c>
      <c r="B248" s="177">
        <v>2.0660000000000001E-2</v>
      </c>
      <c r="C248" s="177">
        <v>0.18051</v>
      </c>
      <c r="D248" s="177">
        <v>0.31104999999999999</v>
      </c>
      <c r="E248" s="177">
        <v>0.14133000000000001</v>
      </c>
      <c r="F248" s="177">
        <v>1.3050000000000001E-2</v>
      </c>
      <c r="G248" s="177">
        <v>0.12828000000000001</v>
      </c>
    </row>
    <row r="249" spans="1:7">
      <c r="A249" s="172" t="s">
        <v>190</v>
      </c>
      <c r="B249" s="177">
        <v>2.0879999999999999E-2</v>
      </c>
      <c r="C249" s="177">
        <v>0.18082000000000001</v>
      </c>
      <c r="D249" s="177">
        <v>0.31336000000000003</v>
      </c>
      <c r="E249" s="177">
        <v>0.14196</v>
      </c>
      <c r="F249" s="177">
        <v>1.302E-2</v>
      </c>
      <c r="G249" s="177">
        <v>0.12894</v>
      </c>
    </row>
    <row r="250" spans="1:7">
      <c r="A250" s="172" t="s">
        <v>191</v>
      </c>
      <c r="B250" s="177">
        <v>2.1319999999999999E-2</v>
      </c>
      <c r="C250" s="177">
        <v>0.17793999999999999</v>
      </c>
      <c r="D250" s="177">
        <v>0.31291000000000002</v>
      </c>
      <c r="E250" s="177">
        <v>0.14119000000000001</v>
      </c>
      <c r="F250" s="177">
        <v>1.295E-2</v>
      </c>
      <c r="G250" s="177">
        <v>0.12823999999999999</v>
      </c>
    </row>
  </sheetData>
  <phoneticPr fontId="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2">
    <tabColor rgb="FF99FF99"/>
  </sheetPr>
  <dimension ref="A1:V728"/>
  <sheetViews>
    <sheetView showGridLines="0" topLeftCell="A7" zoomScale="85" zoomScaleNormal="85" workbookViewId="0">
      <selection activeCell="A21" sqref="A21"/>
    </sheetView>
  </sheetViews>
  <sheetFormatPr defaultRowHeight="15.75" customHeight="1"/>
  <cols>
    <col min="1" max="1" width="13.375" style="1" customWidth="1"/>
    <col min="2" max="2" width="19.25" style="1" customWidth="1"/>
    <col min="3" max="3" width="15.5" style="1" bestFit="1" customWidth="1"/>
    <col min="4" max="4" width="36.375" style="1" customWidth="1"/>
    <col min="5" max="5" width="14.375" style="1" bestFit="1" customWidth="1"/>
    <col min="6" max="6" width="13.375" style="1" customWidth="1"/>
    <col min="7" max="7" width="17.25" style="1" bestFit="1" customWidth="1"/>
    <col min="8" max="8" width="15.125" style="1" bestFit="1" customWidth="1"/>
    <col min="9" max="10" width="15.125" style="1" customWidth="1"/>
    <col min="11" max="12" width="13.375" style="1" customWidth="1"/>
    <col min="13" max="13" width="18" style="1" customWidth="1"/>
    <col min="14" max="14" width="33.5" style="1" bestFit="1" customWidth="1"/>
    <col min="15" max="15" width="16.125" style="1" customWidth="1"/>
    <col min="16" max="20" width="15.125" style="1" customWidth="1"/>
    <col min="21" max="21" width="17.875" style="1" customWidth="1"/>
    <col min="22" max="16384" width="9" style="1"/>
  </cols>
  <sheetData>
    <row r="1" spans="1:22" ht="15.75" customHeight="1">
      <c r="A1" s="50"/>
      <c r="B1" s="51"/>
      <c r="C1" s="48"/>
      <c r="D1" s="48"/>
      <c r="E1" s="48"/>
      <c r="F1" s="48"/>
      <c r="G1" s="48"/>
      <c r="H1" s="48"/>
      <c r="I1" s="48"/>
      <c r="J1" s="48"/>
      <c r="K1" s="48"/>
    </row>
    <row r="2" spans="1:22" ht="15.75" customHeight="1">
      <c r="B2" s="56" t="s">
        <v>351</v>
      </c>
      <c r="C2" s="98"/>
      <c r="D2" s="52"/>
      <c r="E2" s="52"/>
      <c r="F2" s="52"/>
      <c r="G2" s="52"/>
      <c r="H2" s="48"/>
      <c r="I2" s="48"/>
      <c r="J2" s="48"/>
      <c r="K2" s="48"/>
      <c r="L2" s="48"/>
      <c r="M2" s="48"/>
      <c r="N2" s="48"/>
    </row>
    <row r="3" spans="1:22" ht="15.75" customHeight="1" thickBot="1">
      <c r="D3" s="52"/>
      <c r="E3" s="52"/>
      <c r="K3" s="48"/>
      <c r="L3" s="9"/>
      <c r="N3" s="57"/>
      <c r="O3" s="60"/>
      <c r="P3" s="62"/>
      <c r="Q3" s="62"/>
      <c r="R3" s="62"/>
      <c r="S3" s="62"/>
      <c r="T3" s="62"/>
      <c r="U3" s="60"/>
    </row>
    <row r="4" spans="1:22" ht="15.75" customHeight="1" thickTop="1">
      <c r="B4" s="12"/>
      <c r="C4" s="12" t="s">
        <v>65</v>
      </c>
      <c r="D4" s="54" t="s">
        <v>1</v>
      </c>
      <c r="E4" s="49"/>
      <c r="K4" s="48"/>
      <c r="N4" s="58"/>
      <c r="O4" s="102"/>
      <c r="P4" s="103"/>
      <c r="Q4" s="103"/>
      <c r="R4" s="103"/>
      <c r="S4" s="103"/>
      <c r="T4" s="103"/>
      <c r="U4" s="60"/>
      <c r="V4" s="57"/>
    </row>
    <row r="5" spans="1:22" ht="15.75" customHeight="1">
      <c r="B5" s="53" t="str">
        <f>G11</f>
        <v>20190430~20210430</v>
      </c>
      <c r="C5" s="53" t="s">
        <v>66</v>
      </c>
      <c r="D5" s="42">
        <f>AVERAGEIF(L13:L25,"O",G13:G25)</f>
        <v>0.53839999999999999</v>
      </c>
      <c r="E5" s="111"/>
      <c r="K5" s="48"/>
      <c r="N5" s="58"/>
      <c r="O5" s="102"/>
      <c r="P5" s="103"/>
      <c r="Q5" s="103"/>
      <c r="R5" s="103"/>
      <c r="S5" s="103"/>
      <c r="T5" s="103"/>
      <c r="U5" s="60"/>
      <c r="V5" s="57"/>
    </row>
    <row r="6" spans="1:22" ht="15.75" customHeight="1">
      <c r="B6" s="19">
        <f>H11</f>
        <v>20210331</v>
      </c>
      <c r="C6" s="19" t="s">
        <v>64</v>
      </c>
      <c r="D6" s="41">
        <f>AVERAGEIF(L13:L25,"O",H13:H25)</f>
        <v>136.72614067560775</v>
      </c>
      <c r="E6" s="112"/>
      <c r="K6" s="48"/>
      <c r="O6" s="104"/>
      <c r="P6" s="105"/>
      <c r="Q6" s="105"/>
      <c r="R6" s="105"/>
      <c r="S6" s="105"/>
      <c r="T6" s="105"/>
      <c r="U6" s="60"/>
      <c r="V6" s="57"/>
    </row>
    <row r="7" spans="1:22" ht="15.75" customHeight="1" thickBot="1">
      <c r="D7" s="43" t="s">
        <v>67</v>
      </c>
      <c r="E7" s="62"/>
      <c r="K7" s="48"/>
      <c r="O7" s="104"/>
      <c r="P7" s="105"/>
      <c r="Q7" s="105"/>
      <c r="R7" s="105"/>
      <c r="S7" s="105"/>
      <c r="T7" s="105"/>
      <c r="U7" s="60"/>
      <c r="V7" s="57"/>
    </row>
    <row r="8" spans="1:22" ht="15.75" customHeight="1" thickTop="1">
      <c r="N8" s="57"/>
      <c r="O8" s="60"/>
      <c r="P8" s="60"/>
      <c r="Q8" s="60"/>
      <c r="R8" s="60"/>
      <c r="S8" s="60"/>
      <c r="T8" s="60"/>
      <c r="U8" s="60"/>
      <c r="V8" s="57"/>
    </row>
    <row r="9" spans="1:22" ht="15.75" customHeight="1">
      <c r="K9" s="5" t="s">
        <v>62</v>
      </c>
      <c r="L9" s="47">
        <v>44377</v>
      </c>
      <c r="N9" s="57"/>
      <c r="O9" s="60"/>
      <c r="P9" s="60"/>
      <c r="Q9" s="60"/>
      <c r="R9" s="60"/>
      <c r="S9" s="60"/>
      <c r="T9" s="60"/>
      <c r="U9" s="60"/>
    </row>
    <row r="10" spans="1:22" ht="15.75" customHeight="1" thickBot="1">
      <c r="B10" s="40" t="s">
        <v>68</v>
      </c>
      <c r="K10" s="5" t="s">
        <v>121</v>
      </c>
      <c r="L10" s="47">
        <v>44343</v>
      </c>
      <c r="N10" s="57"/>
      <c r="O10" s="60"/>
      <c r="P10" s="61"/>
      <c r="Q10" s="61"/>
      <c r="R10" s="61"/>
      <c r="S10" s="60"/>
      <c r="T10" s="60"/>
      <c r="U10" s="60"/>
    </row>
    <row r="11" spans="1:22" ht="15.75" customHeight="1" thickBot="1">
      <c r="B11" s="99" t="s">
        <v>108</v>
      </c>
      <c r="G11" s="59" t="s">
        <v>441</v>
      </c>
      <c r="H11" s="59">
        <v>20210331</v>
      </c>
      <c r="I11" s="59"/>
      <c r="J11" s="59"/>
      <c r="N11" s="60"/>
      <c r="O11" s="60"/>
      <c r="P11" s="61"/>
      <c r="Q11" s="61"/>
      <c r="R11" s="61"/>
      <c r="S11" s="575" t="s">
        <v>377</v>
      </c>
      <c r="T11" s="576"/>
      <c r="U11" s="60"/>
    </row>
    <row r="12" spans="1:22" ht="15.75" customHeight="1" thickTop="1" thickBot="1">
      <c r="B12" s="45" t="s">
        <v>256</v>
      </c>
      <c r="C12" s="39" t="s">
        <v>44</v>
      </c>
      <c r="D12" s="39" t="s">
        <v>45</v>
      </c>
      <c r="E12" s="45" t="s">
        <v>107</v>
      </c>
      <c r="F12" s="39" t="s">
        <v>46</v>
      </c>
      <c r="G12" s="39" t="s">
        <v>92</v>
      </c>
      <c r="H12" s="39" t="s">
        <v>93</v>
      </c>
      <c r="I12" s="39" t="s">
        <v>442</v>
      </c>
      <c r="J12" s="45" t="s">
        <v>443</v>
      </c>
      <c r="K12" s="45" t="s">
        <v>63</v>
      </c>
      <c r="L12" s="45" t="s">
        <v>122</v>
      </c>
      <c r="N12" s="150" t="s">
        <v>338</v>
      </c>
      <c r="O12" s="150" t="s">
        <v>339</v>
      </c>
      <c r="P12" s="150" t="s">
        <v>340</v>
      </c>
      <c r="Q12" s="151" t="s">
        <v>341</v>
      </c>
      <c r="R12" s="60"/>
      <c r="S12" s="165" t="s">
        <v>340</v>
      </c>
      <c r="T12" s="166" t="s">
        <v>341</v>
      </c>
      <c r="U12" s="60"/>
    </row>
    <row r="13" spans="1:22" ht="15.75" customHeight="1" thickBot="1">
      <c r="A13" s="110" t="s">
        <v>262</v>
      </c>
      <c r="B13" s="37">
        <v>13</v>
      </c>
      <c r="C13" s="37" t="s">
        <v>257</v>
      </c>
      <c r="D13" s="94" t="s">
        <v>264</v>
      </c>
      <c r="E13" s="94" t="s">
        <v>258</v>
      </c>
      <c r="F13" s="38">
        <v>44188</v>
      </c>
      <c r="G13" s="85"/>
      <c r="H13" s="86"/>
      <c r="I13" s="86"/>
      <c r="J13" s="86"/>
      <c r="K13" s="46">
        <f t="shared" ref="K13:K25" si="0">($L$9-F13)/365</f>
        <v>0.51780821917808217</v>
      </c>
      <c r="L13" s="46" t="str">
        <f t="shared" ref="L13:L25" si="1">IF(K13&gt;2,"O","X")</f>
        <v>X</v>
      </c>
      <c r="N13" s="66" t="s">
        <v>54</v>
      </c>
      <c r="O13" s="66" t="s">
        <v>342</v>
      </c>
      <c r="P13" s="156">
        <f>G25</f>
        <v>0.373</v>
      </c>
      <c r="Q13" s="154">
        <f>H25</f>
        <v>0.51209607806882096</v>
      </c>
      <c r="R13" s="60"/>
      <c r="S13" s="156">
        <v>0.34799999999999998</v>
      </c>
      <c r="T13" s="154">
        <v>191.10373137446993</v>
      </c>
      <c r="U13" s="167">
        <f>Q13-T13</f>
        <v>-190.59163529640111</v>
      </c>
    </row>
    <row r="14" spans="1:22" ht="15.75" customHeight="1" thickBot="1">
      <c r="A14" s="110" t="s">
        <v>261</v>
      </c>
      <c r="B14" s="37">
        <v>12</v>
      </c>
      <c r="C14" s="37" t="s">
        <v>109</v>
      </c>
      <c r="D14" s="37" t="s">
        <v>263</v>
      </c>
      <c r="E14" s="94" t="s">
        <v>116</v>
      </c>
      <c r="F14" s="38">
        <v>44074</v>
      </c>
      <c r="G14" s="85"/>
      <c r="H14" s="86"/>
      <c r="I14" s="86"/>
      <c r="J14" s="86"/>
      <c r="K14" s="46">
        <f t="shared" si="0"/>
        <v>0.83013698630136989</v>
      </c>
      <c r="L14" s="46" t="str">
        <f t="shared" si="1"/>
        <v>X</v>
      </c>
      <c r="N14" s="66" t="s">
        <v>0</v>
      </c>
      <c r="O14" s="66" t="s">
        <v>342</v>
      </c>
      <c r="P14" s="156">
        <f>G24</f>
        <v>0.65600000000000003</v>
      </c>
      <c r="Q14" s="154">
        <f>H24</f>
        <v>127.39643277839647</v>
      </c>
      <c r="R14" s="49"/>
      <c r="S14" s="156">
        <v>0.60099999999999998</v>
      </c>
      <c r="T14" s="154">
        <v>155.3243625068211</v>
      </c>
      <c r="U14" s="167">
        <f t="shared" ref="U14:U17" si="2">Q14-T14</f>
        <v>-27.92792972842463</v>
      </c>
    </row>
    <row r="15" spans="1:22" ht="15.75" customHeight="1" thickBot="1">
      <c r="A15" s="110" t="s">
        <v>261</v>
      </c>
      <c r="B15" s="37">
        <v>11</v>
      </c>
      <c r="C15" s="37" t="s">
        <v>110</v>
      </c>
      <c r="D15" s="37" t="s">
        <v>111</v>
      </c>
      <c r="E15" s="94" t="s">
        <v>119</v>
      </c>
      <c r="F15" s="38">
        <v>44050</v>
      </c>
      <c r="G15" s="85"/>
      <c r="H15" s="86"/>
      <c r="I15" s="86"/>
      <c r="J15" s="86"/>
      <c r="K15" s="46">
        <f t="shared" si="0"/>
        <v>0.89589041095890409</v>
      </c>
      <c r="L15" s="46" t="str">
        <f t="shared" si="1"/>
        <v>X</v>
      </c>
      <c r="N15" s="66" t="s">
        <v>51</v>
      </c>
      <c r="O15" s="66" t="s">
        <v>342</v>
      </c>
      <c r="P15" s="156">
        <f>G23</f>
        <v>0.54700000000000004</v>
      </c>
      <c r="Q15" s="154">
        <f>H23</f>
        <v>220.73125231014981</v>
      </c>
      <c r="R15" s="103"/>
      <c r="S15" s="156">
        <v>0.53700000000000003</v>
      </c>
      <c r="T15" s="154">
        <v>266.80134599395001</v>
      </c>
      <c r="U15" s="167">
        <f t="shared" si="2"/>
        <v>-46.070093683800195</v>
      </c>
    </row>
    <row r="16" spans="1:22" ht="15.75" customHeight="1" thickBot="1">
      <c r="A16" s="110" t="s">
        <v>261</v>
      </c>
      <c r="B16" s="37">
        <v>10</v>
      </c>
      <c r="C16" s="37" t="s">
        <v>112</v>
      </c>
      <c r="D16" s="37" t="s">
        <v>113</v>
      </c>
      <c r="E16" s="94" t="s">
        <v>118</v>
      </c>
      <c r="F16" s="38">
        <v>44048</v>
      </c>
      <c r="G16" s="85"/>
      <c r="H16" s="86"/>
      <c r="I16" s="86"/>
      <c r="J16" s="86"/>
      <c r="K16" s="46">
        <f t="shared" si="0"/>
        <v>0.90136986301369859</v>
      </c>
      <c r="L16" s="46" t="str">
        <f t="shared" si="1"/>
        <v>X</v>
      </c>
      <c r="N16" s="66" t="s">
        <v>49</v>
      </c>
      <c r="O16" s="66" t="s">
        <v>343</v>
      </c>
      <c r="P16" s="156">
        <f>G22</f>
        <v>0.57199999999999995</v>
      </c>
      <c r="Q16" s="154">
        <f>H22</f>
        <v>109.9073719237105</v>
      </c>
      <c r="R16" s="103"/>
      <c r="S16" s="156">
        <v>0.57099999999999995</v>
      </c>
      <c r="T16" s="154">
        <v>132.44157230281331</v>
      </c>
      <c r="U16" s="167">
        <f t="shared" si="2"/>
        <v>-22.534200379102813</v>
      </c>
    </row>
    <row r="17" spans="1:21" ht="15.75" customHeight="1" thickBot="1">
      <c r="A17" s="110" t="s">
        <v>261</v>
      </c>
      <c r="B17" s="37">
        <v>9</v>
      </c>
      <c r="C17" s="37" t="s">
        <v>114</v>
      </c>
      <c r="D17" s="37" t="s">
        <v>115</v>
      </c>
      <c r="E17" s="94" t="s">
        <v>117</v>
      </c>
      <c r="F17" s="38">
        <v>44048</v>
      </c>
      <c r="G17" s="85"/>
      <c r="H17" s="86"/>
      <c r="I17" s="86"/>
      <c r="J17" s="86"/>
      <c r="K17" s="46">
        <f t="shared" si="0"/>
        <v>0.90136986301369859</v>
      </c>
      <c r="L17" s="46" t="str">
        <f t="shared" si="1"/>
        <v>X</v>
      </c>
      <c r="N17" s="66" t="s">
        <v>47</v>
      </c>
      <c r="O17" s="66" t="s">
        <v>344</v>
      </c>
      <c r="P17" s="156">
        <f>G21</f>
        <v>0.54400000000000004</v>
      </c>
      <c r="Q17" s="154">
        <f>H21</f>
        <v>225.08355028771322</v>
      </c>
      <c r="R17" s="105"/>
      <c r="S17" s="156">
        <v>0.54700000000000004</v>
      </c>
      <c r="T17" s="154">
        <v>261.41846626272979</v>
      </c>
      <c r="U17" s="167">
        <f t="shared" si="2"/>
        <v>-36.334915975016571</v>
      </c>
    </row>
    <row r="18" spans="1:21" ht="15.75" customHeight="1" thickBot="1">
      <c r="A18" s="110" t="s">
        <v>261</v>
      </c>
      <c r="B18" s="37">
        <v>8</v>
      </c>
      <c r="C18" s="94" t="s">
        <v>98</v>
      </c>
      <c r="D18" s="94" t="s">
        <v>99</v>
      </c>
      <c r="E18" s="94" t="s">
        <v>106</v>
      </c>
      <c r="F18" s="38">
        <v>44028</v>
      </c>
      <c r="G18" s="85"/>
      <c r="H18" s="86"/>
      <c r="I18" s="86"/>
      <c r="J18" s="86"/>
      <c r="K18" s="46">
        <f t="shared" si="0"/>
        <v>0.95616438356164379</v>
      </c>
      <c r="L18" s="46" t="str">
        <f t="shared" si="1"/>
        <v>X</v>
      </c>
      <c r="M18" s="59"/>
      <c r="N18" s="152" t="s">
        <v>345</v>
      </c>
      <c r="O18" s="153" t="s">
        <v>346</v>
      </c>
      <c r="P18" s="157">
        <f>AVERAGE(P13:P17)</f>
        <v>0.53839999999999999</v>
      </c>
      <c r="Q18" s="155">
        <f>AVERAGE(Q13:Q17)</f>
        <v>136.72614067560775</v>
      </c>
      <c r="R18" s="105"/>
      <c r="S18" s="157">
        <v>0.52080000000000004</v>
      </c>
      <c r="T18" s="155">
        <v>201.41789568815682</v>
      </c>
      <c r="U18" s="48"/>
    </row>
    <row r="19" spans="1:21" ht="15.75" customHeight="1" thickBot="1">
      <c r="A19" s="110" t="s">
        <v>261</v>
      </c>
      <c r="B19" s="37">
        <v>7</v>
      </c>
      <c r="C19" s="37" t="s">
        <v>58</v>
      </c>
      <c r="D19" s="37" t="s">
        <v>59</v>
      </c>
      <c r="E19" s="37" t="s">
        <v>105</v>
      </c>
      <c r="F19" s="38">
        <v>43804</v>
      </c>
      <c r="G19" s="95"/>
      <c r="H19" s="96"/>
      <c r="I19" s="96"/>
      <c r="J19" s="96"/>
      <c r="K19" s="46">
        <f t="shared" si="0"/>
        <v>1.5698630136986302</v>
      </c>
      <c r="L19" s="46" t="str">
        <f t="shared" si="1"/>
        <v>X</v>
      </c>
      <c r="N19" s="57"/>
      <c r="S19" s="57"/>
      <c r="T19" s="57"/>
    </row>
    <row r="20" spans="1:21" ht="15.75" customHeight="1" thickBot="1">
      <c r="A20" s="110" t="s">
        <v>261</v>
      </c>
      <c r="B20" s="37">
        <v>6</v>
      </c>
      <c r="C20" s="37" t="s">
        <v>60</v>
      </c>
      <c r="D20" s="37" t="s">
        <v>61</v>
      </c>
      <c r="E20" s="37" t="s">
        <v>104</v>
      </c>
      <c r="F20" s="38">
        <v>43768</v>
      </c>
      <c r="G20" s="95"/>
      <c r="H20" s="96"/>
      <c r="I20" s="96"/>
      <c r="J20" s="96"/>
      <c r="K20" s="46">
        <f t="shared" si="0"/>
        <v>1.6684931506849314</v>
      </c>
      <c r="L20" s="46" t="str">
        <f t="shared" si="1"/>
        <v>X</v>
      </c>
    </row>
    <row r="21" spans="1:21" ht="15.75" customHeight="1" thickBot="1">
      <c r="A21" s="110" t="s">
        <v>261</v>
      </c>
      <c r="B21" s="37">
        <v>5</v>
      </c>
      <c r="C21" s="81" t="s">
        <v>47</v>
      </c>
      <c r="D21" s="81" t="s">
        <v>48</v>
      </c>
      <c r="E21" s="81" t="s">
        <v>100</v>
      </c>
      <c r="F21" s="82">
        <v>43320</v>
      </c>
      <c r="G21" s="119">
        <f>'BETA(21.04.30)'!Q8</f>
        <v>0.54400000000000004</v>
      </c>
      <c r="H21" s="119">
        <f>'차입금시총(21.04.30)'!L6</f>
        <v>225.08355028771322</v>
      </c>
      <c r="I21" s="119">
        <f>G21/(1+H21/100*(1-$F$32))</f>
        <v>0.19741246745047603</v>
      </c>
      <c r="J21" s="119">
        <f>I21*(1+$H$26/100*(1-$F$32))</f>
        <v>0.40794573685734647</v>
      </c>
      <c r="K21" s="83">
        <f t="shared" si="0"/>
        <v>2.8958904109589043</v>
      </c>
      <c r="L21" s="83" t="str">
        <f t="shared" si="1"/>
        <v>O</v>
      </c>
      <c r="M21" s="1" t="b">
        <f>C21='차입금시총(21.04.30)'!B6</f>
        <v>1</v>
      </c>
      <c r="O21" s="55"/>
      <c r="P21" s="55"/>
      <c r="Q21" s="55"/>
    </row>
    <row r="22" spans="1:21" ht="15.75" customHeight="1" thickBot="1">
      <c r="A22" s="110" t="s">
        <v>260</v>
      </c>
      <c r="B22" s="37">
        <v>4</v>
      </c>
      <c r="C22" s="81" t="s">
        <v>49</v>
      </c>
      <c r="D22" s="81" t="s">
        <v>50</v>
      </c>
      <c r="E22" s="81" t="s">
        <v>103</v>
      </c>
      <c r="F22" s="82">
        <v>43278</v>
      </c>
      <c r="G22" s="119">
        <f>'BETA(21.04.30)'!Q9</f>
        <v>0.57199999999999995</v>
      </c>
      <c r="H22" s="119">
        <f>'차입금시총(21.04.30)'!L7</f>
        <v>109.9073719237105</v>
      </c>
      <c r="I22" s="119">
        <f t="shared" ref="I22:I25" si="3">G22/(1+H22/100*(1-$F$32))</f>
        <v>0.30797767145216604</v>
      </c>
      <c r="J22" s="119">
        <f t="shared" ref="J22:J25" si="4">I22*(1+$H$26/100*(1-$F$32))</f>
        <v>0.63642473922110265</v>
      </c>
      <c r="K22" s="83">
        <f t="shared" si="0"/>
        <v>3.010958904109589</v>
      </c>
      <c r="L22" s="83" t="str">
        <f t="shared" si="1"/>
        <v>O</v>
      </c>
      <c r="M22" s="1" t="b">
        <f>C22='차입금시총(21.04.30)'!B7</f>
        <v>1</v>
      </c>
      <c r="O22" s="55"/>
      <c r="P22" s="55"/>
      <c r="Q22" s="55"/>
    </row>
    <row r="23" spans="1:21" ht="15.75" customHeight="1" thickBot="1">
      <c r="A23" s="110" t="s">
        <v>259</v>
      </c>
      <c r="B23" s="37">
        <v>3</v>
      </c>
      <c r="C23" s="81" t="s">
        <v>51</v>
      </c>
      <c r="D23" s="81" t="s">
        <v>52</v>
      </c>
      <c r="E23" s="81" t="s">
        <v>102</v>
      </c>
      <c r="F23" s="82">
        <v>42635</v>
      </c>
      <c r="G23" s="119">
        <f>'BETA(21.04.30)'!Q10</f>
        <v>0.54700000000000004</v>
      </c>
      <c r="H23" s="119">
        <f>'차입금시총(21.04.30)'!L8</f>
        <v>220.73125231014981</v>
      </c>
      <c r="I23" s="119">
        <f t="shared" si="3"/>
        <v>0.20097705210516048</v>
      </c>
      <c r="J23" s="119">
        <f t="shared" si="4"/>
        <v>0.41531182235501363</v>
      </c>
      <c r="K23" s="83">
        <f t="shared" si="0"/>
        <v>4.7726027397260271</v>
      </c>
      <c r="L23" s="83" t="str">
        <f t="shared" si="1"/>
        <v>O</v>
      </c>
      <c r="M23" s="1" t="b">
        <f>C23='차입금시총(21.04.30)'!B8</f>
        <v>1</v>
      </c>
      <c r="O23" s="55"/>
      <c r="P23" s="55"/>
      <c r="Q23" s="55"/>
    </row>
    <row r="24" spans="1:21" ht="15.75" customHeight="1" thickBot="1">
      <c r="A24" s="110" t="s">
        <v>259</v>
      </c>
      <c r="B24" s="37">
        <v>2</v>
      </c>
      <c r="C24" s="81" t="s">
        <v>0</v>
      </c>
      <c r="D24" s="81" t="s">
        <v>53</v>
      </c>
      <c r="E24" s="81" t="s">
        <v>57</v>
      </c>
      <c r="F24" s="82">
        <v>40939</v>
      </c>
      <c r="G24" s="119">
        <f>'BETA(21.04.30)'!Q11</f>
        <v>0.65600000000000003</v>
      </c>
      <c r="H24" s="119">
        <f>'차입금시총(21.04.30)'!L9</f>
        <v>127.39643277839647</v>
      </c>
      <c r="I24" s="119">
        <f t="shared" si="3"/>
        <v>0.32903775618172032</v>
      </c>
      <c r="J24" s="119">
        <f t="shared" si="4"/>
        <v>0.67994464398816845</v>
      </c>
      <c r="K24" s="83">
        <f t="shared" si="0"/>
        <v>9.419178082191781</v>
      </c>
      <c r="L24" s="83" t="str">
        <f t="shared" si="1"/>
        <v>O</v>
      </c>
      <c r="M24" s="1" t="b">
        <f>C24='차입금시총(21.04.30)'!B9</f>
        <v>1</v>
      </c>
      <c r="O24" s="55"/>
      <c r="P24" s="55"/>
      <c r="Q24" s="55"/>
    </row>
    <row r="25" spans="1:21" ht="15.75" customHeight="1" thickBot="1">
      <c r="A25" s="110" t="s">
        <v>259</v>
      </c>
      <c r="B25" s="37">
        <v>1</v>
      </c>
      <c r="C25" s="81" t="s">
        <v>54</v>
      </c>
      <c r="D25" s="81" t="s">
        <v>55</v>
      </c>
      <c r="E25" s="81" t="s">
        <v>56</v>
      </c>
      <c r="F25" s="82">
        <v>40738</v>
      </c>
      <c r="G25" s="119">
        <f>'BETA(21.04.30)'!Q12</f>
        <v>0.373</v>
      </c>
      <c r="H25" s="119">
        <f>'차입금시총(21.04.30)'!L10</f>
        <v>0.51209607806882096</v>
      </c>
      <c r="I25" s="119">
        <f t="shared" si="3"/>
        <v>0.37151603514460962</v>
      </c>
      <c r="J25" s="119">
        <f t="shared" si="4"/>
        <v>0.76772447388313192</v>
      </c>
      <c r="K25" s="83">
        <f t="shared" si="0"/>
        <v>9.9698630136986299</v>
      </c>
      <c r="L25" s="83" t="str">
        <f t="shared" si="1"/>
        <v>O</v>
      </c>
      <c r="M25" s="1" t="b">
        <f>C25='차입금시총(21.04.30)'!B10</f>
        <v>1</v>
      </c>
      <c r="O25" s="55"/>
      <c r="P25" s="55"/>
      <c r="Q25" s="55"/>
    </row>
    <row r="26" spans="1:21" ht="15.75" customHeight="1">
      <c r="A26" s="84"/>
      <c r="B26" s="100"/>
      <c r="C26" s="97"/>
      <c r="D26" s="97"/>
      <c r="E26" s="97"/>
      <c r="F26" s="106"/>
      <c r="G26" s="107"/>
      <c r="H26" s="171">
        <f>AVERAGEIF(L21:L25,"O",H21:H25)</f>
        <v>136.72614067560775</v>
      </c>
      <c r="I26" s="108"/>
      <c r="J26" s="108">
        <f>AVERAGEIF(L21:L25,"O",J21:J25)</f>
        <v>0.58147028326095263</v>
      </c>
      <c r="K26" s="101"/>
      <c r="L26" s="109"/>
      <c r="O26" s="55"/>
      <c r="P26" s="55"/>
      <c r="Q26" s="55"/>
    </row>
    <row r="27" spans="1:21" s="78" customFormat="1" ht="15.75" customHeight="1">
      <c r="N27" s="79"/>
      <c r="O27" s="79"/>
      <c r="P27" s="79"/>
      <c r="Q27" s="80"/>
    </row>
    <row r="28" spans="1:21" s="44" customFormat="1" ht="30" customHeight="1"/>
    <row r="29" spans="1:21" s="44" customFormat="1" ht="30" customHeight="1" thickBot="1">
      <c r="B29" s="75" t="s">
        <v>79</v>
      </c>
      <c r="C29" s="70"/>
      <c r="D29" s="70"/>
      <c r="E29" s="70"/>
      <c r="F29" s="71"/>
    </row>
    <row r="30" spans="1:21" s="44" customFormat="1" ht="30" customHeight="1" thickBot="1">
      <c r="B30" s="63" t="s">
        <v>69</v>
      </c>
      <c r="C30" s="64" t="s">
        <v>70</v>
      </c>
      <c r="D30" s="64" t="s">
        <v>376</v>
      </c>
      <c r="E30" s="70"/>
      <c r="F30" s="71"/>
      <c r="L30" s="64" t="s">
        <v>352</v>
      </c>
      <c r="M30" s="64" t="s">
        <v>265</v>
      </c>
      <c r="N30" s="64" t="s">
        <v>255</v>
      </c>
      <c r="O30" s="64" t="s">
        <v>123</v>
      </c>
      <c r="P30" s="64" t="s">
        <v>101</v>
      </c>
      <c r="Q30" s="63" t="s">
        <v>94</v>
      </c>
    </row>
    <row r="31" spans="1:21" s="44" customFormat="1" ht="30" customHeight="1" thickBot="1">
      <c r="B31" s="65" t="s">
        <v>71</v>
      </c>
      <c r="C31" s="66" t="s">
        <v>72</v>
      </c>
      <c r="D31" s="69">
        <f>D5</f>
        <v>0.53839999999999999</v>
      </c>
      <c r="F31" s="77" t="s">
        <v>80</v>
      </c>
      <c r="G31" s="115"/>
      <c r="K31" s="90">
        <f>D31/L31-1</f>
        <v>3.3794162826421115E-2</v>
      </c>
      <c r="L31" s="69">
        <v>0.52079999999999993</v>
      </c>
      <c r="M31" s="69">
        <v>0.5756</v>
      </c>
      <c r="N31" s="69">
        <v>0.57139999999999991</v>
      </c>
      <c r="O31" s="69">
        <v>0.58699999999999997</v>
      </c>
      <c r="P31" s="69">
        <v>0.59724999999999995</v>
      </c>
      <c r="Q31" s="87">
        <v>0.52200000000000002</v>
      </c>
    </row>
    <row r="32" spans="1:21" s="44" customFormat="1" ht="30" customHeight="1" thickBot="1">
      <c r="B32" s="65" t="s">
        <v>73</v>
      </c>
      <c r="C32" s="66" t="s">
        <v>72</v>
      </c>
      <c r="D32" s="67">
        <f>D6/100</f>
        <v>1.3672614067560775</v>
      </c>
      <c r="F32" s="116">
        <v>0.22</v>
      </c>
      <c r="G32" s="117" t="s">
        <v>83</v>
      </c>
      <c r="K32" s="90"/>
      <c r="L32" s="67">
        <v>2.0141789568815684</v>
      </c>
      <c r="M32" s="67">
        <v>1.7437</v>
      </c>
      <c r="N32" s="67">
        <v>1.7194617535241321</v>
      </c>
      <c r="O32" s="67">
        <v>2.03416</v>
      </c>
      <c r="P32" s="67">
        <v>1.8862999999999999</v>
      </c>
      <c r="Q32" s="89">
        <v>2.3692666666666669</v>
      </c>
    </row>
    <row r="33" spans="2:17" s="44" customFormat="1" ht="30" customHeight="1" thickBot="1">
      <c r="B33" s="68" t="s">
        <v>90</v>
      </c>
      <c r="C33" s="74" t="s">
        <v>74</v>
      </c>
      <c r="D33" s="69">
        <f>D31/(1+(1-F32)*D32)</f>
        <v>0.26054169187825948</v>
      </c>
      <c r="F33" s="113" t="s">
        <v>81</v>
      </c>
      <c r="G33" s="118"/>
      <c r="K33" s="90"/>
      <c r="L33" s="69">
        <v>0.20256239986090047</v>
      </c>
      <c r="M33" s="69">
        <v>0.24388941758902008</v>
      </c>
      <c r="N33" s="69">
        <v>0.24406494120844754</v>
      </c>
      <c r="O33" s="69">
        <v>0.22693490810953243</v>
      </c>
      <c r="P33" s="69">
        <v>0.24167305328258568</v>
      </c>
      <c r="Q33" s="88">
        <v>0.18328471489746589</v>
      </c>
    </row>
    <row r="34" spans="2:17" s="44" customFormat="1" ht="30" customHeight="1" thickBot="1">
      <c r="B34" s="72" t="s">
        <v>89</v>
      </c>
      <c r="C34" s="74" t="s">
        <v>84</v>
      </c>
      <c r="D34" s="69">
        <f>D33*(1+(1-F32)*D32)</f>
        <v>0.53839999999999999</v>
      </c>
      <c r="F34" s="76">
        <f>'Rf.Mrp(21.04.30)'!K1</f>
        <v>1.6229072580645161E-2</v>
      </c>
      <c r="G34" s="114"/>
      <c r="K34" s="90"/>
      <c r="L34" s="69">
        <v>0.52079999999999993</v>
      </c>
      <c r="M34" s="69">
        <v>0.5756</v>
      </c>
      <c r="N34" s="69">
        <v>0.57139999999999991</v>
      </c>
      <c r="O34" s="69">
        <v>0.58699999999999997</v>
      </c>
      <c r="P34" s="69">
        <v>0.59724999999999995</v>
      </c>
      <c r="Q34" s="87">
        <v>0.52200000000000002</v>
      </c>
    </row>
    <row r="35" spans="2:17" s="44" customFormat="1" ht="30" customHeight="1" thickBot="1">
      <c r="B35" s="72" t="s">
        <v>88</v>
      </c>
      <c r="C35" s="74" t="s">
        <v>85</v>
      </c>
      <c r="D35" s="73">
        <f>F34</f>
        <v>1.6229072580645161E-2</v>
      </c>
      <c r="F35" s="77" t="s">
        <v>82</v>
      </c>
      <c r="K35" s="90">
        <f t="shared" ref="K35:K37" si="5">D35/L35-1</f>
        <v>7.8343693066123654E-2</v>
      </c>
      <c r="L35" s="73">
        <v>1.5049999999999999E-2</v>
      </c>
      <c r="M35" s="73">
        <v>1.508E-2</v>
      </c>
      <c r="N35" s="73">
        <v>1.5100000000000001E-2</v>
      </c>
      <c r="O35" s="73">
        <v>1.4999999999999999E-2</v>
      </c>
      <c r="P35" s="73">
        <v>1.5699999999999999E-2</v>
      </c>
      <c r="Q35" s="89">
        <v>1.67E-2</v>
      </c>
    </row>
    <row r="36" spans="2:17" s="44" customFormat="1" ht="30" customHeight="1" thickBot="1">
      <c r="B36" s="72" t="s">
        <v>87</v>
      </c>
      <c r="C36" s="74" t="s">
        <v>86</v>
      </c>
      <c r="D36" s="89">
        <f>F36</f>
        <v>0.13202508064516133</v>
      </c>
      <c r="F36" s="76">
        <f>'Rf.Mrp(21.04.30)'!L1</f>
        <v>0.13202508064516133</v>
      </c>
      <c r="K36" s="90">
        <f t="shared" si="5"/>
        <v>1.3550442539239649E-2</v>
      </c>
      <c r="L36" s="89">
        <v>0.13025999999999999</v>
      </c>
      <c r="M36" s="89">
        <v>0.12272</v>
      </c>
      <c r="N36" s="89">
        <v>0.12039999999999999</v>
      </c>
      <c r="O36" s="89">
        <v>0.1159</v>
      </c>
      <c r="P36" s="89">
        <v>0.1077</v>
      </c>
      <c r="Q36" s="89">
        <v>9.9699999999999997E-2</v>
      </c>
    </row>
    <row r="37" spans="2:17" s="44" customFormat="1" ht="30" customHeight="1" thickBot="1">
      <c r="B37" s="91" t="s">
        <v>91</v>
      </c>
      <c r="C37" s="92" t="s">
        <v>75</v>
      </c>
      <c r="D37" s="93">
        <f>D35+D34*D36</f>
        <v>8.7311376000000024E-2</v>
      </c>
      <c r="E37" s="90"/>
      <c r="K37" s="90">
        <f t="shared" si="5"/>
        <v>5.3347805307042862E-2</v>
      </c>
      <c r="L37" s="93">
        <v>8.2889407999999984E-2</v>
      </c>
      <c r="M37" s="93">
        <v>8.5717631999999988E-2</v>
      </c>
      <c r="N37" s="93">
        <v>8.3896559999999995E-2</v>
      </c>
      <c r="O37" s="93">
        <v>8.303329999999999E-2</v>
      </c>
      <c r="P37" s="93">
        <v>8.0023825000000007E-2</v>
      </c>
      <c r="Q37" s="89">
        <v>6.874340000000001E-2</v>
      </c>
    </row>
    <row r="38" spans="2:17" s="44" customFormat="1" ht="30" customHeight="1" thickBot="1">
      <c r="B38" s="65" t="s">
        <v>76</v>
      </c>
      <c r="C38" s="577" t="s">
        <v>77</v>
      </c>
      <c r="D38" s="578"/>
      <c r="F38" s="77" t="s">
        <v>95</v>
      </c>
      <c r="G38" s="77" t="s">
        <v>96</v>
      </c>
    </row>
    <row r="39" spans="2:17" ht="32.25" customHeight="1" thickBot="1">
      <c r="B39" s="65" t="s">
        <v>78</v>
      </c>
      <c r="C39" s="579" t="s">
        <v>97</v>
      </c>
      <c r="D39" s="580"/>
      <c r="E39" s="44"/>
      <c r="F39" s="76">
        <f>D37-L37</f>
        <v>4.42196800000004E-3</v>
      </c>
      <c r="G39" s="76">
        <f>D32-L32</f>
        <v>-0.6469175501254909</v>
      </c>
      <c r="H39" s="44"/>
      <c r="I39" s="44"/>
      <c r="J39" s="44"/>
      <c r="K39" s="44"/>
      <c r="L39" s="44"/>
      <c r="M39" s="44"/>
      <c r="N39" s="44"/>
    </row>
    <row r="476" spans="2:10" ht="15.75" customHeight="1">
      <c r="B476" s="9"/>
      <c r="C476" s="9"/>
      <c r="D476" s="9"/>
      <c r="E476" s="9"/>
      <c r="F476" s="9"/>
      <c r="G476" s="9"/>
      <c r="H476" s="9"/>
      <c r="I476" s="9"/>
      <c r="J476" s="9"/>
    </row>
    <row r="477" spans="2:10" s="9" customFormat="1" ht="15.75" customHeight="1">
      <c r="B477" s="1"/>
      <c r="C477" s="1"/>
      <c r="D477" s="1"/>
      <c r="E477" s="1"/>
      <c r="F477" s="1"/>
      <c r="G477" s="1"/>
      <c r="H477" s="1"/>
      <c r="I477" s="1"/>
      <c r="J477" s="1"/>
    </row>
    <row r="719" spans="2:10" ht="15.75" customHeight="1">
      <c r="B719" s="25"/>
      <c r="C719" s="25"/>
      <c r="D719" s="25"/>
      <c r="E719" s="25"/>
      <c r="F719" s="25"/>
      <c r="G719" s="25"/>
      <c r="H719" s="25"/>
      <c r="I719" s="25"/>
      <c r="J719" s="25"/>
    </row>
    <row r="720" spans="2:10" s="25" customFormat="1" ht="15.75" customHeight="1"/>
    <row r="721" spans="2:10" s="25" customFormat="1" ht="15.75" customHeight="1">
      <c r="B721" s="1"/>
      <c r="C721" s="1"/>
      <c r="D721" s="1"/>
      <c r="E721" s="1"/>
      <c r="F721" s="1"/>
      <c r="G721" s="1"/>
      <c r="H721" s="1"/>
      <c r="I721" s="1"/>
      <c r="J721" s="1"/>
    </row>
    <row r="722" spans="2:10" ht="15.75" customHeight="1">
      <c r="B722" s="9"/>
      <c r="C722" s="9"/>
      <c r="D722" s="9"/>
      <c r="E722" s="9"/>
      <c r="F722" s="9"/>
      <c r="G722" s="9"/>
      <c r="H722" s="9"/>
      <c r="I722" s="9"/>
      <c r="J722" s="9"/>
    </row>
    <row r="723" spans="2:10" s="9" customFormat="1" ht="15.75" customHeight="1"/>
    <row r="724" spans="2:10" s="9" customFormat="1" ht="15.75" customHeight="1"/>
    <row r="725" spans="2:10" s="9" customFormat="1" ht="15.75" customHeight="1">
      <c r="B725" s="1"/>
      <c r="C725" s="1"/>
      <c r="D725" s="1"/>
      <c r="E725" s="1"/>
      <c r="F725" s="1"/>
      <c r="G725" s="1"/>
      <c r="H725" s="1"/>
      <c r="I725" s="1"/>
      <c r="J725" s="1"/>
    </row>
    <row r="726" spans="2:10" ht="15.75" customHeight="1">
      <c r="B726" s="9"/>
      <c r="C726" s="9"/>
      <c r="D726" s="9"/>
      <c r="E726" s="9"/>
      <c r="F726" s="9"/>
      <c r="G726" s="9"/>
      <c r="H726" s="9"/>
      <c r="I726" s="9"/>
      <c r="J726" s="9"/>
    </row>
    <row r="727" spans="2:10" s="9" customFormat="1" ht="15.75" customHeight="1"/>
    <row r="728" spans="2:10" s="9" customFormat="1" ht="15.75" customHeight="1">
      <c r="B728" s="1"/>
      <c r="C728" s="1"/>
      <c r="D728" s="1"/>
      <c r="E728" s="1"/>
      <c r="F728" s="1"/>
      <c r="G728" s="1"/>
      <c r="H728" s="1"/>
      <c r="I728" s="1"/>
      <c r="J728" s="1"/>
    </row>
  </sheetData>
  <autoFilter ref="B12:L12" xr:uid="{00000000-0009-0000-0000-00000F000000}">
    <sortState xmlns:xlrd2="http://schemas.microsoft.com/office/spreadsheetml/2017/richdata2" ref="B13:J24">
      <sortCondition descending="1" ref="B12"/>
    </sortState>
  </autoFilter>
  <mergeCells count="3">
    <mergeCell ref="C38:D38"/>
    <mergeCell ref="C39:D39"/>
    <mergeCell ref="S11:T11"/>
  </mergeCells>
  <phoneticPr fontId="2" type="noConversion"/>
  <hyperlinks>
    <hyperlink ref="B11" r:id="rId1" xr:uid="{00000000-0004-0000-0F00-000000000000}"/>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3"/>
  <dimension ref="M6:S12"/>
  <sheetViews>
    <sheetView workbookViewId="0">
      <selection activeCell="A21" sqref="A21"/>
    </sheetView>
  </sheetViews>
  <sheetFormatPr defaultRowHeight="16.5"/>
  <cols>
    <col min="13" max="13" width="2.375" bestFit="1" customWidth="1"/>
    <col min="16" max="16" width="8" bestFit="1" customWidth="1"/>
  </cols>
  <sheetData>
    <row r="6" spans="13:19">
      <c r="Q6">
        <v>210630</v>
      </c>
      <c r="R6">
        <v>210331</v>
      </c>
      <c r="S6">
        <v>201231</v>
      </c>
    </row>
    <row r="7" spans="13:19">
      <c r="Q7" t="s">
        <v>66</v>
      </c>
      <c r="R7" t="s">
        <v>66</v>
      </c>
    </row>
    <row r="8" spans="13:19" ht="48.75" thickBot="1">
      <c r="M8" s="37">
        <v>5</v>
      </c>
      <c r="N8" s="81" t="s">
        <v>47</v>
      </c>
      <c r="O8" s="81" t="s">
        <v>48</v>
      </c>
      <c r="P8" s="81" t="s">
        <v>100</v>
      </c>
      <c r="Q8">
        <v>0.54400000000000004</v>
      </c>
      <c r="R8">
        <v>0.54700000000000004</v>
      </c>
      <c r="S8" s="119">
        <v>0.59299999999999997</v>
      </c>
    </row>
    <row r="9" spans="13:19" ht="60.75" thickBot="1">
      <c r="M9" s="37">
        <v>4</v>
      </c>
      <c r="N9" s="81" t="s">
        <v>49</v>
      </c>
      <c r="O9" s="81" t="s">
        <v>50</v>
      </c>
      <c r="P9" s="81" t="s">
        <v>103</v>
      </c>
      <c r="Q9">
        <v>0.57199999999999995</v>
      </c>
      <c r="R9">
        <v>0.57099999999999995</v>
      </c>
      <c r="S9" s="119">
        <v>0.65300000000000002</v>
      </c>
    </row>
    <row r="10" spans="13:19" ht="48.75" thickBot="1">
      <c r="M10" s="37">
        <v>3</v>
      </c>
      <c r="N10" s="81" t="s">
        <v>51</v>
      </c>
      <c r="O10" s="81" t="s">
        <v>52</v>
      </c>
      <c r="P10" s="81" t="s">
        <v>102</v>
      </c>
      <c r="Q10">
        <v>0.54700000000000004</v>
      </c>
      <c r="R10">
        <v>0.53700000000000003</v>
      </c>
      <c r="S10" s="119">
        <v>0.49399999999999999</v>
      </c>
    </row>
    <row r="11" spans="13:19" ht="48.75" thickBot="1">
      <c r="M11" s="37">
        <v>2</v>
      </c>
      <c r="N11" s="81" t="s">
        <v>0</v>
      </c>
      <c r="O11" s="81" t="s">
        <v>53</v>
      </c>
      <c r="P11" s="81" t="s">
        <v>57</v>
      </c>
      <c r="Q11">
        <v>0.65600000000000003</v>
      </c>
      <c r="R11">
        <v>0.60099999999999998</v>
      </c>
      <c r="S11" s="119">
        <v>0.68200000000000005</v>
      </c>
    </row>
    <row r="12" spans="13:19" ht="36.75" thickBot="1">
      <c r="M12" s="37">
        <v>1</v>
      </c>
      <c r="N12" s="81" t="s">
        <v>54</v>
      </c>
      <c r="O12" s="81" t="s">
        <v>55</v>
      </c>
      <c r="P12" s="81" t="s">
        <v>56</v>
      </c>
      <c r="Q12">
        <v>0.373</v>
      </c>
      <c r="R12">
        <v>0.34799999999999998</v>
      </c>
      <c r="S12" s="119">
        <v>0.45600000000000002</v>
      </c>
    </row>
  </sheetData>
  <phoneticPr fontId="2"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4"/>
  <dimension ref="A1:L11"/>
  <sheetViews>
    <sheetView workbookViewId="0">
      <selection activeCell="A21" sqref="A21"/>
    </sheetView>
  </sheetViews>
  <sheetFormatPr defaultRowHeight="16.5"/>
  <cols>
    <col min="1" max="1" width="13" bestFit="1" customWidth="1"/>
    <col min="2" max="2" width="10.5" bestFit="1" customWidth="1"/>
    <col min="3" max="4" width="16.5" bestFit="1" customWidth="1"/>
    <col min="5" max="5" width="10.375" bestFit="1" customWidth="1"/>
    <col min="6" max="9" width="15.625" bestFit="1" customWidth="1"/>
    <col min="11" max="11" width="22" bestFit="1" customWidth="1"/>
    <col min="12" max="12" width="16.75" bestFit="1" customWidth="1"/>
  </cols>
  <sheetData>
    <row r="1" spans="1:12">
      <c r="A1" s="120" t="s">
        <v>353</v>
      </c>
      <c r="B1" s="120"/>
      <c r="C1" s="121" t="s">
        <v>266</v>
      </c>
      <c r="D1" s="121" t="s">
        <v>266</v>
      </c>
      <c r="E1" s="121" t="s">
        <v>266</v>
      </c>
      <c r="F1" s="121" t="s">
        <v>354</v>
      </c>
      <c r="G1" s="121" t="s">
        <v>267</v>
      </c>
      <c r="H1" s="121" t="s">
        <v>354</v>
      </c>
      <c r="I1" s="121" t="s">
        <v>267</v>
      </c>
      <c r="J1" s="122"/>
      <c r="K1" s="121"/>
      <c r="L1" s="121" t="s">
        <v>355</v>
      </c>
    </row>
    <row r="2" spans="1:12">
      <c r="A2" s="3" t="s">
        <v>356</v>
      </c>
      <c r="B2" s="3"/>
      <c r="C2" s="124" t="s">
        <v>268</v>
      </c>
      <c r="D2" s="124" t="s">
        <v>268</v>
      </c>
      <c r="E2" s="124" t="s">
        <v>268</v>
      </c>
      <c r="F2" s="125" t="s">
        <v>357</v>
      </c>
      <c r="G2" s="125" t="s">
        <v>357</v>
      </c>
      <c r="H2" s="125" t="s">
        <v>358</v>
      </c>
      <c r="I2" s="125" t="s">
        <v>358</v>
      </c>
      <c r="J2" s="123"/>
      <c r="K2" s="124" t="s">
        <v>359</v>
      </c>
      <c r="L2" s="124" t="s">
        <v>360</v>
      </c>
    </row>
    <row r="3" spans="1:12">
      <c r="A3" s="3" t="s">
        <v>361</v>
      </c>
      <c r="B3" s="3"/>
      <c r="C3" s="124">
        <f>N3</f>
        <v>0</v>
      </c>
      <c r="D3" s="124">
        <f>N3</f>
        <v>0</v>
      </c>
      <c r="E3" s="124">
        <f>N3</f>
        <v>0</v>
      </c>
      <c r="F3" s="125">
        <v>2021</v>
      </c>
      <c r="G3" s="125">
        <v>2021</v>
      </c>
      <c r="H3" s="125">
        <v>2020</v>
      </c>
      <c r="I3" s="125">
        <v>2020</v>
      </c>
      <c r="J3" s="123"/>
      <c r="K3" s="126" t="s">
        <v>362</v>
      </c>
      <c r="L3" s="124" t="s">
        <v>363</v>
      </c>
    </row>
    <row r="4" spans="1:12">
      <c r="A4" s="13" t="s">
        <v>364</v>
      </c>
      <c r="B4" s="13" t="s">
        <v>365</v>
      </c>
      <c r="C4" s="127" t="s">
        <v>269</v>
      </c>
      <c r="D4" s="127" t="s">
        <v>270</v>
      </c>
      <c r="E4" s="127" t="s">
        <v>271</v>
      </c>
      <c r="F4" s="127">
        <v>6000991040</v>
      </c>
      <c r="G4" s="127">
        <v>3000991040</v>
      </c>
      <c r="H4" s="127">
        <v>6000991040</v>
      </c>
      <c r="I4" s="127">
        <v>3000991040</v>
      </c>
      <c r="J4" s="123"/>
      <c r="K4" s="127">
        <f>E3</f>
        <v>0</v>
      </c>
      <c r="L4" s="125" t="str">
        <f>F3&amp;F2&amp;"&amp;"&amp;C3</f>
        <v>20211Q&amp;0</v>
      </c>
    </row>
    <row r="5" spans="1:12">
      <c r="A5" s="26" t="s">
        <v>366</v>
      </c>
      <c r="B5" s="26" t="s">
        <v>367</v>
      </c>
      <c r="C5" s="128" t="s">
        <v>272</v>
      </c>
      <c r="D5" s="128" t="s">
        <v>273</v>
      </c>
      <c r="E5" s="128" t="s">
        <v>274</v>
      </c>
      <c r="F5" s="128" t="s">
        <v>275</v>
      </c>
      <c r="G5" s="128" t="s">
        <v>275</v>
      </c>
      <c r="H5" s="128" t="s">
        <v>275</v>
      </c>
      <c r="I5" s="128" t="s">
        <v>275</v>
      </c>
      <c r="J5" s="123"/>
      <c r="K5" s="129" t="s">
        <v>368</v>
      </c>
      <c r="L5" s="129" t="s">
        <v>369</v>
      </c>
    </row>
    <row r="6" spans="1:12">
      <c r="A6" s="130" t="s">
        <v>370</v>
      </c>
      <c r="B6" s="131" t="s">
        <v>47</v>
      </c>
      <c r="C6" s="132">
        <v>52330123</v>
      </c>
      <c r="D6" s="132">
        <v>0</v>
      </c>
      <c r="E6" s="132">
        <v>8130</v>
      </c>
      <c r="F6" s="133"/>
      <c r="G6" s="133"/>
      <c r="H6" s="134">
        <v>957604.23458000005</v>
      </c>
      <c r="I6" s="134">
        <v>378425.62199999997</v>
      </c>
      <c r="J6" s="123"/>
      <c r="K6" s="134">
        <f>(C6-D6)*E6/1000000</f>
        <v>425443.89999000001</v>
      </c>
      <c r="L6" s="134">
        <f>H6/K6*100</f>
        <v>225.08355028771322</v>
      </c>
    </row>
    <row r="7" spans="1:12">
      <c r="A7" s="137" t="s">
        <v>371</v>
      </c>
      <c r="B7" s="138" t="s">
        <v>49</v>
      </c>
      <c r="C7" s="139">
        <v>63341590</v>
      </c>
      <c r="D7" s="139">
        <v>0</v>
      </c>
      <c r="E7" s="139">
        <v>6230</v>
      </c>
      <c r="F7" s="140"/>
      <c r="G7" s="140"/>
      <c r="H7" s="141">
        <v>433714.38910999999</v>
      </c>
      <c r="I7" s="141">
        <v>284359.13099999999</v>
      </c>
      <c r="J7" s="123"/>
      <c r="K7" s="141">
        <f t="shared" ref="K7:K10" si="0">(C7-D7)*E7/1000000</f>
        <v>394618.10570000001</v>
      </c>
      <c r="L7" s="141">
        <f>H7/K7*100</f>
        <v>109.9073719237105</v>
      </c>
    </row>
    <row r="8" spans="1:12">
      <c r="A8" s="137" t="s">
        <v>372</v>
      </c>
      <c r="B8" s="138" t="s">
        <v>51</v>
      </c>
      <c r="C8" s="139">
        <v>7826815</v>
      </c>
      <c r="D8" s="139">
        <v>0</v>
      </c>
      <c r="E8" s="139">
        <v>3710</v>
      </c>
      <c r="F8" s="140">
        <v>64094.801299999999</v>
      </c>
      <c r="G8" s="140">
        <v>64094.801299999999</v>
      </c>
      <c r="H8" s="141">
        <v>62228.502350000002</v>
      </c>
      <c r="I8" s="141">
        <v>62228.502350000002</v>
      </c>
      <c r="J8" s="123"/>
      <c r="K8" s="141">
        <f>(C8-D8)*E8/1000000</f>
        <v>29037.483649999998</v>
      </c>
      <c r="L8" s="141">
        <f>F8/K8*100</f>
        <v>220.73125231014981</v>
      </c>
    </row>
    <row r="9" spans="1:12">
      <c r="A9" s="137" t="s">
        <v>373</v>
      </c>
      <c r="B9" s="138" t="s">
        <v>0</v>
      </c>
      <c r="C9" s="139">
        <v>46224127</v>
      </c>
      <c r="D9" s="142">
        <v>7724</v>
      </c>
      <c r="E9" s="139">
        <v>2050</v>
      </c>
      <c r="F9" s="140">
        <v>120700</v>
      </c>
      <c r="G9" s="140">
        <v>120700</v>
      </c>
      <c r="H9" s="141">
        <v>120599.36</v>
      </c>
      <c r="I9" s="141">
        <v>120599.36</v>
      </c>
      <c r="J9" s="123"/>
      <c r="K9" s="141">
        <f t="shared" si="0"/>
        <v>94743.626149999996</v>
      </c>
      <c r="L9" s="141">
        <f t="shared" ref="L9:L10" si="1">F9/K9*100</f>
        <v>127.39643277839647</v>
      </c>
    </row>
    <row r="10" spans="1:12">
      <c r="A10" s="143" t="s">
        <v>374</v>
      </c>
      <c r="B10" s="144" t="s">
        <v>54</v>
      </c>
      <c r="C10" s="11">
        <v>4217390</v>
      </c>
      <c r="D10" s="145">
        <v>75394</v>
      </c>
      <c r="E10" s="11">
        <v>10750</v>
      </c>
      <c r="F10" s="146">
        <v>228.01823999999999</v>
      </c>
      <c r="G10" s="146">
        <v>228.01823999999999</v>
      </c>
      <c r="H10" s="147">
        <v>241.83801</v>
      </c>
      <c r="I10" s="147">
        <v>241.83801</v>
      </c>
      <c r="J10" s="123"/>
      <c r="K10" s="147">
        <f t="shared" si="0"/>
        <v>44526.457000000002</v>
      </c>
      <c r="L10" s="147">
        <f t="shared" si="1"/>
        <v>0.51209607806882096</v>
      </c>
    </row>
    <row r="11" spans="1:12">
      <c r="D11" t="s">
        <v>375</v>
      </c>
    </row>
  </sheetData>
  <phoneticPr fontId="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
  <dimension ref="B2:Q1447"/>
  <sheetViews>
    <sheetView showGridLines="0" topLeftCell="B2" workbookViewId="0">
      <selection activeCell="K16" sqref="K16"/>
    </sheetView>
  </sheetViews>
  <sheetFormatPr defaultRowHeight="16.5"/>
  <cols>
    <col min="2" max="2" width="11.125" bestFit="1" customWidth="1"/>
    <col min="3" max="8" width="15.25" customWidth="1"/>
    <col min="9" max="9" width="11.25" customWidth="1"/>
  </cols>
  <sheetData>
    <row r="2" spans="2:17">
      <c r="C2" s="34" t="s">
        <v>23</v>
      </c>
    </row>
    <row r="3" spans="2:17">
      <c r="B3" s="2" t="s">
        <v>6</v>
      </c>
      <c r="C3" s="2"/>
      <c r="D3" s="2"/>
      <c r="E3" s="2"/>
      <c r="F3" s="2"/>
      <c r="G3" s="2"/>
      <c r="H3" s="2"/>
      <c r="I3" s="2"/>
    </row>
    <row r="4" spans="2:17">
      <c r="B4" s="3" t="s">
        <v>7</v>
      </c>
      <c r="C4" s="3" t="s">
        <v>8</v>
      </c>
      <c r="D4" s="20" t="s">
        <v>2</v>
      </c>
      <c r="E4" s="4"/>
      <c r="F4" s="4"/>
      <c r="G4" s="4"/>
      <c r="H4" s="4"/>
      <c r="I4" s="4"/>
    </row>
    <row r="5" spans="2:17">
      <c r="B5" s="3" t="s">
        <v>9</v>
      </c>
      <c r="C5" s="3" t="s">
        <v>8</v>
      </c>
      <c r="D5" s="3" t="s">
        <v>8</v>
      </c>
      <c r="E5" s="4"/>
      <c r="F5" s="4"/>
      <c r="G5" s="4"/>
      <c r="H5" s="4"/>
      <c r="I5" s="4"/>
    </row>
    <row r="6" spans="2:17">
      <c r="B6" s="3" t="s">
        <v>10</v>
      </c>
      <c r="C6" s="21" t="s">
        <v>22</v>
      </c>
      <c r="D6" s="22" t="s">
        <v>3</v>
      </c>
      <c r="E6" s="4"/>
      <c r="F6" s="4"/>
      <c r="G6" s="4"/>
      <c r="H6" s="4"/>
      <c r="I6" s="4"/>
    </row>
    <row r="7" spans="2:17">
      <c r="B7" s="3" t="s">
        <v>11</v>
      </c>
      <c r="C7" s="23" t="s">
        <v>4</v>
      </c>
      <c r="D7" s="20" t="s">
        <v>5</v>
      </c>
      <c r="E7" s="4"/>
      <c r="F7" s="4"/>
      <c r="G7" s="4"/>
      <c r="H7" s="4"/>
      <c r="I7" s="4"/>
    </row>
    <row r="8" spans="2:17">
      <c r="B8" s="3" t="s">
        <v>12</v>
      </c>
      <c r="C8" s="24" t="s">
        <v>21</v>
      </c>
      <c r="D8" s="3" t="s">
        <v>8</v>
      </c>
      <c r="E8" s="4"/>
      <c r="F8" s="4"/>
      <c r="G8" s="4"/>
      <c r="H8" s="4"/>
      <c r="I8" s="4"/>
    </row>
    <row r="9" spans="2:17">
      <c r="B9" s="13" t="s">
        <v>13</v>
      </c>
      <c r="C9" s="13">
        <v>20140201</v>
      </c>
      <c r="D9" s="13">
        <v>20190131</v>
      </c>
      <c r="E9" s="14"/>
      <c r="F9" s="14"/>
      <c r="G9" s="14"/>
      <c r="H9" s="14"/>
      <c r="I9" s="14"/>
    </row>
    <row r="10" spans="2:17">
      <c r="B10" s="26" t="s">
        <v>24</v>
      </c>
      <c r="C10" s="15" t="s">
        <v>14</v>
      </c>
      <c r="D10" s="15" t="s">
        <v>15</v>
      </c>
      <c r="E10" s="15" t="s">
        <v>16</v>
      </c>
      <c r="F10" s="15" t="s">
        <v>17</v>
      </c>
      <c r="G10" s="15" t="s">
        <v>18</v>
      </c>
      <c r="H10" s="15" t="s">
        <v>19</v>
      </c>
      <c r="I10" s="15" t="s">
        <v>20</v>
      </c>
    </row>
    <row r="11" spans="2:17">
      <c r="B11" s="27" t="s">
        <v>25</v>
      </c>
      <c r="C11" s="6" t="s">
        <v>35</v>
      </c>
      <c r="D11" s="6" t="s">
        <v>36</v>
      </c>
      <c r="E11" s="6" t="s">
        <v>37</v>
      </c>
      <c r="F11" s="6" t="s">
        <v>38</v>
      </c>
      <c r="G11" s="6" t="s">
        <v>39</v>
      </c>
      <c r="H11" s="6" t="s">
        <v>40</v>
      </c>
      <c r="I11" s="6" t="s">
        <v>41</v>
      </c>
    </row>
    <row r="12" spans="2:17">
      <c r="B12" s="27" t="s">
        <v>26</v>
      </c>
      <c r="C12" s="6" t="s">
        <v>30</v>
      </c>
      <c r="D12" s="6" t="s">
        <v>30</v>
      </c>
      <c r="E12" s="6" t="s">
        <v>30</v>
      </c>
      <c r="F12" s="6" t="s">
        <v>30</v>
      </c>
      <c r="G12" s="6" t="s">
        <v>30</v>
      </c>
      <c r="H12" s="6" t="s">
        <v>30</v>
      </c>
      <c r="I12" s="6" t="s">
        <v>33</v>
      </c>
    </row>
    <row r="13" spans="2:17">
      <c r="B13" s="27" t="s">
        <v>27</v>
      </c>
      <c r="C13" s="6" t="s">
        <v>31</v>
      </c>
      <c r="D13" s="6" t="s">
        <v>31</v>
      </c>
      <c r="E13" s="6" t="s">
        <v>31</v>
      </c>
      <c r="F13" s="6" t="s">
        <v>31</v>
      </c>
      <c r="G13" s="6" t="s">
        <v>31</v>
      </c>
      <c r="H13" s="6" t="s">
        <v>31</v>
      </c>
      <c r="I13" s="6" t="s">
        <v>34</v>
      </c>
    </row>
    <row r="14" spans="2:17">
      <c r="B14" s="27" t="s">
        <v>28</v>
      </c>
      <c r="C14" s="6" t="s">
        <v>42</v>
      </c>
      <c r="D14" s="6" t="s">
        <v>42</v>
      </c>
      <c r="E14" s="6" t="s">
        <v>42</v>
      </c>
      <c r="F14" s="6" t="s">
        <v>42</v>
      </c>
      <c r="G14" s="6" t="s">
        <v>42</v>
      </c>
      <c r="H14" s="6" t="s">
        <v>42</v>
      </c>
      <c r="I14" s="6" t="s">
        <v>43</v>
      </c>
    </row>
    <row r="15" spans="2:17">
      <c r="B15" s="28" t="s">
        <v>29</v>
      </c>
      <c r="C15" s="16" t="s">
        <v>32</v>
      </c>
      <c r="D15" s="16" t="s">
        <v>32</v>
      </c>
      <c r="E15" s="16" t="s">
        <v>32</v>
      </c>
      <c r="F15" s="16" t="s">
        <v>32</v>
      </c>
      <c r="G15" s="16" t="s">
        <v>32</v>
      </c>
      <c r="H15" s="16" t="s">
        <v>32</v>
      </c>
      <c r="I15" s="16" t="s">
        <v>32</v>
      </c>
    </row>
    <row r="16" spans="2:17">
      <c r="B16" s="17">
        <v>43496</v>
      </c>
      <c r="C16" s="8">
        <v>5630</v>
      </c>
      <c r="D16" s="8">
        <v>1075</v>
      </c>
      <c r="E16" s="8">
        <v>3150</v>
      </c>
      <c r="F16" s="8">
        <v>4795</v>
      </c>
      <c r="G16" s="8">
        <v>5630</v>
      </c>
      <c r="H16" s="29">
        <v>3085</v>
      </c>
      <c r="I16" s="10">
        <v>2204.85</v>
      </c>
      <c r="K16" s="7">
        <f>IFERROR(LN(C16/C17),"")</f>
        <v>-2.8022849433304811E-2</v>
      </c>
      <c r="L16" s="7">
        <f>IFERROR(LN(D16/D17),"")</f>
        <v>-4.5462374076757288E-2</v>
      </c>
      <c r="M16" s="7">
        <f>IFERROR(LN(E16/E17),"")</f>
        <v>3.2260862218221477E-2</v>
      </c>
      <c r="N16" s="7">
        <f t="shared" ref="N16:Q31" si="0">IFERROR(LN(F16/F17),"")</f>
        <v>-1.0422095784437539E-3</v>
      </c>
      <c r="O16" s="7">
        <f t="shared" si="0"/>
        <v>1.611494139240658E-2</v>
      </c>
      <c r="P16" s="7">
        <f t="shared" si="0"/>
        <v>0</v>
      </c>
      <c r="Q16" s="7">
        <f t="shared" si="0"/>
        <v>-6.1209917917492214E-4</v>
      </c>
    </row>
    <row r="17" spans="2:17">
      <c r="B17" s="17">
        <v>43495</v>
      </c>
      <c r="C17" s="8">
        <v>5790</v>
      </c>
      <c r="D17" s="8">
        <v>1125</v>
      </c>
      <c r="E17" s="8">
        <v>3050</v>
      </c>
      <c r="F17" s="8">
        <v>4800</v>
      </c>
      <c r="G17" s="8">
        <v>5540</v>
      </c>
      <c r="H17" s="29">
        <v>3085</v>
      </c>
      <c r="I17" s="10">
        <v>2206.1999999999998</v>
      </c>
      <c r="K17" s="7">
        <f t="shared" ref="K17:K80" si="1">IFERROR(LN(C17/C18),"")</f>
        <v>-2.5576841789649737E-2</v>
      </c>
      <c r="L17" s="7">
        <f t="shared" ref="L17:L80" si="2">IFERROR(LN(D17/D18),"")</f>
        <v>8.9286307443013982E-3</v>
      </c>
      <c r="M17" s="7">
        <f t="shared" ref="M17:M80" si="3">IFERROR(LN(E17/E18),"")</f>
        <v>2.6579637804712102E-2</v>
      </c>
      <c r="N17" s="7">
        <f t="shared" ref="N17:N80" si="4">IFERROR(LN(F17/F18),"")</f>
        <v>-3.1201273362436339E-3</v>
      </c>
      <c r="O17" s="7">
        <f t="shared" ref="O17:O80" si="5">IFERROR(LN(G17/G18),"")</f>
        <v>-3.6036075032985443E-3</v>
      </c>
      <c r="P17" s="7">
        <f t="shared" ref="P17:Q80" si="6">IFERROR(LN(H17/H18),"")</f>
        <v>-6.4620580280909798E-3</v>
      </c>
      <c r="Q17" s="7">
        <f t="shared" si="0"/>
        <v>1.0406603908222407E-2</v>
      </c>
    </row>
    <row r="18" spans="2:17">
      <c r="B18" s="17">
        <v>43494</v>
      </c>
      <c r="C18" s="8">
        <v>5940</v>
      </c>
      <c r="D18" s="8">
        <v>1115</v>
      </c>
      <c r="E18" s="8">
        <v>2970</v>
      </c>
      <c r="F18" s="8">
        <v>4815</v>
      </c>
      <c r="G18" s="8">
        <v>5560</v>
      </c>
      <c r="H18" s="29">
        <v>3105</v>
      </c>
      <c r="I18" s="10">
        <v>2183.36</v>
      </c>
      <c r="K18" s="7">
        <f t="shared" si="1"/>
        <v>-3.3613477027048832E-3</v>
      </c>
      <c r="L18" s="7">
        <f t="shared" si="2"/>
        <v>2.7274417919659306E-2</v>
      </c>
      <c r="M18" s="7">
        <f t="shared" si="3"/>
        <v>-1.0050335853501451E-2</v>
      </c>
      <c r="N18" s="7">
        <f t="shared" si="4"/>
        <v>2.0790028278331553E-3</v>
      </c>
      <c r="O18" s="7">
        <f t="shared" si="5"/>
        <v>1.2669852741051686E-2</v>
      </c>
      <c r="P18" s="7">
        <f t="shared" si="6"/>
        <v>4.8426244757879908E-3</v>
      </c>
      <c r="Q18" s="7">
        <f t="shared" si="0"/>
        <v>2.7793975687855944E-3</v>
      </c>
    </row>
    <row r="19" spans="2:17">
      <c r="B19" s="17">
        <v>43493</v>
      </c>
      <c r="C19" s="8">
        <v>5960</v>
      </c>
      <c r="D19" s="8">
        <v>1085</v>
      </c>
      <c r="E19" s="8">
        <v>3000</v>
      </c>
      <c r="F19" s="8">
        <v>4805</v>
      </c>
      <c r="G19" s="8">
        <v>5490</v>
      </c>
      <c r="H19" s="29">
        <v>3090</v>
      </c>
      <c r="I19" s="10">
        <v>2177.3000000000002</v>
      </c>
      <c r="K19" s="7">
        <f t="shared" si="1"/>
        <v>3.4133006369458617E-2</v>
      </c>
      <c r="L19" s="7">
        <f t="shared" si="2"/>
        <v>-4.5052663940943136E-2</v>
      </c>
      <c r="M19" s="7">
        <f t="shared" si="3"/>
        <v>-1.6652793190612089E-3</v>
      </c>
      <c r="N19" s="7">
        <f t="shared" si="4"/>
        <v>-1.0400416954139703E-3</v>
      </c>
      <c r="O19" s="7">
        <f t="shared" si="5"/>
        <v>-1.4466798417753376E-2</v>
      </c>
      <c r="P19" s="7">
        <f t="shared" si="6"/>
        <v>1.6194335523029759E-3</v>
      </c>
      <c r="Q19" s="7">
        <f t="shared" si="0"/>
        <v>-1.974728079471588E-4</v>
      </c>
    </row>
    <row r="20" spans="2:17">
      <c r="B20" s="18">
        <v>43490</v>
      </c>
      <c r="C20" s="11">
        <v>5760</v>
      </c>
      <c r="D20" s="11">
        <v>1135</v>
      </c>
      <c r="E20" s="11">
        <v>3005</v>
      </c>
      <c r="F20" s="11">
        <v>4810</v>
      </c>
      <c r="G20" s="11">
        <v>5570</v>
      </c>
      <c r="H20" s="30">
        <v>3085</v>
      </c>
      <c r="I20" s="31">
        <v>2177.73</v>
      </c>
      <c r="K20" s="7">
        <f t="shared" si="1"/>
        <v>6.9686693160934355E-3</v>
      </c>
      <c r="L20" s="7">
        <f t="shared" si="2"/>
        <v>-1.7467693040390832E-2</v>
      </c>
      <c r="M20" s="7">
        <f t="shared" si="3"/>
        <v>0</v>
      </c>
      <c r="N20" s="7">
        <f t="shared" si="4"/>
        <v>1.0400416954139326E-3</v>
      </c>
      <c r="O20" s="7">
        <f t="shared" si="5"/>
        <v>7.2072384049491666E-3</v>
      </c>
      <c r="P20" s="7">
        <f t="shared" si="6"/>
        <v>-1.6194335523029939E-3</v>
      </c>
      <c r="Q20" s="7">
        <f t="shared" si="0"/>
        <v>1.512951158792041E-2</v>
      </c>
    </row>
    <row r="21" spans="2:17">
      <c r="B21" s="17">
        <v>43489</v>
      </c>
      <c r="C21" s="8">
        <v>5720</v>
      </c>
      <c r="D21" s="8">
        <v>1155</v>
      </c>
      <c r="E21" s="8">
        <v>3005</v>
      </c>
      <c r="F21" s="8">
        <v>4805</v>
      </c>
      <c r="G21" s="8">
        <v>5530</v>
      </c>
      <c r="H21" s="29">
        <v>3090</v>
      </c>
      <c r="I21" s="10">
        <v>2145.0300000000002</v>
      </c>
      <c r="K21" s="7">
        <f t="shared" si="1"/>
        <v>1.9418085857101516E-2</v>
      </c>
      <c r="L21" s="7">
        <f t="shared" si="2"/>
        <v>-4.3196611445163961E-3</v>
      </c>
      <c r="M21" s="7">
        <f t="shared" si="3"/>
        <v>1.6652793190612488E-3</v>
      </c>
      <c r="N21" s="7">
        <f t="shared" si="4"/>
        <v>0</v>
      </c>
      <c r="O21" s="7">
        <f t="shared" si="5"/>
        <v>1.2739025777429712E-2</v>
      </c>
      <c r="P21" s="7">
        <f t="shared" si="6"/>
        <v>6.4935293105483115E-3</v>
      </c>
      <c r="Q21" s="7">
        <f t="shared" si="0"/>
        <v>8.0743556198497411E-3</v>
      </c>
    </row>
    <row r="22" spans="2:17">
      <c r="B22" s="17">
        <v>43488</v>
      </c>
      <c r="C22" s="8">
        <v>5610</v>
      </c>
      <c r="D22" s="8">
        <v>1160</v>
      </c>
      <c r="E22" s="8">
        <v>3000</v>
      </c>
      <c r="F22" s="8">
        <v>4805</v>
      </c>
      <c r="G22" s="8">
        <v>5460</v>
      </c>
      <c r="H22" s="29">
        <v>3070</v>
      </c>
      <c r="I22" s="10">
        <v>2127.7800000000002</v>
      </c>
      <c r="K22" s="7">
        <f t="shared" si="1"/>
        <v>1.980262729617973E-2</v>
      </c>
      <c r="L22" s="7">
        <f t="shared" si="2"/>
        <v>-4.3010818993905854E-3</v>
      </c>
      <c r="M22" s="7">
        <f t="shared" si="3"/>
        <v>-1.6652793190612089E-3</v>
      </c>
      <c r="N22" s="7">
        <f t="shared" si="4"/>
        <v>4.1710175173383249E-3</v>
      </c>
      <c r="O22" s="7">
        <f t="shared" si="5"/>
        <v>5.5096558109696998E-3</v>
      </c>
      <c r="P22" s="7">
        <f t="shared" si="6"/>
        <v>1.62999221093097E-3</v>
      </c>
      <c r="Q22" s="7">
        <f t="shared" si="0"/>
        <v>4.7155344060223724E-3</v>
      </c>
    </row>
    <row r="23" spans="2:17">
      <c r="B23" s="17">
        <v>43487</v>
      </c>
      <c r="C23" s="8">
        <v>5500</v>
      </c>
      <c r="D23" s="8">
        <v>1165</v>
      </c>
      <c r="E23" s="8">
        <v>3005</v>
      </c>
      <c r="F23" s="8">
        <v>4785</v>
      </c>
      <c r="G23" s="8">
        <v>5430</v>
      </c>
      <c r="H23" s="29">
        <v>3065</v>
      </c>
      <c r="I23" s="10">
        <v>2117.77</v>
      </c>
      <c r="K23" s="7">
        <f t="shared" si="1"/>
        <v>2.0202707317519469E-2</v>
      </c>
      <c r="L23" s="7">
        <f t="shared" si="2"/>
        <v>2.1692824611259754E-2</v>
      </c>
      <c r="M23" s="7">
        <f t="shared" si="3"/>
        <v>-1.6625107736134141E-3</v>
      </c>
      <c r="N23" s="7">
        <f t="shared" si="4"/>
        <v>3.1397200046678463E-3</v>
      </c>
      <c r="O23" s="7">
        <f t="shared" si="5"/>
        <v>0</v>
      </c>
      <c r="P23" s="7">
        <f t="shared" si="6"/>
        <v>3.267976764616013E-3</v>
      </c>
      <c r="Q23" s="7">
        <f t="shared" si="0"/>
        <v>-3.2246078507411746E-3</v>
      </c>
    </row>
    <row r="24" spans="2:17">
      <c r="B24" s="17">
        <v>43486</v>
      </c>
      <c r="C24" s="8">
        <v>5390</v>
      </c>
      <c r="D24" s="8">
        <v>1140</v>
      </c>
      <c r="E24" s="8">
        <v>3010</v>
      </c>
      <c r="F24" s="8">
        <v>4770</v>
      </c>
      <c r="G24" s="8">
        <v>5430</v>
      </c>
      <c r="H24" s="29">
        <v>3055</v>
      </c>
      <c r="I24" s="10">
        <v>2124.61</v>
      </c>
      <c r="K24" s="7">
        <f t="shared" si="1"/>
        <v>3.3965529155630302E-2</v>
      </c>
      <c r="L24" s="7">
        <f t="shared" si="2"/>
        <v>-1.3072081567352775E-2</v>
      </c>
      <c r="M24" s="7">
        <f t="shared" si="3"/>
        <v>3.3277900926747457E-3</v>
      </c>
      <c r="N24" s="7">
        <f t="shared" si="4"/>
        <v>-6.2696130135953742E-3</v>
      </c>
      <c r="O24" s="7">
        <f t="shared" si="5"/>
        <v>7.3937490249381919E-3</v>
      </c>
      <c r="P24" s="7">
        <f t="shared" si="6"/>
        <v>-2.5849581461325318E-2</v>
      </c>
      <c r="Q24" s="7">
        <f t="shared" si="0"/>
        <v>1.5533468772486607E-4</v>
      </c>
    </row>
    <row r="25" spans="2:17">
      <c r="B25" s="18">
        <v>43483</v>
      </c>
      <c r="C25" s="11">
        <v>5210</v>
      </c>
      <c r="D25" s="11">
        <v>1155</v>
      </c>
      <c r="E25" s="11">
        <v>3000</v>
      </c>
      <c r="F25" s="11">
        <v>4800</v>
      </c>
      <c r="G25" s="11">
        <v>5390</v>
      </c>
      <c r="H25" s="30">
        <v>3135</v>
      </c>
      <c r="I25" s="31">
        <v>2124.2800000000002</v>
      </c>
      <c r="K25" s="7">
        <f t="shared" si="1"/>
        <v>1.9380451549662593E-2</v>
      </c>
      <c r="L25" s="7">
        <f t="shared" si="2"/>
        <v>3.0771658666753687E-2</v>
      </c>
      <c r="M25" s="7">
        <f t="shared" si="3"/>
        <v>0</v>
      </c>
      <c r="N25" s="7">
        <f t="shared" si="4"/>
        <v>1.0422095784438116E-3</v>
      </c>
      <c r="O25" s="7">
        <f t="shared" si="5"/>
        <v>5.5814098381952656E-3</v>
      </c>
      <c r="P25" s="7">
        <f t="shared" si="6"/>
        <v>-7.9428535139367696E-3</v>
      </c>
      <c r="Q25" s="7">
        <f t="shared" si="0"/>
        <v>8.1393105098215637E-3</v>
      </c>
    </row>
    <row r="26" spans="2:17">
      <c r="B26" s="17">
        <v>43482</v>
      </c>
      <c r="C26" s="8">
        <v>5110</v>
      </c>
      <c r="D26" s="8">
        <v>1120</v>
      </c>
      <c r="E26" s="8">
        <v>3000</v>
      </c>
      <c r="F26" s="8">
        <v>4795</v>
      </c>
      <c r="G26" s="8">
        <v>5360</v>
      </c>
      <c r="H26" s="29">
        <v>3160</v>
      </c>
      <c r="I26" s="10">
        <v>2107.06</v>
      </c>
      <c r="K26" s="7">
        <f t="shared" si="1"/>
        <v>7.8585866125213105E-3</v>
      </c>
      <c r="L26" s="7">
        <f t="shared" si="2"/>
        <v>-5.2185753170570191E-2</v>
      </c>
      <c r="M26" s="7">
        <f t="shared" si="3"/>
        <v>-2.1435280720065033E-2</v>
      </c>
      <c r="N26" s="7">
        <f t="shared" si="4"/>
        <v>-1.0422095784437539E-3</v>
      </c>
      <c r="O26" s="7">
        <f t="shared" si="5"/>
        <v>-3.7243990909824397E-3</v>
      </c>
      <c r="P26" s="7">
        <f t="shared" si="6"/>
        <v>-6.309169193264721E-3</v>
      </c>
      <c r="Q26" s="7">
        <f t="shared" si="0"/>
        <v>4.5571495818540599E-4</v>
      </c>
    </row>
    <row r="27" spans="2:17">
      <c r="B27" s="17">
        <v>43481</v>
      </c>
      <c r="C27" s="8">
        <v>5070</v>
      </c>
      <c r="D27" s="8">
        <v>1180</v>
      </c>
      <c r="E27" s="8">
        <v>3065</v>
      </c>
      <c r="F27" s="8">
        <v>4800</v>
      </c>
      <c r="G27" s="8">
        <v>5380</v>
      </c>
      <c r="H27" s="29">
        <v>3180</v>
      </c>
      <c r="I27" s="10">
        <v>2106.1</v>
      </c>
      <c r="K27" s="7">
        <f t="shared" si="1"/>
        <v>3.9525743158233418E-3</v>
      </c>
      <c r="L27" s="7">
        <f t="shared" si="2"/>
        <v>-3.7426405519116912E-2</v>
      </c>
      <c r="M27" s="7">
        <f t="shared" si="3"/>
        <v>-4.8820275973084212E-3</v>
      </c>
      <c r="N27" s="7">
        <f t="shared" si="4"/>
        <v>2.0855064910213611E-3</v>
      </c>
      <c r="O27" s="7">
        <f t="shared" si="5"/>
        <v>5.5918132657779345E-3</v>
      </c>
      <c r="P27" s="7">
        <f t="shared" si="6"/>
        <v>1.5735644474305383E-3</v>
      </c>
      <c r="Q27" s="7">
        <f t="shared" si="0"/>
        <v>4.2443108194231173E-3</v>
      </c>
    </row>
    <row r="28" spans="2:17">
      <c r="B28" s="17">
        <v>43480</v>
      </c>
      <c r="C28" s="8">
        <v>5050</v>
      </c>
      <c r="D28" s="8">
        <v>1225</v>
      </c>
      <c r="E28" s="8">
        <v>3080</v>
      </c>
      <c r="F28" s="8">
        <v>4790</v>
      </c>
      <c r="G28" s="8">
        <v>5350</v>
      </c>
      <c r="H28" s="29">
        <v>3175</v>
      </c>
      <c r="I28" s="10">
        <v>2097.1799999999998</v>
      </c>
      <c r="K28" s="7">
        <f t="shared" si="1"/>
        <v>4.247352255872814E-2</v>
      </c>
      <c r="L28" s="7">
        <f t="shared" si="2"/>
        <v>-2.8170876966696335E-2</v>
      </c>
      <c r="M28" s="7">
        <f t="shared" si="3"/>
        <v>3.8052564535794309E-2</v>
      </c>
      <c r="N28" s="7">
        <f t="shared" si="4"/>
        <v>4.1841065225740907E-3</v>
      </c>
      <c r="O28" s="7">
        <f t="shared" si="5"/>
        <v>-9.3023926623135612E-3</v>
      </c>
      <c r="P28" s="7">
        <f t="shared" si="6"/>
        <v>-4.7132844520982016E-3</v>
      </c>
      <c r="Q28" s="7">
        <f t="shared" si="0"/>
        <v>1.5695831273109584E-2</v>
      </c>
    </row>
    <row r="29" spans="2:17">
      <c r="B29" s="17">
        <v>43479</v>
      </c>
      <c r="C29" s="8">
        <v>4840</v>
      </c>
      <c r="D29" s="8">
        <v>1260</v>
      </c>
      <c r="E29" s="8">
        <v>2965</v>
      </c>
      <c r="F29" s="8">
        <v>4770</v>
      </c>
      <c r="G29" s="8">
        <v>5400</v>
      </c>
      <c r="H29" s="29">
        <v>3190</v>
      </c>
      <c r="I29" s="10">
        <v>2064.52</v>
      </c>
      <c r="K29" s="7">
        <f t="shared" si="1"/>
        <v>1.142869582362285E-2</v>
      </c>
      <c r="L29" s="7">
        <f t="shared" si="2"/>
        <v>-2.3530497410194161E-2</v>
      </c>
      <c r="M29" s="7">
        <f t="shared" si="3"/>
        <v>-4.1294058459965338E-2</v>
      </c>
      <c r="N29" s="7">
        <f t="shared" si="4"/>
        <v>-4.1841065225739849E-3</v>
      </c>
      <c r="O29" s="7">
        <f t="shared" si="5"/>
        <v>-1.8501392881614773E-3</v>
      </c>
      <c r="P29" s="7">
        <f t="shared" si="6"/>
        <v>3.1397200046678463E-3</v>
      </c>
      <c r="Q29" s="7">
        <f t="shared" si="0"/>
        <v>-5.3380608822686934E-3</v>
      </c>
    </row>
    <row r="30" spans="2:17">
      <c r="B30" s="18">
        <v>43476</v>
      </c>
      <c r="C30" s="11">
        <v>4785</v>
      </c>
      <c r="D30" s="11">
        <v>1290</v>
      </c>
      <c r="E30" s="11">
        <v>3090</v>
      </c>
      <c r="F30" s="11">
        <v>4790</v>
      </c>
      <c r="G30" s="11">
        <v>5410</v>
      </c>
      <c r="H30" s="30">
        <v>3180</v>
      </c>
      <c r="I30" s="31">
        <v>2075.5700000000002</v>
      </c>
      <c r="K30" s="7">
        <f t="shared" si="1"/>
        <v>2.0920509722239509E-3</v>
      </c>
      <c r="L30" s="7">
        <f t="shared" si="2"/>
        <v>3.1498667059371016E-2</v>
      </c>
      <c r="M30" s="7">
        <f t="shared" si="3"/>
        <v>8.1235215214793474E-3</v>
      </c>
      <c r="N30" s="7">
        <f t="shared" si="4"/>
        <v>-2.0855064910213707E-3</v>
      </c>
      <c r="O30" s="7">
        <f t="shared" si="5"/>
        <v>-3.6900410874539072E-3</v>
      </c>
      <c r="P30" s="7">
        <f t="shared" si="6"/>
        <v>3.1496089028962013E-3</v>
      </c>
      <c r="Q30" s="7">
        <f t="shared" si="0"/>
        <v>5.9388652028751375E-3</v>
      </c>
    </row>
    <row r="31" spans="2:17">
      <c r="B31" s="17">
        <v>43475</v>
      </c>
      <c r="C31" s="8">
        <v>4775</v>
      </c>
      <c r="D31" s="8">
        <v>1250</v>
      </c>
      <c r="E31" s="8">
        <v>3065</v>
      </c>
      <c r="F31" s="8">
        <v>4800</v>
      </c>
      <c r="G31" s="8">
        <v>5430</v>
      </c>
      <c r="H31" s="29">
        <v>3170</v>
      </c>
      <c r="I31" s="10">
        <v>2063.2800000000002</v>
      </c>
      <c r="K31" s="7">
        <f t="shared" si="1"/>
        <v>-3.136437490130272E-3</v>
      </c>
      <c r="L31" s="7">
        <f t="shared" si="2"/>
        <v>-5.0693114315518095E-2</v>
      </c>
      <c r="M31" s="7">
        <f t="shared" si="3"/>
        <v>4.9059787688544056E-3</v>
      </c>
      <c r="N31" s="7">
        <f t="shared" si="4"/>
        <v>0</v>
      </c>
      <c r="O31" s="7">
        <f t="shared" si="5"/>
        <v>1.8433184942893146E-3</v>
      </c>
      <c r="P31" s="7">
        <f t="shared" si="6"/>
        <v>2.2329476398088577E-2</v>
      </c>
      <c r="Q31" s="7">
        <f t="shared" si="0"/>
        <v>-6.9283116344834685E-4</v>
      </c>
    </row>
    <row r="32" spans="2:17">
      <c r="B32" s="17">
        <v>43474</v>
      </c>
      <c r="C32" s="8">
        <v>4790</v>
      </c>
      <c r="D32" s="8">
        <v>1315</v>
      </c>
      <c r="E32" s="8">
        <v>3050</v>
      </c>
      <c r="F32" s="8">
        <v>4800</v>
      </c>
      <c r="G32" s="8">
        <v>5420</v>
      </c>
      <c r="H32" s="29">
        <v>3100</v>
      </c>
      <c r="I32" s="10">
        <v>2064.71</v>
      </c>
      <c r="K32" s="7">
        <f t="shared" si="1"/>
        <v>1.0443865179062505E-3</v>
      </c>
      <c r="L32" s="7">
        <f t="shared" si="2"/>
        <v>-1.1342276603934495E-2</v>
      </c>
      <c r="M32" s="7">
        <f t="shared" si="3"/>
        <v>-1.4646315517239189E-2</v>
      </c>
      <c r="N32" s="7">
        <f t="shared" si="4"/>
        <v>-1.0411245084106151E-3</v>
      </c>
      <c r="O32" s="7">
        <f t="shared" si="5"/>
        <v>-3.6832454162964048E-3</v>
      </c>
      <c r="P32" s="7">
        <f t="shared" si="6"/>
        <v>-2.8618805305652677E-2</v>
      </c>
      <c r="Q32" s="7">
        <f t="shared" si="6"/>
        <v>1.9286755711872713E-2</v>
      </c>
    </row>
    <row r="33" spans="2:17">
      <c r="B33" s="17">
        <v>43473</v>
      </c>
      <c r="C33" s="8">
        <v>4785</v>
      </c>
      <c r="D33" s="8">
        <v>1330</v>
      </c>
      <c r="E33" s="8">
        <v>3095</v>
      </c>
      <c r="F33" s="8">
        <v>4805</v>
      </c>
      <c r="G33" s="8">
        <v>5440</v>
      </c>
      <c r="H33" s="29">
        <v>3190</v>
      </c>
      <c r="I33" s="10">
        <v>2025.27</v>
      </c>
      <c r="K33" s="7">
        <f t="shared" si="1"/>
        <v>1.0454784015529657E-3</v>
      </c>
      <c r="L33" s="7">
        <f t="shared" si="2"/>
        <v>1.134227660393451E-2</v>
      </c>
      <c r="M33" s="7">
        <f t="shared" si="3"/>
        <v>-8.0450956848315339E-3</v>
      </c>
      <c r="N33" s="7">
        <f t="shared" si="4"/>
        <v>0</v>
      </c>
      <c r="O33" s="7">
        <f t="shared" si="5"/>
        <v>-1.8365478073013922E-3</v>
      </c>
      <c r="P33" s="7">
        <f t="shared" si="6"/>
        <v>1.5686277726264339E-3</v>
      </c>
      <c r="Q33" s="7">
        <f t="shared" si="6"/>
        <v>-5.8242028376378789E-3</v>
      </c>
    </row>
    <row r="34" spans="2:17">
      <c r="B34" s="17">
        <v>43472</v>
      </c>
      <c r="C34" s="8">
        <v>4780</v>
      </c>
      <c r="D34" s="8">
        <v>1315</v>
      </c>
      <c r="E34" s="8">
        <v>3120</v>
      </c>
      <c r="F34" s="8">
        <v>4805</v>
      </c>
      <c r="G34" s="8">
        <v>5450</v>
      </c>
      <c r="H34" s="29">
        <v>3185</v>
      </c>
      <c r="I34" s="10">
        <v>2037.1</v>
      </c>
      <c r="K34" s="7">
        <f t="shared" si="1"/>
        <v>-2.1728738991381401E-2</v>
      </c>
      <c r="L34" s="7">
        <f t="shared" si="2"/>
        <v>5.8725286012782429E-2</v>
      </c>
      <c r="M34" s="7">
        <f t="shared" si="3"/>
        <v>-9.5694510161506725E-3</v>
      </c>
      <c r="N34" s="7">
        <f t="shared" si="4"/>
        <v>1.3619906715270686E-2</v>
      </c>
      <c r="O34" s="7">
        <f t="shared" si="5"/>
        <v>-1.6378892084039743E-2</v>
      </c>
      <c r="P34" s="7">
        <f t="shared" si="6"/>
        <v>1.1049836186584935E-2</v>
      </c>
      <c r="Q34" s="7">
        <f t="shared" si="6"/>
        <v>1.326813539525349E-2</v>
      </c>
    </row>
    <row r="35" spans="2:17">
      <c r="B35" s="18">
        <v>43469</v>
      </c>
      <c r="C35" s="11">
        <v>4885</v>
      </c>
      <c r="D35" s="11">
        <v>1240</v>
      </c>
      <c r="E35" s="11">
        <v>3150</v>
      </c>
      <c r="F35" s="11">
        <v>4740</v>
      </c>
      <c r="G35" s="11">
        <v>5540</v>
      </c>
      <c r="H35" s="30">
        <v>3150</v>
      </c>
      <c r="I35" s="31">
        <v>2010.25</v>
      </c>
      <c r="K35" s="7">
        <f t="shared" si="1"/>
        <v>4.1025698567776839E-3</v>
      </c>
      <c r="L35" s="7">
        <f t="shared" si="2"/>
        <v>7.534943724178679E-2</v>
      </c>
      <c r="M35" s="7">
        <f t="shared" si="3"/>
        <v>2.572489123843592E-2</v>
      </c>
      <c r="N35" s="7">
        <f t="shared" si="4"/>
        <v>-4.2105325363434943E-3</v>
      </c>
      <c r="O35" s="7">
        <f t="shared" si="5"/>
        <v>-8.984786407815297E-3</v>
      </c>
      <c r="P35" s="7">
        <f t="shared" si="6"/>
        <v>0</v>
      </c>
      <c r="Q35" s="7">
        <f t="shared" si="6"/>
        <v>8.2668835794773316E-3</v>
      </c>
    </row>
    <row r="36" spans="2:17">
      <c r="B36" s="17">
        <v>43468</v>
      </c>
      <c r="C36" s="8">
        <v>4865</v>
      </c>
      <c r="D36" s="8">
        <v>1150</v>
      </c>
      <c r="E36" s="8">
        <v>3070</v>
      </c>
      <c r="F36" s="8">
        <v>4760</v>
      </c>
      <c r="G36" s="8">
        <v>5590</v>
      </c>
      <c r="H36" s="29">
        <v>3150</v>
      </c>
      <c r="I36" s="10">
        <v>1993.7</v>
      </c>
      <c r="K36" s="7">
        <f t="shared" si="1"/>
        <v>-1.7320860942630547E-2</v>
      </c>
      <c r="L36" s="7">
        <f t="shared" si="2"/>
        <v>-2.575249610241474E-2</v>
      </c>
      <c r="M36" s="7">
        <f t="shared" si="3"/>
        <v>2.4733330031693018E-2</v>
      </c>
      <c r="N36" s="7">
        <f t="shared" si="4"/>
        <v>-1.3563066547620571E-2</v>
      </c>
      <c r="O36" s="7">
        <f t="shared" si="5"/>
        <v>-1.7873105740957515E-3</v>
      </c>
      <c r="P36" s="7">
        <f t="shared" si="6"/>
        <v>3.1796529173798056E-3</v>
      </c>
      <c r="Q36" s="7">
        <f t="shared" si="6"/>
        <v>-8.1425132043402137E-3</v>
      </c>
    </row>
    <row r="37" spans="2:17">
      <c r="B37" s="17">
        <v>43467</v>
      </c>
      <c r="C37" s="8">
        <v>4950</v>
      </c>
      <c r="D37" s="8">
        <v>1180</v>
      </c>
      <c r="E37" s="8">
        <v>2995</v>
      </c>
      <c r="F37" s="8">
        <v>4825</v>
      </c>
      <c r="G37" s="8">
        <v>5600</v>
      </c>
      <c r="H37" s="29">
        <v>3140</v>
      </c>
      <c r="I37" s="10">
        <v>2010</v>
      </c>
      <c r="K37" s="7">
        <f t="shared" si="1"/>
        <v>-5.0377940299571808E-3</v>
      </c>
      <c r="L37" s="7">
        <f t="shared" si="2"/>
        <v>2.5752496102414764E-2</v>
      </c>
      <c r="M37" s="7">
        <f t="shared" si="3"/>
        <v>-5.5208824028726879E-2</v>
      </c>
      <c r="N37" s="7">
        <f t="shared" si="4"/>
        <v>-5.1679701584425612E-3</v>
      </c>
      <c r="O37" s="7">
        <f t="shared" si="5"/>
        <v>-3.5650661644961459E-3</v>
      </c>
      <c r="P37" s="7">
        <f t="shared" si="6"/>
        <v>6.3897980987709883E-3</v>
      </c>
      <c r="Q37" s="7">
        <f t="shared" si="6"/>
        <v>-1.532475980083922E-2</v>
      </c>
    </row>
    <row r="38" spans="2:17">
      <c r="B38" s="17">
        <v>43462</v>
      </c>
      <c r="C38" s="8">
        <v>4975</v>
      </c>
      <c r="D38" s="8">
        <v>1150</v>
      </c>
      <c r="E38" s="8">
        <v>3165</v>
      </c>
      <c r="F38" s="8">
        <v>4850</v>
      </c>
      <c r="G38" s="8">
        <v>5620</v>
      </c>
      <c r="H38" s="29">
        <v>3120</v>
      </c>
      <c r="I38" s="10">
        <v>2041.04</v>
      </c>
      <c r="K38" s="7">
        <f t="shared" si="1"/>
        <v>9.086382555957442E-3</v>
      </c>
      <c r="L38" s="7">
        <f t="shared" si="2"/>
        <v>8.7336799687546315E-3</v>
      </c>
      <c r="M38" s="7">
        <f t="shared" si="3"/>
        <v>7.0347885244411115E-2</v>
      </c>
      <c r="N38" s="7">
        <f t="shared" si="4"/>
        <v>0</v>
      </c>
      <c r="O38" s="7">
        <f t="shared" si="5"/>
        <v>-3.5524016043677721E-3</v>
      </c>
      <c r="P38" s="7">
        <f t="shared" si="6"/>
        <v>1.2903404835907782E-2</v>
      </c>
      <c r="Q38" s="7">
        <f t="shared" si="6"/>
        <v>6.1924571511966613E-3</v>
      </c>
    </row>
    <row r="39" spans="2:17">
      <c r="B39" s="17">
        <v>43461</v>
      </c>
      <c r="C39" s="8">
        <v>4930</v>
      </c>
      <c r="D39" s="8">
        <v>1140</v>
      </c>
      <c r="E39" s="8">
        <v>2950</v>
      </c>
      <c r="F39" s="8">
        <v>4850</v>
      </c>
      <c r="G39" s="8">
        <v>5640</v>
      </c>
      <c r="H39" s="29">
        <v>3080</v>
      </c>
      <c r="I39" s="10">
        <v>2028.44</v>
      </c>
      <c r="K39" s="7">
        <f t="shared" si="1"/>
        <v>-1.0136848308461204E-3</v>
      </c>
      <c r="L39" s="7">
        <f t="shared" si="2"/>
        <v>8.8106296821549059E-3</v>
      </c>
      <c r="M39" s="7">
        <f t="shared" si="3"/>
        <v>4.6842908760074686E-2</v>
      </c>
      <c r="N39" s="7">
        <f t="shared" si="4"/>
        <v>-6.1665149156640148E-3</v>
      </c>
      <c r="O39" s="7">
        <f t="shared" si="5"/>
        <v>3.5524016043679218E-3</v>
      </c>
      <c r="P39" s="7">
        <f t="shared" si="6"/>
        <v>-1.6220603718680551E-3</v>
      </c>
      <c r="Q39" s="7">
        <f t="shared" si="6"/>
        <v>2.120080373778047E-4</v>
      </c>
    </row>
    <row r="40" spans="2:17">
      <c r="B40" s="18">
        <v>43460</v>
      </c>
      <c r="C40" s="11">
        <v>4935</v>
      </c>
      <c r="D40" s="11">
        <v>1130</v>
      </c>
      <c r="E40" s="11">
        <v>2815</v>
      </c>
      <c r="F40" s="11">
        <v>4880</v>
      </c>
      <c r="G40" s="11">
        <v>5620</v>
      </c>
      <c r="H40" s="30">
        <v>3085</v>
      </c>
      <c r="I40" s="31">
        <v>2028.01</v>
      </c>
      <c r="K40" s="7">
        <f t="shared" si="1"/>
        <v>-9.0772181511166519E-3</v>
      </c>
      <c r="L40" s="7">
        <f t="shared" si="2"/>
        <v>-1.3187004281953801E-2</v>
      </c>
      <c r="M40" s="7">
        <f t="shared" si="3"/>
        <v>5.342844410495446E-3</v>
      </c>
      <c r="N40" s="7">
        <f t="shared" si="4"/>
        <v>-3.0690561174178833E-3</v>
      </c>
      <c r="O40" s="7">
        <f t="shared" si="5"/>
        <v>-5.3238812527498548E-3</v>
      </c>
      <c r="P40" s="7">
        <f t="shared" si="6"/>
        <v>-1.6194335523029939E-3</v>
      </c>
      <c r="Q40" s="7">
        <f t="shared" si="6"/>
        <v>-1.3225697433157893E-2</v>
      </c>
    </row>
    <row r="41" spans="2:17">
      <c r="B41" s="17">
        <v>43458</v>
      </c>
      <c r="C41" s="8">
        <v>4980</v>
      </c>
      <c r="D41" s="8">
        <v>1145</v>
      </c>
      <c r="E41" s="8">
        <v>2800</v>
      </c>
      <c r="F41" s="8">
        <v>4895</v>
      </c>
      <c r="G41" s="8">
        <v>5650</v>
      </c>
      <c r="H41" s="29">
        <v>3090</v>
      </c>
      <c r="I41" s="10">
        <v>2055.0100000000002</v>
      </c>
      <c r="K41" s="7">
        <f t="shared" si="1"/>
        <v>6.0423144559626617E-3</v>
      </c>
      <c r="L41" s="7">
        <f t="shared" si="2"/>
        <v>3.5559302036486926E-2</v>
      </c>
      <c r="M41" s="7">
        <f t="shared" si="3"/>
        <v>0</v>
      </c>
      <c r="N41" s="7">
        <f t="shared" si="4"/>
        <v>2.0449904877276478E-3</v>
      </c>
      <c r="O41" s="7">
        <f t="shared" si="5"/>
        <v>-1.4059985568298598E-2</v>
      </c>
      <c r="P41" s="7">
        <f t="shared" si="6"/>
        <v>1.6313575491523787E-2</v>
      </c>
      <c r="Q41" s="7">
        <f t="shared" si="6"/>
        <v>-3.1483081998759182E-3</v>
      </c>
    </row>
    <row r="42" spans="2:17">
      <c r="B42" s="17">
        <v>43455</v>
      </c>
      <c r="C42" s="8">
        <v>4950</v>
      </c>
      <c r="D42" s="8">
        <v>1105</v>
      </c>
      <c r="E42" s="8">
        <v>2800</v>
      </c>
      <c r="F42" s="8">
        <v>4885</v>
      </c>
      <c r="G42" s="8">
        <v>5730</v>
      </c>
      <c r="H42" s="29">
        <v>3040</v>
      </c>
      <c r="I42" s="10">
        <v>2061.4899999999998</v>
      </c>
      <c r="K42" s="7">
        <f t="shared" si="1"/>
        <v>-5.0377940299571808E-3</v>
      </c>
      <c r="L42" s="7">
        <f t="shared" si="2"/>
        <v>-4.5146803545265827E-3</v>
      </c>
      <c r="M42" s="7">
        <f t="shared" si="3"/>
        <v>-2.8170876966696335E-2</v>
      </c>
      <c r="N42" s="7">
        <f t="shared" si="4"/>
        <v>3.0753484002477133E-3</v>
      </c>
      <c r="O42" s="7">
        <f t="shared" si="5"/>
        <v>0</v>
      </c>
      <c r="P42" s="7">
        <f t="shared" si="6"/>
        <v>-9.820046180975461E-3</v>
      </c>
      <c r="Q42" s="7">
        <f t="shared" si="6"/>
        <v>6.64788784215548E-4</v>
      </c>
    </row>
    <row r="43" spans="2:17">
      <c r="B43" s="17">
        <v>43454</v>
      </c>
      <c r="C43" s="8">
        <v>4975</v>
      </c>
      <c r="D43" s="8">
        <v>1110</v>
      </c>
      <c r="E43" s="8">
        <v>2880</v>
      </c>
      <c r="F43" s="8">
        <v>4870</v>
      </c>
      <c r="G43" s="8">
        <v>5730</v>
      </c>
      <c r="H43" s="29">
        <v>3070</v>
      </c>
      <c r="I43" s="10">
        <v>2060.12</v>
      </c>
      <c r="K43" s="7">
        <f t="shared" si="1"/>
        <v>-4.0120414899607691E-3</v>
      </c>
      <c r="L43" s="7">
        <f t="shared" si="2"/>
        <v>-4.3197549033371835E-2</v>
      </c>
      <c r="M43" s="7">
        <f t="shared" si="3"/>
        <v>6.9686693160934355E-3</v>
      </c>
      <c r="N43" s="7">
        <f t="shared" si="4"/>
        <v>7.2128081892407839E-3</v>
      </c>
      <c r="O43" s="7">
        <f t="shared" si="5"/>
        <v>-1.7436796048268398E-3</v>
      </c>
      <c r="P43" s="7">
        <f t="shared" si="6"/>
        <v>-3.047549399703374E-2</v>
      </c>
      <c r="Q43" s="7">
        <f t="shared" si="6"/>
        <v>-9.0458123052697664E-3</v>
      </c>
    </row>
    <row r="44" spans="2:17">
      <c r="B44" s="17">
        <v>43453</v>
      </c>
      <c r="C44" s="8">
        <v>4995</v>
      </c>
      <c r="D44" s="8">
        <v>1159</v>
      </c>
      <c r="E44" s="8">
        <v>2860</v>
      </c>
      <c r="F44" s="8">
        <v>4835</v>
      </c>
      <c r="G44" s="8">
        <v>5740</v>
      </c>
      <c r="H44" s="29">
        <v>3165</v>
      </c>
      <c r="I44" s="10">
        <v>2078.84</v>
      </c>
      <c r="K44" s="7">
        <f t="shared" si="1"/>
        <v>2.0040086867152622E-3</v>
      </c>
      <c r="L44" s="7">
        <f t="shared" si="2"/>
        <v>2.5339931633365516E-2</v>
      </c>
      <c r="M44" s="7">
        <f t="shared" si="3"/>
        <v>3.9220713153281329E-2</v>
      </c>
      <c r="N44" s="7">
        <f t="shared" si="4"/>
        <v>-3.0975760441341693E-3</v>
      </c>
      <c r="O44" s="7">
        <f t="shared" si="5"/>
        <v>3.4904049397685676E-3</v>
      </c>
      <c r="P44" s="7">
        <f t="shared" si="6"/>
        <v>2.0750944105038974E-2</v>
      </c>
      <c r="Q44" s="7">
        <f t="shared" si="6"/>
        <v>8.0803153996688859E-3</v>
      </c>
    </row>
    <row r="45" spans="2:17">
      <c r="B45" s="18">
        <v>43452</v>
      </c>
      <c r="C45" s="11">
        <v>4985</v>
      </c>
      <c r="D45" s="11">
        <v>1130</v>
      </c>
      <c r="E45" s="11">
        <v>2750</v>
      </c>
      <c r="F45" s="11">
        <v>4850</v>
      </c>
      <c r="G45" s="11">
        <v>5720</v>
      </c>
      <c r="H45" s="30">
        <v>3100</v>
      </c>
      <c r="I45" s="31">
        <v>2062.11</v>
      </c>
      <c r="K45" s="7">
        <f t="shared" si="1"/>
        <v>-2.0040086867151429E-3</v>
      </c>
      <c r="L45" s="7">
        <f t="shared" si="2"/>
        <v>-0.10332304318968204</v>
      </c>
      <c r="M45" s="7">
        <f t="shared" si="3"/>
        <v>-4.445176257083381E-2</v>
      </c>
      <c r="N45" s="7">
        <f t="shared" si="4"/>
        <v>2.0639842208514275E-3</v>
      </c>
      <c r="O45" s="7">
        <f t="shared" si="5"/>
        <v>3.5026305512020745E-3</v>
      </c>
      <c r="P45" s="7">
        <f t="shared" si="6"/>
        <v>-3.2206147000421719E-3</v>
      </c>
      <c r="Q45" s="7">
        <f t="shared" si="6"/>
        <v>-4.3453082985601106E-3</v>
      </c>
    </row>
    <row r="46" spans="2:17">
      <c r="B46" s="17">
        <v>43451</v>
      </c>
      <c r="C46" s="8">
        <v>4995</v>
      </c>
      <c r="D46" s="8">
        <v>1253</v>
      </c>
      <c r="E46" s="8">
        <v>2875</v>
      </c>
      <c r="F46" s="8">
        <v>4840</v>
      </c>
      <c r="G46" s="8">
        <v>5700</v>
      </c>
      <c r="H46" s="29">
        <v>3110</v>
      </c>
      <c r="I46" s="10">
        <v>2071.09</v>
      </c>
      <c r="K46" s="7">
        <f t="shared" si="1"/>
        <v>6.0241146033808762E-3</v>
      </c>
      <c r="L46" s="7">
        <f t="shared" si="2"/>
        <v>-3.9824823643174858E-3</v>
      </c>
      <c r="M46" s="7">
        <f t="shared" si="3"/>
        <v>2.6433257068155431E-2</v>
      </c>
      <c r="N46" s="7">
        <f t="shared" si="4"/>
        <v>0</v>
      </c>
      <c r="O46" s="7">
        <f t="shared" si="5"/>
        <v>3.5149421074445919E-3</v>
      </c>
      <c r="P46" s="7">
        <f t="shared" si="6"/>
        <v>3.2206147000421572E-3</v>
      </c>
      <c r="Q46" s="7">
        <f t="shared" si="6"/>
        <v>8.2599323131072027E-4</v>
      </c>
    </row>
    <row r="47" spans="2:17">
      <c r="B47" s="17">
        <v>43448</v>
      </c>
      <c r="C47" s="8">
        <v>4965</v>
      </c>
      <c r="D47" s="8">
        <v>1258</v>
      </c>
      <c r="E47" s="8">
        <v>2800</v>
      </c>
      <c r="F47" s="8">
        <v>4840</v>
      </c>
      <c r="G47" s="8">
        <v>5680</v>
      </c>
      <c r="H47" s="29">
        <v>3100</v>
      </c>
      <c r="I47" s="10">
        <v>2069.38</v>
      </c>
      <c r="K47" s="7">
        <f t="shared" si="1"/>
        <v>-1.0065426114013946E-3</v>
      </c>
      <c r="L47" s="7">
        <f t="shared" si="2"/>
        <v>4.3873811391619499E-2</v>
      </c>
      <c r="M47" s="7">
        <f t="shared" si="3"/>
        <v>0</v>
      </c>
      <c r="N47" s="7">
        <f t="shared" si="4"/>
        <v>0</v>
      </c>
      <c r="O47" s="7">
        <f t="shared" si="5"/>
        <v>3.5273405179684406E-3</v>
      </c>
      <c r="P47" s="7">
        <f t="shared" si="6"/>
        <v>6.4725145056175196E-3</v>
      </c>
      <c r="Q47" s="7">
        <f t="shared" si="6"/>
        <v>-1.2567003247192827E-2</v>
      </c>
    </row>
    <row r="48" spans="2:17">
      <c r="B48" s="17">
        <v>43447</v>
      </c>
      <c r="C48" s="8">
        <v>4970</v>
      </c>
      <c r="D48" s="8">
        <v>1204</v>
      </c>
      <c r="E48" s="8">
        <v>2800</v>
      </c>
      <c r="F48" s="8">
        <v>4840</v>
      </c>
      <c r="G48" s="8">
        <v>5660</v>
      </c>
      <c r="H48" s="29">
        <v>3080</v>
      </c>
      <c r="I48" s="10">
        <v>2095.5500000000002</v>
      </c>
      <c r="K48" s="7">
        <f t="shared" si="1"/>
        <v>3.0226723265861072E-3</v>
      </c>
      <c r="L48" s="7">
        <f t="shared" si="2"/>
        <v>4.1614708412521986E-3</v>
      </c>
      <c r="M48" s="7">
        <f t="shared" si="3"/>
        <v>0</v>
      </c>
      <c r="N48" s="7">
        <f t="shared" si="4"/>
        <v>0</v>
      </c>
      <c r="O48" s="7">
        <f t="shared" si="5"/>
        <v>3.5398267051239868E-3</v>
      </c>
      <c r="P48" s="7">
        <f t="shared" si="6"/>
        <v>2.1329766806334347E-2</v>
      </c>
      <c r="Q48" s="7">
        <f t="shared" si="6"/>
        <v>6.2133408127905141E-3</v>
      </c>
    </row>
    <row r="49" spans="2:17">
      <c r="B49" s="17">
        <v>43446</v>
      </c>
      <c r="C49" s="8">
        <v>4955</v>
      </c>
      <c r="D49" s="8">
        <v>1199</v>
      </c>
      <c r="E49" s="8">
        <v>2800</v>
      </c>
      <c r="F49" s="8">
        <v>4840</v>
      </c>
      <c r="G49" s="8">
        <v>5640</v>
      </c>
      <c r="H49" s="29">
        <v>3015</v>
      </c>
      <c r="I49" s="10">
        <v>2082.5700000000002</v>
      </c>
      <c r="K49" s="7">
        <f t="shared" si="1"/>
        <v>8.1054141828214004E-3</v>
      </c>
      <c r="L49" s="7">
        <f t="shared" si="2"/>
        <v>-4.1614708412521578E-3</v>
      </c>
      <c r="M49" s="7">
        <f t="shared" si="3"/>
        <v>0</v>
      </c>
      <c r="N49" s="7">
        <f t="shared" si="4"/>
        <v>3.1039859375910123E-3</v>
      </c>
      <c r="O49" s="7">
        <f t="shared" si="5"/>
        <v>1.7746233583684796E-3</v>
      </c>
      <c r="P49" s="7">
        <f t="shared" si="6"/>
        <v>-6.611594332312818E-3</v>
      </c>
      <c r="Q49" s="7">
        <f t="shared" si="6"/>
        <v>1.4315182771102776E-2</v>
      </c>
    </row>
    <row r="50" spans="2:17">
      <c r="B50" s="18">
        <v>43445</v>
      </c>
      <c r="C50" s="11">
        <v>4915</v>
      </c>
      <c r="D50" s="11">
        <v>1204</v>
      </c>
      <c r="E50" s="11">
        <v>2800</v>
      </c>
      <c r="F50" s="11">
        <v>4825</v>
      </c>
      <c r="G50" s="11">
        <v>5630</v>
      </c>
      <c r="H50" s="30">
        <v>3035</v>
      </c>
      <c r="I50" s="31">
        <v>2052.9699999999998</v>
      </c>
      <c r="K50" s="7">
        <f t="shared" si="1"/>
        <v>-7.0958229814691047E-3</v>
      </c>
      <c r="L50" s="7">
        <f t="shared" si="2"/>
        <v>-3.589292306060661E-2</v>
      </c>
      <c r="M50" s="7">
        <f t="shared" si="3"/>
        <v>0</v>
      </c>
      <c r="N50" s="7">
        <f t="shared" si="4"/>
        <v>0</v>
      </c>
      <c r="O50" s="7">
        <f t="shared" si="5"/>
        <v>3.3804853827640825E-3</v>
      </c>
      <c r="P50" s="7">
        <f t="shared" si="6"/>
        <v>-1.9576481625097827E-2</v>
      </c>
      <c r="Q50" s="7">
        <f t="shared" si="6"/>
        <v>-3.9934157871296362E-4</v>
      </c>
    </row>
    <row r="51" spans="2:17">
      <c r="B51" s="17">
        <v>43444</v>
      </c>
      <c r="C51" s="8">
        <v>4950</v>
      </c>
      <c r="D51" s="8">
        <v>1248</v>
      </c>
      <c r="E51" s="8">
        <v>2800</v>
      </c>
      <c r="F51" s="8">
        <v>4825</v>
      </c>
      <c r="G51" s="8">
        <v>5611</v>
      </c>
      <c r="H51" s="29">
        <v>3095</v>
      </c>
      <c r="I51" s="10">
        <v>2053.79</v>
      </c>
      <c r="K51" s="7">
        <f t="shared" si="1"/>
        <v>-4.0322635279384511E-3</v>
      </c>
      <c r="L51" s="7">
        <f t="shared" si="2"/>
        <v>2.7621577309929368E-2</v>
      </c>
      <c r="M51" s="7">
        <f t="shared" si="3"/>
        <v>0</v>
      </c>
      <c r="N51" s="7">
        <f t="shared" si="4"/>
        <v>0</v>
      </c>
      <c r="O51" s="7">
        <f t="shared" si="5"/>
        <v>3.5707947243267674E-3</v>
      </c>
      <c r="P51" s="7">
        <f t="shared" si="6"/>
        <v>8.1103445374536426E-3</v>
      </c>
      <c r="Q51" s="7">
        <f t="shared" si="6"/>
        <v>-1.0640484937299308E-2</v>
      </c>
    </row>
    <row r="52" spans="2:17">
      <c r="B52" s="17">
        <v>43441</v>
      </c>
      <c r="C52" s="8">
        <v>4970</v>
      </c>
      <c r="D52" s="8">
        <v>1214</v>
      </c>
      <c r="E52" s="8">
        <v>2800</v>
      </c>
      <c r="F52" s="8">
        <v>4825</v>
      </c>
      <c r="G52" s="8">
        <v>5591</v>
      </c>
      <c r="H52" s="29">
        <v>3070</v>
      </c>
      <c r="I52" s="10">
        <v>2075.7600000000002</v>
      </c>
      <c r="K52" s="7">
        <f t="shared" si="1"/>
        <v>4.0322635279384511E-3</v>
      </c>
      <c r="L52" s="7">
        <f t="shared" si="2"/>
        <v>0.10225350411148264</v>
      </c>
      <c r="M52" s="7">
        <f t="shared" si="3"/>
        <v>0</v>
      </c>
      <c r="N52" s="7">
        <f t="shared" si="4"/>
        <v>-4.1365105517802789E-3</v>
      </c>
      <c r="O52" s="7">
        <f t="shared" si="5"/>
        <v>-1.7869911831869629E-3</v>
      </c>
      <c r="P52" s="7">
        <f t="shared" si="6"/>
        <v>-4.8740957582454067E-3</v>
      </c>
      <c r="Q52" s="7">
        <f t="shared" si="6"/>
        <v>3.4117949827369219E-3</v>
      </c>
    </row>
    <row r="53" spans="2:17">
      <c r="B53" s="17">
        <v>43440</v>
      </c>
      <c r="C53" s="8">
        <v>4950</v>
      </c>
      <c r="D53" s="8">
        <v>1096</v>
      </c>
      <c r="E53" s="8">
        <v>2800</v>
      </c>
      <c r="F53" s="8">
        <v>4845</v>
      </c>
      <c r="G53" s="8">
        <v>5601</v>
      </c>
      <c r="H53" s="29">
        <v>3085</v>
      </c>
      <c r="I53" s="10">
        <v>2068.69</v>
      </c>
      <c r="K53" s="7">
        <f t="shared" si="1"/>
        <v>2.2472855852058576E-2</v>
      </c>
      <c r="L53" s="7">
        <f t="shared" si="2"/>
        <v>-6.4481493964107517E-2</v>
      </c>
      <c r="M53" s="7">
        <f t="shared" si="3"/>
        <v>0</v>
      </c>
      <c r="N53" s="7">
        <f t="shared" si="4"/>
        <v>-2.0618564005586907E-3</v>
      </c>
      <c r="O53" s="7">
        <f t="shared" si="5"/>
        <v>-3.3865106779044588E-3</v>
      </c>
      <c r="P53" s="7">
        <f t="shared" si="6"/>
        <v>3.2467560988698732E-3</v>
      </c>
      <c r="Q53" s="7">
        <f t="shared" si="6"/>
        <v>-1.5645403063411858E-2</v>
      </c>
    </row>
    <row r="54" spans="2:17">
      <c r="B54" s="17">
        <v>43439</v>
      </c>
      <c r="C54" s="8">
        <v>4840</v>
      </c>
      <c r="D54" s="8">
        <v>1169</v>
      </c>
      <c r="E54" s="8">
        <v>2800</v>
      </c>
      <c r="F54" s="8">
        <v>4855</v>
      </c>
      <c r="G54" s="8">
        <v>5620</v>
      </c>
      <c r="H54" s="29">
        <v>3075</v>
      </c>
      <c r="I54" s="10">
        <v>2101.31</v>
      </c>
      <c r="K54" s="7">
        <f t="shared" si="1"/>
        <v>-1.2320484388040624E-2</v>
      </c>
      <c r="L54" s="7">
        <f t="shared" si="2"/>
        <v>5.1788667165688501E-2</v>
      </c>
      <c r="M54" s="7">
        <f t="shared" si="3"/>
        <v>1.8018505502678212E-2</v>
      </c>
      <c r="N54" s="7">
        <f t="shared" si="4"/>
        <v>7.2351736807792716E-3</v>
      </c>
      <c r="O54" s="7">
        <f t="shared" si="5"/>
        <v>6.9636920993030897E-3</v>
      </c>
      <c r="P54" s="7">
        <f t="shared" si="6"/>
        <v>4.8899852941917702E-3</v>
      </c>
      <c r="Q54" s="7">
        <f t="shared" si="6"/>
        <v>-6.1864768930223754E-3</v>
      </c>
    </row>
    <row r="55" spans="2:17">
      <c r="B55" s="18">
        <v>43438</v>
      </c>
      <c r="C55" s="11">
        <v>4900</v>
      </c>
      <c r="D55" s="11">
        <v>1110</v>
      </c>
      <c r="E55" s="11">
        <v>2750</v>
      </c>
      <c r="F55" s="11">
        <v>4820</v>
      </c>
      <c r="G55" s="11">
        <v>5581</v>
      </c>
      <c r="H55" s="30">
        <v>3060</v>
      </c>
      <c r="I55" s="31">
        <v>2114.35</v>
      </c>
      <c r="K55" s="7">
        <f t="shared" si="1"/>
        <v>5.1151006667704089E-3</v>
      </c>
      <c r="L55" s="7">
        <f t="shared" si="2"/>
        <v>3.1109553584650139E-2</v>
      </c>
      <c r="M55" s="7">
        <f t="shared" si="3"/>
        <v>-1.2646961700767421E-2</v>
      </c>
      <c r="N55" s="7">
        <f t="shared" si="4"/>
        <v>-2.0725396019724233E-3</v>
      </c>
      <c r="O55" s="7">
        <f t="shared" si="5"/>
        <v>-3.5771814213987779E-3</v>
      </c>
      <c r="P55" s="7">
        <f t="shared" si="6"/>
        <v>-8.1367413930617128E-3</v>
      </c>
      <c r="Q55" s="7">
        <f t="shared" si="6"/>
        <v>-8.2802360860182982E-3</v>
      </c>
    </row>
    <row r="56" spans="2:17">
      <c r="B56" s="17">
        <v>43437</v>
      </c>
      <c r="C56" s="8">
        <v>4875</v>
      </c>
      <c r="D56" s="8">
        <v>1076</v>
      </c>
      <c r="E56" s="8">
        <v>2785</v>
      </c>
      <c r="F56" s="8">
        <v>4830</v>
      </c>
      <c r="G56" s="8">
        <v>5601</v>
      </c>
      <c r="H56" s="29">
        <v>3085</v>
      </c>
      <c r="I56" s="10">
        <v>2131.9299999999998</v>
      </c>
      <c r="K56" s="7">
        <f t="shared" si="1"/>
        <v>-2.0305266160745569E-2</v>
      </c>
      <c r="L56" s="7">
        <f t="shared" si="2"/>
        <v>4.1751794680221756E-2</v>
      </c>
      <c r="M56" s="7">
        <f t="shared" si="3"/>
        <v>0</v>
      </c>
      <c r="N56" s="7">
        <f t="shared" si="4"/>
        <v>1.0357328735321183E-3</v>
      </c>
      <c r="O56" s="7">
        <f t="shared" si="5"/>
        <v>3.5771814213987124E-3</v>
      </c>
      <c r="P56" s="7">
        <f t="shared" si="6"/>
        <v>-6.4620580280909798E-3</v>
      </c>
      <c r="Q56" s="7">
        <f t="shared" si="6"/>
        <v>1.6586685093856884E-2</v>
      </c>
    </row>
    <row r="57" spans="2:17">
      <c r="B57" s="17">
        <v>43434</v>
      </c>
      <c r="C57" s="8">
        <v>4975</v>
      </c>
      <c r="D57" s="8">
        <v>1032</v>
      </c>
      <c r="E57" s="8">
        <v>2785</v>
      </c>
      <c r="F57" s="8">
        <v>4825</v>
      </c>
      <c r="G57" s="8">
        <v>5581</v>
      </c>
      <c r="H57" s="29">
        <v>3105</v>
      </c>
      <c r="I57" s="10">
        <v>2096.86</v>
      </c>
      <c r="K57" s="7">
        <f t="shared" si="1"/>
        <v>1.5190165493975238E-2</v>
      </c>
      <c r="L57" s="7">
        <f t="shared" si="2"/>
        <v>9.2310806456128353E-2</v>
      </c>
      <c r="M57" s="7">
        <f t="shared" si="3"/>
        <v>-5.3715438019108766E-3</v>
      </c>
      <c r="N57" s="7">
        <f t="shared" si="4"/>
        <v>1.1464429890699434E-2</v>
      </c>
      <c r="O57" s="7">
        <f t="shared" si="5"/>
        <v>0</v>
      </c>
      <c r="P57" s="7">
        <f t="shared" si="6"/>
        <v>-4.8192864359488828E-3</v>
      </c>
      <c r="Q57" s="7">
        <f t="shared" si="6"/>
        <v>-8.1882023688617123E-3</v>
      </c>
    </row>
    <row r="58" spans="2:17">
      <c r="B58" s="17">
        <v>43433</v>
      </c>
      <c r="C58" s="8">
        <v>4900</v>
      </c>
      <c r="D58" s="8">
        <v>941</v>
      </c>
      <c r="E58" s="8">
        <v>2800</v>
      </c>
      <c r="F58" s="8">
        <v>4770</v>
      </c>
      <c r="G58" s="8">
        <v>5581</v>
      </c>
      <c r="H58" s="29">
        <v>3120</v>
      </c>
      <c r="I58" s="10">
        <v>2114.1</v>
      </c>
      <c r="K58" s="7">
        <f t="shared" si="1"/>
        <v>4.0899852515250664E-3</v>
      </c>
      <c r="L58" s="7">
        <f t="shared" si="2"/>
        <v>-1.5814773466021708E-2</v>
      </c>
      <c r="M58" s="7">
        <f t="shared" si="3"/>
        <v>0</v>
      </c>
      <c r="N58" s="7">
        <f t="shared" si="4"/>
        <v>-1.0476690324436888E-3</v>
      </c>
      <c r="O58" s="7">
        <f t="shared" si="5"/>
        <v>3.5900236008695107E-3</v>
      </c>
      <c r="P58" s="7">
        <f t="shared" si="6"/>
        <v>1.2903404835907782E-2</v>
      </c>
      <c r="Q58" s="7">
        <f t="shared" si="6"/>
        <v>2.7852004590352164E-3</v>
      </c>
    </row>
    <row r="59" spans="2:17">
      <c r="B59" s="17">
        <v>43432</v>
      </c>
      <c r="C59" s="8">
        <v>4880</v>
      </c>
      <c r="D59" s="8">
        <v>956</v>
      </c>
      <c r="E59" s="8">
        <v>2800</v>
      </c>
      <c r="F59" s="8">
        <v>4775</v>
      </c>
      <c r="G59" s="8">
        <v>5561</v>
      </c>
      <c r="H59" s="29">
        <v>3080</v>
      </c>
      <c r="I59" s="10">
        <v>2108.2199999999998</v>
      </c>
      <c r="K59" s="7">
        <f t="shared" si="1"/>
        <v>-1.8274620243481556E-2</v>
      </c>
      <c r="L59" s="7">
        <f t="shared" si="2"/>
        <v>2.5425098365810177E-2</v>
      </c>
      <c r="M59" s="7">
        <f t="shared" si="3"/>
        <v>0</v>
      </c>
      <c r="N59" s="7">
        <f t="shared" si="4"/>
        <v>1.0476690324436838E-3</v>
      </c>
      <c r="O59" s="7">
        <f t="shared" si="5"/>
        <v>-1.7966228332515234E-3</v>
      </c>
      <c r="P59" s="7">
        <f t="shared" si="6"/>
        <v>-3.2414939241709557E-3</v>
      </c>
      <c r="Q59" s="7">
        <f t="shared" si="6"/>
        <v>4.1828734543409418E-3</v>
      </c>
    </row>
    <row r="60" spans="2:17">
      <c r="B60" s="18">
        <v>43431</v>
      </c>
      <c r="C60" s="11">
        <v>4970</v>
      </c>
      <c r="D60" s="11">
        <v>932</v>
      </c>
      <c r="E60" s="11">
        <v>2800</v>
      </c>
      <c r="F60" s="11">
        <v>4770</v>
      </c>
      <c r="G60" s="11">
        <v>5571</v>
      </c>
      <c r="H60" s="30">
        <v>3090</v>
      </c>
      <c r="I60" s="31">
        <v>2099.42</v>
      </c>
      <c r="K60" s="7">
        <f t="shared" si="1"/>
        <v>4.3172171865208782E-2</v>
      </c>
      <c r="L60" s="7">
        <f t="shared" si="2"/>
        <v>-4.2826617920008478E-3</v>
      </c>
      <c r="M60" s="7">
        <f t="shared" si="3"/>
        <v>0</v>
      </c>
      <c r="N60" s="7">
        <f t="shared" si="4"/>
        <v>0</v>
      </c>
      <c r="O60" s="7">
        <f t="shared" si="5"/>
        <v>3.5964793306542332E-3</v>
      </c>
      <c r="P60" s="7">
        <f t="shared" si="6"/>
        <v>-3.3415996919844065E-2</v>
      </c>
      <c r="Q60" s="7">
        <f t="shared" si="6"/>
        <v>7.8423523365867692E-3</v>
      </c>
    </row>
    <row r="61" spans="2:17">
      <c r="B61" s="17">
        <v>43430</v>
      </c>
      <c r="C61" s="8">
        <v>4760</v>
      </c>
      <c r="D61" s="8">
        <v>936</v>
      </c>
      <c r="E61" s="8">
        <v>2800</v>
      </c>
      <c r="F61" s="8">
        <v>4770</v>
      </c>
      <c r="G61" s="8">
        <v>5551</v>
      </c>
      <c r="H61" s="29">
        <v>3195</v>
      </c>
      <c r="I61" s="10">
        <v>2083.02</v>
      </c>
      <c r="K61" s="7">
        <f t="shared" si="1"/>
        <v>-4.1928782600359274E-3</v>
      </c>
      <c r="L61" s="7">
        <f t="shared" si="2"/>
        <v>3.2102756302481894E-3</v>
      </c>
      <c r="M61" s="7">
        <f t="shared" si="3"/>
        <v>0</v>
      </c>
      <c r="N61" s="7">
        <f t="shared" si="4"/>
        <v>7.3645782622082951E-3</v>
      </c>
      <c r="O61" s="7">
        <f t="shared" si="5"/>
        <v>8.8664292056415458E-3</v>
      </c>
      <c r="P61" s="7">
        <f t="shared" si="6"/>
        <v>1.4184634991956381E-2</v>
      </c>
      <c r="Q61" s="7">
        <f t="shared" si="6"/>
        <v>1.2336830781772536E-2</v>
      </c>
    </row>
    <row r="62" spans="2:17">
      <c r="B62" s="17">
        <v>43427</v>
      </c>
      <c r="C62" s="8">
        <v>4780</v>
      </c>
      <c r="D62" s="8">
        <v>933</v>
      </c>
      <c r="E62" s="8">
        <v>2800</v>
      </c>
      <c r="F62" s="8">
        <v>4735</v>
      </c>
      <c r="G62" s="8">
        <v>5502</v>
      </c>
      <c r="H62" s="29">
        <v>3150</v>
      </c>
      <c r="I62" s="10">
        <v>2057.48</v>
      </c>
      <c r="K62" s="7">
        <f t="shared" si="1"/>
        <v>0</v>
      </c>
      <c r="L62" s="7">
        <f t="shared" si="2"/>
        <v>-1.4893892338734444E-2</v>
      </c>
      <c r="M62" s="7">
        <f t="shared" si="3"/>
        <v>0</v>
      </c>
      <c r="N62" s="7">
        <f t="shared" si="4"/>
        <v>0</v>
      </c>
      <c r="O62" s="7">
        <f t="shared" si="5"/>
        <v>0</v>
      </c>
      <c r="P62" s="7">
        <f t="shared" si="6"/>
        <v>9.5694510161506725E-3</v>
      </c>
      <c r="Q62" s="7">
        <f t="shared" si="6"/>
        <v>-6.0425194089650915E-3</v>
      </c>
    </row>
    <row r="63" spans="2:17">
      <c r="B63" s="17">
        <v>43426</v>
      </c>
      <c r="C63" s="8">
        <v>4780</v>
      </c>
      <c r="D63" s="8">
        <v>947</v>
      </c>
      <c r="E63" s="8">
        <v>2800</v>
      </c>
      <c r="F63" s="8">
        <v>4735</v>
      </c>
      <c r="G63" s="8">
        <v>5502</v>
      </c>
      <c r="H63" s="29">
        <v>3120</v>
      </c>
      <c r="I63" s="10">
        <v>2069.9499999999998</v>
      </c>
      <c r="K63" s="7">
        <f t="shared" si="1"/>
        <v>-1.7626169134603745E-2</v>
      </c>
      <c r="L63" s="7">
        <f t="shared" si="2"/>
        <v>1.0565241341998681E-3</v>
      </c>
      <c r="M63" s="7">
        <f t="shared" si="3"/>
        <v>0</v>
      </c>
      <c r="N63" s="7">
        <f t="shared" si="4"/>
        <v>-3.1628914085083067E-3</v>
      </c>
      <c r="O63" s="7">
        <f t="shared" si="5"/>
        <v>3.6416646217886863E-3</v>
      </c>
      <c r="P63" s="7">
        <f t="shared" si="6"/>
        <v>-9.5694510161506725E-3</v>
      </c>
      <c r="Q63" s="7">
        <f t="shared" si="6"/>
        <v>-3.1834103816497797E-3</v>
      </c>
    </row>
    <row r="64" spans="2:17">
      <c r="B64" s="17">
        <v>43425</v>
      </c>
      <c r="C64" s="8">
        <v>4865</v>
      </c>
      <c r="D64" s="8">
        <v>946</v>
      </c>
      <c r="E64" s="8">
        <v>2800</v>
      </c>
      <c r="F64" s="8">
        <v>4750</v>
      </c>
      <c r="G64" s="8">
        <v>5482</v>
      </c>
      <c r="H64" s="29">
        <v>3150</v>
      </c>
      <c r="I64" s="10">
        <v>2076.5500000000002</v>
      </c>
      <c r="K64" s="7">
        <f t="shared" si="1"/>
        <v>-1.0225037961161441E-2</v>
      </c>
      <c r="L64" s="7">
        <f t="shared" si="2"/>
        <v>5.2994294664985928E-3</v>
      </c>
      <c r="M64" s="7">
        <f t="shared" si="3"/>
        <v>0</v>
      </c>
      <c r="N64" s="7">
        <f t="shared" si="4"/>
        <v>0</v>
      </c>
      <c r="O64" s="7">
        <f t="shared" si="5"/>
        <v>3.6549748290807824E-3</v>
      </c>
      <c r="P64" s="7">
        <f t="shared" si="6"/>
        <v>-1.4184634991956413E-2</v>
      </c>
      <c r="Q64" s="7">
        <f t="shared" si="6"/>
        <v>-2.8996469093272347E-3</v>
      </c>
    </row>
    <row r="65" spans="2:17">
      <c r="B65" s="18">
        <v>43424</v>
      </c>
      <c r="C65" s="11">
        <v>4915</v>
      </c>
      <c r="D65" s="11">
        <v>941</v>
      </c>
      <c r="E65" s="11">
        <v>2800</v>
      </c>
      <c r="F65" s="11">
        <v>4750</v>
      </c>
      <c r="G65" s="11">
        <v>5462</v>
      </c>
      <c r="H65" s="30">
        <v>3195</v>
      </c>
      <c r="I65" s="31">
        <v>2082.58</v>
      </c>
      <c r="K65" s="7">
        <f t="shared" si="1"/>
        <v>-9.1139871377062046E-3</v>
      </c>
      <c r="L65" s="7">
        <f t="shared" si="2"/>
        <v>-1.0621349909834231E-3</v>
      </c>
      <c r="M65" s="7">
        <f t="shared" si="3"/>
        <v>0</v>
      </c>
      <c r="N65" s="7">
        <f t="shared" si="4"/>
        <v>0</v>
      </c>
      <c r="O65" s="7">
        <f t="shared" si="5"/>
        <v>-1.8291572687361242E-3</v>
      </c>
      <c r="P65" s="7">
        <f t="shared" si="6"/>
        <v>1.5661710327448761E-3</v>
      </c>
      <c r="Q65" s="7">
        <f t="shared" si="6"/>
        <v>-8.5964661596522624E-3</v>
      </c>
    </row>
    <row r="66" spans="2:17">
      <c r="B66" s="17">
        <v>43423</v>
      </c>
      <c r="C66" s="8">
        <v>4960</v>
      </c>
      <c r="D66" s="8">
        <v>942</v>
      </c>
      <c r="E66" s="8">
        <v>2800</v>
      </c>
      <c r="F66" s="8">
        <v>4750</v>
      </c>
      <c r="G66" s="8">
        <v>5472</v>
      </c>
      <c r="H66" s="29">
        <v>3190</v>
      </c>
      <c r="I66" s="10">
        <v>2100.56</v>
      </c>
      <c r="K66" s="7">
        <f t="shared" si="1"/>
        <v>9.1139871377061438E-3</v>
      </c>
      <c r="L66" s="7">
        <f t="shared" si="2"/>
        <v>-8.4567100182235087E-3</v>
      </c>
      <c r="M66" s="7">
        <f t="shared" si="3"/>
        <v>0</v>
      </c>
      <c r="N66" s="7">
        <f t="shared" si="4"/>
        <v>1.0531859846586405E-3</v>
      </c>
      <c r="O66" s="7">
        <f t="shared" si="5"/>
        <v>1.8291572687360717E-3</v>
      </c>
      <c r="P66" s="7">
        <f t="shared" si="6"/>
        <v>4.7132844520981366E-3</v>
      </c>
      <c r="Q66" s="7">
        <f t="shared" si="6"/>
        <v>3.8922433324892051E-3</v>
      </c>
    </row>
    <row r="67" spans="2:17">
      <c r="B67" s="17">
        <v>43420</v>
      </c>
      <c r="C67" s="8">
        <v>4915</v>
      </c>
      <c r="D67" s="8">
        <v>950</v>
      </c>
      <c r="E67" s="8">
        <v>2800</v>
      </c>
      <c r="F67" s="8">
        <v>4745</v>
      </c>
      <c r="G67" s="8">
        <v>5462</v>
      </c>
      <c r="H67" s="29">
        <v>3175</v>
      </c>
      <c r="I67" s="10">
        <v>2092.4</v>
      </c>
      <c r="K67" s="7">
        <f t="shared" si="1"/>
        <v>-1.0167769050868354E-3</v>
      </c>
      <c r="L67" s="7">
        <f t="shared" si="2"/>
        <v>-1.3591427203539001E-2</v>
      </c>
      <c r="M67" s="7">
        <f t="shared" si="3"/>
        <v>0</v>
      </c>
      <c r="N67" s="7">
        <f t="shared" si="4"/>
        <v>4.2238711161850222E-3</v>
      </c>
      <c r="O67" s="7">
        <f t="shared" si="5"/>
        <v>0</v>
      </c>
      <c r="P67" s="7">
        <f t="shared" si="6"/>
        <v>1.5760444554657142E-3</v>
      </c>
      <c r="Q67" s="7">
        <f t="shared" si="6"/>
        <v>2.0763272746032366E-3</v>
      </c>
    </row>
    <row r="68" spans="2:17">
      <c r="B68" s="17">
        <v>43419</v>
      </c>
      <c r="C68" s="8">
        <v>4920</v>
      </c>
      <c r="D68" s="8">
        <v>963</v>
      </c>
      <c r="E68" s="8">
        <v>2800</v>
      </c>
      <c r="F68" s="8">
        <v>4725</v>
      </c>
      <c r="G68" s="8">
        <v>5462</v>
      </c>
      <c r="H68" s="29">
        <v>3170</v>
      </c>
      <c r="I68" s="10">
        <v>2088.06</v>
      </c>
      <c r="K68" s="7">
        <f t="shared" si="1"/>
        <v>2.0345886977874567E-3</v>
      </c>
      <c r="L68" s="7">
        <f t="shared" si="2"/>
        <v>2.0790028278331553E-3</v>
      </c>
      <c r="M68" s="7">
        <f t="shared" si="3"/>
        <v>0</v>
      </c>
      <c r="N68" s="7">
        <f t="shared" si="4"/>
        <v>-5.2770571008437812E-3</v>
      </c>
      <c r="O68" s="7">
        <f t="shared" si="5"/>
        <v>-5.4774648542113367E-3</v>
      </c>
      <c r="P68" s="7">
        <f t="shared" si="6"/>
        <v>4.1874072471059016E-2</v>
      </c>
      <c r="Q68" s="7">
        <f t="shared" si="6"/>
        <v>9.6292709361050569E-3</v>
      </c>
    </row>
    <row r="69" spans="2:17">
      <c r="B69" s="17">
        <v>43418</v>
      </c>
      <c r="C69" s="8">
        <v>4910</v>
      </c>
      <c r="D69" s="8">
        <v>961</v>
      </c>
      <c r="E69" s="8">
        <v>2800</v>
      </c>
      <c r="F69" s="8">
        <v>4750</v>
      </c>
      <c r="G69" s="8">
        <v>5492</v>
      </c>
      <c r="H69" s="29">
        <v>3040</v>
      </c>
      <c r="I69" s="10">
        <v>2068.0500000000002</v>
      </c>
      <c r="K69" s="7">
        <f t="shared" si="1"/>
        <v>-2.0345886977875742E-3</v>
      </c>
      <c r="L69" s="7">
        <f t="shared" si="2"/>
        <v>1.0411245084105101E-3</v>
      </c>
      <c r="M69" s="7">
        <f t="shared" si="3"/>
        <v>1.077209698191104E-2</v>
      </c>
      <c r="N69" s="7">
        <f t="shared" si="4"/>
        <v>0</v>
      </c>
      <c r="O69" s="7">
        <f t="shared" si="5"/>
        <v>0</v>
      </c>
      <c r="P69" s="7">
        <f t="shared" si="6"/>
        <v>-6.5574005461590517E-3</v>
      </c>
      <c r="Q69" s="7">
        <f t="shared" si="6"/>
        <v>-1.5364994035773647E-3</v>
      </c>
    </row>
    <row r="70" spans="2:17">
      <c r="B70" s="18">
        <v>43417</v>
      </c>
      <c r="C70" s="11">
        <v>4920</v>
      </c>
      <c r="D70" s="11">
        <v>960</v>
      </c>
      <c r="E70" s="11">
        <v>2770</v>
      </c>
      <c r="F70" s="11">
        <v>4750</v>
      </c>
      <c r="G70" s="11">
        <v>5492</v>
      </c>
      <c r="H70" s="30">
        <v>3060</v>
      </c>
      <c r="I70" s="31">
        <v>2071.23</v>
      </c>
      <c r="K70" s="7">
        <f t="shared" si="1"/>
        <v>-5.068434570458729E-3</v>
      </c>
      <c r="L70" s="7">
        <f t="shared" si="2"/>
        <v>1.9990144876502365E-2</v>
      </c>
      <c r="M70" s="7">
        <f t="shared" si="3"/>
        <v>0</v>
      </c>
      <c r="N70" s="7">
        <f t="shared" si="4"/>
        <v>-6.2959284568148118E-3</v>
      </c>
      <c r="O70" s="7">
        <f t="shared" si="5"/>
        <v>-7.2569258967871801E-3</v>
      </c>
      <c r="P70" s="7">
        <f t="shared" si="6"/>
        <v>-1.620781022685331E-2</v>
      </c>
      <c r="Q70" s="7">
        <f t="shared" si="6"/>
        <v>-4.4367760964715112E-3</v>
      </c>
    </row>
    <row r="71" spans="2:17">
      <c r="B71" s="17">
        <v>43416</v>
      </c>
      <c r="C71" s="8">
        <v>4945</v>
      </c>
      <c r="D71" s="8">
        <v>941</v>
      </c>
      <c r="E71" s="8">
        <v>2770</v>
      </c>
      <c r="F71" s="8">
        <v>4780</v>
      </c>
      <c r="G71" s="8">
        <v>5532</v>
      </c>
      <c r="H71" s="29">
        <v>3110</v>
      </c>
      <c r="I71" s="10">
        <v>2080.44</v>
      </c>
      <c r="K71" s="7">
        <f t="shared" si="1"/>
        <v>2.0242921892304391E-3</v>
      </c>
      <c r="L71" s="7">
        <f t="shared" si="2"/>
        <v>-1.6860251867574678E-2</v>
      </c>
      <c r="M71" s="7">
        <f t="shared" si="3"/>
        <v>1.8066852249490513E-3</v>
      </c>
      <c r="N71" s="7">
        <f t="shared" si="4"/>
        <v>-1.0454784015529453E-3</v>
      </c>
      <c r="O71" s="7">
        <f t="shared" si="5"/>
        <v>-5.2285344029151413E-3</v>
      </c>
      <c r="P71" s="7">
        <f t="shared" si="6"/>
        <v>-1.2779726646398882E-2</v>
      </c>
      <c r="Q71" s="7">
        <f t="shared" si="6"/>
        <v>-2.712090618900583E-3</v>
      </c>
    </row>
    <row r="72" spans="2:17">
      <c r="B72" s="17">
        <v>43413</v>
      </c>
      <c r="C72" s="8">
        <v>4935</v>
      </c>
      <c r="D72" s="8">
        <v>957</v>
      </c>
      <c r="E72" s="8">
        <v>2765</v>
      </c>
      <c r="F72" s="8">
        <v>4785</v>
      </c>
      <c r="G72" s="8">
        <v>5561</v>
      </c>
      <c r="H72" s="29">
        <v>3150</v>
      </c>
      <c r="I72" s="10">
        <v>2086.09</v>
      </c>
      <c r="K72" s="7">
        <f t="shared" si="1"/>
        <v>-1.0080730528356785E-2</v>
      </c>
      <c r="L72" s="7">
        <f t="shared" si="2"/>
        <v>-9.360442759563695E-3</v>
      </c>
      <c r="M72" s="7">
        <f t="shared" si="3"/>
        <v>-1.2578782206860073E-2</v>
      </c>
      <c r="N72" s="7">
        <f t="shared" si="4"/>
        <v>-2.0876834304839552E-3</v>
      </c>
      <c r="O72" s="7">
        <f t="shared" si="5"/>
        <v>0</v>
      </c>
      <c r="P72" s="7">
        <f t="shared" si="6"/>
        <v>1.9231361927887592E-2</v>
      </c>
      <c r="Q72" s="7">
        <f t="shared" si="6"/>
        <v>-3.1301476719250926E-3</v>
      </c>
    </row>
    <row r="73" spans="2:17">
      <c r="B73" s="17">
        <v>43412</v>
      </c>
      <c r="C73" s="8">
        <v>4985</v>
      </c>
      <c r="D73" s="8">
        <v>966</v>
      </c>
      <c r="E73" s="8">
        <v>2800</v>
      </c>
      <c r="F73" s="8">
        <v>4795</v>
      </c>
      <c r="G73" s="8">
        <v>5561</v>
      </c>
      <c r="H73" s="29">
        <v>3090</v>
      </c>
      <c r="I73" s="10">
        <v>2092.63</v>
      </c>
      <c r="K73" s="7">
        <f t="shared" si="1"/>
        <v>2.0080328032456131E-3</v>
      </c>
      <c r="L73" s="7">
        <f t="shared" si="2"/>
        <v>8.3160562416573856E-3</v>
      </c>
      <c r="M73" s="7">
        <f t="shared" si="3"/>
        <v>0</v>
      </c>
      <c r="N73" s="7">
        <f t="shared" si="4"/>
        <v>0</v>
      </c>
      <c r="O73" s="7">
        <f t="shared" si="5"/>
        <v>-5.3802138390813409E-3</v>
      </c>
      <c r="P73" s="7">
        <f t="shared" si="6"/>
        <v>2.1259999426849325E-2</v>
      </c>
      <c r="Q73" s="7">
        <f t="shared" si="6"/>
        <v>6.6837604857430625E-3</v>
      </c>
    </row>
    <row r="74" spans="2:17">
      <c r="B74" s="17">
        <v>43411</v>
      </c>
      <c r="C74" s="8">
        <v>4975</v>
      </c>
      <c r="D74" s="8">
        <v>958</v>
      </c>
      <c r="E74" s="8">
        <v>2800</v>
      </c>
      <c r="F74" s="8">
        <v>4795</v>
      </c>
      <c r="G74" s="8">
        <v>5591</v>
      </c>
      <c r="H74" s="29">
        <v>3025</v>
      </c>
      <c r="I74" s="10">
        <v>2078.69</v>
      </c>
      <c r="K74" s="7">
        <f t="shared" si="1"/>
        <v>5.037794029957081E-3</v>
      </c>
      <c r="L74" s="7">
        <f t="shared" si="2"/>
        <v>-9.350717482433794E-3</v>
      </c>
      <c r="M74" s="7">
        <f t="shared" si="3"/>
        <v>0</v>
      </c>
      <c r="N74" s="7">
        <f t="shared" si="4"/>
        <v>3.1331618320369014E-3</v>
      </c>
      <c r="O74" s="7">
        <f t="shared" si="5"/>
        <v>1.7901902382118373E-3</v>
      </c>
      <c r="P74" s="7">
        <f t="shared" si="6"/>
        <v>-1.1503824481484577E-2</v>
      </c>
      <c r="Q74" s="7">
        <f t="shared" si="6"/>
        <v>-5.2443436552297102E-3</v>
      </c>
    </row>
    <row r="75" spans="2:17">
      <c r="B75" s="18">
        <v>43410</v>
      </c>
      <c r="C75" s="11">
        <v>4950</v>
      </c>
      <c r="D75" s="11">
        <v>967</v>
      </c>
      <c r="E75" s="11">
        <v>2800</v>
      </c>
      <c r="F75" s="11">
        <v>4780</v>
      </c>
      <c r="G75" s="11">
        <v>5581</v>
      </c>
      <c r="H75" s="30">
        <v>3060</v>
      </c>
      <c r="I75" s="31">
        <v>2089.62</v>
      </c>
      <c r="K75" s="7">
        <f t="shared" si="1"/>
        <v>-6.0423144559625863E-3</v>
      </c>
      <c r="L75" s="7">
        <f t="shared" si="2"/>
        <v>-9.2640909597981567E-3</v>
      </c>
      <c r="M75" s="7">
        <f t="shared" si="3"/>
        <v>-2.6433257068155483E-2</v>
      </c>
      <c r="N75" s="7">
        <f t="shared" si="4"/>
        <v>-7.2954987467242337E-3</v>
      </c>
      <c r="O75" s="7">
        <f t="shared" si="5"/>
        <v>-3.5771814213987779E-3</v>
      </c>
      <c r="P75" s="7">
        <f t="shared" si="6"/>
        <v>-1.1372990172270024E-2</v>
      </c>
      <c r="Q75" s="7">
        <f t="shared" si="6"/>
        <v>6.0962042037585717E-3</v>
      </c>
    </row>
    <row r="76" spans="2:17">
      <c r="B76" s="17">
        <v>43409</v>
      </c>
      <c r="C76" s="8">
        <v>4980</v>
      </c>
      <c r="D76" s="8">
        <v>976</v>
      </c>
      <c r="E76" s="8">
        <v>2875</v>
      </c>
      <c r="F76" s="8">
        <v>4815</v>
      </c>
      <c r="G76" s="8">
        <v>5601</v>
      </c>
      <c r="H76" s="29">
        <v>3095</v>
      </c>
      <c r="I76" s="10">
        <v>2076.92</v>
      </c>
      <c r="K76" s="7">
        <f t="shared" si="1"/>
        <v>-1.0035123772401337E-3</v>
      </c>
      <c r="L76" s="7">
        <f t="shared" si="2"/>
        <v>-2.0470836217247996E-3</v>
      </c>
      <c r="M76" s="7">
        <f t="shared" si="3"/>
        <v>2.1090412657660075E-2</v>
      </c>
      <c r="N76" s="7">
        <f t="shared" si="4"/>
        <v>2.0790028278331553E-3</v>
      </c>
      <c r="O76" s="7">
        <f t="shared" si="5"/>
        <v>1.7869911831870384E-3</v>
      </c>
      <c r="P76" s="7">
        <f t="shared" si="6"/>
        <v>-1.7614546700982319E-2</v>
      </c>
      <c r="Q76" s="7">
        <f t="shared" si="6"/>
        <v>-9.1447393985821801E-3</v>
      </c>
    </row>
    <row r="77" spans="2:17">
      <c r="B77" s="17">
        <v>43406</v>
      </c>
      <c r="C77" s="8">
        <v>4985</v>
      </c>
      <c r="D77" s="8">
        <v>978</v>
      </c>
      <c r="E77" s="8">
        <v>2815</v>
      </c>
      <c r="F77" s="8">
        <v>4805</v>
      </c>
      <c r="G77" s="8">
        <v>5591</v>
      </c>
      <c r="H77" s="29">
        <v>3150</v>
      </c>
      <c r="I77" s="10">
        <v>2096</v>
      </c>
      <c r="K77" s="7">
        <f t="shared" si="1"/>
        <v>1.003512377240109E-3</v>
      </c>
      <c r="L77" s="7">
        <f t="shared" si="2"/>
        <v>0</v>
      </c>
      <c r="M77" s="7">
        <f t="shared" si="3"/>
        <v>0</v>
      </c>
      <c r="N77" s="7">
        <f t="shared" si="4"/>
        <v>3.1266309994319222E-3</v>
      </c>
      <c r="O77" s="7">
        <f t="shared" si="5"/>
        <v>-1.7869911831869629E-3</v>
      </c>
      <c r="P77" s="7">
        <f t="shared" si="6"/>
        <v>3.5544937419411289E-2</v>
      </c>
      <c r="Q77" s="7">
        <f t="shared" si="6"/>
        <v>3.4727768128837752E-2</v>
      </c>
    </row>
    <row r="78" spans="2:17">
      <c r="B78" s="17">
        <v>43405</v>
      </c>
      <c r="C78" s="8">
        <v>4980</v>
      </c>
      <c r="D78" s="8">
        <v>978</v>
      </c>
      <c r="E78" s="8">
        <v>2815</v>
      </c>
      <c r="F78" s="8">
        <v>4790</v>
      </c>
      <c r="G78" s="8">
        <v>5601</v>
      </c>
      <c r="H78" s="29">
        <v>3040</v>
      </c>
      <c r="I78" s="10">
        <v>2024.46</v>
      </c>
      <c r="K78" s="7">
        <f t="shared" si="1"/>
        <v>6.0423144559626617E-3</v>
      </c>
      <c r="L78" s="7">
        <f t="shared" si="2"/>
        <v>3.6443387401359897E-2</v>
      </c>
      <c r="M78" s="7">
        <f t="shared" si="3"/>
        <v>0</v>
      </c>
      <c r="N78" s="7">
        <f t="shared" si="4"/>
        <v>-1.0432969125776746E-3</v>
      </c>
      <c r="O78" s="7">
        <f t="shared" si="5"/>
        <v>1.7869911831870384E-3</v>
      </c>
      <c r="P78" s="7">
        <f t="shared" si="6"/>
        <v>-3.236528450203166E-2</v>
      </c>
      <c r="Q78" s="7">
        <f t="shared" si="6"/>
        <v>-2.5800737028706228E-3</v>
      </c>
    </row>
    <row r="79" spans="2:17">
      <c r="B79" s="17">
        <v>43404</v>
      </c>
      <c r="C79" s="8">
        <v>4950</v>
      </c>
      <c r="D79" s="8">
        <v>943</v>
      </c>
      <c r="E79" s="8">
        <v>2815</v>
      </c>
      <c r="F79" s="8">
        <v>4795</v>
      </c>
      <c r="G79" s="8">
        <v>5591</v>
      </c>
      <c r="H79" s="29">
        <v>3140</v>
      </c>
      <c r="I79" s="10">
        <v>2029.69</v>
      </c>
      <c r="K79" s="7">
        <f t="shared" si="1"/>
        <v>4.0485885260001112E-3</v>
      </c>
      <c r="L79" s="7">
        <f t="shared" si="2"/>
        <v>4.5561025025119668E-2</v>
      </c>
      <c r="M79" s="7">
        <f t="shared" si="3"/>
        <v>2.154481898677579E-2</v>
      </c>
      <c r="N79" s="7">
        <f t="shared" si="4"/>
        <v>-1.0422095784437539E-3</v>
      </c>
      <c r="O79" s="7">
        <f t="shared" si="5"/>
        <v>1.423062833315083E-2</v>
      </c>
      <c r="P79" s="7">
        <f t="shared" si="6"/>
        <v>3.2365284502031716E-2</v>
      </c>
      <c r="Q79" s="7">
        <f t="shared" si="6"/>
        <v>7.4177346235619421E-3</v>
      </c>
    </row>
    <row r="80" spans="2:17">
      <c r="B80" s="18">
        <v>43403</v>
      </c>
      <c r="C80" s="11">
        <v>4930</v>
      </c>
      <c r="D80" s="11">
        <v>901</v>
      </c>
      <c r="E80" s="11">
        <v>2755</v>
      </c>
      <c r="F80" s="11">
        <v>4800</v>
      </c>
      <c r="G80" s="11">
        <v>5512</v>
      </c>
      <c r="H80" s="30">
        <v>3040</v>
      </c>
      <c r="I80" s="31">
        <v>2014.69</v>
      </c>
      <c r="K80" s="7">
        <f t="shared" si="1"/>
        <v>-5.0581797273525275E-3</v>
      </c>
      <c r="L80" s="7">
        <f t="shared" si="2"/>
        <v>-3.9178024630084275E-2</v>
      </c>
      <c r="M80" s="7">
        <f t="shared" si="3"/>
        <v>-3.9150907561825044E-2</v>
      </c>
      <c r="N80" s="7">
        <f t="shared" si="4"/>
        <v>3.1298930089275656E-3</v>
      </c>
      <c r="O80" s="7">
        <f t="shared" si="5"/>
        <v>-1.2440438094939053E-2</v>
      </c>
      <c r="P80" s="7">
        <f t="shared" si="6"/>
        <v>-1.6313575491523794E-2</v>
      </c>
      <c r="Q80" s="7">
        <f t="shared" si="6"/>
        <v>9.2951097335426582E-3</v>
      </c>
    </row>
    <row r="81" spans="2:17">
      <c r="B81" s="17">
        <v>43402</v>
      </c>
      <c r="C81" s="8">
        <v>4955</v>
      </c>
      <c r="D81" s="8">
        <v>937</v>
      </c>
      <c r="E81" s="8">
        <v>2865</v>
      </c>
      <c r="F81" s="8">
        <v>4785</v>
      </c>
      <c r="G81" s="8">
        <v>5581</v>
      </c>
      <c r="H81" s="29">
        <v>3090</v>
      </c>
      <c r="I81" s="10">
        <v>1996.05</v>
      </c>
      <c r="K81" s="7">
        <f t="shared" ref="K81:K144" si="7">IFERROR(LN(C81/C82),"")</f>
        <v>-5.0327232546101951E-3</v>
      </c>
      <c r="L81" s="7">
        <f t="shared" ref="L81:L144" si="8">IFERROR(LN(D81/D82),"")</f>
        <v>-1.1671220016599641E-2</v>
      </c>
      <c r="M81" s="7">
        <f t="shared" ref="M81:M144" si="9">IFERROR(LN(E81/E82),"")</f>
        <v>-3.4843240826109225E-3</v>
      </c>
      <c r="N81" s="7">
        <f t="shared" ref="N81:N144" si="10">IFERROR(LN(F81/F82),"")</f>
        <v>1.4737108819496705E-2</v>
      </c>
      <c r="O81" s="7">
        <f t="shared" ref="O81:O144" si="11">IFERROR(LN(G81/G82),"")</f>
        <v>-1.0516093703671039E-2</v>
      </c>
      <c r="P81" s="7">
        <f t="shared" ref="P81:Q144" si="12">IFERROR(LN(H81/H82),"")</f>
        <v>-1.6051709010507901E-2</v>
      </c>
      <c r="Q81" s="7">
        <f t="shared" si="12"/>
        <v>-1.5460638042880807E-2</v>
      </c>
    </row>
    <row r="82" spans="2:17">
      <c r="B82" s="17">
        <v>43399</v>
      </c>
      <c r="C82" s="8">
        <v>4980</v>
      </c>
      <c r="D82" s="8">
        <v>948</v>
      </c>
      <c r="E82" s="8">
        <v>2875</v>
      </c>
      <c r="F82" s="8">
        <v>4715</v>
      </c>
      <c r="G82" s="8">
        <v>5640</v>
      </c>
      <c r="H82" s="29">
        <v>3140</v>
      </c>
      <c r="I82" s="10">
        <v>2027.15</v>
      </c>
      <c r="K82" s="7">
        <f t="shared" si="7"/>
        <v>6.0423144559626617E-3</v>
      </c>
      <c r="L82" s="7">
        <f t="shared" si="8"/>
        <v>2.024576344118318E-2</v>
      </c>
      <c r="M82" s="7">
        <f t="shared" si="9"/>
        <v>0</v>
      </c>
      <c r="N82" s="7">
        <f t="shared" si="10"/>
        <v>-6.3425159764704045E-3</v>
      </c>
      <c r="O82" s="7">
        <f t="shared" si="11"/>
        <v>-7.067167223092443E-3</v>
      </c>
      <c r="P82" s="7">
        <f t="shared" si="12"/>
        <v>1.9293202934678851E-2</v>
      </c>
      <c r="Q82" s="7">
        <f t="shared" si="12"/>
        <v>-1.7675777090442334E-2</v>
      </c>
    </row>
    <row r="83" spans="2:17">
      <c r="B83" s="17">
        <v>43398</v>
      </c>
      <c r="C83" s="8">
        <v>4950</v>
      </c>
      <c r="D83" s="8">
        <v>929</v>
      </c>
      <c r="E83" s="8">
        <v>2875</v>
      </c>
      <c r="F83" s="8">
        <v>4745</v>
      </c>
      <c r="G83" s="8">
        <v>5680</v>
      </c>
      <c r="H83" s="29">
        <v>3080</v>
      </c>
      <c r="I83" s="10">
        <v>2063.3000000000002</v>
      </c>
      <c r="K83" s="7">
        <f t="shared" si="7"/>
        <v>-1.0050335853501451E-2</v>
      </c>
      <c r="L83" s="7">
        <f t="shared" si="8"/>
        <v>-4.008975663945586E-2</v>
      </c>
      <c r="M83" s="7">
        <f t="shared" si="9"/>
        <v>0</v>
      </c>
      <c r="N83" s="7">
        <f t="shared" si="10"/>
        <v>-8.3945928430263668E-3</v>
      </c>
      <c r="O83" s="7">
        <f t="shared" si="11"/>
        <v>-5.0926442490621246E-3</v>
      </c>
      <c r="P83" s="7">
        <f t="shared" si="12"/>
        <v>-2.8801990903706193E-2</v>
      </c>
      <c r="Q83" s="7">
        <f t="shared" si="12"/>
        <v>-1.6477656466464343E-2</v>
      </c>
    </row>
    <row r="84" spans="2:17">
      <c r="B84" s="17">
        <v>43397</v>
      </c>
      <c r="C84" s="8">
        <v>5000</v>
      </c>
      <c r="D84" s="8">
        <v>967</v>
      </c>
      <c r="E84" s="8">
        <v>2875</v>
      </c>
      <c r="F84" s="8">
        <v>4785</v>
      </c>
      <c r="G84" s="8">
        <v>5709</v>
      </c>
      <c r="H84" s="29">
        <v>3170</v>
      </c>
      <c r="I84" s="10">
        <v>2097.58</v>
      </c>
      <c r="K84" s="7">
        <f t="shared" si="7"/>
        <v>-9.950330853168092E-3</v>
      </c>
      <c r="L84" s="7">
        <f t="shared" si="8"/>
        <v>2.7255355867914614E-2</v>
      </c>
      <c r="M84" s="7">
        <f t="shared" si="9"/>
        <v>-1.7376198985408486E-3</v>
      </c>
      <c r="N84" s="7">
        <f t="shared" si="10"/>
        <v>3.1397200046678463E-3</v>
      </c>
      <c r="O84" s="7">
        <f t="shared" si="11"/>
        <v>-5.241102144103435E-3</v>
      </c>
      <c r="P84" s="7">
        <f t="shared" si="12"/>
        <v>-4.7207011349374535E-3</v>
      </c>
      <c r="Q84" s="7">
        <f t="shared" si="12"/>
        <v>-4.0535966897886962E-3</v>
      </c>
    </row>
    <row r="85" spans="2:17">
      <c r="B85" s="18">
        <v>43396</v>
      </c>
      <c r="C85" s="11">
        <v>5050</v>
      </c>
      <c r="D85" s="11">
        <v>941</v>
      </c>
      <c r="E85" s="11">
        <v>2880</v>
      </c>
      <c r="F85" s="11">
        <v>4770</v>
      </c>
      <c r="G85" s="11">
        <v>5739</v>
      </c>
      <c r="H85" s="30">
        <v>3185</v>
      </c>
      <c r="I85" s="31">
        <v>2106.1</v>
      </c>
      <c r="K85" s="7">
        <f t="shared" si="7"/>
        <v>-1.9782400121057075E-3</v>
      </c>
      <c r="L85" s="7">
        <f t="shared" si="8"/>
        <v>-1.9990144876502271E-2</v>
      </c>
      <c r="M85" s="7">
        <f t="shared" si="9"/>
        <v>-3.466207976486284E-3</v>
      </c>
      <c r="N85" s="7">
        <f t="shared" si="10"/>
        <v>-1.1464429890699374E-2</v>
      </c>
      <c r="O85" s="7">
        <f t="shared" si="11"/>
        <v>-1.1951298396269424E-2</v>
      </c>
      <c r="P85" s="7">
        <f t="shared" si="12"/>
        <v>1.4229489103964722E-2</v>
      </c>
      <c r="Q85" s="7">
        <f t="shared" si="12"/>
        <v>-2.6061679194674937E-2</v>
      </c>
    </row>
    <row r="86" spans="2:17">
      <c r="B86" s="17">
        <v>43395</v>
      </c>
      <c r="C86" s="8">
        <v>5060</v>
      </c>
      <c r="D86" s="8">
        <v>960</v>
      </c>
      <c r="E86" s="8">
        <v>2890</v>
      </c>
      <c r="F86" s="8">
        <v>4825</v>
      </c>
      <c r="G86" s="8">
        <v>5808</v>
      </c>
      <c r="H86" s="29">
        <v>3140</v>
      </c>
      <c r="I86" s="10">
        <v>2161.71</v>
      </c>
      <c r="K86" s="7">
        <f t="shared" si="7"/>
        <v>9.9305682026007876E-3</v>
      </c>
      <c r="L86" s="7">
        <f t="shared" si="8"/>
        <v>4.9102713007731821E-2</v>
      </c>
      <c r="M86" s="7">
        <f t="shared" si="9"/>
        <v>8.6881519576378231E-3</v>
      </c>
      <c r="N86" s="7">
        <f t="shared" si="10"/>
        <v>9.370188287584541E-3</v>
      </c>
      <c r="O86" s="7">
        <f t="shared" si="11"/>
        <v>6.7375222477426659E-3</v>
      </c>
      <c r="P86" s="7">
        <f t="shared" si="12"/>
        <v>-3.2892550235891299E-2</v>
      </c>
      <c r="Q86" s="7">
        <f t="shared" si="12"/>
        <v>2.5243356920369329E-3</v>
      </c>
    </row>
    <row r="87" spans="2:17">
      <c r="B87" s="17">
        <v>43392</v>
      </c>
      <c r="C87" s="8">
        <v>5010</v>
      </c>
      <c r="D87" s="8">
        <v>914</v>
      </c>
      <c r="E87" s="8">
        <v>2865</v>
      </c>
      <c r="F87" s="8">
        <v>4780</v>
      </c>
      <c r="G87" s="8">
        <v>5769</v>
      </c>
      <c r="H87" s="29">
        <v>3245</v>
      </c>
      <c r="I87" s="10">
        <v>2156.2600000000002</v>
      </c>
      <c r="K87" s="7">
        <f t="shared" si="7"/>
        <v>-9.9305682026007997E-3</v>
      </c>
      <c r="L87" s="7">
        <f t="shared" si="8"/>
        <v>3.7908663981897794E-2</v>
      </c>
      <c r="M87" s="7">
        <f t="shared" si="9"/>
        <v>-1.2142386825725425E-2</v>
      </c>
      <c r="N87" s="7">
        <f t="shared" si="10"/>
        <v>-7.2954987467242337E-3</v>
      </c>
      <c r="O87" s="7">
        <f t="shared" si="11"/>
        <v>0</v>
      </c>
      <c r="P87" s="7">
        <f t="shared" si="12"/>
        <v>6.1823999083175599E-3</v>
      </c>
      <c r="Q87" s="7">
        <f t="shared" si="12"/>
        <v>3.6937529365408755E-3</v>
      </c>
    </row>
    <row r="88" spans="2:17">
      <c r="B88" s="17">
        <v>43391</v>
      </c>
      <c r="C88" s="8">
        <v>5060</v>
      </c>
      <c r="D88" s="8">
        <v>880</v>
      </c>
      <c r="E88" s="8">
        <v>2900</v>
      </c>
      <c r="F88" s="8">
        <v>4815</v>
      </c>
      <c r="G88" s="8">
        <v>5769</v>
      </c>
      <c r="H88" s="29">
        <v>3225</v>
      </c>
      <c r="I88" s="10">
        <v>2148.31</v>
      </c>
      <c r="K88" s="7">
        <f t="shared" si="7"/>
        <v>1.1928570865273812E-2</v>
      </c>
      <c r="L88" s="7">
        <f t="shared" si="8"/>
        <v>-3.4032931317078069E-3</v>
      </c>
      <c r="M88" s="7">
        <f t="shared" si="9"/>
        <v>-1.0291686036547636E-2</v>
      </c>
      <c r="N88" s="7">
        <f t="shared" si="10"/>
        <v>5.2056338272649704E-3</v>
      </c>
      <c r="O88" s="7">
        <f t="shared" si="11"/>
        <v>8.7047903415731279E-3</v>
      </c>
      <c r="P88" s="7">
        <f t="shared" si="12"/>
        <v>0</v>
      </c>
      <c r="Q88" s="7">
        <f t="shared" si="12"/>
        <v>-8.897556740669707E-3</v>
      </c>
    </row>
    <row r="89" spans="2:17">
      <c r="B89" s="17">
        <v>43390</v>
      </c>
      <c r="C89" s="8">
        <v>5000</v>
      </c>
      <c r="D89" s="8">
        <v>883</v>
      </c>
      <c r="E89" s="8">
        <v>2930</v>
      </c>
      <c r="F89" s="8">
        <v>4790</v>
      </c>
      <c r="G89" s="8">
        <v>5719</v>
      </c>
      <c r="H89" s="29">
        <v>3225</v>
      </c>
      <c r="I89" s="10">
        <v>2167.5100000000002</v>
      </c>
      <c r="K89" s="7">
        <f t="shared" si="7"/>
        <v>0</v>
      </c>
      <c r="L89" s="7">
        <f t="shared" si="8"/>
        <v>-1.1318620336834176E-3</v>
      </c>
      <c r="M89" s="7">
        <f t="shared" si="9"/>
        <v>2.2434072862273058E-2</v>
      </c>
      <c r="N89" s="7">
        <f t="shared" si="10"/>
        <v>-5.2056338272650493E-3</v>
      </c>
      <c r="O89" s="7">
        <f t="shared" si="11"/>
        <v>-3.4910141930463378E-3</v>
      </c>
      <c r="P89" s="7">
        <f t="shared" si="12"/>
        <v>-2.2989518224698718E-2</v>
      </c>
      <c r="Q89" s="7">
        <f t="shared" si="12"/>
        <v>1.0383548400953237E-2</v>
      </c>
    </row>
    <row r="90" spans="2:17">
      <c r="B90" s="18">
        <v>43389</v>
      </c>
      <c r="C90" s="11">
        <v>5000</v>
      </c>
      <c r="D90" s="11">
        <v>884</v>
      </c>
      <c r="E90" s="11">
        <v>2865</v>
      </c>
      <c r="F90" s="11">
        <v>4815</v>
      </c>
      <c r="G90" s="11">
        <v>5739</v>
      </c>
      <c r="H90" s="30">
        <v>3300</v>
      </c>
      <c r="I90" s="31">
        <v>2145.12</v>
      </c>
      <c r="K90" s="7">
        <f t="shared" si="7"/>
        <v>0</v>
      </c>
      <c r="L90" s="7">
        <f t="shared" si="8"/>
        <v>4.5351551653913628E-3</v>
      </c>
      <c r="M90" s="7">
        <f t="shared" si="9"/>
        <v>-1.5584731016698203E-2</v>
      </c>
      <c r="N90" s="7">
        <f t="shared" si="10"/>
        <v>-3.1104224143923909E-3</v>
      </c>
      <c r="O90" s="7">
        <f t="shared" si="11"/>
        <v>-1.3671580946784334E-2</v>
      </c>
      <c r="P90" s="7">
        <f t="shared" si="12"/>
        <v>-7.5472056353829663E-3</v>
      </c>
      <c r="Q90" s="7">
        <f t="shared" si="12"/>
        <v>0</v>
      </c>
    </row>
    <row r="91" spans="2:17">
      <c r="B91" s="17">
        <v>43388</v>
      </c>
      <c r="C91" s="8">
        <v>5000</v>
      </c>
      <c r="D91" s="8">
        <v>880</v>
      </c>
      <c r="E91" s="8">
        <v>2910</v>
      </c>
      <c r="F91" s="8">
        <v>4830</v>
      </c>
      <c r="G91" s="8">
        <v>5818</v>
      </c>
      <c r="H91" s="29">
        <v>3325</v>
      </c>
      <c r="I91" s="10">
        <v>2145.12</v>
      </c>
      <c r="K91" s="7">
        <f t="shared" si="7"/>
        <v>-1.9980026626731087E-3</v>
      </c>
      <c r="L91" s="7">
        <f t="shared" si="8"/>
        <v>5.6980211146377959E-3</v>
      </c>
      <c r="M91" s="7">
        <f t="shared" si="9"/>
        <v>-1.7167386190545851E-3</v>
      </c>
      <c r="N91" s="7">
        <f t="shared" si="10"/>
        <v>-8.2474694300171143E-3</v>
      </c>
      <c r="O91" s="7">
        <f t="shared" si="11"/>
        <v>-1.7173282599485249E-3</v>
      </c>
      <c r="P91" s="7">
        <f t="shared" si="12"/>
        <v>1.8209911379423169E-2</v>
      </c>
      <c r="Q91" s="7">
        <f t="shared" si="12"/>
        <v>-7.7688417354696681E-3</v>
      </c>
    </row>
    <row r="92" spans="2:17">
      <c r="B92" s="17">
        <v>43385</v>
      </c>
      <c r="C92" s="8">
        <v>5010</v>
      </c>
      <c r="D92" s="8">
        <v>875</v>
      </c>
      <c r="E92" s="8">
        <v>2915</v>
      </c>
      <c r="F92" s="8">
        <v>4870</v>
      </c>
      <c r="G92" s="8">
        <v>5828</v>
      </c>
      <c r="H92" s="29">
        <v>3265</v>
      </c>
      <c r="I92" s="10">
        <v>2161.85</v>
      </c>
      <c r="K92" s="7">
        <f t="shared" si="7"/>
        <v>0</v>
      </c>
      <c r="L92" s="7">
        <f t="shared" si="8"/>
        <v>1.3809195274186578E-2</v>
      </c>
      <c r="M92" s="7">
        <f t="shared" si="9"/>
        <v>-1.7137964777346304E-3</v>
      </c>
      <c r="N92" s="7">
        <f t="shared" si="10"/>
        <v>6.1792163659581184E-3</v>
      </c>
      <c r="O92" s="7">
        <f t="shared" si="11"/>
        <v>6.8870795637209934E-3</v>
      </c>
      <c r="P92" s="7">
        <f t="shared" si="12"/>
        <v>9.230834775530522E-3</v>
      </c>
      <c r="Q92" s="7">
        <f t="shared" si="12"/>
        <v>1.4997298465541231E-2</v>
      </c>
    </row>
    <row r="93" spans="2:17">
      <c r="B93" s="17">
        <v>43384</v>
      </c>
      <c r="C93" s="8">
        <v>5010</v>
      </c>
      <c r="D93" s="8">
        <v>863</v>
      </c>
      <c r="E93" s="8">
        <v>2920</v>
      </c>
      <c r="F93" s="8">
        <v>4840</v>
      </c>
      <c r="G93" s="8">
        <v>5788</v>
      </c>
      <c r="H93" s="29">
        <v>3235</v>
      </c>
      <c r="I93" s="10">
        <v>2129.67</v>
      </c>
      <c r="K93" s="7">
        <f t="shared" si="7"/>
        <v>-1.9763489118839635E-2</v>
      </c>
      <c r="L93" s="7">
        <f t="shared" si="8"/>
        <v>-3.6409027191427384E-2</v>
      </c>
      <c r="M93" s="7">
        <f t="shared" si="9"/>
        <v>-5.1238369998693953E-3</v>
      </c>
      <c r="N93" s="7">
        <f t="shared" si="10"/>
        <v>-1.2320484388040624E-2</v>
      </c>
      <c r="O93" s="7">
        <f t="shared" si="11"/>
        <v>-1.8656938249129621E-2</v>
      </c>
      <c r="P93" s="7">
        <f t="shared" si="12"/>
        <v>-3.7912046022248957E-2</v>
      </c>
      <c r="Q93" s="7">
        <f t="shared" si="12"/>
        <v>-4.5411034601667212E-2</v>
      </c>
    </row>
    <row r="94" spans="2:17">
      <c r="B94" s="17">
        <v>43383</v>
      </c>
      <c r="C94" s="8">
        <v>5110</v>
      </c>
      <c r="D94" s="8">
        <v>895</v>
      </c>
      <c r="E94" s="8">
        <v>2935</v>
      </c>
      <c r="F94" s="8">
        <v>4900</v>
      </c>
      <c r="G94" s="8">
        <v>5897</v>
      </c>
      <c r="H94" s="29">
        <v>3360</v>
      </c>
      <c r="I94" s="10">
        <v>2228.61</v>
      </c>
      <c r="K94" s="7">
        <f t="shared" si="7"/>
        <v>1.9588644853329716E-3</v>
      </c>
      <c r="L94" s="7">
        <f t="shared" si="8"/>
        <v>-1.5521375902623464E-2</v>
      </c>
      <c r="M94" s="7">
        <f t="shared" si="9"/>
        <v>-8.4818150559092306E-3</v>
      </c>
      <c r="N94" s="7">
        <f t="shared" si="10"/>
        <v>-2.0387366898483171E-3</v>
      </c>
      <c r="O94" s="7">
        <f t="shared" si="11"/>
        <v>1.1769858685408686E-2</v>
      </c>
      <c r="P94" s="7">
        <f t="shared" si="12"/>
        <v>-1.6236519047640494E-2</v>
      </c>
      <c r="Q94" s="7">
        <f t="shared" si="12"/>
        <v>-1.1252918557595781E-2</v>
      </c>
    </row>
    <row r="95" spans="2:17">
      <c r="B95" s="18">
        <v>43381</v>
      </c>
      <c r="C95" s="11">
        <v>5100</v>
      </c>
      <c r="D95" s="11">
        <v>909</v>
      </c>
      <c r="E95" s="11">
        <v>2960</v>
      </c>
      <c r="F95" s="11">
        <v>4910</v>
      </c>
      <c r="G95" s="11">
        <v>5828</v>
      </c>
      <c r="H95" s="30">
        <v>3415</v>
      </c>
      <c r="I95" s="31">
        <v>2253.83</v>
      </c>
      <c r="K95" s="7">
        <f t="shared" si="7"/>
        <v>-7.8125397367936247E-3</v>
      </c>
      <c r="L95" s="7">
        <f t="shared" si="8"/>
        <v>1.1007155761854929E-3</v>
      </c>
      <c r="M95" s="7">
        <f t="shared" si="9"/>
        <v>-1.6877641137197409E-3</v>
      </c>
      <c r="N95" s="7">
        <f t="shared" si="10"/>
        <v>-2.0345886977875742E-3</v>
      </c>
      <c r="O95" s="7">
        <f t="shared" si="11"/>
        <v>1.8879923399779161E-2</v>
      </c>
      <c r="P95" s="7">
        <f t="shared" si="12"/>
        <v>-2.9239786914352006E-3</v>
      </c>
      <c r="Q95" s="7">
        <f t="shared" si="12"/>
        <v>-6.0557319546102198E-3</v>
      </c>
    </row>
    <row r="96" spans="2:17">
      <c r="B96" s="17">
        <v>43378</v>
      </c>
      <c r="C96" s="8">
        <v>5140</v>
      </c>
      <c r="D96" s="8">
        <v>908</v>
      </c>
      <c r="E96" s="8">
        <v>2965</v>
      </c>
      <c r="F96" s="8">
        <v>4920</v>
      </c>
      <c r="G96" s="8">
        <v>5719</v>
      </c>
      <c r="H96" s="29">
        <v>3425</v>
      </c>
      <c r="I96" s="10">
        <v>2267.52</v>
      </c>
      <c r="K96" s="7">
        <f t="shared" si="7"/>
        <v>3.8986404156573229E-3</v>
      </c>
      <c r="L96" s="7">
        <f t="shared" si="8"/>
        <v>-1.2041743754393701E-2</v>
      </c>
      <c r="M96" s="7">
        <f t="shared" si="9"/>
        <v>0</v>
      </c>
      <c r="N96" s="7">
        <f t="shared" si="10"/>
        <v>3.0534374868902482E-3</v>
      </c>
      <c r="O96" s="7">
        <f t="shared" si="11"/>
        <v>6.8427322001191181E-3</v>
      </c>
      <c r="P96" s="7">
        <f t="shared" si="12"/>
        <v>1.618872734991832E-2</v>
      </c>
      <c r="Q96" s="7">
        <f t="shared" si="12"/>
        <v>-3.0691281926663598E-3</v>
      </c>
    </row>
    <row r="97" spans="2:17">
      <c r="B97" s="17">
        <v>43377</v>
      </c>
      <c r="C97" s="8">
        <v>5120</v>
      </c>
      <c r="D97" s="8">
        <v>919</v>
      </c>
      <c r="E97" s="8">
        <v>2965</v>
      </c>
      <c r="F97" s="8">
        <v>4905</v>
      </c>
      <c r="G97" s="8">
        <v>5680</v>
      </c>
      <c r="H97" s="29">
        <v>3370</v>
      </c>
      <c r="I97" s="10">
        <v>2274.4899999999998</v>
      </c>
      <c r="K97" s="7">
        <f t="shared" si="7"/>
        <v>-1.7425416713859169E-2</v>
      </c>
      <c r="L97" s="7">
        <f t="shared" si="8"/>
        <v>-9.7456104305135086E-3</v>
      </c>
      <c r="M97" s="7">
        <f t="shared" si="9"/>
        <v>2.0443642145814133E-2</v>
      </c>
      <c r="N97" s="7">
        <f t="shared" si="10"/>
        <v>9.2166551049240476E-3</v>
      </c>
      <c r="O97" s="7">
        <f t="shared" si="11"/>
        <v>3.5273405179684406E-3</v>
      </c>
      <c r="P97" s="7">
        <f t="shared" si="12"/>
        <v>-1.4825799602228361E-3</v>
      </c>
      <c r="Q97" s="7">
        <f t="shared" si="12"/>
        <v>-1.530550857243543E-2</v>
      </c>
    </row>
    <row r="98" spans="2:17">
      <c r="B98" s="17">
        <v>43375</v>
      </c>
      <c r="C98" s="8">
        <v>5210</v>
      </c>
      <c r="D98" s="8">
        <v>928</v>
      </c>
      <c r="E98" s="8">
        <v>2905</v>
      </c>
      <c r="F98" s="8">
        <v>4860</v>
      </c>
      <c r="G98" s="8">
        <v>5660</v>
      </c>
      <c r="H98" s="29">
        <v>3375</v>
      </c>
      <c r="I98" s="10">
        <v>2309.5700000000002</v>
      </c>
      <c r="K98" s="7">
        <f t="shared" si="7"/>
        <v>0</v>
      </c>
      <c r="L98" s="7">
        <f t="shared" si="8"/>
        <v>-5.3734680611432347E-3</v>
      </c>
      <c r="M98" s="7">
        <f t="shared" si="9"/>
        <v>-6.8610903799452404E-3</v>
      </c>
      <c r="N98" s="7">
        <f t="shared" si="10"/>
        <v>4.1237171838621562E-3</v>
      </c>
      <c r="O98" s="7">
        <f t="shared" si="11"/>
        <v>-3.5273405179684107E-3</v>
      </c>
      <c r="P98" s="7">
        <f t="shared" si="12"/>
        <v>-1.4803851704342195E-3</v>
      </c>
      <c r="Q98" s="7">
        <f t="shared" si="12"/>
        <v>-1.2610822289872677E-2</v>
      </c>
    </row>
    <row r="99" spans="2:17">
      <c r="B99" s="17">
        <v>43374</v>
      </c>
      <c r="C99" s="8">
        <v>5210</v>
      </c>
      <c r="D99" s="8">
        <v>933</v>
      </c>
      <c r="E99" s="8">
        <v>2925</v>
      </c>
      <c r="F99" s="8">
        <v>4840</v>
      </c>
      <c r="G99" s="8">
        <v>5680</v>
      </c>
      <c r="H99" s="29">
        <v>3380</v>
      </c>
      <c r="I99" s="10">
        <v>2338.88</v>
      </c>
      <c r="K99" s="7">
        <f t="shared" si="7"/>
        <v>0</v>
      </c>
      <c r="L99" s="7">
        <f t="shared" si="8"/>
        <v>4.2964620335053322E-3</v>
      </c>
      <c r="M99" s="7">
        <f t="shared" si="9"/>
        <v>-1.0204170174241736E-2</v>
      </c>
      <c r="N99" s="7">
        <f t="shared" si="10"/>
        <v>2.0682530640590605E-3</v>
      </c>
      <c r="O99" s="7">
        <f t="shared" si="11"/>
        <v>-8.5897626933807199E-3</v>
      </c>
      <c r="P99" s="7">
        <f t="shared" si="12"/>
        <v>1.4803851704342031E-3</v>
      </c>
      <c r="Q99" s="7">
        <f t="shared" si="12"/>
        <v>-1.7898529965424922E-3</v>
      </c>
    </row>
    <row r="100" spans="2:17">
      <c r="B100" s="18">
        <v>43371</v>
      </c>
      <c r="C100" s="11">
        <v>5210</v>
      </c>
      <c r="D100" s="11">
        <v>929</v>
      </c>
      <c r="E100" s="11">
        <v>2955</v>
      </c>
      <c r="F100" s="11">
        <v>4830</v>
      </c>
      <c r="G100" s="11">
        <v>5729</v>
      </c>
      <c r="H100" s="30">
        <v>3375</v>
      </c>
      <c r="I100" s="31">
        <v>2343.0700000000002</v>
      </c>
      <c r="K100" s="7">
        <f t="shared" si="7"/>
        <v>3.8461585874783148E-3</v>
      </c>
      <c r="L100" s="7">
        <f t="shared" si="8"/>
        <v>3.5052876755042303E-2</v>
      </c>
      <c r="M100" s="7">
        <f t="shared" si="9"/>
        <v>-3.3783815916273064E-3</v>
      </c>
      <c r="N100" s="7">
        <f t="shared" si="10"/>
        <v>-1.0346612407763304E-3</v>
      </c>
      <c r="O100" s="7">
        <f t="shared" si="11"/>
        <v>8.5897626933807876E-3</v>
      </c>
      <c r="P100" s="7">
        <f t="shared" si="12"/>
        <v>1.4825799602228961E-3</v>
      </c>
      <c r="Q100" s="7">
        <f t="shared" si="12"/>
        <v>-5.2612657279263687E-3</v>
      </c>
    </row>
    <row r="101" spans="2:17">
      <c r="B101" s="17">
        <v>43370</v>
      </c>
      <c r="C101" s="8">
        <v>5190</v>
      </c>
      <c r="D101" s="8">
        <v>897</v>
      </c>
      <c r="E101" s="8">
        <v>2965</v>
      </c>
      <c r="F101" s="8">
        <v>4835</v>
      </c>
      <c r="G101" s="8">
        <v>5680</v>
      </c>
      <c r="H101" s="29">
        <v>3370</v>
      </c>
      <c r="I101" s="10">
        <v>2355.4299999999998</v>
      </c>
      <c r="K101" s="7">
        <f t="shared" si="7"/>
        <v>1.1628037995119214E-2</v>
      </c>
      <c r="L101" s="7">
        <f t="shared" si="8"/>
        <v>3.3500868852820269E-3</v>
      </c>
      <c r="M101" s="7">
        <f t="shared" si="9"/>
        <v>2.389192142473022E-2</v>
      </c>
      <c r="N101" s="7">
        <f t="shared" si="10"/>
        <v>1.0346612407762387E-3</v>
      </c>
      <c r="O101" s="7">
        <f t="shared" si="11"/>
        <v>1.7621149933992233E-3</v>
      </c>
      <c r="P101" s="7">
        <f t="shared" si="12"/>
        <v>-5.9171770280885072E-3</v>
      </c>
      <c r="Q101" s="7">
        <f t="shared" si="12"/>
        <v>6.927135440676962E-3</v>
      </c>
    </row>
    <row r="102" spans="2:17">
      <c r="B102" s="17">
        <v>43364</v>
      </c>
      <c r="C102" s="8">
        <v>5130</v>
      </c>
      <c r="D102" s="8">
        <v>894</v>
      </c>
      <c r="E102" s="8">
        <v>2895</v>
      </c>
      <c r="F102" s="8">
        <v>4830</v>
      </c>
      <c r="G102" s="8">
        <v>5670</v>
      </c>
      <c r="H102" s="29">
        <v>3390</v>
      </c>
      <c r="I102" s="10">
        <v>2339.17</v>
      </c>
      <c r="K102" s="7">
        <f t="shared" si="7"/>
        <v>3.9062549670652105E-3</v>
      </c>
      <c r="L102" s="7">
        <f t="shared" si="8"/>
        <v>-1.1179431013412834E-3</v>
      </c>
      <c r="M102" s="7">
        <f t="shared" si="9"/>
        <v>-1.7256259674697252E-3</v>
      </c>
      <c r="N102" s="7">
        <f t="shared" si="10"/>
        <v>4.1493835468113969E-3</v>
      </c>
      <c r="O102" s="7">
        <f t="shared" si="11"/>
        <v>-5.2770571008437812E-3</v>
      </c>
      <c r="P102" s="7">
        <f t="shared" si="12"/>
        <v>-8.8106296821549197E-3</v>
      </c>
      <c r="Q102" s="7">
        <f t="shared" si="12"/>
        <v>6.7430155420659587E-3</v>
      </c>
    </row>
    <row r="103" spans="2:17">
      <c r="B103" s="17">
        <v>43363</v>
      </c>
      <c r="C103" s="8">
        <v>5110</v>
      </c>
      <c r="D103" s="8">
        <v>895</v>
      </c>
      <c r="E103" s="8">
        <v>2900</v>
      </c>
      <c r="F103" s="8">
        <v>4810</v>
      </c>
      <c r="G103" s="8">
        <v>5700</v>
      </c>
      <c r="H103" s="29">
        <v>3420</v>
      </c>
      <c r="I103" s="10">
        <v>2323.4499999999998</v>
      </c>
      <c r="K103" s="7">
        <f t="shared" si="7"/>
        <v>3.9215736531816436E-3</v>
      </c>
      <c r="L103" s="7">
        <f t="shared" si="8"/>
        <v>-2.2321437839407832E-3</v>
      </c>
      <c r="M103" s="7">
        <f t="shared" si="9"/>
        <v>-1.7226533114461818E-3</v>
      </c>
      <c r="N103" s="7">
        <f t="shared" si="10"/>
        <v>0</v>
      </c>
      <c r="O103" s="7">
        <f t="shared" si="11"/>
        <v>-1.70468556589593E-2</v>
      </c>
      <c r="P103" s="7">
        <f t="shared" si="12"/>
        <v>4.3956114730381293E-3</v>
      </c>
      <c r="Q103" s="7">
        <f t="shared" si="12"/>
        <v>6.4725145056172984E-3</v>
      </c>
    </row>
    <row r="104" spans="2:17">
      <c r="B104" s="17">
        <v>43362</v>
      </c>
      <c r="C104" s="8">
        <v>5090</v>
      </c>
      <c r="D104" s="8">
        <v>897</v>
      </c>
      <c r="E104" s="8">
        <v>2905</v>
      </c>
      <c r="F104" s="8">
        <v>4810</v>
      </c>
      <c r="G104" s="8">
        <v>5798</v>
      </c>
      <c r="H104" s="29">
        <v>3405</v>
      </c>
      <c r="I104" s="10">
        <v>2308.46</v>
      </c>
      <c r="K104" s="7">
        <f t="shared" si="7"/>
        <v>-5.8766084889850419E-3</v>
      </c>
      <c r="L104" s="7">
        <f t="shared" si="8"/>
        <v>-7.7734983333803626E-3</v>
      </c>
      <c r="M104" s="7">
        <f t="shared" si="9"/>
        <v>1.722653311446156E-3</v>
      </c>
      <c r="N104" s="7">
        <f t="shared" si="10"/>
        <v>-2.0768439448391172E-3</v>
      </c>
      <c r="O104" s="7">
        <f t="shared" si="11"/>
        <v>0</v>
      </c>
      <c r="P104" s="7">
        <f t="shared" si="12"/>
        <v>-2.4656796612860056E-2</v>
      </c>
      <c r="Q104" s="7">
        <f t="shared" si="12"/>
        <v>-2.2523303050971103E-4</v>
      </c>
    </row>
    <row r="105" spans="2:17">
      <c r="B105" s="18">
        <v>43361</v>
      </c>
      <c r="C105" s="11">
        <v>5120</v>
      </c>
      <c r="D105" s="11">
        <v>904</v>
      </c>
      <c r="E105" s="11">
        <v>2900</v>
      </c>
      <c r="F105" s="11">
        <v>4820</v>
      </c>
      <c r="G105" s="11">
        <v>5798</v>
      </c>
      <c r="H105" s="30">
        <v>3490</v>
      </c>
      <c r="I105" s="31">
        <v>2308.98</v>
      </c>
      <c r="K105" s="7">
        <f t="shared" si="7"/>
        <v>9.8136214483246706E-3</v>
      </c>
      <c r="L105" s="7">
        <f t="shared" si="8"/>
        <v>4.4345970678657748E-3</v>
      </c>
      <c r="M105" s="7">
        <f t="shared" si="9"/>
        <v>0</v>
      </c>
      <c r="N105" s="7">
        <f t="shared" si="10"/>
        <v>6.2435166396850204E-3</v>
      </c>
      <c r="O105" s="7">
        <f t="shared" si="11"/>
        <v>0</v>
      </c>
      <c r="P105" s="7">
        <f t="shared" si="12"/>
        <v>2.172424319158249E-2</v>
      </c>
      <c r="Q105" s="7">
        <f t="shared" si="12"/>
        <v>2.5889055849900931E-3</v>
      </c>
    </row>
    <row r="106" spans="2:17">
      <c r="B106" s="17">
        <v>43360</v>
      </c>
      <c r="C106" s="8">
        <v>5070</v>
      </c>
      <c r="D106" s="8">
        <v>900</v>
      </c>
      <c r="E106" s="8">
        <v>2900</v>
      </c>
      <c r="F106" s="8">
        <v>4790</v>
      </c>
      <c r="G106" s="8">
        <v>5798</v>
      </c>
      <c r="H106" s="29">
        <v>3415</v>
      </c>
      <c r="I106" s="10">
        <v>2303.0100000000002</v>
      </c>
      <c r="K106" s="7">
        <f t="shared" si="7"/>
        <v>3.9525743158233418E-3</v>
      </c>
      <c r="L106" s="7">
        <f t="shared" si="8"/>
        <v>8.9286307443013982E-3</v>
      </c>
      <c r="M106" s="7">
        <f t="shared" si="9"/>
        <v>0</v>
      </c>
      <c r="N106" s="7">
        <f t="shared" si="10"/>
        <v>0</v>
      </c>
      <c r="O106" s="7">
        <f t="shared" si="11"/>
        <v>2.2323912759803093E-2</v>
      </c>
      <c r="P106" s="7">
        <f t="shared" si="12"/>
        <v>-2.4585475472614568E-2</v>
      </c>
      <c r="Q106" s="7">
        <f t="shared" si="12"/>
        <v>-6.5956277066804257E-3</v>
      </c>
    </row>
    <row r="107" spans="2:17">
      <c r="B107" s="17">
        <v>43357</v>
      </c>
      <c r="C107" s="8">
        <v>5050</v>
      </c>
      <c r="D107" s="8">
        <v>892</v>
      </c>
      <c r="E107" s="8">
        <v>2900</v>
      </c>
      <c r="F107" s="8">
        <v>4790</v>
      </c>
      <c r="G107" s="8">
        <v>5670</v>
      </c>
      <c r="H107" s="29">
        <v>3500</v>
      </c>
      <c r="I107" s="10">
        <v>2318.25</v>
      </c>
      <c r="K107" s="7">
        <f t="shared" si="7"/>
        <v>0</v>
      </c>
      <c r="L107" s="7">
        <f t="shared" si="8"/>
        <v>-2.2396425935047983E-3</v>
      </c>
      <c r="M107" s="7">
        <f t="shared" si="9"/>
        <v>0</v>
      </c>
      <c r="N107" s="7">
        <f t="shared" si="10"/>
        <v>1.0493275715838723E-2</v>
      </c>
      <c r="O107" s="7">
        <f t="shared" si="11"/>
        <v>-1.7621149933993321E-3</v>
      </c>
      <c r="P107" s="7">
        <f t="shared" si="12"/>
        <v>1.4295928095943715E-3</v>
      </c>
      <c r="Q107" s="7">
        <f t="shared" si="12"/>
        <v>1.3908417963222749E-2</v>
      </c>
    </row>
    <row r="108" spans="2:17">
      <c r="B108" s="17">
        <v>43356</v>
      </c>
      <c r="C108" s="8">
        <v>5050</v>
      </c>
      <c r="D108" s="8">
        <v>894</v>
      </c>
      <c r="E108" s="8">
        <v>2900</v>
      </c>
      <c r="F108" s="8">
        <v>4740</v>
      </c>
      <c r="G108" s="8">
        <v>5680</v>
      </c>
      <c r="H108" s="29">
        <v>3495</v>
      </c>
      <c r="I108" s="10">
        <v>2286.23</v>
      </c>
      <c r="K108" s="7">
        <f t="shared" si="7"/>
        <v>-1.9782400121057075E-3</v>
      </c>
      <c r="L108" s="7">
        <f t="shared" si="8"/>
        <v>-5.5772592981061537E-3</v>
      </c>
      <c r="M108" s="7">
        <f t="shared" si="9"/>
        <v>6.920442844573757E-3</v>
      </c>
      <c r="N108" s="7">
        <f t="shared" si="10"/>
        <v>3.1695747612790395E-3</v>
      </c>
      <c r="O108" s="7">
        <f t="shared" si="11"/>
        <v>5.3705393154239722E-2</v>
      </c>
      <c r="P108" s="7">
        <f t="shared" si="12"/>
        <v>-2.9600469776290744E-2</v>
      </c>
      <c r="Q108" s="7">
        <f t="shared" si="12"/>
        <v>1.4488474132027637E-3</v>
      </c>
    </row>
    <row r="109" spans="2:17">
      <c r="B109" s="17">
        <v>43355</v>
      </c>
      <c r="C109" s="8">
        <v>5060</v>
      </c>
      <c r="D109" s="8">
        <v>899</v>
      </c>
      <c r="E109" s="8">
        <v>2880</v>
      </c>
      <c r="F109" s="8">
        <v>4725</v>
      </c>
      <c r="G109" s="8">
        <v>5383</v>
      </c>
      <c r="H109" s="29">
        <v>3600</v>
      </c>
      <c r="I109" s="10">
        <v>2282.92</v>
      </c>
      <c r="K109" s="7">
        <f t="shared" si="7"/>
        <v>1.2929071198857374E-2</v>
      </c>
      <c r="L109" s="7">
        <f t="shared" si="8"/>
        <v>6.696453595121294E-3</v>
      </c>
      <c r="M109" s="7">
        <f t="shared" si="9"/>
        <v>-1.2079525654601126E-2</v>
      </c>
      <c r="N109" s="7">
        <f t="shared" si="10"/>
        <v>6.3694482854799285E-3</v>
      </c>
      <c r="O109" s="7">
        <f t="shared" si="11"/>
        <v>7.2714033444756581E-3</v>
      </c>
      <c r="P109" s="7">
        <f t="shared" si="12"/>
        <v>4.9832373747875754E-2</v>
      </c>
      <c r="Q109" s="7">
        <f t="shared" si="12"/>
        <v>-1.2264241866214164E-4</v>
      </c>
    </row>
    <row r="110" spans="2:17">
      <c r="B110" s="18">
        <v>43354</v>
      </c>
      <c r="C110" s="11">
        <v>4995</v>
      </c>
      <c r="D110" s="11">
        <v>893</v>
      </c>
      <c r="E110" s="11">
        <v>2915</v>
      </c>
      <c r="F110" s="11">
        <v>4695</v>
      </c>
      <c r="G110" s="11">
        <v>5344</v>
      </c>
      <c r="H110" s="30">
        <v>3425</v>
      </c>
      <c r="I110" s="31">
        <v>2283.1999999999998</v>
      </c>
      <c r="K110" s="7">
        <f t="shared" si="7"/>
        <v>-4.9925216031209817E-3</v>
      </c>
      <c r="L110" s="7">
        <f t="shared" si="8"/>
        <v>2.2421534056897268E-3</v>
      </c>
      <c r="M110" s="7">
        <f t="shared" si="9"/>
        <v>-6.8376334776040753E-3</v>
      </c>
      <c r="N110" s="7">
        <f t="shared" si="10"/>
        <v>0</v>
      </c>
      <c r="O110" s="7">
        <f t="shared" si="11"/>
        <v>3.7495357014793104E-3</v>
      </c>
      <c r="P110" s="7">
        <f t="shared" si="12"/>
        <v>0</v>
      </c>
      <c r="Q110" s="7">
        <f t="shared" si="12"/>
        <v>-2.3885257185477476E-3</v>
      </c>
    </row>
    <row r="111" spans="2:17">
      <c r="B111" s="17">
        <v>43353</v>
      </c>
      <c r="C111" s="8">
        <v>5020</v>
      </c>
      <c r="D111" s="8">
        <v>891</v>
      </c>
      <c r="E111" s="8">
        <v>2935</v>
      </c>
      <c r="F111" s="8">
        <v>4695</v>
      </c>
      <c r="G111" s="8">
        <v>5324</v>
      </c>
      <c r="H111" s="29">
        <v>3425</v>
      </c>
      <c r="I111" s="10">
        <v>2288.66</v>
      </c>
      <c r="K111" s="7">
        <f t="shared" si="7"/>
        <v>-3.9761483796394064E-3</v>
      </c>
      <c r="L111" s="7">
        <f t="shared" si="8"/>
        <v>-6.7114345879868038E-3</v>
      </c>
      <c r="M111" s="7">
        <f t="shared" si="9"/>
        <v>0</v>
      </c>
      <c r="N111" s="7">
        <f t="shared" si="10"/>
        <v>-1.1646505386323579E-2</v>
      </c>
      <c r="O111" s="7">
        <f t="shared" si="11"/>
        <v>0</v>
      </c>
      <c r="P111" s="7">
        <f t="shared" si="12"/>
        <v>-1.4587894636599842E-3</v>
      </c>
      <c r="Q111" s="7">
        <f t="shared" si="12"/>
        <v>3.0983080379636536E-3</v>
      </c>
    </row>
    <row r="112" spans="2:17">
      <c r="B112" s="17">
        <v>43350</v>
      </c>
      <c r="C112" s="8">
        <v>5040</v>
      </c>
      <c r="D112" s="8">
        <v>897</v>
      </c>
      <c r="E112" s="8">
        <v>2935</v>
      </c>
      <c r="F112" s="8">
        <v>4750</v>
      </c>
      <c r="G112" s="8">
        <v>5324</v>
      </c>
      <c r="H112" s="29">
        <v>3430</v>
      </c>
      <c r="I112" s="10">
        <v>2281.58</v>
      </c>
      <c r="K112" s="7">
        <f t="shared" si="7"/>
        <v>-3.9604012160969048E-3</v>
      </c>
      <c r="L112" s="7">
        <f t="shared" si="8"/>
        <v>-8.8790816411300471E-3</v>
      </c>
      <c r="M112" s="7">
        <f t="shared" si="9"/>
        <v>-5.0977170716687177E-3</v>
      </c>
      <c r="N112" s="7">
        <f t="shared" si="10"/>
        <v>-1.0520779508037803E-3</v>
      </c>
      <c r="O112" s="7">
        <f t="shared" si="11"/>
        <v>0</v>
      </c>
      <c r="P112" s="7">
        <f t="shared" si="12"/>
        <v>0</v>
      </c>
      <c r="Q112" s="7">
        <f t="shared" si="12"/>
        <v>-2.6394190220510082E-3</v>
      </c>
    </row>
    <row r="113" spans="2:17">
      <c r="B113" s="17">
        <v>43349</v>
      </c>
      <c r="C113" s="8">
        <v>5060</v>
      </c>
      <c r="D113" s="8">
        <v>905</v>
      </c>
      <c r="E113" s="8">
        <v>2950</v>
      </c>
      <c r="F113" s="8">
        <v>4755</v>
      </c>
      <c r="G113" s="8">
        <v>5324</v>
      </c>
      <c r="H113" s="29">
        <v>3430</v>
      </c>
      <c r="I113" s="10">
        <v>2287.61</v>
      </c>
      <c r="K113" s="7">
        <f t="shared" si="7"/>
        <v>0</v>
      </c>
      <c r="L113" s="7">
        <f t="shared" si="8"/>
        <v>-9.8956277542238489E-3</v>
      </c>
      <c r="M113" s="7">
        <f t="shared" si="9"/>
        <v>-1.6934805063330315E-3</v>
      </c>
      <c r="N113" s="7">
        <f t="shared" si="10"/>
        <v>0</v>
      </c>
      <c r="O113" s="7">
        <f t="shared" si="11"/>
        <v>1.8800531952435035E-3</v>
      </c>
      <c r="P113" s="7">
        <f t="shared" si="12"/>
        <v>1.0256500167189061E-2</v>
      </c>
      <c r="Q113" s="7">
        <f t="shared" si="12"/>
        <v>-1.8168403339818258E-3</v>
      </c>
    </row>
    <row r="114" spans="2:17">
      <c r="B114" s="17">
        <v>43348</v>
      </c>
      <c r="C114" s="8">
        <v>5060</v>
      </c>
      <c r="D114" s="8">
        <v>914</v>
      </c>
      <c r="E114" s="8">
        <v>2955</v>
      </c>
      <c r="F114" s="8">
        <v>4755</v>
      </c>
      <c r="G114" s="8">
        <v>5314</v>
      </c>
      <c r="H114" s="29">
        <v>3395</v>
      </c>
      <c r="I114" s="10">
        <v>2291.77</v>
      </c>
      <c r="K114" s="7">
        <f t="shared" si="7"/>
        <v>7.9365495957363415E-3</v>
      </c>
      <c r="L114" s="7">
        <f t="shared" si="8"/>
        <v>3.1113620849069035E-2</v>
      </c>
      <c r="M114" s="7">
        <f t="shared" si="9"/>
        <v>-1.6906174779074388E-3</v>
      </c>
      <c r="N114" s="7">
        <f t="shared" si="10"/>
        <v>-1.0509722459750043E-3</v>
      </c>
      <c r="O114" s="7">
        <f t="shared" si="11"/>
        <v>-1.8800531952433901E-3</v>
      </c>
      <c r="P114" s="7">
        <f t="shared" si="12"/>
        <v>-1.025650016718911E-2</v>
      </c>
      <c r="Q114" s="7">
        <f t="shared" si="12"/>
        <v>-1.0396209524759899E-2</v>
      </c>
    </row>
    <row r="115" spans="2:17">
      <c r="B115" s="18">
        <v>43347</v>
      </c>
      <c r="C115" s="11">
        <v>5020</v>
      </c>
      <c r="D115" s="11">
        <v>886</v>
      </c>
      <c r="E115" s="11">
        <v>2960</v>
      </c>
      <c r="F115" s="11">
        <v>4760</v>
      </c>
      <c r="G115" s="11">
        <v>5324</v>
      </c>
      <c r="H115" s="30">
        <v>3430</v>
      </c>
      <c r="I115" s="31">
        <v>2315.7199999999998</v>
      </c>
      <c r="K115" s="7">
        <f t="shared" si="7"/>
        <v>-7.9365495957363034E-3</v>
      </c>
      <c r="L115" s="7">
        <f t="shared" si="8"/>
        <v>0</v>
      </c>
      <c r="M115" s="7">
        <f t="shared" si="9"/>
        <v>0</v>
      </c>
      <c r="N115" s="7">
        <f t="shared" si="10"/>
        <v>1.0509722459750015E-3</v>
      </c>
      <c r="O115" s="7">
        <f t="shared" si="11"/>
        <v>0</v>
      </c>
      <c r="P115" s="7">
        <f t="shared" si="12"/>
        <v>0</v>
      </c>
      <c r="Q115" s="7">
        <f t="shared" si="12"/>
        <v>3.759671293574505E-3</v>
      </c>
    </row>
    <row r="116" spans="2:17">
      <c r="B116" s="17">
        <v>43346</v>
      </c>
      <c r="C116" s="8">
        <v>5060</v>
      </c>
      <c r="D116" s="8">
        <v>886</v>
      </c>
      <c r="E116" s="8">
        <v>2960</v>
      </c>
      <c r="F116" s="8">
        <v>4755</v>
      </c>
      <c r="G116" s="8">
        <v>5324</v>
      </c>
      <c r="H116" s="29">
        <v>3430</v>
      </c>
      <c r="I116" s="10">
        <v>2307.0300000000002</v>
      </c>
      <c r="K116" s="7">
        <f t="shared" si="7"/>
        <v>-1.3739175883304046E-2</v>
      </c>
      <c r="L116" s="7">
        <f t="shared" si="8"/>
        <v>1.129305597151487E-3</v>
      </c>
      <c r="M116" s="7">
        <f t="shared" si="9"/>
        <v>-1.6877641137197409E-3</v>
      </c>
      <c r="N116" s="7">
        <f t="shared" si="10"/>
        <v>2.1052639354624146E-3</v>
      </c>
      <c r="O116" s="7">
        <f t="shared" si="11"/>
        <v>-1.8765252269573457E-3</v>
      </c>
      <c r="P116" s="7">
        <f t="shared" si="12"/>
        <v>1.4587894636598666E-3</v>
      </c>
      <c r="Q116" s="7">
        <f t="shared" si="12"/>
        <v>-6.846812106101741E-3</v>
      </c>
    </row>
    <row r="117" spans="2:17">
      <c r="B117" s="17">
        <v>43343</v>
      </c>
      <c r="C117" s="8">
        <v>5130</v>
      </c>
      <c r="D117" s="8">
        <v>885</v>
      </c>
      <c r="E117" s="8">
        <v>2965</v>
      </c>
      <c r="F117" s="8">
        <v>4745</v>
      </c>
      <c r="G117" s="8">
        <v>5334</v>
      </c>
      <c r="H117" s="29">
        <v>3425</v>
      </c>
      <c r="I117" s="10">
        <v>2322.88</v>
      </c>
      <c r="K117" s="7">
        <f t="shared" si="7"/>
        <v>2.1675725479040321E-2</v>
      </c>
      <c r="L117" s="7">
        <f t="shared" si="8"/>
        <v>0</v>
      </c>
      <c r="M117" s="7">
        <f t="shared" si="9"/>
        <v>1.700721264723315E-2</v>
      </c>
      <c r="N117" s="7">
        <f t="shared" si="10"/>
        <v>2.1097054238496567E-3</v>
      </c>
      <c r="O117" s="7">
        <f t="shared" si="11"/>
        <v>0</v>
      </c>
      <c r="P117" s="7">
        <f t="shared" si="12"/>
        <v>0</v>
      </c>
      <c r="Q117" s="7">
        <f t="shared" si="12"/>
        <v>6.7081152495304395E-3</v>
      </c>
    </row>
    <row r="118" spans="2:17">
      <c r="B118" s="17">
        <v>43342</v>
      </c>
      <c r="C118" s="8">
        <v>5020</v>
      </c>
      <c r="D118" s="8">
        <v>885</v>
      </c>
      <c r="E118" s="8">
        <v>2915</v>
      </c>
      <c r="F118" s="8">
        <v>4735</v>
      </c>
      <c r="G118" s="8">
        <v>5334</v>
      </c>
      <c r="H118" s="29">
        <v>3425</v>
      </c>
      <c r="I118" s="10">
        <v>2307.35</v>
      </c>
      <c r="K118" s="7">
        <f t="shared" si="7"/>
        <v>0</v>
      </c>
      <c r="L118" s="7">
        <f t="shared" si="8"/>
        <v>5.6657375356772999E-3</v>
      </c>
      <c r="M118" s="7">
        <f t="shared" si="9"/>
        <v>1.7167386190545491E-3</v>
      </c>
      <c r="N118" s="7">
        <f t="shared" si="10"/>
        <v>9.5491441798536449E-3</v>
      </c>
      <c r="O118" s="7">
        <f t="shared" si="11"/>
        <v>1.8765252269573923E-3</v>
      </c>
      <c r="P118" s="7">
        <f t="shared" si="12"/>
        <v>-1.4587894636599842E-3</v>
      </c>
      <c r="Q118" s="7">
        <f t="shared" si="12"/>
        <v>-7.2784306065188287E-4</v>
      </c>
    </row>
    <row r="119" spans="2:17">
      <c r="B119" s="17">
        <v>43341</v>
      </c>
      <c r="C119" s="8">
        <v>5020</v>
      </c>
      <c r="D119" s="8">
        <v>880</v>
      </c>
      <c r="E119" s="8">
        <v>2910</v>
      </c>
      <c r="F119" s="8">
        <v>4690</v>
      </c>
      <c r="G119" s="8">
        <v>5324</v>
      </c>
      <c r="H119" s="29">
        <v>3430</v>
      </c>
      <c r="I119" s="10">
        <v>2309.0300000000002</v>
      </c>
      <c r="K119" s="7">
        <f t="shared" si="7"/>
        <v>0</v>
      </c>
      <c r="L119" s="7">
        <f t="shared" si="8"/>
        <v>5.6980211146377959E-3</v>
      </c>
      <c r="M119" s="7">
        <f t="shared" si="9"/>
        <v>0</v>
      </c>
      <c r="N119" s="7">
        <f t="shared" si="10"/>
        <v>5.344748158880943E-3</v>
      </c>
      <c r="O119" s="7">
        <f t="shared" si="11"/>
        <v>5.4619214794953443E-3</v>
      </c>
      <c r="P119" s="7">
        <f t="shared" si="12"/>
        <v>0</v>
      </c>
      <c r="Q119" s="7">
        <f t="shared" si="12"/>
        <v>2.5627974956174558E-3</v>
      </c>
    </row>
    <row r="120" spans="2:17">
      <c r="B120" s="18">
        <v>43340</v>
      </c>
      <c r="C120" s="11">
        <v>5020</v>
      </c>
      <c r="D120" s="11">
        <v>875</v>
      </c>
      <c r="E120" s="11">
        <v>2910</v>
      </c>
      <c r="F120" s="11">
        <v>4665</v>
      </c>
      <c r="G120" s="11">
        <v>5295</v>
      </c>
      <c r="H120" s="30">
        <v>3430</v>
      </c>
      <c r="I120" s="31">
        <v>2303.12</v>
      </c>
      <c r="K120" s="7">
        <f t="shared" si="7"/>
        <v>9.0045630930817525E-3</v>
      </c>
      <c r="L120" s="7">
        <f t="shared" si="8"/>
        <v>2.2883305180122159E-3</v>
      </c>
      <c r="M120" s="7">
        <f t="shared" si="9"/>
        <v>6.8965790590604587E-3</v>
      </c>
      <c r="N120" s="7">
        <f t="shared" si="10"/>
        <v>8.611463334918544E-3</v>
      </c>
      <c r="O120" s="7">
        <f t="shared" si="11"/>
        <v>0</v>
      </c>
      <c r="P120" s="7">
        <f t="shared" si="12"/>
        <v>-4.3636432877733533E-3</v>
      </c>
      <c r="Q120" s="7">
        <f t="shared" si="12"/>
        <v>1.6599966440244429E-3</v>
      </c>
    </row>
    <row r="121" spans="2:17">
      <c r="B121" s="17">
        <v>43339</v>
      </c>
      <c r="C121" s="8">
        <v>4975</v>
      </c>
      <c r="D121" s="8">
        <v>873</v>
      </c>
      <c r="E121" s="8">
        <v>2890</v>
      </c>
      <c r="F121" s="8">
        <v>4625</v>
      </c>
      <c r="G121" s="8">
        <v>5295</v>
      </c>
      <c r="H121" s="29">
        <v>3445</v>
      </c>
      <c r="I121" s="10">
        <v>2299.3000000000002</v>
      </c>
      <c r="K121" s="7">
        <f t="shared" si="7"/>
        <v>1.0055305020187962E-3</v>
      </c>
      <c r="L121" s="7">
        <f t="shared" si="8"/>
        <v>-9.1220700965773029E-3</v>
      </c>
      <c r="M121" s="7">
        <f t="shared" si="9"/>
        <v>5.2038278750270442E-3</v>
      </c>
      <c r="N121" s="7">
        <f t="shared" si="10"/>
        <v>1.0816658707409699E-3</v>
      </c>
      <c r="O121" s="7">
        <f t="shared" si="11"/>
        <v>-7.3384467064527481E-3</v>
      </c>
      <c r="P121" s="7">
        <f t="shared" si="12"/>
        <v>4.3636432877732717E-3</v>
      </c>
      <c r="Q121" s="7">
        <f t="shared" si="12"/>
        <v>2.6521460245892349E-3</v>
      </c>
    </row>
    <row r="122" spans="2:17">
      <c r="B122" s="17">
        <v>43336</v>
      </c>
      <c r="C122" s="8">
        <v>4970</v>
      </c>
      <c r="D122" s="8">
        <v>881</v>
      </c>
      <c r="E122" s="8">
        <v>2875</v>
      </c>
      <c r="F122" s="8">
        <v>4620</v>
      </c>
      <c r="G122" s="8">
        <v>5334</v>
      </c>
      <c r="H122" s="29">
        <v>3430</v>
      </c>
      <c r="I122" s="10">
        <v>2293.21</v>
      </c>
      <c r="K122" s="7">
        <f t="shared" si="7"/>
        <v>8.0808520539386742E-3</v>
      </c>
      <c r="L122" s="7">
        <f t="shared" si="8"/>
        <v>-4.530019071750011E-3</v>
      </c>
      <c r="M122" s="7">
        <f t="shared" si="9"/>
        <v>0</v>
      </c>
      <c r="N122" s="7">
        <f t="shared" si="10"/>
        <v>3.2520353863773159E-3</v>
      </c>
      <c r="O122" s="7">
        <f t="shared" si="11"/>
        <v>7.338446706452853E-3</v>
      </c>
      <c r="P122" s="7">
        <f t="shared" si="12"/>
        <v>0</v>
      </c>
      <c r="Q122" s="7">
        <f t="shared" si="12"/>
        <v>4.6374386238666266E-3</v>
      </c>
    </row>
    <row r="123" spans="2:17">
      <c r="B123" s="17">
        <v>43335</v>
      </c>
      <c r="C123" s="8">
        <v>4930</v>
      </c>
      <c r="D123" s="8">
        <v>885</v>
      </c>
      <c r="E123" s="8">
        <v>2875</v>
      </c>
      <c r="F123" s="8">
        <v>4605</v>
      </c>
      <c r="G123" s="8">
        <v>5295</v>
      </c>
      <c r="H123" s="29">
        <v>3430</v>
      </c>
      <c r="I123" s="10">
        <v>2282.6</v>
      </c>
      <c r="K123" s="7">
        <f t="shared" si="7"/>
        <v>-3.037977020076698E-3</v>
      </c>
      <c r="L123" s="7">
        <f t="shared" si="8"/>
        <v>5.6657375356772999E-3</v>
      </c>
      <c r="M123" s="7">
        <f t="shared" si="9"/>
        <v>1.224862207619902E-2</v>
      </c>
      <c r="N123" s="7">
        <f t="shared" si="10"/>
        <v>1.0863662122207896E-3</v>
      </c>
      <c r="O123" s="7">
        <f t="shared" si="11"/>
        <v>9.4877372051093839E-3</v>
      </c>
      <c r="P123" s="7">
        <f t="shared" si="12"/>
        <v>-4.3636432877733533E-3</v>
      </c>
      <c r="Q123" s="7">
        <f t="shared" si="12"/>
        <v>4.0694272268363366E-3</v>
      </c>
    </row>
    <row r="124" spans="2:17">
      <c r="B124" s="17">
        <v>43334</v>
      </c>
      <c r="C124" s="8">
        <v>4945</v>
      </c>
      <c r="D124" s="8">
        <v>880</v>
      </c>
      <c r="E124" s="8">
        <v>2840</v>
      </c>
      <c r="F124" s="8">
        <v>4600</v>
      </c>
      <c r="G124" s="8">
        <v>5245</v>
      </c>
      <c r="H124" s="29">
        <v>3445</v>
      </c>
      <c r="I124" s="10">
        <v>2273.33</v>
      </c>
      <c r="K124" s="7">
        <f t="shared" si="7"/>
        <v>5.0684345704587325E-3</v>
      </c>
      <c r="L124" s="7">
        <f t="shared" si="8"/>
        <v>1.1370097870751019E-3</v>
      </c>
      <c r="M124" s="7">
        <f t="shared" si="9"/>
        <v>-2.0906684819313712E-2</v>
      </c>
      <c r="N124" s="7">
        <f t="shared" si="10"/>
        <v>0</v>
      </c>
      <c r="O124" s="7">
        <f t="shared" si="11"/>
        <v>-1.9047624806539474E-3</v>
      </c>
      <c r="P124" s="7">
        <f t="shared" si="12"/>
        <v>5.8224327514332288E-3</v>
      </c>
      <c r="Q124" s="7">
        <f t="shared" si="12"/>
        <v>1.4394540484650206E-3</v>
      </c>
    </row>
    <row r="125" spans="2:17">
      <c r="B125" s="18">
        <v>43333</v>
      </c>
      <c r="C125" s="11">
        <v>4920</v>
      </c>
      <c r="D125" s="11">
        <v>879</v>
      </c>
      <c r="E125" s="11">
        <v>2900</v>
      </c>
      <c r="F125" s="11">
        <v>4600</v>
      </c>
      <c r="G125" s="11">
        <v>5255</v>
      </c>
      <c r="H125" s="30">
        <v>3425</v>
      </c>
      <c r="I125" s="31">
        <v>2270.06</v>
      </c>
      <c r="K125" s="7">
        <f t="shared" si="7"/>
        <v>-6.0790460763822263E-3</v>
      </c>
      <c r="L125" s="7">
        <f t="shared" si="8"/>
        <v>3.4188067487854611E-3</v>
      </c>
      <c r="M125" s="7">
        <f t="shared" si="9"/>
        <v>0</v>
      </c>
      <c r="N125" s="7">
        <f t="shared" si="10"/>
        <v>1.0875476873989189E-3</v>
      </c>
      <c r="O125" s="7">
        <f t="shared" si="11"/>
        <v>1.5147447130315003E-2</v>
      </c>
      <c r="P125" s="7">
        <f t="shared" si="12"/>
        <v>-1.4587894636599842E-3</v>
      </c>
      <c r="Q125" s="7">
        <f t="shared" si="12"/>
        <v>9.8187130383394633E-3</v>
      </c>
    </row>
    <row r="126" spans="2:17">
      <c r="B126" s="17">
        <v>43332</v>
      </c>
      <c r="C126" s="8">
        <v>4950</v>
      </c>
      <c r="D126" s="8">
        <v>876</v>
      </c>
      <c r="E126" s="8">
        <v>2900</v>
      </c>
      <c r="F126" s="8">
        <v>4595</v>
      </c>
      <c r="G126" s="8">
        <v>5176</v>
      </c>
      <c r="H126" s="29">
        <v>3430</v>
      </c>
      <c r="I126" s="10">
        <v>2247.88</v>
      </c>
      <c r="K126" s="7">
        <f t="shared" si="7"/>
        <v>7.0958229814690804E-3</v>
      </c>
      <c r="L126" s="7">
        <f t="shared" si="8"/>
        <v>-2.2805026987252177E-3</v>
      </c>
      <c r="M126" s="7">
        <f t="shared" si="9"/>
        <v>1.7256259674698574E-3</v>
      </c>
      <c r="N126" s="7">
        <f t="shared" si="10"/>
        <v>1.0887317351966558E-3</v>
      </c>
      <c r="O126" s="7">
        <f t="shared" si="11"/>
        <v>3.8714721216584072E-3</v>
      </c>
      <c r="P126" s="7">
        <f t="shared" si="12"/>
        <v>7.3153215763729152E-3</v>
      </c>
      <c r="Q126" s="7">
        <f t="shared" si="12"/>
        <v>3.6930497668851613E-4</v>
      </c>
    </row>
    <row r="127" spans="2:17">
      <c r="B127" s="17">
        <v>43329</v>
      </c>
      <c r="C127" s="8">
        <v>4915</v>
      </c>
      <c r="D127" s="8">
        <v>878</v>
      </c>
      <c r="E127" s="8">
        <v>2895</v>
      </c>
      <c r="F127" s="8">
        <v>4590</v>
      </c>
      <c r="G127" s="8">
        <v>5156</v>
      </c>
      <c r="H127" s="29">
        <v>3405</v>
      </c>
      <c r="I127" s="10">
        <v>2247.0500000000002</v>
      </c>
      <c r="K127" s="7">
        <f t="shared" si="7"/>
        <v>-1.4141649814671742E-2</v>
      </c>
      <c r="L127" s="7">
        <f t="shared" si="8"/>
        <v>-3.411032301062821E-3</v>
      </c>
      <c r="M127" s="7">
        <f t="shared" si="9"/>
        <v>-8.5985052552317934E-3</v>
      </c>
      <c r="N127" s="7">
        <f t="shared" si="10"/>
        <v>3.2733253449691085E-3</v>
      </c>
      <c r="O127" s="7">
        <f t="shared" si="11"/>
        <v>1.9413712173885446E-3</v>
      </c>
      <c r="P127" s="7">
        <f t="shared" si="12"/>
        <v>-3.1794585661152557E-2</v>
      </c>
      <c r="Q127" s="7">
        <f t="shared" si="12"/>
        <v>2.7852998832715269E-3</v>
      </c>
    </row>
    <row r="128" spans="2:17">
      <c r="B128" s="17">
        <v>43328</v>
      </c>
      <c r="C128" s="8">
        <v>4985</v>
      </c>
      <c r="D128" s="8">
        <v>881</v>
      </c>
      <c r="E128" s="8">
        <v>2920</v>
      </c>
      <c r="F128" s="8">
        <v>4575</v>
      </c>
      <c r="G128" s="8">
        <v>5146</v>
      </c>
      <c r="H128" s="29">
        <v>3515</v>
      </c>
      <c r="I128" s="10">
        <v>2240.8000000000002</v>
      </c>
      <c r="K128" s="7">
        <f t="shared" si="7"/>
        <v>-5.0025116829717992E-3</v>
      </c>
      <c r="L128" s="7">
        <f t="shared" si="8"/>
        <v>-1.3528954940319565E-2</v>
      </c>
      <c r="M128" s="7">
        <f t="shared" si="9"/>
        <v>2.2511773172216903E-2</v>
      </c>
      <c r="N128" s="7">
        <f t="shared" si="10"/>
        <v>-9.7880063661628207E-3</v>
      </c>
      <c r="O128" s="7">
        <f t="shared" si="11"/>
        <v>-3.8789808140963274E-3</v>
      </c>
      <c r="P128" s="7">
        <f t="shared" si="12"/>
        <v>0</v>
      </c>
      <c r="Q128" s="7">
        <f t="shared" si="12"/>
        <v>-8.049451090994893E-3</v>
      </c>
    </row>
    <row r="129" spans="2:17">
      <c r="B129" s="17">
        <v>43326</v>
      </c>
      <c r="C129" s="8">
        <v>5010</v>
      </c>
      <c r="D129" s="8">
        <v>893</v>
      </c>
      <c r="E129" s="8">
        <v>2855</v>
      </c>
      <c r="F129" s="8">
        <v>4620</v>
      </c>
      <c r="G129" s="8">
        <v>5166</v>
      </c>
      <c r="H129" s="29">
        <v>3515</v>
      </c>
      <c r="I129" s="10">
        <v>2258.91</v>
      </c>
      <c r="K129" s="7">
        <f t="shared" si="7"/>
        <v>1.0030174359937251E-2</v>
      </c>
      <c r="L129" s="7">
        <f t="shared" si="8"/>
        <v>-4.8096701361923157E-2</v>
      </c>
      <c r="M129" s="7">
        <f t="shared" si="9"/>
        <v>-2.0797976694482186E-2</v>
      </c>
      <c r="N129" s="7">
        <f t="shared" si="10"/>
        <v>-6.4725145056174788E-3</v>
      </c>
      <c r="O129" s="7">
        <f t="shared" si="11"/>
        <v>1.9376095967078659E-3</v>
      </c>
      <c r="P129" s="7">
        <f t="shared" si="12"/>
        <v>7.1377890482925274E-3</v>
      </c>
      <c r="Q129" s="7">
        <f t="shared" si="12"/>
        <v>4.6413061202986786E-3</v>
      </c>
    </row>
    <row r="130" spans="2:17">
      <c r="B130" s="18">
        <v>43325</v>
      </c>
      <c r="C130" s="11">
        <v>4960</v>
      </c>
      <c r="D130" s="11">
        <v>937</v>
      </c>
      <c r="E130" s="11">
        <v>2915</v>
      </c>
      <c r="F130" s="11">
        <v>4650</v>
      </c>
      <c r="G130" s="11">
        <v>5156</v>
      </c>
      <c r="H130" s="30">
        <v>3490</v>
      </c>
      <c r="I130" s="31">
        <v>2248.4499999999998</v>
      </c>
      <c r="K130" s="7">
        <f t="shared" si="7"/>
        <v>-2.0140993717012562E-3</v>
      </c>
      <c r="L130" s="7">
        <f t="shared" si="8"/>
        <v>3.6960728821436861E-2</v>
      </c>
      <c r="M130" s="7">
        <f t="shared" si="9"/>
        <v>5.1590828100274233E-3</v>
      </c>
      <c r="N130" s="7">
        <f t="shared" si="10"/>
        <v>3.23102058144654E-3</v>
      </c>
      <c r="O130" s="7">
        <f t="shared" si="11"/>
        <v>3.8865186892809876E-3</v>
      </c>
      <c r="P130" s="7">
        <f t="shared" si="12"/>
        <v>-8.5592533956699475E-3</v>
      </c>
      <c r="Q130" s="7">
        <f t="shared" si="12"/>
        <v>-1.5157289151116955E-2</v>
      </c>
    </row>
    <row r="131" spans="2:17">
      <c r="B131" s="17">
        <v>43322</v>
      </c>
      <c r="C131" s="8">
        <v>4970</v>
      </c>
      <c r="D131" s="8">
        <v>903</v>
      </c>
      <c r="E131" s="8">
        <v>2900</v>
      </c>
      <c r="F131" s="8">
        <v>4635</v>
      </c>
      <c r="G131" s="8">
        <v>5136</v>
      </c>
      <c r="H131" s="29">
        <v>3520</v>
      </c>
      <c r="I131" s="10">
        <v>2282.79</v>
      </c>
      <c r="K131" s="7">
        <f t="shared" si="7"/>
        <v>-1.0055305020187607E-3</v>
      </c>
      <c r="L131" s="7">
        <f t="shared" si="8"/>
        <v>-9.9174366573459155E-3</v>
      </c>
      <c r="M131" s="7">
        <f t="shared" si="9"/>
        <v>0</v>
      </c>
      <c r="N131" s="7">
        <f t="shared" si="10"/>
        <v>-6.4516352814887193E-3</v>
      </c>
      <c r="O131" s="7">
        <f t="shared" si="11"/>
        <v>0</v>
      </c>
      <c r="P131" s="7">
        <f t="shared" si="12"/>
        <v>-5.6657375356773077E-3</v>
      </c>
      <c r="Q131" s="7">
        <f t="shared" si="12"/>
        <v>-9.1224877704658043E-3</v>
      </c>
    </row>
    <row r="132" spans="2:17">
      <c r="B132" s="17">
        <v>43321</v>
      </c>
      <c r="C132" s="8">
        <v>4975</v>
      </c>
      <c r="D132" s="8">
        <v>912</v>
      </c>
      <c r="E132" s="8">
        <v>2900</v>
      </c>
      <c r="F132" s="8">
        <v>4665</v>
      </c>
      <c r="G132" s="8">
        <v>5136</v>
      </c>
      <c r="H132" s="29">
        <v>3540</v>
      </c>
      <c r="I132" s="10">
        <v>2303.71</v>
      </c>
      <c r="K132" s="7">
        <f t="shared" si="7"/>
        <v>-1.0045204260054762E-3</v>
      </c>
      <c r="L132" s="7">
        <f t="shared" si="8"/>
        <v>-1.0905233482262468E-2</v>
      </c>
      <c r="M132" s="7">
        <f t="shared" si="9"/>
        <v>1.7256259674698574E-3</v>
      </c>
      <c r="N132" s="7">
        <f t="shared" si="10"/>
        <v>-5.3447481588808163E-3</v>
      </c>
      <c r="O132" s="7">
        <f t="shared" si="11"/>
        <v>0</v>
      </c>
      <c r="P132" s="7">
        <f t="shared" si="12"/>
        <v>1.1363758650315003E-2</v>
      </c>
      <c r="Q132" s="7">
        <f t="shared" si="12"/>
        <v>9.8150777885362694E-4</v>
      </c>
    </row>
    <row r="133" spans="2:17">
      <c r="B133" s="17">
        <v>43320</v>
      </c>
      <c r="C133" s="8">
        <v>4980</v>
      </c>
      <c r="D133" s="8">
        <v>922</v>
      </c>
      <c r="E133" s="8">
        <v>2895</v>
      </c>
      <c r="F133" s="8">
        <v>4690</v>
      </c>
      <c r="G133" s="8">
        <v>5136</v>
      </c>
      <c r="H133" s="29">
        <v>3500</v>
      </c>
      <c r="I133" s="10">
        <v>2301.4499999999998</v>
      </c>
      <c r="K133" s="7">
        <f t="shared" si="7"/>
        <v>-1.1976191046715649E-2</v>
      </c>
      <c r="L133" s="7">
        <f t="shared" si="8"/>
        <v>-2.166848085090314E-3</v>
      </c>
      <c r="M133" s="7">
        <f t="shared" si="9"/>
        <v>1.7422043446664415E-2</v>
      </c>
      <c r="N133" s="7">
        <f t="shared" si="10"/>
        <v>-3.1931905791549088E-3</v>
      </c>
      <c r="O133" s="7" t="str">
        <f t="shared" si="11"/>
        <v/>
      </c>
      <c r="P133" s="7">
        <f t="shared" si="12"/>
        <v>0</v>
      </c>
      <c r="Q133" s="7">
        <f t="shared" si="12"/>
        <v>5.6067334423952765E-4</v>
      </c>
    </row>
    <row r="134" spans="2:17">
      <c r="B134" s="17">
        <v>43319</v>
      </c>
      <c r="C134" s="8">
        <v>5040</v>
      </c>
      <c r="D134" s="8">
        <v>924</v>
      </c>
      <c r="E134" s="8">
        <v>2845</v>
      </c>
      <c r="F134" s="8">
        <v>4705</v>
      </c>
      <c r="G134" s="8"/>
      <c r="H134" s="29">
        <v>3500</v>
      </c>
      <c r="I134" s="10">
        <v>2300.16</v>
      </c>
      <c r="K134" s="7">
        <f t="shared" si="7"/>
        <v>1.197619104671562E-2</v>
      </c>
      <c r="L134" s="7">
        <f t="shared" si="8"/>
        <v>5.563169598614863E-2</v>
      </c>
      <c r="M134" s="7">
        <f t="shared" si="9"/>
        <v>-2.943935545068168E-2</v>
      </c>
      <c r="N134" s="7">
        <f t="shared" si="10"/>
        <v>0</v>
      </c>
      <c r="O134" s="7" t="str">
        <f t="shared" si="11"/>
        <v/>
      </c>
      <c r="P134" s="7">
        <f t="shared" si="12"/>
        <v>-1.2775191488722805E-2</v>
      </c>
      <c r="Q134" s="7">
        <f t="shared" si="12"/>
        <v>5.9564216169748904E-3</v>
      </c>
    </row>
    <row r="135" spans="2:17">
      <c r="B135" s="18">
        <v>43318</v>
      </c>
      <c r="C135" s="11">
        <v>4980</v>
      </c>
      <c r="D135" s="11">
        <v>874</v>
      </c>
      <c r="E135" s="11">
        <v>2930</v>
      </c>
      <c r="F135" s="11">
        <v>4705</v>
      </c>
      <c r="G135" s="11"/>
      <c r="H135" s="30">
        <v>3545</v>
      </c>
      <c r="I135" s="31">
        <v>2286.5</v>
      </c>
      <c r="K135" s="7">
        <f t="shared" si="7"/>
        <v>7.0529259618860836E-3</v>
      </c>
      <c r="L135" s="7">
        <f t="shared" si="8"/>
        <v>-2.2857152808559511E-3</v>
      </c>
      <c r="M135" s="7">
        <f t="shared" si="9"/>
        <v>-3.4071583216143089E-3</v>
      </c>
      <c r="N135" s="7">
        <f t="shared" si="10"/>
        <v>5.3276631077875686E-3</v>
      </c>
      <c r="O135" s="7" t="str">
        <f t="shared" si="11"/>
        <v/>
      </c>
      <c r="P135" s="7">
        <f t="shared" si="12"/>
        <v>0</v>
      </c>
      <c r="Q135" s="7">
        <f t="shared" si="12"/>
        <v>-5.1593948037699131E-4</v>
      </c>
    </row>
    <row r="136" spans="2:17">
      <c r="B136" s="17">
        <v>43315</v>
      </c>
      <c r="C136" s="8">
        <v>4945</v>
      </c>
      <c r="D136" s="8">
        <v>876</v>
      </c>
      <c r="E136" s="8">
        <v>2940</v>
      </c>
      <c r="F136" s="8">
        <v>4680</v>
      </c>
      <c r="G136" s="8"/>
      <c r="H136" s="29">
        <v>3545</v>
      </c>
      <c r="I136" s="10">
        <v>2287.6799999999998</v>
      </c>
      <c r="K136" s="7">
        <f t="shared" si="7"/>
        <v>9.1417599580945093E-3</v>
      </c>
      <c r="L136" s="7">
        <f t="shared" si="8"/>
        <v>3.4305350967892222E-3</v>
      </c>
      <c r="M136" s="7">
        <f t="shared" si="9"/>
        <v>1.7153079226249493E-2</v>
      </c>
      <c r="N136" s="7">
        <f t="shared" si="10"/>
        <v>-5.3276631077875383E-3</v>
      </c>
      <c r="O136" s="7" t="str">
        <f t="shared" si="11"/>
        <v/>
      </c>
      <c r="P136" s="7">
        <f t="shared" si="12"/>
        <v>1.2775191488722869E-2</v>
      </c>
      <c r="Q136" s="7">
        <f t="shared" si="12"/>
        <v>7.6702702572479242E-3</v>
      </c>
    </row>
    <row r="137" spans="2:17">
      <c r="B137" s="17">
        <v>43314</v>
      </c>
      <c r="C137" s="8">
        <v>4900</v>
      </c>
      <c r="D137" s="8">
        <v>873</v>
      </c>
      <c r="E137" s="8">
        <v>2890</v>
      </c>
      <c r="F137" s="8">
        <v>4705</v>
      </c>
      <c r="G137" s="8"/>
      <c r="H137" s="29">
        <v>3500</v>
      </c>
      <c r="I137" s="10">
        <v>2270.1999999999998</v>
      </c>
      <c r="K137" s="7">
        <f t="shared" si="7"/>
        <v>-1.9202206983935932E-2</v>
      </c>
      <c r="L137" s="7">
        <f t="shared" si="8"/>
        <v>-4.5714365325808769E-3</v>
      </c>
      <c r="M137" s="7">
        <f t="shared" si="9"/>
        <v>-3.4542348680875576E-3</v>
      </c>
      <c r="N137" s="7">
        <f t="shared" si="10"/>
        <v>-3.1830265601211008E-3</v>
      </c>
      <c r="O137" s="7" t="str">
        <f t="shared" si="11"/>
        <v/>
      </c>
      <c r="P137" s="7">
        <f t="shared" si="12"/>
        <v>-5.6980211146377786E-3</v>
      </c>
      <c r="Q137" s="7">
        <f t="shared" si="12"/>
        <v>-1.6110387828256592E-2</v>
      </c>
    </row>
    <row r="138" spans="2:17">
      <c r="B138" s="17">
        <v>43313</v>
      </c>
      <c r="C138" s="8">
        <v>4995</v>
      </c>
      <c r="D138" s="8">
        <v>877</v>
      </c>
      <c r="E138" s="8">
        <v>2900</v>
      </c>
      <c r="F138" s="8">
        <v>4720</v>
      </c>
      <c r="G138" s="8"/>
      <c r="H138" s="29">
        <v>3520</v>
      </c>
      <c r="I138" s="10">
        <v>2307.0700000000002</v>
      </c>
      <c r="K138" s="7">
        <f t="shared" si="7"/>
        <v>7.0316713636807467E-3</v>
      </c>
      <c r="L138" s="7">
        <f t="shared" si="8"/>
        <v>6.8650155196803321E-3</v>
      </c>
      <c r="M138" s="7">
        <f t="shared" si="9"/>
        <v>8.6580627431145311E-3</v>
      </c>
      <c r="N138" s="7">
        <f t="shared" si="10"/>
        <v>6.3762171392760638E-3</v>
      </c>
      <c r="O138" s="7" t="str">
        <f t="shared" si="11"/>
        <v/>
      </c>
      <c r="P138" s="7">
        <f t="shared" si="12"/>
        <v>-2.8368813351997263E-3</v>
      </c>
      <c r="Q138" s="7">
        <f t="shared" si="12"/>
        <v>5.1321943113014478E-3</v>
      </c>
    </row>
    <row r="139" spans="2:17">
      <c r="B139" s="17">
        <v>43312</v>
      </c>
      <c r="C139" s="8">
        <v>4960</v>
      </c>
      <c r="D139" s="8">
        <v>871</v>
      </c>
      <c r="E139" s="8">
        <v>2875</v>
      </c>
      <c r="F139" s="8">
        <v>4690</v>
      </c>
      <c r="G139" s="8"/>
      <c r="H139" s="29">
        <v>3530</v>
      </c>
      <c r="I139" s="10">
        <v>2295.2600000000002</v>
      </c>
      <c r="K139" s="7">
        <f t="shared" si="7"/>
        <v>-3.0196298737199456E-3</v>
      </c>
      <c r="L139" s="7">
        <f t="shared" si="8"/>
        <v>5.7570682900677239E-3</v>
      </c>
      <c r="M139" s="7">
        <f t="shared" si="9"/>
        <v>-5.2038278750269982E-3</v>
      </c>
      <c r="N139" s="7">
        <f t="shared" si="10"/>
        <v>2.0463826650537593E-2</v>
      </c>
      <c r="O139" s="7" t="str">
        <f t="shared" si="11"/>
        <v/>
      </c>
      <c r="P139" s="7">
        <f t="shared" si="12"/>
        <v>1.2829826732718217E-2</v>
      </c>
      <c r="Q139" s="7">
        <f t="shared" si="12"/>
        <v>7.6273166222746514E-4</v>
      </c>
    </row>
    <row r="140" spans="2:17">
      <c r="B140" s="18">
        <v>43311</v>
      </c>
      <c r="C140" s="11">
        <v>4975</v>
      </c>
      <c r="D140" s="11">
        <v>866</v>
      </c>
      <c r="E140" s="11">
        <v>2890</v>
      </c>
      <c r="F140" s="11">
        <v>4595</v>
      </c>
      <c r="G140" s="11"/>
      <c r="H140" s="30">
        <v>3485</v>
      </c>
      <c r="I140" s="31">
        <v>2293.5100000000002</v>
      </c>
      <c r="K140" s="7">
        <f t="shared" si="7"/>
        <v>-1.0994613501091719E-2</v>
      </c>
      <c r="L140" s="7">
        <f t="shared" si="8"/>
        <v>-1.1540682181067506E-3</v>
      </c>
      <c r="M140" s="7">
        <f t="shared" si="9"/>
        <v>3.163708494318266E-2</v>
      </c>
      <c r="N140" s="7">
        <f t="shared" si="10"/>
        <v>-1.8329354121905044E-2</v>
      </c>
      <c r="O140" s="7" t="str">
        <f t="shared" si="11"/>
        <v/>
      </c>
      <c r="P140" s="7">
        <f t="shared" si="12"/>
        <v>2.8735651957317787E-3</v>
      </c>
      <c r="Q140" s="7">
        <f t="shared" si="12"/>
        <v>-6.4509101071101322E-4</v>
      </c>
    </row>
    <row r="141" spans="2:17">
      <c r="B141" s="17">
        <v>43308</v>
      </c>
      <c r="C141" s="8">
        <v>5030</v>
      </c>
      <c r="D141" s="8">
        <v>867</v>
      </c>
      <c r="E141" s="8">
        <v>2800</v>
      </c>
      <c r="F141" s="8">
        <v>4680</v>
      </c>
      <c r="G141" s="8"/>
      <c r="H141" s="29">
        <v>3475</v>
      </c>
      <c r="I141" s="10">
        <v>2294.9899999999998</v>
      </c>
      <c r="K141" s="7">
        <f t="shared" si="7"/>
        <v>5.9820716775474689E-3</v>
      </c>
      <c r="L141" s="7">
        <f t="shared" si="8"/>
        <v>1.154068218106624E-3</v>
      </c>
      <c r="M141" s="7">
        <f t="shared" si="9"/>
        <v>1.8018505502678212E-2</v>
      </c>
      <c r="N141" s="7">
        <f t="shared" si="10"/>
        <v>-2.1344725286326811E-3</v>
      </c>
      <c r="O141" s="7" t="str">
        <f t="shared" si="11"/>
        <v/>
      </c>
      <c r="P141" s="7">
        <f t="shared" si="12"/>
        <v>-3.3949512156254566E-2</v>
      </c>
      <c r="Q141" s="7">
        <f t="shared" si="12"/>
        <v>2.5872332578572954E-3</v>
      </c>
    </row>
    <row r="142" spans="2:17">
      <c r="B142" s="17">
        <v>43307</v>
      </c>
      <c r="C142" s="8">
        <v>5000</v>
      </c>
      <c r="D142" s="8">
        <v>866</v>
      </c>
      <c r="E142" s="8">
        <v>2750</v>
      </c>
      <c r="F142" s="8">
        <v>4690</v>
      </c>
      <c r="G142" s="8"/>
      <c r="H142" s="29">
        <v>3595</v>
      </c>
      <c r="I142" s="10">
        <v>2289.06</v>
      </c>
      <c r="K142" s="7">
        <f t="shared" si="7"/>
        <v>-3.9920212695374498E-3</v>
      </c>
      <c r="L142" s="7">
        <f t="shared" si="8"/>
        <v>-5.7570682900676389E-3</v>
      </c>
      <c r="M142" s="7">
        <f t="shared" si="9"/>
        <v>-5.3109825313948408E-2</v>
      </c>
      <c r="N142" s="7">
        <f t="shared" si="10"/>
        <v>0</v>
      </c>
      <c r="O142" s="7" t="str">
        <f t="shared" si="11"/>
        <v/>
      </c>
      <c r="P142" s="7">
        <f t="shared" si="12"/>
        <v>4.1169760129741675E-2</v>
      </c>
      <c r="Q142" s="7">
        <f t="shared" si="12"/>
        <v>7.0275097471850703E-3</v>
      </c>
    </row>
    <row r="143" spans="2:17">
      <c r="B143" s="17">
        <v>43306</v>
      </c>
      <c r="C143" s="8">
        <v>5020</v>
      </c>
      <c r="D143" s="8">
        <v>871</v>
      </c>
      <c r="E143" s="8">
        <v>2900</v>
      </c>
      <c r="F143" s="8">
        <v>4690</v>
      </c>
      <c r="G143" s="8"/>
      <c r="H143" s="29">
        <v>3450</v>
      </c>
      <c r="I143" s="10">
        <v>2273.0300000000002</v>
      </c>
      <c r="K143" s="7">
        <f t="shared" si="7"/>
        <v>9.0045630930817525E-3</v>
      </c>
      <c r="L143" s="7">
        <f t="shared" si="8"/>
        <v>-4.5819095051116213E-3</v>
      </c>
      <c r="M143" s="7">
        <f t="shared" si="9"/>
        <v>-5.1590828100273357E-3</v>
      </c>
      <c r="N143" s="7">
        <f t="shared" si="10"/>
        <v>-1.0655302020382848E-3</v>
      </c>
      <c r="O143" s="7" t="str">
        <f t="shared" si="11"/>
        <v/>
      </c>
      <c r="P143" s="7">
        <f t="shared" si="12"/>
        <v>1.4503265776464615E-3</v>
      </c>
      <c r="Q143" s="7">
        <f t="shared" si="12"/>
        <v>-3.1494152179843446E-3</v>
      </c>
    </row>
    <row r="144" spans="2:17">
      <c r="B144" s="17">
        <v>43305</v>
      </c>
      <c r="C144" s="8">
        <v>4975</v>
      </c>
      <c r="D144" s="8">
        <v>875</v>
      </c>
      <c r="E144" s="8">
        <v>2915</v>
      </c>
      <c r="F144" s="8">
        <v>4695</v>
      </c>
      <c r="G144" s="8"/>
      <c r="H144" s="29">
        <v>3445</v>
      </c>
      <c r="I144" s="10">
        <v>2280.1999999999998</v>
      </c>
      <c r="K144" s="7">
        <f t="shared" si="7"/>
        <v>-1.0045204260054762E-3</v>
      </c>
      <c r="L144" s="7">
        <f t="shared" si="8"/>
        <v>0</v>
      </c>
      <c r="M144" s="7">
        <f t="shared" si="9"/>
        <v>3.3132934852433446E-2</v>
      </c>
      <c r="N144" s="7">
        <f t="shared" si="10"/>
        <v>2.589141393274149E-2</v>
      </c>
      <c r="O144" s="7" t="str">
        <f t="shared" si="11"/>
        <v/>
      </c>
      <c r="P144" s="7">
        <f t="shared" si="12"/>
        <v>1.6093983073263061E-2</v>
      </c>
      <c r="Q144" s="7">
        <f t="shared" si="12"/>
        <v>4.7873378885308843E-3</v>
      </c>
    </row>
    <row r="145" spans="2:17">
      <c r="B145" s="18">
        <v>43304</v>
      </c>
      <c r="C145" s="11">
        <v>4980</v>
      </c>
      <c r="D145" s="11">
        <v>875</v>
      </c>
      <c r="E145" s="11">
        <v>2820</v>
      </c>
      <c r="F145" s="11">
        <v>4575</v>
      </c>
      <c r="G145" s="11"/>
      <c r="H145" s="30">
        <v>3390</v>
      </c>
      <c r="I145" s="31">
        <v>2269.31</v>
      </c>
      <c r="K145" s="7">
        <f t="shared" ref="K145:K208" si="13">IFERROR(LN(C145/C146),"")</f>
        <v>-1.7910926566530219E-2</v>
      </c>
      <c r="L145" s="7">
        <f t="shared" ref="L145:L208" si="14">IFERROR(LN(D145/D146),"")</f>
        <v>-7.9681696491768449E-3</v>
      </c>
      <c r="M145" s="7">
        <f t="shared" ref="M145:M208" si="15">IFERROR(LN(E145/E146),"")</f>
        <v>-2.797385204240618E-2</v>
      </c>
      <c r="N145" s="7">
        <f t="shared" ref="N145:N208" si="16">IFERROR(LN(F145/F146),"")</f>
        <v>1.8753996973321817E-2</v>
      </c>
      <c r="O145" s="7" t="str">
        <f t="shared" ref="O145:O208" si="17">IFERROR(LN(G145/G146),"")</f>
        <v/>
      </c>
      <c r="P145" s="7">
        <f t="shared" ref="P145:Q208" si="18">IFERROR(LN(H145/H146),"")</f>
        <v>-1.8992535827274348E-2</v>
      </c>
      <c r="Q145" s="7">
        <f t="shared" si="18"/>
        <v>-8.7222226760334254E-3</v>
      </c>
    </row>
    <row r="146" spans="2:17">
      <c r="B146" s="17">
        <v>43301</v>
      </c>
      <c r="C146" s="8">
        <v>5070</v>
      </c>
      <c r="D146" s="8">
        <v>882</v>
      </c>
      <c r="E146" s="8">
        <v>2900</v>
      </c>
      <c r="F146" s="8">
        <v>4490</v>
      </c>
      <c r="G146" s="8"/>
      <c r="H146" s="29">
        <v>3455</v>
      </c>
      <c r="I146" s="10">
        <v>2289.19</v>
      </c>
      <c r="K146" s="7">
        <f t="shared" si="13"/>
        <v>-9.813621448324622E-3</v>
      </c>
      <c r="L146" s="7">
        <f t="shared" si="14"/>
        <v>-3.3955890011381604E-3</v>
      </c>
      <c r="M146" s="7">
        <f t="shared" si="15"/>
        <v>0</v>
      </c>
      <c r="N146" s="7">
        <f t="shared" si="16"/>
        <v>8.9486055760140144E-3</v>
      </c>
      <c r="O146" s="7" t="str">
        <f t="shared" si="17"/>
        <v/>
      </c>
      <c r="P146" s="7">
        <f t="shared" si="18"/>
        <v>0</v>
      </c>
      <c r="Q146" s="7">
        <f t="shared" si="18"/>
        <v>3.0187183318220144E-3</v>
      </c>
    </row>
    <row r="147" spans="2:17">
      <c r="B147" s="17">
        <v>43300</v>
      </c>
      <c r="C147" s="8">
        <v>5120</v>
      </c>
      <c r="D147" s="8">
        <v>885</v>
      </c>
      <c r="E147" s="8">
        <v>2900</v>
      </c>
      <c r="F147" s="8">
        <v>4450</v>
      </c>
      <c r="G147" s="8"/>
      <c r="H147" s="29">
        <v>3455</v>
      </c>
      <c r="I147" s="10">
        <v>2282.29</v>
      </c>
      <c r="K147" s="7">
        <f t="shared" si="13"/>
        <v>0</v>
      </c>
      <c r="L147" s="7">
        <f t="shared" si="14"/>
        <v>-1.9026875054694095E-2</v>
      </c>
      <c r="M147" s="7">
        <f t="shared" si="15"/>
        <v>-8.5837436913914419E-3</v>
      </c>
      <c r="N147" s="7">
        <f t="shared" si="16"/>
        <v>-1.6713480973740556E-2</v>
      </c>
      <c r="O147" s="7" t="str">
        <f t="shared" si="17"/>
        <v/>
      </c>
      <c r="P147" s="7">
        <f t="shared" si="18"/>
        <v>-4.3321367391345698E-3</v>
      </c>
      <c r="Q147" s="7">
        <f t="shared" si="18"/>
        <v>-3.4205264738428531E-3</v>
      </c>
    </row>
    <row r="148" spans="2:17">
      <c r="B148" s="17">
        <v>43299</v>
      </c>
      <c r="C148" s="8">
        <v>5120</v>
      </c>
      <c r="D148" s="8">
        <v>902</v>
      </c>
      <c r="E148" s="8">
        <v>2925</v>
      </c>
      <c r="F148" s="8">
        <v>4525</v>
      </c>
      <c r="G148" s="8"/>
      <c r="H148" s="29">
        <v>3470</v>
      </c>
      <c r="I148" s="10">
        <v>2290.11</v>
      </c>
      <c r="K148" s="7">
        <f t="shared" si="13"/>
        <v>-3.898640415657309E-3</v>
      </c>
      <c r="L148" s="7">
        <f t="shared" si="14"/>
        <v>-1.1080333543617329E-3</v>
      </c>
      <c r="M148" s="7">
        <f t="shared" si="15"/>
        <v>-5.1151006667703768E-3</v>
      </c>
      <c r="N148" s="7">
        <f t="shared" si="16"/>
        <v>-1.1043623430532139E-3</v>
      </c>
      <c r="O148" s="7" t="str">
        <f t="shared" si="17"/>
        <v/>
      </c>
      <c r="P148" s="7">
        <f t="shared" si="18"/>
        <v>0</v>
      </c>
      <c r="Q148" s="7">
        <f t="shared" si="18"/>
        <v>-3.4045145928100679E-3</v>
      </c>
    </row>
    <row r="149" spans="2:17">
      <c r="B149" s="17">
        <v>43298</v>
      </c>
      <c r="C149" s="8">
        <v>5140</v>
      </c>
      <c r="D149" s="8">
        <v>903</v>
      </c>
      <c r="E149" s="8">
        <v>2940</v>
      </c>
      <c r="F149" s="8">
        <v>4530</v>
      </c>
      <c r="G149" s="8"/>
      <c r="H149" s="29">
        <v>3470</v>
      </c>
      <c r="I149" s="10">
        <v>2297.92</v>
      </c>
      <c r="K149" s="7">
        <f t="shared" si="13"/>
        <v>0</v>
      </c>
      <c r="L149" s="7">
        <f t="shared" si="14"/>
        <v>0</v>
      </c>
      <c r="M149" s="7">
        <f t="shared" si="15"/>
        <v>0</v>
      </c>
      <c r="N149" s="7">
        <f t="shared" si="16"/>
        <v>2.2099456508028917E-3</v>
      </c>
      <c r="O149" s="7" t="str">
        <f t="shared" si="17"/>
        <v/>
      </c>
      <c r="P149" s="7">
        <f t="shared" si="18"/>
        <v>-2.8776998276151692E-3</v>
      </c>
      <c r="Q149" s="7">
        <f t="shared" si="18"/>
        <v>-1.7696003017863427E-3</v>
      </c>
    </row>
    <row r="150" spans="2:17">
      <c r="B150" s="18">
        <v>43297</v>
      </c>
      <c r="C150" s="11">
        <v>5140</v>
      </c>
      <c r="D150" s="11">
        <v>903</v>
      </c>
      <c r="E150" s="11">
        <v>2940</v>
      </c>
      <c r="F150" s="11">
        <v>4520</v>
      </c>
      <c r="G150" s="11"/>
      <c r="H150" s="30">
        <v>3480</v>
      </c>
      <c r="I150" s="31">
        <v>2301.9899999999998</v>
      </c>
      <c r="K150" s="7">
        <f t="shared" si="13"/>
        <v>1.1741817876683195E-2</v>
      </c>
      <c r="L150" s="7">
        <f t="shared" si="14"/>
        <v>1.4501090690799955E-2</v>
      </c>
      <c r="M150" s="7">
        <f t="shared" si="15"/>
        <v>-8.4674510990984941E-3</v>
      </c>
      <c r="N150" s="7">
        <f t="shared" si="16"/>
        <v>1.1123585218662302E-2</v>
      </c>
      <c r="O150" s="7" t="str">
        <f t="shared" si="17"/>
        <v/>
      </c>
      <c r="P150" s="7">
        <f t="shared" si="18"/>
        <v>7.2098365667497503E-3</v>
      </c>
      <c r="Q150" s="7">
        <f t="shared" si="18"/>
        <v>-3.8630928032906951E-3</v>
      </c>
    </row>
    <row r="151" spans="2:17">
      <c r="B151" s="17">
        <v>43294</v>
      </c>
      <c r="C151" s="8">
        <v>5080</v>
      </c>
      <c r="D151" s="8">
        <v>890</v>
      </c>
      <c r="E151" s="8">
        <v>2965</v>
      </c>
      <c r="F151" s="8">
        <v>4470</v>
      </c>
      <c r="G151" s="8"/>
      <c r="H151" s="29">
        <v>3455</v>
      </c>
      <c r="I151" s="10">
        <v>2310.9</v>
      </c>
      <c r="K151" s="7">
        <f t="shared" si="13"/>
        <v>7.9051795071132473E-3</v>
      </c>
      <c r="L151" s="7">
        <f t="shared" si="14"/>
        <v>-4.4843124473285759E-3</v>
      </c>
      <c r="M151" s="7">
        <f t="shared" si="15"/>
        <v>-6.7227143948765892E-3</v>
      </c>
      <c r="N151" s="7">
        <f t="shared" si="16"/>
        <v>-6.688988150796652E-3</v>
      </c>
      <c r="O151" s="7" t="str">
        <f t="shared" si="17"/>
        <v/>
      </c>
      <c r="P151" s="7">
        <f t="shared" si="18"/>
        <v>-5.7720217971222888E-3</v>
      </c>
      <c r="Q151" s="7">
        <f t="shared" si="18"/>
        <v>1.1244776837776107E-2</v>
      </c>
    </row>
    <row r="152" spans="2:17">
      <c r="B152" s="17">
        <v>43293</v>
      </c>
      <c r="C152" s="8">
        <v>5040</v>
      </c>
      <c r="D152" s="8">
        <v>894</v>
      </c>
      <c r="E152" s="8">
        <v>2985</v>
      </c>
      <c r="F152" s="8">
        <v>4500</v>
      </c>
      <c r="G152" s="8"/>
      <c r="H152" s="29">
        <v>3475</v>
      </c>
      <c r="I152" s="10">
        <v>2285.06</v>
      </c>
      <c r="K152" s="7">
        <f t="shared" si="13"/>
        <v>1.398624197473987E-2</v>
      </c>
      <c r="L152" s="7">
        <f t="shared" si="14"/>
        <v>6.7340321813441194E-3</v>
      </c>
      <c r="M152" s="7">
        <f t="shared" si="15"/>
        <v>1.3490929741015288E-2</v>
      </c>
      <c r="N152" s="7">
        <f t="shared" si="16"/>
        <v>6.6889881507967101E-3</v>
      </c>
      <c r="O152" s="7" t="str">
        <f t="shared" si="17"/>
        <v/>
      </c>
      <c r="P152" s="7">
        <f t="shared" si="18"/>
        <v>-1.4378147696274715E-3</v>
      </c>
      <c r="Q152" s="7">
        <f t="shared" si="18"/>
        <v>1.9449463824192769E-3</v>
      </c>
    </row>
    <row r="153" spans="2:17">
      <c r="B153" s="17">
        <v>43292</v>
      </c>
      <c r="C153" s="8">
        <v>4970</v>
      </c>
      <c r="D153" s="8">
        <v>888</v>
      </c>
      <c r="E153" s="8">
        <v>2945</v>
      </c>
      <c r="F153" s="8">
        <v>4470</v>
      </c>
      <c r="G153" s="8"/>
      <c r="H153" s="29">
        <v>3480</v>
      </c>
      <c r="I153" s="10">
        <v>2280.62</v>
      </c>
      <c r="K153" s="7">
        <f t="shared" si="13"/>
        <v>-2.0100509280242228E-3</v>
      </c>
      <c r="L153" s="7">
        <f t="shared" si="14"/>
        <v>0</v>
      </c>
      <c r="M153" s="7">
        <f t="shared" si="15"/>
        <v>1.6992357529598428E-3</v>
      </c>
      <c r="N153" s="7">
        <f t="shared" si="16"/>
        <v>1.5783867701261951E-2</v>
      </c>
      <c r="O153" s="7" t="str">
        <f t="shared" si="17"/>
        <v/>
      </c>
      <c r="P153" s="7">
        <f t="shared" si="18"/>
        <v>1.4378147696274175E-3</v>
      </c>
      <c r="Q153" s="7">
        <f t="shared" si="18"/>
        <v>-5.9194276167823349E-3</v>
      </c>
    </row>
    <row r="154" spans="2:17">
      <c r="B154" s="17">
        <v>43291</v>
      </c>
      <c r="C154" s="8">
        <v>4980</v>
      </c>
      <c r="D154" s="8">
        <v>888</v>
      </c>
      <c r="E154" s="8">
        <v>2940</v>
      </c>
      <c r="F154" s="8">
        <v>4400</v>
      </c>
      <c r="G154" s="8"/>
      <c r="H154" s="29">
        <v>3475</v>
      </c>
      <c r="I154" s="10">
        <v>2294.16</v>
      </c>
      <c r="K154" s="7">
        <f t="shared" si="13"/>
        <v>2.0100509280241E-3</v>
      </c>
      <c r="L154" s="7">
        <f t="shared" si="14"/>
        <v>9.0498355199178562E-3</v>
      </c>
      <c r="M154" s="7">
        <f t="shared" si="15"/>
        <v>-1.6992357529598016E-3</v>
      </c>
      <c r="N154" s="7">
        <f t="shared" si="16"/>
        <v>3.4685557987890109E-2</v>
      </c>
      <c r="O154" s="7" t="str">
        <f t="shared" si="17"/>
        <v/>
      </c>
      <c r="P154" s="7">
        <f t="shared" si="18"/>
        <v>2.0349539415279703E-2</v>
      </c>
      <c r="Q154" s="7">
        <f t="shared" si="18"/>
        <v>3.6506909601190592E-3</v>
      </c>
    </row>
    <row r="155" spans="2:17">
      <c r="B155" s="18">
        <v>43290</v>
      </c>
      <c r="C155" s="11">
        <v>4970</v>
      </c>
      <c r="D155" s="11">
        <v>880</v>
      </c>
      <c r="E155" s="11">
        <v>2945</v>
      </c>
      <c r="F155" s="11">
        <v>4250</v>
      </c>
      <c r="G155" s="11"/>
      <c r="H155" s="30">
        <v>3405</v>
      </c>
      <c r="I155" s="31">
        <v>2285.8000000000002</v>
      </c>
      <c r="K155" s="7">
        <f t="shared" si="13"/>
        <v>0</v>
      </c>
      <c r="L155" s="7">
        <f t="shared" si="14"/>
        <v>-3.4032931317078069E-3</v>
      </c>
      <c r="M155" s="7">
        <f t="shared" si="15"/>
        <v>3.4013638234902605E-3</v>
      </c>
      <c r="N155" s="7">
        <f t="shared" si="16"/>
        <v>-1.4018921179330929E-2</v>
      </c>
      <c r="O155" s="7" t="str">
        <f t="shared" si="17"/>
        <v/>
      </c>
      <c r="P155" s="7">
        <f t="shared" si="18"/>
        <v>-2.322310461101151E-2</v>
      </c>
      <c r="Q155" s="7">
        <f t="shared" si="18"/>
        <v>5.6727223833679128E-3</v>
      </c>
    </row>
    <row r="156" spans="2:17">
      <c r="B156" s="17">
        <v>43287</v>
      </c>
      <c r="C156" s="8">
        <v>4970</v>
      </c>
      <c r="D156" s="8">
        <v>883</v>
      </c>
      <c r="E156" s="8">
        <v>2935</v>
      </c>
      <c r="F156" s="8">
        <v>4310</v>
      </c>
      <c r="G156" s="8"/>
      <c r="H156" s="29">
        <v>3485</v>
      </c>
      <c r="I156" s="10">
        <v>2272.87</v>
      </c>
      <c r="K156" s="7">
        <f t="shared" si="13"/>
        <v>1.0065426114014722E-3</v>
      </c>
      <c r="L156" s="7">
        <f t="shared" si="14"/>
        <v>3.403293131707865E-3</v>
      </c>
      <c r="M156" s="7">
        <f t="shared" si="15"/>
        <v>1.372234225510118E-2</v>
      </c>
      <c r="N156" s="7">
        <f t="shared" si="16"/>
        <v>1.6374634871790104E-2</v>
      </c>
      <c r="O156" s="7" t="str">
        <f t="shared" si="17"/>
        <v/>
      </c>
      <c r="P156" s="7">
        <f t="shared" si="18"/>
        <v>1.435750426104194E-3</v>
      </c>
      <c r="Q156" s="7">
        <f t="shared" si="18"/>
        <v>6.7631956400197972E-3</v>
      </c>
    </row>
    <row r="157" spans="2:17">
      <c r="B157" s="17">
        <v>43286</v>
      </c>
      <c r="C157" s="8">
        <v>4965</v>
      </c>
      <c r="D157" s="8">
        <v>880</v>
      </c>
      <c r="E157" s="8">
        <v>2895</v>
      </c>
      <c r="F157" s="8">
        <v>4240</v>
      </c>
      <c r="G157" s="8"/>
      <c r="H157" s="29">
        <v>3480</v>
      </c>
      <c r="I157" s="10">
        <v>2257.5500000000002</v>
      </c>
      <c r="K157" s="7">
        <f t="shared" si="13"/>
        <v>-7.0246149369644663E-3</v>
      </c>
      <c r="L157" s="7">
        <f t="shared" si="14"/>
        <v>-1.0175328041652451E-2</v>
      </c>
      <c r="M157" s="7">
        <f t="shared" si="15"/>
        <v>-1.3722342255101216E-2</v>
      </c>
      <c r="N157" s="7">
        <f t="shared" si="16"/>
        <v>0</v>
      </c>
      <c r="O157" s="7" t="str">
        <f t="shared" si="17"/>
        <v/>
      </c>
      <c r="P157" s="7">
        <f t="shared" si="18"/>
        <v>2.8776998276151956E-3</v>
      </c>
      <c r="Q157" s="7">
        <f t="shared" si="18"/>
        <v>-3.4976743646653388E-3</v>
      </c>
    </row>
    <row r="158" spans="2:17">
      <c r="B158" s="17">
        <v>43285</v>
      </c>
      <c r="C158" s="8">
        <v>5000</v>
      </c>
      <c r="D158" s="8">
        <v>889</v>
      </c>
      <c r="E158" s="8">
        <v>2935</v>
      </c>
      <c r="F158" s="8">
        <v>4240</v>
      </c>
      <c r="G158" s="8"/>
      <c r="H158" s="29">
        <v>3470</v>
      </c>
      <c r="I158" s="10">
        <v>2265.46</v>
      </c>
      <c r="K158" s="7">
        <f t="shared" si="13"/>
        <v>1.0050335853501506E-2</v>
      </c>
      <c r="L158" s="7">
        <f t="shared" si="14"/>
        <v>5.6401728762611233E-3</v>
      </c>
      <c r="M158" s="7">
        <f t="shared" si="15"/>
        <v>1.1996716287631506E-2</v>
      </c>
      <c r="N158" s="7">
        <f t="shared" si="16"/>
        <v>-5.8789116997759973E-3</v>
      </c>
      <c r="O158" s="7" t="str">
        <f t="shared" si="17"/>
        <v/>
      </c>
      <c r="P158" s="7">
        <f t="shared" si="18"/>
        <v>5.780362915499329E-3</v>
      </c>
      <c r="Q158" s="7">
        <f t="shared" si="18"/>
        <v>-3.2171231435130323E-3</v>
      </c>
    </row>
    <row r="159" spans="2:17">
      <c r="B159" s="17">
        <v>43284</v>
      </c>
      <c r="C159" s="8">
        <v>4950</v>
      </c>
      <c r="D159" s="8">
        <v>884</v>
      </c>
      <c r="E159" s="8">
        <v>2900</v>
      </c>
      <c r="F159" s="8">
        <v>4265</v>
      </c>
      <c r="G159" s="8"/>
      <c r="H159" s="29">
        <v>3450</v>
      </c>
      <c r="I159" s="10">
        <v>2272.7600000000002</v>
      </c>
      <c r="K159" s="7">
        <f t="shared" si="13"/>
        <v>-3.7665502886474786E-2</v>
      </c>
      <c r="L159" s="7">
        <f t="shared" si="14"/>
        <v>-1.1248712535870653E-2</v>
      </c>
      <c r="M159" s="7">
        <f t="shared" si="15"/>
        <v>0</v>
      </c>
      <c r="N159" s="7">
        <f t="shared" si="16"/>
        <v>-4.6783711061007252E-3</v>
      </c>
      <c r="O159" s="7" t="str">
        <f t="shared" si="17"/>
        <v/>
      </c>
      <c r="P159" s="7">
        <f t="shared" si="18"/>
        <v>1.7544309650909525E-2</v>
      </c>
      <c r="Q159" s="7">
        <f t="shared" si="18"/>
        <v>5.3693639474109551E-4</v>
      </c>
    </row>
    <row r="160" spans="2:17">
      <c r="B160" s="18">
        <v>43283</v>
      </c>
      <c r="C160" s="11">
        <v>5140</v>
      </c>
      <c r="D160" s="11">
        <v>894</v>
      </c>
      <c r="E160" s="11">
        <v>2900</v>
      </c>
      <c r="F160" s="11">
        <v>4285</v>
      </c>
      <c r="G160" s="11"/>
      <c r="H160" s="30">
        <v>3390</v>
      </c>
      <c r="I160" s="31">
        <v>2271.54</v>
      </c>
      <c r="K160" s="7">
        <f t="shared" si="13"/>
        <v>3.0619676053272017E-2</v>
      </c>
      <c r="L160" s="7">
        <f t="shared" si="14"/>
        <v>-8.9087448891095548E-3</v>
      </c>
      <c r="M160" s="7">
        <f t="shared" si="15"/>
        <v>0</v>
      </c>
      <c r="N160" s="7">
        <f t="shared" si="16"/>
        <v>-2.6483988874472356E-2</v>
      </c>
      <c r="O160" s="7" t="str">
        <f t="shared" si="17"/>
        <v/>
      </c>
      <c r="P160" s="7">
        <f t="shared" si="18"/>
        <v>-2.4764557624396565E-2</v>
      </c>
      <c r="Q160" s="7">
        <f t="shared" si="18"/>
        <v>-2.3747926903088846E-2</v>
      </c>
    </row>
    <row r="161" spans="2:17">
      <c r="B161" s="17">
        <v>43280</v>
      </c>
      <c r="C161" s="8">
        <v>4985</v>
      </c>
      <c r="D161" s="8">
        <v>902</v>
      </c>
      <c r="E161" s="8">
        <v>2900</v>
      </c>
      <c r="F161" s="8">
        <v>4400</v>
      </c>
      <c r="G161" s="8"/>
      <c r="H161" s="29">
        <v>3475</v>
      </c>
      <c r="I161" s="10">
        <v>2326.13</v>
      </c>
      <c r="K161" s="7">
        <f t="shared" si="13"/>
        <v>1.003512377240109E-3</v>
      </c>
      <c r="L161" s="7">
        <f t="shared" si="14"/>
        <v>-4.4247859803556947E-3</v>
      </c>
      <c r="M161" s="7">
        <f t="shared" si="15"/>
        <v>-2.0478531343540676E-2</v>
      </c>
      <c r="N161" s="7">
        <f t="shared" si="16"/>
        <v>4.0585280115078302E-2</v>
      </c>
      <c r="O161" s="7" t="str">
        <f t="shared" si="17"/>
        <v/>
      </c>
      <c r="P161" s="7">
        <f t="shared" si="18"/>
        <v>8.6705745511335766E-3</v>
      </c>
      <c r="Q161" s="7">
        <f t="shared" si="18"/>
        <v>5.1246025729886381E-3</v>
      </c>
    </row>
    <row r="162" spans="2:17">
      <c r="B162" s="17">
        <v>43279</v>
      </c>
      <c r="C162" s="8">
        <v>4980</v>
      </c>
      <c r="D162" s="8">
        <v>906</v>
      </c>
      <c r="E162" s="8">
        <v>2960</v>
      </c>
      <c r="F162" s="8">
        <v>4225</v>
      </c>
      <c r="G162" s="8"/>
      <c r="H162" s="29">
        <v>3445</v>
      </c>
      <c r="I162" s="10">
        <v>2314.2399999999998</v>
      </c>
      <c r="K162" s="7">
        <f t="shared" si="13"/>
        <v>-8.0000426670762646E-3</v>
      </c>
      <c r="L162" s="7">
        <f t="shared" si="14"/>
        <v>-2.5069432770859216E-2</v>
      </c>
      <c r="M162" s="7">
        <f t="shared" si="15"/>
        <v>1.8755878032094497E-2</v>
      </c>
      <c r="N162" s="7">
        <f t="shared" si="16"/>
        <v>-8.5037042685912181E-2</v>
      </c>
      <c r="O162" s="7" t="str">
        <f t="shared" si="17"/>
        <v/>
      </c>
      <c r="P162" s="7">
        <f t="shared" si="18"/>
        <v>-1.7266616020931533E-2</v>
      </c>
      <c r="Q162" s="7">
        <f t="shared" si="18"/>
        <v>-1.1936734756448287E-2</v>
      </c>
    </row>
    <row r="163" spans="2:17">
      <c r="B163" s="17">
        <v>43278</v>
      </c>
      <c r="C163" s="8">
        <v>5020</v>
      </c>
      <c r="D163" s="8">
        <v>929</v>
      </c>
      <c r="E163" s="8">
        <v>2905</v>
      </c>
      <c r="F163" s="8">
        <v>4600</v>
      </c>
      <c r="G163" s="8"/>
      <c r="H163" s="29">
        <v>3505</v>
      </c>
      <c r="I163" s="10">
        <v>2342.0300000000002</v>
      </c>
      <c r="K163" s="7">
        <f t="shared" si="13"/>
        <v>4.9925216031209843E-3</v>
      </c>
      <c r="L163" s="7">
        <f t="shared" si="14"/>
        <v>-4.29646203350534E-3</v>
      </c>
      <c r="M163" s="7">
        <f t="shared" si="15"/>
        <v>-2.2128562510733654E-2</v>
      </c>
      <c r="N163" s="7" t="str">
        <f t="shared" si="16"/>
        <v/>
      </c>
      <c r="O163" s="7" t="str">
        <f t="shared" si="17"/>
        <v/>
      </c>
      <c r="P163" s="7">
        <f t="shared" si="18"/>
        <v>-2.849004776074826E-3</v>
      </c>
      <c r="Q163" s="7">
        <f t="shared" si="18"/>
        <v>-3.7886662478453571E-3</v>
      </c>
    </row>
    <row r="164" spans="2:17">
      <c r="B164" s="17">
        <v>43277</v>
      </c>
      <c r="C164" s="8">
        <v>4995</v>
      </c>
      <c r="D164" s="8">
        <v>933</v>
      </c>
      <c r="E164" s="8">
        <v>2970</v>
      </c>
      <c r="F164" s="8"/>
      <c r="G164" s="8"/>
      <c r="H164" s="29">
        <v>3515</v>
      </c>
      <c r="I164" s="10">
        <v>2350.92</v>
      </c>
      <c r="K164" s="7">
        <f t="shared" si="13"/>
        <v>-1.0005003335835344E-3</v>
      </c>
      <c r="L164" s="7">
        <f t="shared" si="14"/>
        <v>1.4031530804257916E-2</v>
      </c>
      <c r="M164" s="7">
        <f t="shared" si="15"/>
        <v>-6.7114345879868038E-3</v>
      </c>
      <c r="N164" s="7" t="str">
        <f t="shared" si="16"/>
        <v/>
      </c>
      <c r="O164" s="7" t="str">
        <f t="shared" si="17"/>
        <v/>
      </c>
      <c r="P164" s="7">
        <f t="shared" si="18"/>
        <v>4.276556767260172E-3</v>
      </c>
      <c r="Q164" s="7">
        <f t="shared" si="18"/>
        <v>-2.9561693291636003E-3</v>
      </c>
    </row>
    <row r="165" spans="2:17">
      <c r="B165" s="18">
        <v>43276</v>
      </c>
      <c r="C165" s="11">
        <v>5000</v>
      </c>
      <c r="D165" s="11">
        <v>920</v>
      </c>
      <c r="E165" s="11">
        <v>2990</v>
      </c>
      <c r="F165" s="11"/>
      <c r="G165" s="11"/>
      <c r="H165" s="30">
        <v>3500</v>
      </c>
      <c r="I165" s="31">
        <v>2357.88</v>
      </c>
      <c r="K165" s="7">
        <f t="shared" si="13"/>
        <v>-5.982071677547429E-3</v>
      </c>
      <c r="L165" s="7">
        <f t="shared" si="14"/>
        <v>-3.255564459766185E-3</v>
      </c>
      <c r="M165" s="7">
        <f t="shared" si="15"/>
        <v>6.7114345879867778E-3</v>
      </c>
      <c r="N165" s="7" t="str">
        <f t="shared" si="16"/>
        <v/>
      </c>
      <c r="O165" s="7" t="str">
        <f t="shared" si="17"/>
        <v/>
      </c>
      <c r="P165" s="7">
        <f t="shared" si="18"/>
        <v>-8.5349024498374438E-3</v>
      </c>
      <c r="Q165" s="7">
        <f t="shared" si="18"/>
        <v>2.7995164654451705E-4</v>
      </c>
    </row>
    <row r="166" spans="2:17">
      <c r="B166" s="17">
        <v>43273</v>
      </c>
      <c r="C166" s="8">
        <v>5030</v>
      </c>
      <c r="D166" s="8">
        <v>923</v>
      </c>
      <c r="E166" s="8">
        <v>2970</v>
      </c>
      <c r="F166" s="8"/>
      <c r="G166" s="8"/>
      <c r="H166" s="29">
        <v>3530</v>
      </c>
      <c r="I166" s="10">
        <v>2357.2199999999998</v>
      </c>
      <c r="K166" s="7">
        <f t="shared" si="13"/>
        <v>-1.1857846450783503E-2</v>
      </c>
      <c r="L166" s="7">
        <f t="shared" si="14"/>
        <v>-6.479504310986396E-3</v>
      </c>
      <c r="M166" s="7">
        <f t="shared" si="15"/>
        <v>-1.6820861829848262E-3</v>
      </c>
      <c r="N166" s="7" t="str">
        <f t="shared" si="16"/>
        <v/>
      </c>
      <c r="O166" s="7" t="str">
        <f t="shared" si="17"/>
        <v/>
      </c>
      <c r="P166" s="7">
        <f t="shared" si="18"/>
        <v>-4.2402890388854161E-3</v>
      </c>
      <c r="Q166" s="7">
        <f t="shared" si="18"/>
        <v>8.2598099015901323E-3</v>
      </c>
    </row>
    <row r="167" spans="2:17">
      <c r="B167" s="17">
        <v>43272</v>
      </c>
      <c r="C167" s="8">
        <v>5090</v>
      </c>
      <c r="D167" s="8">
        <v>929</v>
      </c>
      <c r="E167" s="8">
        <v>2975</v>
      </c>
      <c r="F167" s="8"/>
      <c r="G167" s="8"/>
      <c r="H167" s="29">
        <v>3545</v>
      </c>
      <c r="I167" s="10">
        <v>2337.83</v>
      </c>
      <c r="K167" s="7">
        <f t="shared" si="13"/>
        <v>9.871748479154091E-3</v>
      </c>
      <c r="L167" s="7">
        <f t="shared" si="14"/>
        <v>-1.4957543819619026E-2</v>
      </c>
      <c r="M167" s="7">
        <f t="shared" si="15"/>
        <v>3.3670065479042485E-3</v>
      </c>
      <c r="N167" s="7" t="str">
        <f t="shared" si="16"/>
        <v/>
      </c>
      <c r="O167" s="7" t="str">
        <f t="shared" si="17"/>
        <v/>
      </c>
      <c r="P167" s="7">
        <f t="shared" si="18"/>
        <v>-2.3694488292668549E-2</v>
      </c>
      <c r="Q167" s="7">
        <f t="shared" si="18"/>
        <v>-1.109387906630737E-2</v>
      </c>
    </row>
    <row r="168" spans="2:17">
      <c r="B168" s="17">
        <v>43271</v>
      </c>
      <c r="C168" s="8">
        <v>5040</v>
      </c>
      <c r="D168" s="8">
        <v>943</v>
      </c>
      <c r="E168" s="8">
        <v>2965</v>
      </c>
      <c r="F168" s="8"/>
      <c r="G168" s="8"/>
      <c r="H168" s="29">
        <v>3630</v>
      </c>
      <c r="I168" s="10">
        <v>2363.91</v>
      </c>
      <c r="K168" s="7">
        <f t="shared" si="13"/>
        <v>-9.8717484791541171E-3</v>
      </c>
      <c r="L168" s="7">
        <f t="shared" si="14"/>
        <v>1.0661081786113637E-2</v>
      </c>
      <c r="M168" s="7">
        <f t="shared" si="15"/>
        <v>0</v>
      </c>
      <c r="N168" s="7" t="str">
        <f t="shared" si="16"/>
        <v/>
      </c>
      <c r="O168" s="7" t="str">
        <f t="shared" si="17"/>
        <v/>
      </c>
      <c r="P168" s="7">
        <f t="shared" si="18"/>
        <v>5.5248759319698072E-3</v>
      </c>
      <c r="Q168" s="7">
        <f t="shared" si="18"/>
        <v>1.0119090941388808E-2</v>
      </c>
    </row>
    <row r="169" spans="2:17">
      <c r="B169" s="17">
        <v>43270</v>
      </c>
      <c r="C169" s="8">
        <v>5090</v>
      </c>
      <c r="D169" s="8">
        <v>933</v>
      </c>
      <c r="E169" s="8">
        <v>2965</v>
      </c>
      <c r="F169" s="8"/>
      <c r="G169" s="8"/>
      <c r="H169" s="29">
        <v>3610</v>
      </c>
      <c r="I169" s="10">
        <v>2340.11</v>
      </c>
      <c r="K169" s="7">
        <f t="shared" si="13"/>
        <v>-5.8766084889850419E-3</v>
      </c>
      <c r="L169" s="7">
        <f t="shared" si="14"/>
        <v>-2.7485874036094361E-2</v>
      </c>
      <c r="M169" s="7">
        <f t="shared" si="15"/>
        <v>-1.6849203649195231E-3</v>
      </c>
      <c r="N169" s="7" t="str">
        <f t="shared" si="16"/>
        <v/>
      </c>
      <c r="O169" s="7" t="str">
        <f t="shared" si="17"/>
        <v/>
      </c>
      <c r="P169" s="7">
        <f t="shared" si="18"/>
        <v>-5.5248759319698037E-3</v>
      </c>
      <c r="Q169" s="7">
        <f t="shared" si="18"/>
        <v>-1.5321469688480194E-2</v>
      </c>
    </row>
    <row r="170" spans="2:17">
      <c r="B170" s="18">
        <v>43269</v>
      </c>
      <c r="C170" s="11">
        <v>5120</v>
      </c>
      <c r="D170" s="11">
        <v>959</v>
      </c>
      <c r="E170" s="11">
        <v>2970</v>
      </c>
      <c r="F170" s="11"/>
      <c r="G170" s="11"/>
      <c r="H170" s="30">
        <v>3630</v>
      </c>
      <c r="I170" s="31">
        <v>2376.2399999999998</v>
      </c>
      <c r="K170" s="7">
        <f t="shared" si="13"/>
        <v>-3.898640415657309E-3</v>
      </c>
      <c r="L170" s="7">
        <f t="shared" si="14"/>
        <v>-5.3792774963972667E-2</v>
      </c>
      <c r="M170" s="7">
        <f t="shared" si="15"/>
        <v>0</v>
      </c>
      <c r="N170" s="7" t="str">
        <f t="shared" si="16"/>
        <v/>
      </c>
      <c r="O170" s="7" t="str">
        <f t="shared" si="17"/>
        <v/>
      </c>
      <c r="P170" s="7">
        <f t="shared" si="18"/>
        <v>-8.23049913651548E-3</v>
      </c>
      <c r="Q170" s="7">
        <f t="shared" si="18"/>
        <v>-1.1631248969411983E-2</v>
      </c>
    </row>
    <row r="171" spans="2:17">
      <c r="B171" s="17">
        <v>43266</v>
      </c>
      <c r="C171" s="8">
        <v>5140</v>
      </c>
      <c r="D171" s="8">
        <v>1012</v>
      </c>
      <c r="E171" s="8">
        <v>2970</v>
      </c>
      <c r="F171" s="8"/>
      <c r="G171" s="8"/>
      <c r="H171" s="29">
        <v>3660</v>
      </c>
      <c r="I171" s="10">
        <v>2404.04</v>
      </c>
      <c r="K171" s="7">
        <f t="shared" si="13"/>
        <v>-7.7519768043179359E-3</v>
      </c>
      <c r="L171" s="7">
        <f t="shared" si="14"/>
        <v>5.0669399181704315E-2</v>
      </c>
      <c r="M171" s="7">
        <f t="shared" si="15"/>
        <v>-1.6820861829848262E-3</v>
      </c>
      <c r="N171" s="7" t="str">
        <f t="shared" si="16"/>
        <v/>
      </c>
      <c r="O171" s="7" t="str">
        <f t="shared" si="17"/>
        <v/>
      </c>
      <c r="P171" s="7">
        <f t="shared" si="18"/>
        <v>2.7359798188748455E-3</v>
      </c>
      <c r="Q171" s="7">
        <f t="shared" si="18"/>
        <v>-8.0538682722611464E-3</v>
      </c>
    </row>
    <row r="172" spans="2:17">
      <c r="B172" s="17">
        <v>43265</v>
      </c>
      <c r="C172" s="8">
        <v>5180</v>
      </c>
      <c r="D172" s="8">
        <v>962</v>
      </c>
      <c r="E172" s="8">
        <v>2975</v>
      </c>
      <c r="F172" s="8"/>
      <c r="G172" s="8"/>
      <c r="H172" s="29">
        <v>3650</v>
      </c>
      <c r="I172" s="10">
        <v>2423.48</v>
      </c>
      <c r="K172" s="7">
        <f t="shared" si="13"/>
        <v>9.6993970887135784E-3</v>
      </c>
      <c r="L172" s="7">
        <f t="shared" si="14"/>
        <v>-3.1136506732794699E-3</v>
      </c>
      <c r="M172" s="7">
        <f t="shared" si="15"/>
        <v>-1.6792615197200253E-3</v>
      </c>
      <c r="N172" s="7" t="str">
        <f t="shared" si="16"/>
        <v/>
      </c>
      <c r="O172" s="7" t="str">
        <f t="shared" si="17"/>
        <v/>
      </c>
      <c r="P172" s="7">
        <f t="shared" si="18"/>
        <v>-9.5433580468997463E-3</v>
      </c>
      <c r="Q172" s="7">
        <f t="shared" si="18"/>
        <v>-1.8539830463648519E-2</v>
      </c>
    </row>
    <row r="173" spans="2:17">
      <c r="B173" s="17">
        <v>43263</v>
      </c>
      <c r="C173" s="8">
        <v>5130</v>
      </c>
      <c r="D173" s="8">
        <v>965</v>
      </c>
      <c r="E173" s="8">
        <v>2980</v>
      </c>
      <c r="F173" s="8"/>
      <c r="G173" s="8"/>
      <c r="H173" s="29">
        <v>3685</v>
      </c>
      <c r="I173" s="10">
        <v>2468.83</v>
      </c>
      <c r="K173" s="7">
        <f t="shared" si="13"/>
        <v>-1.3552966404703456E-2</v>
      </c>
      <c r="L173" s="7">
        <f t="shared" si="14"/>
        <v>-1.4403541191524471E-2</v>
      </c>
      <c r="M173" s="7">
        <f t="shared" si="15"/>
        <v>-1.6764463272523713E-3</v>
      </c>
      <c r="N173" s="7" t="str">
        <f t="shared" si="16"/>
        <v/>
      </c>
      <c r="O173" s="7" t="str">
        <f t="shared" si="17"/>
        <v/>
      </c>
      <c r="P173" s="7">
        <f t="shared" si="18"/>
        <v>1.2286843992650591E-2</v>
      </c>
      <c r="Q173" s="7">
        <f t="shared" si="18"/>
        <v>-5.3452333535626833E-4</v>
      </c>
    </row>
    <row r="174" spans="2:17">
      <c r="B174" s="17">
        <v>43262</v>
      </c>
      <c r="C174" s="8">
        <v>5200</v>
      </c>
      <c r="D174" s="8">
        <v>979</v>
      </c>
      <c r="E174" s="8">
        <v>2985</v>
      </c>
      <c r="F174" s="8"/>
      <c r="G174" s="8"/>
      <c r="H174" s="29">
        <v>3640</v>
      </c>
      <c r="I174" s="10">
        <v>2470.15</v>
      </c>
      <c r="K174" s="7">
        <f t="shared" si="13"/>
        <v>1.160554612030789E-2</v>
      </c>
      <c r="L174" s="7">
        <f t="shared" si="14"/>
        <v>-9.1510552173574358E-3</v>
      </c>
      <c r="M174" s="7">
        <f t="shared" si="15"/>
        <v>0</v>
      </c>
      <c r="N174" s="7" t="str">
        <f t="shared" si="16"/>
        <v/>
      </c>
      <c r="O174" s="7" t="str">
        <f t="shared" si="17"/>
        <v/>
      </c>
      <c r="P174" s="7">
        <f t="shared" si="18"/>
        <v>-4.1124115530925482E-3</v>
      </c>
      <c r="Q174" s="7">
        <f t="shared" si="18"/>
        <v>7.5461628824194278E-3</v>
      </c>
    </row>
    <row r="175" spans="2:17">
      <c r="B175" s="18">
        <v>43259</v>
      </c>
      <c r="C175" s="11">
        <v>5140</v>
      </c>
      <c r="D175" s="11">
        <v>988</v>
      </c>
      <c r="E175" s="11">
        <v>2985</v>
      </c>
      <c r="F175" s="11"/>
      <c r="G175" s="11"/>
      <c r="H175" s="30">
        <v>3655</v>
      </c>
      <c r="I175" s="31">
        <v>2451.58</v>
      </c>
      <c r="K175" s="7">
        <f t="shared" si="13"/>
        <v>-5.8196090532640415E-3</v>
      </c>
      <c r="L175" s="7">
        <f t="shared" si="14"/>
        <v>3.0834919777007242E-2</v>
      </c>
      <c r="M175" s="7">
        <f t="shared" si="15"/>
        <v>0</v>
      </c>
      <c r="N175" s="7" t="str">
        <f t="shared" si="16"/>
        <v/>
      </c>
      <c r="O175" s="7" t="str">
        <f t="shared" si="17"/>
        <v/>
      </c>
      <c r="P175" s="7">
        <f t="shared" si="18"/>
        <v>-6.8166589790976803E-3</v>
      </c>
      <c r="Q175" s="7">
        <f t="shared" si="18"/>
        <v>-7.7202262297731816E-3</v>
      </c>
    </row>
    <row r="176" spans="2:17">
      <c r="B176" s="17">
        <v>43258</v>
      </c>
      <c r="C176" s="8">
        <v>5170</v>
      </c>
      <c r="D176" s="8">
        <v>958</v>
      </c>
      <c r="E176" s="8">
        <v>2985</v>
      </c>
      <c r="F176" s="8"/>
      <c r="G176" s="8"/>
      <c r="H176" s="29">
        <v>3680</v>
      </c>
      <c r="I176" s="10">
        <v>2470.58</v>
      </c>
      <c r="K176" s="7">
        <f t="shared" si="13"/>
        <v>0</v>
      </c>
      <c r="L176" s="7">
        <f t="shared" si="14"/>
        <v>-9.350717482433794E-3</v>
      </c>
      <c r="M176" s="7">
        <f t="shared" si="15"/>
        <v>0</v>
      </c>
      <c r="N176" s="7" t="str">
        <f t="shared" si="16"/>
        <v/>
      </c>
      <c r="O176" s="7" t="str">
        <f t="shared" si="17"/>
        <v/>
      </c>
      <c r="P176" s="7">
        <f t="shared" si="18"/>
        <v>1.3680103904080176E-2</v>
      </c>
      <c r="Q176" s="7">
        <f t="shared" si="18"/>
        <v>6.8313988932298978E-3</v>
      </c>
    </row>
    <row r="177" spans="2:17">
      <c r="B177" s="17">
        <v>43256</v>
      </c>
      <c r="C177" s="8">
        <v>5170</v>
      </c>
      <c r="D177" s="8">
        <v>967</v>
      </c>
      <c r="E177" s="8">
        <v>2985</v>
      </c>
      <c r="F177" s="8"/>
      <c r="G177" s="8"/>
      <c r="H177" s="29">
        <v>3630</v>
      </c>
      <c r="I177" s="10">
        <v>2453.7600000000002</v>
      </c>
      <c r="K177" s="7">
        <f t="shared" si="13"/>
        <v>9.7182494689213462E-3</v>
      </c>
      <c r="L177" s="7">
        <f t="shared" si="14"/>
        <v>2.1955926401415971E-2</v>
      </c>
      <c r="M177" s="7">
        <f t="shared" si="15"/>
        <v>0</v>
      </c>
      <c r="N177" s="7" t="str">
        <f t="shared" si="16"/>
        <v/>
      </c>
      <c r="O177" s="7" t="str">
        <f t="shared" si="17"/>
        <v/>
      </c>
      <c r="P177" s="7">
        <f t="shared" si="18"/>
        <v>-4.5768418455580703E-2</v>
      </c>
      <c r="Q177" s="7">
        <f t="shared" si="18"/>
        <v>2.448221366797957E-3</v>
      </c>
    </row>
    <row r="178" spans="2:17">
      <c r="B178" s="17">
        <v>43255</v>
      </c>
      <c r="C178" s="8">
        <v>5120</v>
      </c>
      <c r="D178" s="8">
        <v>946</v>
      </c>
      <c r="E178" s="8">
        <v>2985</v>
      </c>
      <c r="F178" s="8"/>
      <c r="G178" s="8"/>
      <c r="H178" s="29">
        <v>3800</v>
      </c>
      <c r="I178" s="10">
        <v>2447.7600000000002</v>
      </c>
      <c r="K178" s="7">
        <f t="shared" si="13"/>
        <v>3.9138993211363148E-3</v>
      </c>
      <c r="L178" s="7">
        <f t="shared" si="14"/>
        <v>1.2766130823035751E-2</v>
      </c>
      <c r="M178" s="7">
        <f t="shared" si="15"/>
        <v>-5.0125418235442863E-3</v>
      </c>
      <c r="N178" s="7" t="str">
        <f t="shared" si="16"/>
        <v/>
      </c>
      <c r="O178" s="7" t="str">
        <f t="shared" si="17"/>
        <v/>
      </c>
      <c r="P178" s="7">
        <f t="shared" si="18"/>
        <v>5.2770571008438193E-3</v>
      </c>
      <c r="Q178" s="7">
        <f t="shared" si="18"/>
        <v>3.6016016929379577E-3</v>
      </c>
    </row>
    <row r="179" spans="2:17">
      <c r="B179" s="17">
        <v>43252</v>
      </c>
      <c r="C179" s="8">
        <v>5100</v>
      </c>
      <c r="D179" s="8">
        <v>934</v>
      </c>
      <c r="E179" s="8">
        <v>3000</v>
      </c>
      <c r="F179" s="8"/>
      <c r="G179" s="8"/>
      <c r="H179" s="29">
        <v>3780</v>
      </c>
      <c r="I179" s="10">
        <v>2438.96</v>
      </c>
      <c r="K179" s="7">
        <f t="shared" si="13"/>
        <v>0</v>
      </c>
      <c r="L179" s="7">
        <f t="shared" si="14"/>
        <v>-9.5898444046148487E-3</v>
      </c>
      <c r="M179" s="7">
        <f t="shared" si="15"/>
        <v>-1.6529301951210582E-2</v>
      </c>
      <c r="N179" s="7" t="str">
        <f t="shared" si="16"/>
        <v/>
      </c>
      <c r="O179" s="7" t="str">
        <f t="shared" si="17"/>
        <v/>
      </c>
      <c r="P179" s="7">
        <f t="shared" si="18"/>
        <v>-1.3218772579158245E-3</v>
      </c>
      <c r="Q179" s="7">
        <f t="shared" si="18"/>
        <v>6.5611499942786391E-3</v>
      </c>
    </row>
    <row r="180" spans="2:17">
      <c r="B180" s="18">
        <v>43251</v>
      </c>
      <c r="C180" s="11">
        <v>5100</v>
      </c>
      <c r="D180" s="11">
        <v>943</v>
      </c>
      <c r="E180" s="11">
        <v>3050</v>
      </c>
      <c r="F180" s="11"/>
      <c r="G180" s="11"/>
      <c r="H180" s="30">
        <v>3785</v>
      </c>
      <c r="I180" s="31">
        <v>2423.0100000000002</v>
      </c>
      <c r="K180" s="7">
        <f t="shared" si="13"/>
        <v>-7.8125397367936247E-3</v>
      </c>
      <c r="L180" s="7">
        <f t="shared" si="14"/>
        <v>5.3163336272327886E-3</v>
      </c>
      <c r="M180" s="7">
        <f t="shared" si="15"/>
        <v>1.8197359051907513E-2</v>
      </c>
      <c r="N180" s="7" t="str">
        <f t="shared" si="16"/>
        <v/>
      </c>
      <c r="O180" s="7" t="str">
        <f t="shared" si="17"/>
        <v/>
      </c>
      <c r="P180" s="7">
        <f t="shared" si="18"/>
        <v>5.298025637555194E-3</v>
      </c>
      <c r="Q180" s="7">
        <f t="shared" si="18"/>
        <v>5.7863920857016025E-3</v>
      </c>
    </row>
    <row r="181" spans="2:17">
      <c r="B181" s="17">
        <v>43250</v>
      </c>
      <c r="C181" s="8">
        <v>5140</v>
      </c>
      <c r="D181" s="8">
        <v>938</v>
      </c>
      <c r="E181" s="8">
        <v>2995</v>
      </c>
      <c r="F181" s="8"/>
      <c r="G181" s="8"/>
      <c r="H181" s="29">
        <v>3765</v>
      </c>
      <c r="I181" s="10">
        <v>2409.0300000000002</v>
      </c>
      <c r="K181" s="7">
        <f t="shared" si="13"/>
        <v>3.8986404156573229E-3</v>
      </c>
      <c r="L181" s="7">
        <f t="shared" si="14"/>
        <v>-1.4815085785140587E-2</v>
      </c>
      <c r="M181" s="7">
        <f t="shared" si="15"/>
        <v>-2.1470684396876768E-2</v>
      </c>
      <c r="N181" s="7" t="str">
        <f t="shared" si="16"/>
        <v/>
      </c>
      <c r="O181" s="7" t="str">
        <f t="shared" si="17"/>
        <v/>
      </c>
      <c r="P181" s="7">
        <f t="shared" si="18"/>
        <v>-1.3271402080624634E-3</v>
      </c>
      <c r="Q181" s="7">
        <f t="shared" si="18"/>
        <v>-1.9818661609284392E-2</v>
      </c>
    </row>
    <row r="182" spans="2:17">
      <c r="B182" s="17">
        <v>43249</v>
      </c>
      <c r="C182" s="8">
        <v>5120</v>
      </c>
      <c r="D182" s="8">
        <v>952</v>
      </c>
      <c r="E182" s="8">
        <v>3060</v>
      </c>
      <c r="F182" s="8"/>
      <c r="G182" s="8"/>
      <c r="H182" s="29">
        <v>3770</v>
      </c>
      <c r="I182" s="10">
        <v>2457.25</v>
      </c>
      <c r="K182" s="7">
        <f t="shared" si="13"/>
        <v>-9.7182494689213392E-3</v>
      </c>
      <c r="L182" s="7">
        <f t="shared" si="14"/>
        <v>-1.9761433499959593E-2</v>
      </c>
      <c r="M182" s="7">
        <f t="shared" si="15"/>
        <v>2.8170876966696224E-2</v>
      </c>
      <c r="N182" s="7" t="str">
        <f t="shared" si="16"/>
        <v/>
      </c>
      <c r="O182" s="7" t="str">
        <f t="shared" si="17"/>
        <v/>
      </c>
      <c r="P182" s="7">
        <f t="shared" si="18"/>
        <v>2.0094447059754328E-2</v>
      </c>
      <c r="Q182" s="7">
        <f t="shared" si="18"/>
        <v>-8.7962789197490229E-3</v>
      </c>
    </row>
    <row r="183" spans="2:17">
      <c r="B183" s="17">
        <v>43248</v>
      </c>
      <c r="C183" s="8">
        <v>5170</v>
      </c>
      <c r="D183" s="8">
        <v>971</v>
      </c>
      <c r="E183" s="8">
        <v>2975</v>
      </c>
      <c r="F183" s="8"/>
      <c r="G183" s="8"/>
      <c r="H183" s="29">
        <v>3695</v>
      </c>
      <c r="I183" s="10">
        <v>2478.96</v>
      </c>
      <c r="K183" s="7">
        <f t="shared" si="13"/>
        <v>-5.7859370670438875E-3</v>
      </c>
      <c r="L183" s="7">
        <f t="shared" si="14"/>
        <v>5.0697233788472656E-2</v>
      </c>
      <c r="M183" s="7">
        <f t="shared" si="15"/>
        <v>-8.3682496705165792E-3</v>
      </c>
      <c r="N183" s="7" t="str">
        <f t="shared" si="16"/>
        <v/>
      </c>
      <c r="O183" s="7" t="str">
        <f t="shared" si="17"/>
        <v/>
      </c>
      <c r="P183" s="7">
        <f t="shared" si="18"/>
        <v>2.188869878943701E-2</v>
      </c>
      <c r="Q183" s="7">
        <f t="shared" si="18"/>
        <v>7.3526170551628601E-3</v>
      </c>
    </row>
    <row r="184" spans="2:17">
      <c r="B184" s="17">
        <v>43245</v>
      </c>
      <c r="C184" s="8">
        <v>5200</v>
      </c>
      <c r="D184" s="8">
        <v>923</v>
      </c>
      <c r="E184" s="8">
        <v>3000</v>
      </c>
      <c r="F184" s="8"/>
      <c r="G184" s="8"/>
      <c r="H184" s="29">
        <v>3615</v>
      </c>
      <c r="I184" s="10">
        <v>2460.8000000000002</v>
      </c>
      <c r="K184" s="7">
        <f t="shared" si="13"/>
        <v>-1.1472401162236807E-2</v>
      </c>
      <c r="L184" s="7">
        <f t="shared" si="14"/>
        <v>-2.1437048130605294E-2</v>
      </c>
      <c r="M184" s="7">
        <f t="shared" si="15"/>
        <v>-2.3065272930996104E-2</v>
      </c>
      <c r="N184" s="7" t="str">
        <f t="shared" si="16"/>
        <v/>
      </c>
      <c r="O184" s="7" t="str">
        <f t="shared" si="17"/>
        <v/>
      </c>
      <c r="P184" s="7">
        <f t="shared" si="18"/>
        <v>-5.9077579208491555E-2</v>
      </c>
      <c r="Q184" s="7">
        <f t="shared" si="18"/>
        <v>-2.1149595547831886E-3</v>
      </c>
    </row>
    <row r="185" spans="2:17">
      <c r="B185" s="18">
        <v>43244</v>
      </c>
      <c r="C185" s="11">
        <v>5260</v>
      </c>
      <c r="D185" s="11">
        <v>943</v>
      </c>
      <c r="E185" s="11">
        <v>3070</v>
      </c>
      <c r="F185" s="11"/>
      <c r="G185" s="11"/>
      <c r="H185" s="30">
        <v>3835</v>
      </c>
      <c r="I185" s="31">
        <v>2466.0100000000002</v>
      </c>
      <c r="K185" s="7">
        <f t="shared" si="13"/>
        <v>1.1472401162236781E-2</v>
      </c>
      <c r="L185" s="7">
        <f t="shared" si="14"/>
        <v>-5.2882196215643011E-3</v>
      </c>
      <c r="M185" s="7">
        <f t="shared" si="15"/>
        <v>-3.2520353863773432E-3</v>
      </c>
      <c r="N185" s="7" t="str">
        <f t="shared" si="16"/>
        <v/>
      </c>
      <c r="O185" s="7" t="str">
        <f t="shared" si="17"/>
        <v/>
      </c>
      <c r="P185" s="7">
        <f t="shared" si="18"/>
        <v>-2.6041681383877436E-3</v>
      </c>
      <c r="Q185" s="7">
        <f t="shared" si="18"/>
        <v>-2.3896712817040142E-3</v>
      </c>
    </row>
    <row r="186" spans="2:17">
      <c r="B186" s="17">
        <v>43243</v>
      </c>
      <c r="C186" s="8">
        <v>5200</v>
      </c>
      <c r="D186" s="8">
        <v>948</v>
      </c>
      <c r="E186" s="8">
        <v>3080</v>
      </c>
      <c r="F186" s="8"/>
      <c r="G186" s="8"/>
      <c r="H186" s="29">
        <v>3845</v>
      </c>
      <c r="I186" s="10">
        <v>2471.91</v>
      </c>
      <c r="K186" s="7">
        <f t="shared" si="13"/>
        <v>-5.752652489449811E-3</v>
      </c>
      <c r="L186" s="7">
        <f t="shared" si="14"/>
        <v>-5.260401399180277E-3</v>
      </c>
      <c r="M186" s="7">
        <f t="shared" si="15"/>
        <v>-4.8583091510762946E-3</v>
      </c>
      <c r="N186" s="7" t="str">
        <f t="shared" si="16"/>
        <v/>
      </c>
      <c r="O186" s="7" t="str">
        <f t="shared" si="17"/>
        <v/>
      </c>
      <c r="P186" s="7">
        <f t="shared" si="18"/>
        <v>-5.1880790817779446E-3</v>
      </c>
      <c r="Q186" s="7">
        <f t="shared" si="18"/>
        <v>2.5681130797353818E-3</v>
      </c>
    </row>
    <row r="187" spans="2:17">
      <c r="B187" s="17">
        <v>43241</v>
      </c>
      <c r="C187" s="8">
        <v>5230</v>
      </c>
      <c r="D187" s="8">
        <v>953</v>
      </c>
      <c r="E187" s="8">
        <v>3095</v>
      </c>
      <c r="F187" s="8"/>
      <c r="G187" s="8"/>
      <c r="H187" s="29">
        <v>3865</v>
      </c>
      <c r="I187" s="10">
        <v>2465.5700000000002</v>
      </c>
      <c r="K187" s="7">
        <f t="shared" si="13"/>
        <v>0</v>
      </c>
      <c r="L187" s="7">
        <f t="shared" si="14"/>
        <v>-7.3183808076798399E-3</v>
      </c>
      <c r="M187" s="7">
        <f t="shared" si="15"/>
        <v>3.2362487792083248E-3</v>
      </c>
      <c r="N187" s="7" t="str">
        <f t="shared" si="16"/>
        <v/>
      </c>
      <c r="O187" s="7" t="str">
        <f t="shared" si="17"/>
        <v/>
      </c>
      <c r="P187" s="7">
        <f t="shared" si="18"/>
        <v>1.3021017302964972E-2</v>
      </c>
      <c r="Q187" s="7">
        <f t="shared" si="18"/>
        <v>1.9974754013674144E-3</v>
      </c>
    </row>
    <row r="188" spans="2:17">
      <c r="B188" s="17">
        <v>43238</v>
      </c>
      <c r="C188" s="8">
        <v>5230</v>
      </c>
      <c r="D188" s="8">
        <v>960</v>
      </c>
      <c r="E188" s="8">
        <v>3085</v>
      </c>
      <c r="F188" s="8"/>
      <c r="G188" s="8"/>
      <c r="H188" s="29">
        <v>3815</v>
      </c>
      <c r="I188" s="10">
        <v>2460.65</v>
      </c>
      <c r="K188" s="7">
        <f t="shared" si="13"/>
        <v>0</v>
      </c>
      <c r="L188" s="7">
        <f t="shared" si="14"/>
        <v>2.0855064910213611E-3</v>
      </c>
      <c r="M188" s="7">
        <f t="shared" si="15"/>
        <v>0</v>
      </c>
      <c r="N188" s="7" t="str">
        <f t="shared" si="16"/>
        <v/>
      </c>
      <c r="O188" s="7" t="str">
        <f t="shared" si="17"/>
        <v/>
      </c>
      <c r="P188" s="7">
        <f t="shared" si="18"/>
        <v>-3.9241384561342577E-3</v>
      </c>
      <c r="Q188" s="7">
        <f t="shared" si="18"/>
        <v>4.9703713985556246E-3</v>
      </c>
    </row>
    <row r="189" spans="2:17">
      <c r="B189" s="17">
        <v>43237</v>
      </c>
      <c r="C189" s="8">
        <v>5230</v>
      </c>
      <c r="D189" s="8">
        <v>958</v>
      </c>
      <c r="E189" s="8">
        <v>3085</v>
      </c>
      <c r="F189" s="8"/>
      <c r="G189" s="8"/>
      <c r="H189" s="29">
        <v>3830</v>
      </c>
      <c r="I189" s="10">
        <v>2448.4499999999998</v>
      </c>
      <c r="K189" s="7">
        <f t="shared" si="13"/>
        <v>-1.9102202561192376E-3</v>
      </c>
      <c r="L189" s="7">
        <f t="shared" si="14"/>
        <v>-3.1266309994319734E-3</v>
      </c>
      <c r="M189" s="7">
        <f t="shared" si="15"/>
        <v>0</v>
      </c>
      <c r="N189" s="7" t="str">
        <f t="shared" si="16"/>
        <v/>
      </c>
      <c r="O189" s="7" t="str">
        <f t="shared" si="17"/>
        <v/>
      </c>
      <c r="P189" s="7">
        <f t="shared" si="18"/>
        <v>0</v>
      </c>
      <c r="Q189" s="7">
        <f t="shared" si="18"/>
        <v>-4.6330052494390397E-3</v>
      </c>
    </row>
    <row r="190" spans="2:17">
      <c r="B190" s="18">
        <v>43236</v>
      </c>
      <c r="C190" s="11">
        <v>5240</v>
      </c>
      <c r="D190" s="11">
        <v>961</v>
      </c>
      <c r="E190" s="11">
        <v>3085</v>
      </c>
      <c r="F190" s="11"/>
      <c r="G190" s="11"/>
      <c r="H190" s="30">
        <v>3830</v>
      </c>
      <c r="I190" s="31">
        <v>2459.8200000000002</v>
      </c>
      <c r="K190" s="7">
        <f t="shared" si="13"/>
        <v>-1.9065782705815315E-3</v>
      </c>
      <c r="L190" s="7">
        <f t="shared" si="14"/>
        <v>-4.1778872674517589E-2</v>
      </c>
      <c r="M190" s="7">
        <f t="shared" si="15"/>
        <v>0</v>
      </c>
      <c r="N190" s="7" t="str">
        <f t="shared" si="16"/>
        <v/>
      </c>
      <c r="O190" s="7" t="str">
        <f t="shared" si="17"/>
        <v/>
      </c>
      <c r="P190" s="7">
        <f t="shared" si="18"/>
        <v>0</v>
      </c>
      <c r="Q190" s="7">
        <f t="shared" si="18"/>
        <v>5.2049871457074859E-4</v>
      </c>
    </row>
    <row r="191" spans="2:17">
      <c r="B191" s="17">
        <v>43235</v>
      </c>
      <c r="C191" s="8">
        <v>5250</v>
      </c>
      <c r="D191" s="8">
        <v>1002</v>
      </c>
      <c r="E191" s="8">
        <v>3085</v>
      </c>
      <c r="F191" s="8"/>
      <c r="G191" s="8"/>
      <c r="H191" s="29">
        <v>3830</v>
      </c>
      <c r="I191" s="10">
        <v>2458.54</v>
      </c>
      <c r="K191" s="7">
        <f t="shared" si="13"/>
        <v>3.8167985267008112E-3</v>
      </c>
      <c r="L191" s="7">
        <f t="shared" si="14"/>
        <v>0</v>
      </c>
      <c r="M191" s="7">
        <f t="shared" si="15"/>
        <v>-3.2362487792083048E-3</v>
      </c>
      <c r="N191" s="7" t="str">
        <f t="shared" si="16"/>
        <v/>
      </c>
      <c r="O191" s="7" t="str">
        <f t="shared" si="17"/>
        <v/>
      </c>
      <c r="P191" s="7">
        <f t="shared" si="18"/>
        <v>2.6143805740708936E-3</v>
      </c>
      <c r="Q191" s="7">
        <f t="shared" si="18"/>
        <v>-7.1211025089831549E-3</v>
      </c>
    </row>
    <row r="192" spans="2:17">
      <c r="B192" s="17">
        <v>43234</v>
      </c>
      <c r="C192" s="8">
        <v>5230</v>
      </c>
      <c r="D192" s="8">
        <v>1002</v>
      </c>
      <c r="E192" s="8">
        <v>3095</v>
      </c>
      <c r="F192" s="8"/>
      <c r="G192" s="8"/>
      <c r="H192" s="29">
        <v>3820</v>
      </c>
      <c r="I192" s="10">
        <v>2476.11</v>
      </c>
      <c r="K192" s="7">
        <f t="shared" si="13"/>
        <v>-1.1406967793376478E-2</v>
      </c>
      <c r="L192" s="7">
        <f t="shared" si="14"/>
        <v>2.8341978002275097E-2</v>
      </c>
      <c r="M192" s="7">
        <f t="shared" si="15"/>
        <v>-1.4434893783602628E-2</v>
      </c>
      <c r="N192" s="7" t="str">
        <f t="shared" si="16"/>
        <v/>
      </c>
      <c r="O192" s="7" t="str">
        <f t="shared" si="17"/>
        <v/>
      </c>
      <c r="P192" s="7">
        <f t="shared" si="18"/>
        <v>3.8697289953683774E-2</v>
      </c>
      <c r="Q192" s="7">
        <f t="shared" si="18"/>
        <v>-6.4596616576150054E-4</v>
      </c>
    </row>
    <row r="193" spans="2:17">
      <c r="B193" s="17">
        <v>43231</v>
      </c>
      <c r="C193" s="8">
        <v>5290</v>
      </c>
      <c r="D193" s="8">
        <v>974</v>
      </c>
      <c r="E193" s="8">
        <v>3140</v>
      </c>
      <c r="F193" s="8"/>
      <c r="G193" s="8"/>
      <c r="H193" s="29">
        <v>3675</v>
      </c>
      <c r="I193" s="10">
        <v>2477.71</v>
      </c>
      <c r="K193" s="7">
        <f t="shared" si="13"/>
        <v>7.5901692666756528E-3</v>
      </c>
      <c r="L193" s="7">
        <f t="shared" si="14"/>
        <v>3.084835351210095E-3</v>
      </c>
      <c r="M193" s="7">
        <f t="shared" si="15"/>
        <v>3.0721898758301724E-2</v>
      </c>
      <c r="N193" s="7" t="str">
        <f t="shared" si="16"/>
        <v/>
      </c>
      <c r="O193" s="7" t="str">
        <f t="shared" si="17"/>
        <v/>
      </c>
      <c r="P193" s="7">
        <f t="shared" si="18"/>
        <v>-2.1535152551298103E-2</v>
      </c>
      <c r="Q193" s="7">
        <f t="shared" si="18"/>
        <v>5.4837678676110876E-3</v>
      </c>
    </row>
    <row r="194" spans="2:17">
      <c r="B194" s="17">
        <v>43230</v>
      </c>
      <c r="C194" s="8">
        <v>5250</v>
      </c>
      <c r="D194" s="8">
        <v>971</v>
      </c>
      <c r="E194" s="8">
        <v>3045</v>
      </c>
      <c r="F194" s="8"/>
      <c r="G194" s="8"/>
      <c r="H194" s="29">
        <v>3755</v>
      </c>
      <c r="I194" s="10">
        <v>2464.16</v>
      </c>
      <c r="K194" s="7">
        <f t="shared" si="13"/>
        <v>1.5355388083194518E-2</v>
      </c>
      <c r="L194" s="7">
        <f t="shared" si="14"/>
        <v>2.5027375105246649E-2</v>
      </c>
      <c r="M194" s="7">
        <f t="shared" si="15"/>
        <v>3.1695730810131932E-2</v>
      </c>
      <c r="N194" s="7" t="str">
        <f t="shared" si="16"/>
        <v/>
      </c>
      <c r="O194" s="7" t="str">
        <f t="shared" si="17"/>
        <v/>
      </c>
      <c r="P194" s="7">
        <f t="shared" si="18"/>
        <v>4.0026737896574063E-3</v>
      </c>
      <c r="Q194" s="7">
        <f t="shared" si="18"/>
        <v>8.22312065820845E-3</v>
      </c>
    </row>
    <row r="195" spans="2:17">
      <c r="B195" s="18">
        <v>43229</v>
      </c>
      <c r="C195" s="11">
        <v>5170</v>
      </c>
      <c r="D195" s="11">
        <v>947</v>
      </c>
      <c r="E195" s="11">
        <v>2950</v>
      </c>
      <c r="F195" s="11"/>
      <c r="G195" s="11"/>
      <c r="H195" s="30">
        <v>3740</v>
      </c>
      <c r="I195" s="31">
        <v>2443.98</v>
      </c>
      <c r="K195" s="7">
        <f t="shared" si="13"/>
        <v>5.8196090532640025E-3</v>
      </c>
      <c r="L195" s="7">
        <f t="shared" si="14"/>
        <v>-8.4122472946519672E-3</v>
      </c>
      <c r="M195" s="7">
        <f t="shared" si="15"/>
        <v>-1.8472397635442429E-2</v>
      </c>
      <c r="N195" s="7" t="str">
        <f t="shared" si="16"/>
        <v/>
      </c>
      <c r="O195" s="7" t="str">
        <f t="shared" si="17"/>
        <v/>
      </c>
      <c r="P195" s="7">
        <f t="shared" si="18"/>
        <v>1.3377928416599535E-3</v>
      </c>
      <c r="Q195" s="7">
        <f t="shared" si="18"/>
        <v>-2.3826125591817331E-3</v>
      </c>
    </row>
    <row r="196" spans="2:17">
      <c r="B196" s="17">
        <v>43228</v>
      </c>
      <c r="C196" s="8">
        <v>5140</v>
      </c>
      <c r="D196" s="8">
        <v>955</v>
      </c>
      <c r="E196" s="8">
        <v>3005</v>
      </c>
      <c r="F196" s="8"/>
      <c r="G196" s="8"/>
      <c r="H196" s="29">
        <v>3735</v>
      </c>
      <c r="I196" s="10">
        <v>2449.81</v>
      </c>
      <c r="K196" s="7">
        <f t="shared" si="13"/>
        <v>-1.9436352085710144E-3</v>
      </c>
      <c r="L196" s="7">
        <f t="shared" si="14"/>
        <v>7.3568382257084087E-3</v>
      </c>
      <c r="M196" s="7">
        <f t="shared" si="15"/>
        <v>6.6778211426054479E-3</v>
      </c>
      <c r="N196" s="7" t="str">
        <f t="shared" si="16"/>
        <v/>
      </c>
      <c r="O196" s="7" t="str">
        <f t="shared" si="17"/>
        <v/>
      </c>
      <c r="P196" s="7">
        <f t="shared" si="18"/>
        <v>9.4149989346018828E-3</v>
      </c>
      <c r="Q196" s="7">
        <f t="shared" si="18"/>
        <v>-4.7116977370390721E-3</v>
      </c>
    </row>
    <row r="197" spans="2:17">
      <c r="B197" s="17">
        <v>43224</v>
      </c>
      <c r="C197" s="8">
        <v>5150</v>
      </c>
      <c r="D197" s="8">
        <v>948</v>
      </c>
      <c r="E197" s="8">
        <v>2985</v>
      </c>
      <c r="F197" s="8"/>
      <c r="G197" s="8"/>
      <c r="H197" s="29">
        <v>3700</v>
      </c>
      <c r="I197" s="10">
        <v>2461.38</v>
      </c>
      <c r="K197" s="7">
        <f t="shared" si="13"/>
        <v>1.7630231376270501E-2</v>
      </c>
      <c r="L197" s="7">
        <f t="shared" si="14"/>
        <v>2.1119332031435513E-3</v>
      </c>
      <c r="M197" s="7">
        <f t="shared" si="15"/>
        <v>-5.8553308751574135E-2</v>
      </c>
      <c r="N197" s="7" t="str">
        <f t="shared" si="16"/>
        <v/>
      </c>
      <c r="O197" s="7" t="str">
        <f t="shared" si="17"/>
        <v/>
      </c>
      <c r="P197" s="7">
        <f t="shared" si="18"/>
        <v>1.2236726448436866E-2</v>
      </c>
      <c r="Q197" s="7">
        <f t="shared" si="18"/>
        <v>-1.0455514221301429E-2</v>
      </c>
    </row>
    <row r="198" spans="2:17">
      <c r="B198" s="17">
        <v>43223</v>
      </c>
      <c r="C198" s="8">
        <v>5060</v>
      </c>
      <c r="D198" s="8">
        <v>946</v>
      </c>
      <c r="E198" s="8">
        <v>3165</v>
      </c>
      <c r="F198" s="8"/>
      <c r="G198" s="8"/>
      <c r="H198" s="29">
        <v>3655</v>
      </c>
      <c r="I198" s="10">
        <v>2487.25</v>
      </c>
      <c r="K198" s="7">
        <f t="shared" si="13"/>
        <v>1.9782400121057205E-3</v>
      </c>
      <c r="L198" s="7">
        <f t="shared" si="14"/>
        <v>9.5592868134561724E-3</v>
      </c>
      <c r="M198" s="7">
        <f t="shared" si="15"/>
        <v>4.3590436074861773E-2</v>
      </c>
      <c r="N198" s="7" t="str">
        <f t="shared" si="16"/>
        <v/>
      </c>
      <c r="O198" s="7" t="str">
        <f t="shared" si="17"/>
        <v/>
      </c>
      <c r="P198" s="7">
        <f t="shared" si="18"/>
        <v>2.7397277411202693E-3</v>
      </c>
      <c r="Q198" s="7">
        <f t="shared" si="18"/>
        <v>-7.3545353790761842E-3</v>
      </c>
    </row>
    <row r="199" spans="2:17">
      <c r="B199" s="17">
        <v>43222</v>
      </c>
      <c r="C199" s="8">
        <v>5050</v>
      </c>
      <c r="D199" s="8">
        <v>937</v>
      </c>
      <c r="E199" s="8">
        <v>3030</v>
      </c>
      <c r="F199" s="8"/>
      <c r="G199" s="8"/>
      <c r="H199" s="29">
        <v>3645</v>
      </c>
      <c r="I199" s="10">
        <v>2505.61</v>
      </c>
      <c r="K199" s="7">
        <f t="shared" si="13"/>
        <v>-1.9782400121057075E-3</v>
      </c>
      <c r="L199" s="7">
        <f t="shared" si="14"/>
        <v>-1.1671220016599641E-2</v>
      </c>
      <c r="M199" s="7">
        <f t="shared" si="15"/>
        <v>0</v>
      </c>
      <c r="N199" s="7" t="str">
        <f t="shared" si="16"/>
        <v/>
      </c>
      <c r="O199" s="7" t="str">
        <f t="shared" si="17"/>
        <v/>
      </c>
      <c r="P199" s="7">
        <f t="shared" si="18"/>
        <v>5.5020771539833384E-3</v>
      </c>
      <c r="Q199" s="7">
        <f t="shared" si="18"/>
        <v>-3.8916677111940829E-3</v>
      </c>
    </row>
    <row r="200" spans="2:17">
      <c r="B200" s="18">
        <v>43220</v>
      </c>
      <c r="C200" s="11">
        <v>5060</v>
      </c>
      <c r="D200" s="11">
        <v>948</v>
      </c>
      <c r="E200" s="11">
        <v>3030</v>
      </c>
      <c r="F200" s="11"/>
      <c r="G200" s="11"/>
      <c r="H200" s="30">
        <v>3625</v>
      </c>
      <c r="I200" s="31">
        <v>2515.38</v>
      </c>
      <c r="K200" s="7">
        <f t="shared" si="13"/>
        <v>1.1928570865273812E-2</v>
      </c>
      <c r="L200" s="7">
        <f t="shared" si="14"/>
        <v>-2.7056801387513305E-2</v>
      </c>
      <c r="M200" s="7">
        <f t="shared" si="15"/>
        <v>-1.7989037836073342E-2</v>
      </c>
      <c r="N200" s="7" t="str">
        <f t="shared" si="16"/>
        <v/>
      </c>
      <c r="O200" s="7" t="str">
        <f t="shared" si="17"/>
        <v/>
      </c>
      <c r="P200" s="7">
        <f t="shared" si="18"/>
        <v>6.920442844573757E-3</v>
      </c>
      <c r="Q200" s="7">
        <f t="shared" si="18"/>
        <v>9.1777838896724695E-3</v>
      </c>
    </row>
    <row r="201" spans="2:17">
      <c r="B201" s="17">
        <v>43217</v>
      </c>
      <c r="C201" s="8">
        <v>5000</v>
      </c>
      <c r="D201" s="8">
        <v>974</v>
      </c>
      <c r="E201" s="8">
        <v>3085</v>
      </c>
      <c r="F201" s="8"/>
      <c r="G201" s="8"/>
      <c r="H201" s="29">
        <v>3600</v>
      </c>
      <c r="I201" s="10">
        <v>2492.4</v>
      </c>
      <c r="K201" s="7">
        <f t="shared" si="13"/>
        <v>6.0180723255629448E-3</v>
      </c>
      <c r="L201" s="7">
        <f t="shared" si="14"/>
        <v>6.1792163659581184E-3</v>
      </c>
      <c r="M201" s="7">
        <f t="shared" si="15"/>
        <v>0</v>
      </c>
      <c r="N201" s="7" t="str">
        <f t="shared" si="16"/>
        <v/>
      </c>
      <c r="O201" s="7" t="str">
        <f t="shared" si="17"/>
        <v/>
      </c>
      <c r="P201" s="7">
        <f t="shared" si="18"/>
        <v>-1.2422519998557209E-2</v>
      </c>
      <c r="Q201" s="7">
        <f t="shared" si="18"/>
        <v>6.7471532362510973E-3</v>
      </c>
    </row>
    <row r="202" spans="2:17">
      <c r="B202" s="17">
        <v>43216</v>
      </c>
      <c r="C202" s="8">
        <v>4970</v>
      </c>
      <c r="D202" s="8">
        <v>968</v>
      </c>
      <c r="E202" s="8">
        <v>3085</v>
      </c>
      <c r="F202" s="8"/>
      <c r="G202" s="8"/>
      <c r="H202" s="29">
        <v>3645</v>
      </c>
      <c r="I202" s="10">
        <v>2475.64</v>
      </c>
      <c r="K202" s="7">
        <f t="shared" si="13"/>
        <v>-1.0055305020187607E-3</v>
      </c>
      <c r="L202" s="7">
        <f t="shared" si="14"/>
        <v>-2.0450610471290768E-2</v>
      </c>
      <c r="M202" s="7">
        <f t="shared" si="15"/>
        <v>0</v>
      </c>
      <c r="N202" s="7" t="str">
        <f t="shared" si="16"/>
        <v/>
      </c>
      <c r="O202" s="7" t="str">
        <f t="shared" si="17"/>
        <v/>
      </c>
      <c r="P202" s="7">
        <f t="shared" si="18"/>
        <v>9.6485931158319365E-3</v>
      </c>
      <c r="Q202" s="7">
        <f t="shared" si="18"/>
        <v>1.0896756178151345E-2</v>
      </c>
    </row>
    <row r="203" spans="2:17">
      <c r="B203" s="17">
        <v>43215</v>
      </c>
      <c r="C203" s="8">
        <v>4975</v>
      </c>
      <c r="D203" s="8">
        <v>988</v>
      </c>
      <c r="E203" s="8">
        <v>3085</v>
      </c>
      <c r="F203" s="8"/>
      <c r="G203" s="8"/>
      <c r="H203" s="29">
        <v>3610</v>
      </c>
      <c r="I203" s="10">
        <v>2448.81</v>
      </c>
      <c r="K203" s="7">
        <f t="shared" si="13"/>
        <v>4.0282028286047879E-3</v>
      </c>
      <c r="L203" s="7">
        <f t="shared" si="14"/>
        <v>2.8749413285985792E-2</v>
      </c>
      <c r="M203" s="7">
        <f t="shared" si="15"/>
        <v>-3.3469259439402071E-2</v>
      </c>
      <c r="N203" s="7" t="str">
        <f t="shared" si="16"/>
        <v/>
      </c>
      <c r="O203" s="7" t="str">
        <f t="shared" si="17"/>
        <v/>
      </c>
      <c r="P203" s="7">
        <f t="shared" si="18"/>
        <v>-5.5248759319698037E-3</v>
      </c>
      <c r="Q203" s="7">
        <f t="shared" si="18"/>
        <v>-6.2406699654723426E-3</v>
      </c>
    </row>
    <row r="204" spans="2:17">
      <c r="B204" s="17">
        <v>43214</v>
      </c>
      <c r="C204" s="8">
        <v>4955</v>
      </c>
      <c r="D204" s="8">
        <v>960</v>
      </c>
      <c r="E204" s="8">
        <v>3190</v>
      </c>
      <c r="F204" s="8"/>
      <c r="G204" s="8"/>
      <c r="H204" s="29">
        <v>3630</v>
      </c>
      <c r="I204" s="10">
        <v>2464.14</v>
      </c>
      <c r="K204" s="7">
        <f t="shared" si="13"/>
        <v>4.4360032074966131E-2</v>
      </c>
      <c r="L204" s="7">
        <f t="shared" si="14"/>
        <v>6.7877422403085766E-2</v>
      </c>
      <c r="M204" s="7">
        <f t="shared" si="15"/>
        <v>3.9973347408578573E-2</v>
      </c>
      <c r="N204" s="7" t="str">
        <f t="shared" si="16"/>
        <v/>
      </c>
      <c r="O204" s="7" t="str">
        <f t="shared" si="17"/>
        <v/>
      </c>
      <c r="P204" s="7">
        <f t="shared" si="18"/>
        <v>-4.1237171838620409E-3</v>
      </c>
      <c r="Q204" s="7">
        <f t="shared" si="18"/>
        <v>-4.0378731519270013E-3</v>
      </c>
    </row>
    <row r="205" spans="2:17">
      <c r="B205" s="18">
        <v>43213</v>
      </c>
      <c r="C205" s="11">
        <v>4740</v>
      </c>
      <c r="D205" s="11">
        <v>897</v>
      </c>
      <c r="E205" s="11">
        <v>3065</v>
      </c>
      <c r="F205" s="11"/>
      <c r="G205" s="11"/>
      <c r="H205" s="30">
        <v>3645</v>
      </c>
      <c r="I205" s="31">
        <v>2474.11</v>
      </c>
      <c r="K205" s="7">
        <f t="shared" si="13"/>
        <v>2.1119332031435513E-3</v>
      </c>
      <c r="L205" s="7">
        <f t="shared" si="14"/>
        <v>2.232143783940856E-3</v>
      </c>
      <c r="M205" s="7">
        <f t="shared" si="15"/>
        <v>1.6326534238853118E-3</v>
      </c>
      <c r="N205" s="7" t="str">
        <f t="shared" si="16"/>
        <v/>
      </c>
      <c r="O205" s="7" t="str">
        <f t="shared" si="17"/>
        <v/>
      </c>
      <c r="P205" s="7">
        <f t="shared" si="18"/>
        <v>-1.3708021337787146E-3</v>
      </c>
      <c r="Q205" s="7">
        <f t="shared" si="18"/>
        <v>-8.9689003353882169E-4</v>
      </c>
    </row>
    <row r="206" spans="2:17">
      <c r="B206" s="17">
        <v>43210</v>
      </c>
      <c r="C206" s="8">
        <v>4730</v>
      </c>
      <c r="D206" s="8">
        <v>895</v>
      </c>
      <c r="E206" s="8">
        <v>3060</v>
      </c>
      <c r="F206" s="8"/>
      <c r="G206" s="8"/>
      <c r="H206" s="29">
        <v>3650</v>
      </c>
      <c r="I206" s="10">
        <v>2476.33</v>
      </c>
      <c r="K206" s="7">
        <f t="shared" si="13"/>
        <v>1.2766130823035751E-2</v>
      </c>
      <c r="L206" s="7">
        <f t="shared" si="14"/>
        <v>1.1179431013412459E-3</v>
      </c>
      <c r="M206" s="7">
        <f t="shared" si="15"/>
        <v>1.635323340730838E-3</v>
      </c>
      <c r="N206" s="7" t="str">
        <f t="shared" si="16"/>
        <v/>
      </c>
      <c r="O206" s="7" t="str">
        <f t="shared" si="17"/>
        <v/>
      </c>
      <c r="P206" s="7">
        <f t="shared" si="18"/>
        <v>5.4945193176407798E-3</v>
      </c>
      <c r="Q206" s="7">
        <f t="shared" si="18"/>
        <v>-3.9375921165038354E-3</v>
      </c>
    </row>
    <row r="207" spans="2:17">
      <c r="B207" s="17">
        <v>43209</v>
      </c>
      <c r="C207" s="8">
        <v>4670</v>
      </c>
      <c r="D207" s="8">
        <v>894</v>
      </c>
      <c r="E207" s="8">
        <v>3055</v>
      </c>
      <c r="F207" s="8"/>
      <c r="G207" s="8"/>
      <c r="H207" s="29">
        <v>3630</v>
      </c>
      <c r="I207" s="10">
        <v>2486.1</v>
      </c>
      <c r="K207" s="7">
        <f t="shared" si="13"/>
        <v>0</v>
      </c>
      <c r="L207" s="7">
        <f t="shared" si="14"/>
        <v>-2.2346378014163771E-3</v>
      </c>
      <c r="M207" s="7">
        <f t="shared" si="15"/>
        <v>0</v>
      </c>
      <c r="N207" s="7" t="str">
        <f t="shared" si="16"/>
        <v/>
      </c>
      <c r="O207" s="7" t="str">
        <f t="shared" si="17"/>
        <v/>
      </c>
      <c r="P207" s="7">
        <f t="shared" si="18"/>
        <v>-5.4945193176407017E-3</v>
      </c>
      <c r="Q207" s="7">
        <f t="shared" si="18"/>
        <v>2.4647219127260237E-3</v>
      </c>
    </row>
    <row r="208" spans="2:17">
      <c r="B208" s="17">
        <v>43208</v>
      </c>
      <c r="C208" s="8">
        <v>4670</v>
      </c>
      <c r="D208" s="8">
        <v>896</v>
      </c>
      <c r="E208" s="8">
        <v>3055</v>
      </c>
      <c r="F208" s="8"/>
      <c r="G208" s="8"/>
      <c r="H208" s="29">
        <v>3650</v>
      </c>
      <c r="I208" s="10">
        <v>2479.98</v>
      </c>
      <c r="K208" s="7">
        <f t="shared" si="13"/>
        <v>5.3676994150041336E-3</v>
      </c>
      <c r="L208" s="7">
        <f t="shared" si="14"/>
        <v>2.2346378014163628E-3</v>
      </c>
      <c r="M208" s="7">
        <f t="shared" si="15"/>
        <v>-1.4622518867541926E-2</v>
      </c>
      <c r="N208" s="7" t="str">
        <f t="shared" si="16"/>
        <v/>
      </c>
      <c r="O208" s="7" t="str">
        <f t="shared" si="17"/>
        <v/>
      </c>
      <c r="P208" s="7">
        <f t="shared" si="18"/>
        <v>8.2531417567204817E-3</v>
      </c>
      <c r="Q208" s="7">
        <f t="shared" si="18"/>
        <v>1.0624878263319405E-2</v>
      </c>
    </row>
    <row r="209" spans="2:17">
      <c r="B209" s="17">
        <v>43207</v>
      </c>
      <c r="C209" s="8">
        <v>4645</v>
      </c>
      <c r="D209" s="8">
        <v>894</v>
      </c>
      <c r="E209" s="8">
        <v>3100</v>
      </c>
      <c r="F209" s="8"/>
      <c r="G209" s="8"/>
      <c r="H209" s="29">
        <v>3620</v>
      </c>
      <c r="I209" s="10">
        <v>2453.77</v>
      </c>
      <c r="K209" s="7">
        <f t="shared" ref="K209:K272" si="19">IFERROR(LN(C209/C210),"")</f>
        <v>-1.0758473334631254E-3</v>
      </c>
      <c r="L209" s="7">
        <f t="shared" ref="L209:L272" si="20">IFERROR(LN(D209/D210),"")</f>
        <v>-4.4642931286854931E-3</v>
      </c>
      <c r="M209" s="7">
        <f t="shared" ref="M209:M272" si="21">IFERROR(LN(E209/E210),"")</f>
        <v>-6.4308903302904025E-3</v>
      </c>
      <c r="N209" s="7" t="str">
        <f t="shared" ref="N209:N272" si="22">IFERROR(LN(F209/F210),"")</f>
        <v/>
      </c>
      <c r="O209" s="7" t="str">
        <f t="shared" ref="O209:O272" si="23">IFERROR(LN(G209/G210),"")</f>
        <v/>
      </c>
      <c r="P209" s="7">
        <f t="shared" ref="P209:Q272" si="24">IFERROR(LN(H209/H210),"")</f>
        <v>-5.5096558109695845E-3</v>
      </c>
      <c r="Q209" s="7">
        <f t="shared" si="24"/>
        <v>-1.5148864899895173E-3</v>
      </c>
    </row>
    <row r="210" spans="2:17">
      <c r="B210" s="18">
        <v>43206</v>
      </c>
      <c r="C210" s="11">
        <v>4650</v>
      </c>
      <c r="D210" s="11">
        <v>898</v>
      </c>
      <c r="E210" s="11">
        <v>3120</v>
      </c>
      <c r="F210" s="11"/>
      <c r="G210" s="11"/>
      <c r="H210" s="30">
        <v>3640</v>
      </c>
      <c r="I210" s="31">
        <v>2457.4899999999998</v>
      </c>
      <c r="K210" s="7">
        <f t="shared" si="19"/>
        <v>1.0810916104215676E-2</v>
      </c>
      <c r="L210" s="7">
        <f t="shared" si="20"/>
        <v>-8.8692377407797729E-3</v>
      </c>
      <c r="M210" s="7">
        <f t="shared" si="21"/>
        <v>-1.6012813669738792E-3</v>
      </c>
      <c r="N210" s="7" t="str">
        <f t="shared" si="22"/>
        <v/>
      </c>
      <c r="O210" s="7" t="str">
        <f t="shared" si="23"/>
        <v/>
      </c>
      <c r="P210" s="7">
        <f t="shared" si="24"/>
        <v>1.2439690475639201E-2</v>
      </c>
      <c r="Q210" s="7">
        <f t="shared" si="24"/>
        <v>9.8522977663489161E-4</v>
      </c>
    </row>
    <row r="211" spans="2:17">
      <c r="B211" s="17">
        <v>43203</v>
      </c>
      <c r="C211" s="8">
        <v>4600</v>
      </c>
      <c r="D211" s="8">
        <v>906</v>
      </c>
      <c r="E211" s="8">
        <v>3125</v>
      </c>
      <c r="F211" s="8"/>
      <c r="G211" s="8"/>
      <c r="H211" s="29">
        <v>3595</v>
      </c>
      <c r="I211" s="10">
        <v>2455.0700000000002</v>
      </c>
      <c r="K211" s="7">
        <f t="shared" si="19"/>
        <v>1.9759149980462392E-2</v>
      </c>
      <c r="L211" s="7">
        <f t="shared" si="20"/>
        <v>6.6445427186685108E-3</v>
      </c>
      <c r="M211" s="7">
        <f t="shared" si="21"/>
        <v>8.0321716972642527E-3</v>
      </c>
      <c r="N211" s="7" t="str">
        <f t="shared" si="22"/>
        <v/>
      </c>
      <c r="O211" s="7" t="str">
        <f t="shared" si="23"/>
        <v/>
      </c>
      <c r="P211" s="7">
        <f t="shared" si="24"/>
        <v>-1.3898542890543016E-3</v>
      </c>
      <c r="Q211" s="7">
        <f t="shared" si="24"/>
        <v>5.0471953572415774E-3</v>
      </c>
    </row>
    <row r="212" spans="2:17">
      <c r="B212" s="17">
        <v>43202</v>
      </c>
      <c r="C212" s="8">
        <v>4510</v>
      </c>
      <c r="D212" s="8">
        <v>900</v>
      </c>
      <c r="E212" s="8">
        <v>3100</v>
      </c>
      <c r="F212" s="8"/>
      <c r="G212" s="8"/>
      <c r="H212" s="29">
        <v>3600</v>
      </c>
      <c r="I212" s="10">
        <v>2442.71</v>
      </c>
      <c r="K212" s="7">
        <f t="shared" si="19"/>
        <v>1.1148387482614201E-2</v>
      </c>
      <c r="L212" s="7">
        <f t="shared" si="20"/>
        <v>0</v>
      </c>
      <c r="M212" s="7">
        <f t="shared" si="21"/>
        <v>-1.2820688429061434E-2</v>
      </c>
      <c r="N212" s="7" t="str">
        <f t="shared" si="22"/>
        <v/>
      </c>
      <c r="O212" s="7" t="str">
        <f t="shared" si="23"/>
        <v/>
      </c>
      <c r="P212" s="7">
        <f t="shared" si="24"/>
        <v>2.7816429618767705E-3</v>
      </c>
      <c r="Q212" s="7">
        <f t="shared" si="24"/>
        <v>-6.1797490369394615E-4</v>
      </c>
    </row>
    <row r="213" spans="2:17">
      <c r="B213" s="17">
        <v>43201</v>
      </c>
      <c r="C213" s="8">
        <v>4460</v>
      </c>
      <c r="D213" s="8">
        <v>900</v>
      </c>
      <c r="E213" s="8">
        <v>3140</v>
      </c>
      <c r="F213" s="8"/>
      <c r="G213" s="8"/>
      <c r="H213" s="29">
        <v>3590</v>
      </c>
      <c r="I213" s="10">
        <v>2444.2199999999998</v>
      </c>
      <c r="K213" s="7">
        <f t="shared" si="19"/>
        <v>-7.8169018916109043E-3</v>
      </c>
      <c r="L213" s="7">
        <f t="shared" si="20"/>
        <v>-1.1104942840271764E-3</v>
      </c>
      <c r="M213" s="7">
        <f t="shared" si="21"/>
        <v>1.593625835278026E-3</v>
      </c>
      <c r="N213" s="7" t="str">
        <f t="shared" si="22"/>
        <v/>
      </c>
      <c r="O213" s="7" t="str">
        <f t="shared" si="23"/>
        <v/>
      </c>
      <c r="P213" s="7">
        <f t="shared" si="24"/>
        <v>9.7971392449832592E-3</v>
      </c>
      <c r="Q213" s="7">
        <f t="shared" si="24"/>
        <v>-2.6639661430866764E-3</v>
      </c>
    </row>
    <row r="214" spans="2:17">
      <c r="B214" s="17">
        <v>43200</v>
      </c>
      <c r="C214" s="8">
        <v>4495</v>
      </c>
      <c r="D214" s="8">
        <v>901</v>
      </c>
      <c r="E214" s="8">
        <v>3135</v>
      </c>
      <c r="F214" s="8"/>
      <c r="G214" s="8"/>
      <c r="H214" s="29">
        <v>3555</v>
      </c>
      <c r="I214" s="10">
        <v>2450.7399999999998</v>
      </c>
      <c r="K214" s="7">
        <f t="shared" si="19"/>
        <v>0</v>
      </c>
      <c r="L214" s="7">
        <f t="shared" si="20"/>
        <v>-1.2134732465993484E-2</v>
      </c>
      <c r="M214" s="7">
        <f t="shared" si="21"/>
        <v>1.6077516727532843E-2</v>
      </c>
      <c r="N214" s="7" t="str">
        <f t="shared" si="22"/>
        <v/>
      </c>
      <c r="O214" s="7" t="str">
        <f t="shared" si="23"/>
        <v/>
      </c>
      <c r="P214" s="7">
        <f t="shared" si="24"/>
        <v>-1.2578782206860073E-2</v>
      </c>
      <c r="Q214" s="7">
        <f t="shared" si="24"/>
        <v>2.721245769966294E-3</v>
      </c>
    </row>
    <row r="215" spans="2:17">
      <c r="B215" s="18">
        <v>43199</v>
      </c>
      <c r="C215" s="11">
        <v>4495</v>
      </c>
      <c r="D215" s="11">
        <v>912</v>
      </c>
      <c r="E215" s="11">
        <v>3085</v>
      </c>
      <c r="F215" s="11"/>
      <c r="G215" s="11"/>
      <c r="H215" s="30">
        <v>3600</v>
      </c>
      <c r="I215" s="31">
        <v>2444.08</v>
      </c>
      <c r="K215" s="7">
        <f t="shared" si="19"/>
        <v>-1.1117288526904293E-3</v>
      </c>
      <c r="L215" s="7">
        <f t="shared" si="20"/>
        <v>-1.1989244428520734E-2</v>
      </c>
      <c r="M215" s="7">
        <f t="shared" si="21"/>
        <v>-3.2362487792083048E-3</v>
      </c>
      <c r="N215" s="7" t="str">
        <f t="shared" si="22"/>
        <v/>
      </c>
      <c r="O215" s="7" t="str">
        <f t="shared" si="23"/>
        <v/>
      </c>
      <c r="P215" s="7">
        <f t="shared" si="24"/>
        <v>0</v>
      </c>
      <c r="Q215" s="7">
        <f t="shared" si="24"/>
        <v>5.9503710900356459E-3</v>
      </c>
    </row>
    <row r="216" spans="2:17">
      <c r="B216" s="17">
        <v>43196</v>
      </c>
      <c r="C216" s="8">
        <v>4500</v>
      </c>
      <c r="D216" s="8">
        <v>923</v>
      </c>
      <c r="E216" s="8">
        <v>3095</v>
      </c>
      <c r="F216" s="8"/>
      <c r="G216" s="8"/>
      <c r="H216" s="29">
        <v>3600</v>
      </c>
      <c r="I216" s="10">
        <v>2429.58</v>
      </c>
      <c r="K216" s="7">
        <f t="shared" si="19"/>
        <v>7.808182447811709E-3</v>
      </c>
      <c r="L216" s="7">
        <f t="shared" si="20"/>
        <v>4.3431121471650081E-3</v>
      </c>
      <c r="M216" s="7">
        <f t="shared" si="21"/>
        <v>-1.7614546700982319E-2</v>
      </c>
      <c r="N216" s="7" t="str">
        <f t="shared" si="22"/>
        <v/>
      </c>
      <c r="O216" s="7" t="str">
        <f t="shared" si="23"/>
        <v/>
      </c>
      <c r="P216" s="7">
        <f t="shared" si="24"/>
        <v>1.3898542890542977E-3</v>
      </c>
      <c r="Q216" s="7">
        <f t="shared" si="24"/>
        <v>-3.2627260765930016E-3</v>
      </c>
    </row>
    <row r="217" spans="2:17">
      <c r="B217" s="17">
        <v>43195</v>
      </c>
      <c r="C217" s="8">
        <v>4465</v>
      </c>
      <c r="D217" s="8">
        <v>919</v>
      </c>
      <c r="E217" s="8">
        <v>3150</v>
      </c>
      <c r="F217" s="8"/>
      <c r="G217" s="8"/>
      <c r="H217" s="29">
        <v>3595</v>
      </c>
      <c r="I217" s="10">
        <v>2437.52</v>
      </c>
      <c r="K217" s="7">
        <f t="shared" si="19"/>
        <v>-1.4452725166480244E-2</v>
      </c>
      <c r="L217" s="7">
        <f t="shared" si="20"/>
        <v>-5.4259492859971212E-3</v>
      </c>
      <c r="M217" s="7">
        <f t="shared" si="21"/>
        <v>0</v>
      </c>
      <c r="N217" s="7" t="str">
        <f t="shared" si="22"/>
        <v/>
      </c>
      <c r="O217" s="7" t="str">
        <f t="shared" si="23"/>
        <v/>
      </c>
      <c r="P217" s="7">
        <f t="shared" si="24"/>
        <v>5.5788150270389336E-3</v>
      </c>
      <c r="Q217" s="7">
        <f t="shared" si="24"/>
        <v>1.2159684904734215E-2</v>
      </c>
    </row>
    <row r="218" spans="2:17">
      <c r="B218" s="17">
        <v>43194</v>
      </c>
      <c r="C218" s="8">
        <v>4530</v>
      </c>
      <c r="D218" s="8">
        <v>924</v>
      </c>
      <c r="E218" s="8">
        <v>3150</v>
      </c>
      <c r="F218" s="8"/>
      <c r="G218" s="8"/>
      <c r="H218" s="29">
        <v>3575</v>
      </c>
      <c r="I218" s="10">
        <v>2408.06</v>
      </c>
      <c r="K218" s="7">
        <f t="shared" si="19"/>
        <v>-7.6965745519891526E-3</v>
      </c>
      <c r="L218" s="7">
        <f t="shared" si="20"/>
        <v>7.6045993852192125E-3</v>
      </c>
      <c r="M218" s="7">
        <f t="shared" si="21"/>
        <v>-6.3291350516475123E-3</v>
      </c>
      <c r="N218" s="7" t="str">
        <f t="shared" si="22"/>
        <v/>
      </c>
      <c r="O218" s="7" t="str">
        <f t="shared" si="23"/>
        <v/>
      </c>
      <c r="P218" s="7">
        <f t="shared" si="24"/>
        <v>-1.3976242666379726E-3</v>
      </c>
      <c r="Q218" s="7">
        <f t="shared" si="24"/>
        <v>-1.4172001283748797E-2</v>
      </c>
    </row>
    <row r="219" spans="2:17">
      <c r="B219" s="17">
        <v>43193</v>
      </c>
      <c r="C219" s="8">
        <v>4565</v>
      </c>
      <c r="D219" s="8">
        <v>917</v>
      </c>
      <c r="E219" s="8">
        <v>3170</v>
      </c>
      <c r="F219" s="8"/>
      <c r="G219" s="8"/>
      <c r="H219" s="29">
        <v>3580</v>
      </c>
      <c r="I219" s="10">
        <v>2442.4299999999998</v>
      </c>
      <c r="K219" s="7">
        <f t="shared" si="19"/>
        <v>0</v>
      </c>
      <c r="L219" s="7">
        <f t="shared" si="20"/>
        <v>-5.4377513001289931E-3</v>
      </c>
      <c r="M219" s="7">
        <f t="shared" si="21"/>
        <v>1.5785322930497896E-3</v>
      </c>
      <c r="N219" s="7" t="str">
        <f t="shared" si="22"/>
        <v/>
      </c>
      <c r="O219" s="7" t="str">
        <f t="shared" si="23"/>
        <v/>
      </c>
      <c r="P219" s="7">
        <f t="shared" si="24"/>
        <v>0</v>
      </c>
      <c r="Q219" s="7">
        <f t="shared" si="24"/>
        <v>-7.0806025153646336E-4</v>
      </c>
    </row>
    <row r="220" spans="2:17">
      <c r="B220" s="18">
        <v>43192</v>
      </c>
      <c r="C220" s="11">
        <v>4565</v>
      </c>
      <c r="D220" s="11">
        <v>922</v>
      </c>
      <c r="E220" s="11">
        <v>3165</v>
      </c>
      <c r="F220" s="11"/>
      <c r="G220" s="11"/>
      <c r="H220" s="30">
        <v>3580</v>
      </c>
      <c r="I220" s="31">
        <v>2444.16</v>
      </c>
      <c r="K220" s="7">
        <f t="shared" si="19"/>
        <v>7.6965745519890667E-3</v>
      </c>
      <c r="L220" s="7">
        <f t="shared" si="20"/>
        <v>-3.2485139558313327E-3</v>
      </c>
      <c r="M220" s="7">
        <f t="shared" si="21"/>
        <v>0</v>
      </c>
      <c r="N220" s="7" t="str">
        <f t="shared" si="22"/>
        <v/>
      </c>
      <c r="O220" s="7" t="str">
        <f t="shared" si="23"/>
        <v/>
      </c>
      <c r="P220" s="7">
        <f t="shared" si="24"/>
        <v>1.1236073266925752E-2</v>
      </c>
      <c r="Q220" s="7">
        <f t="shared" si="24"/>
        <v>-6.912051579793481E-4</v>
      </c>
    </row>
    <row r="221" spans="2:17">
      <c r="B221" s="17">
        <v>43189</v>
      </c>
      <c r="C221" s="8">
        <v>4530</v>
      </c>
      <c r="D221" s="8">
        <v>925</v>
      </c>
      <c r="E221" s="8">
        <v>3165</v>
      </c>
      <c r="F221" s="8"/>
      <c r="G221" s="8"/>
      <c r="H221" s="29">
        <v>3540</v>
      </c>
      <c r="I221" s="10">
        <v>2445.85</v>
      </c>
      <c r="K221" s="7">
        <f t="shared" si="19"/>
        <v>1.3333530869465168E-2</v>
      </c>
      <c r="L221" s="7">
        <f t="shared" si="20"/>
        <v>-6.4655397646418604E-3</v>
      </c>
      <c r="M221" s="7">
        <f t="shared" si="21"/>
        <v>9.523881511255541E-3</v>
      </c>
      <c r="N221" s="7" t="str">
        <f t="shared" si="22"/>
        <v/>
      </c>
      <c r="O221" s="7" t="str">
        <f t="shared" si="23"/>
        <v/>
      </c>
      <c r="P221" s="7">
        <f t="shared" si="24"/>
        <v>-4.2283361095210642E-3</v>
      </c>
      <c r="Q221" s="7">
        <f t="shared" si="24"/>
        <v>3.8834841176110511E-3</v>
      </c>
    </row>
    <row r="222" spans="2:17">
      <c r="B222" s="17">
        <v>43188</v>
      </c>
      <c r="C222" s="8">
        <v>4470</v>
      </c>
      <c r="D222" s="8">
        <v>931</v>
      </c>
      <c r="E222" s="8">
        <v>3135</v>
      </c>
      <c r="F222" s="8"/>
      <c r="G222" s="8"/>
      <c r="H222" s="29">
        <v>3555</v>
      </c>
      <c r="I222" s="10">
        <v>2436.37</v>
      </c>
      <c r="K222" s="7">
        <f t="shared" si="19"/>
        <v>1.1191942970150324E-3</v>
      </c>
      <c r="L222" s="7">
        <f t="shared" si="20"/>
        <v>-2.1459235702767708E-3</v>
      </c>
      <c r="M222" s="7">
        <f t="shared" si="21"/>
        <v>-3.4486176071169321E-2</v>
      </c>
      <c r="N222" s="7" t="str">
        <f t="shared" si="22"/>
        <v/>
      </c>
      <c r="O222" s="7" t="str">
        <f t="shared" si="23"/>
        <v/>
      </c>
      <c r="P222" s="7">
        <f t="shared" si="24"/>
        <v>-4.2105325363434943E-3</v>
      </c>
      <c r="Q222" s="7">
        <f t="shared" si="24"/>
        <v>7.0351179632900419E-3</v>
      </c>
    </row>
    <row r="223" spans="2:17">
      <c r="B223" s="17">
        <v>43187</v>
      </c>
      <c r="C223" s="8">
        <v>4465</v>
      </c>
      <c r="D223" s="8">
        <v>933</v>
      </c>
      <c r="E223" s="8">
        <v>3245</v>
      </c>
      <c r="F223" s="8"/>
      <c r="G223" s="8"/>
      <c r="H223" s="29">
        <v>3570</v>
      </c>
      <c r="I223" s="10">
        <v>2419.29</v>
      </c>
      <c r="K223" s="7">
        <f t="shared" si="19"/>
        <v>1.120448296489728E-3</v>
      </c>
      <c r="L223" s="7">
        <f t="shared" si="20"/>
        <v>-3.2102756302482102E-3</v>
      </c>
      <c r="M223" s="7">
        <f t="shared" si="21"/>
        <v>4.6332129214881985E-3</v>
      </c>
      <c r="N223" s="7" t="str">
        <f t="shared" si="22"/>
        <v/>
      </c>
      <c r="O223" s="7" t="str">
        <f t="shared" si="23"/>
        <v/>
      </c>
      <c r="P223" s="7">
        <f t="shared" si="24"/>
        <v>-5.5866067086398231E-3</v>
      </c>
      <c r="Q223" s="7">
        <f t="shared" si="24"/>
        <v>-1.3454378903100649E-2</v>
      </c>
    </row>
    <row r="224" spans="2:17">
      <c r="B224" s="17">
        <v>43186</v>
      </c>
      <c r="C224" s="8">
        <v>4460</v>
      </c>
      <c r="D224" s="8">
        <v>936</v>
      </c>
      <c r="E224" s="8">
        <v>3230</v>
      </c>
      <c r="F224" s="8"/>
      <c r="G224" s="8"/>
      <c r="H224" s="29">
        <v>3590</v>
      </c>
      <c r="I224" s="10">
        <v>2452.06</v>
      </c>
      <c r="K224" s="7">
        <f t="shared" si="19"/>
        <v>-5.589729478786774E-3</v>
      </c>
      <c r="L224" s="7">
        <f t="shared" si="20"/>
        <v>8.583743691391435E-3</v>
      </c>
      <c r="M224" s="7">
        <f t="shared" si="21"/>
        <v>9.3313274288842219E-3</v>
      </c>
      <c r="N224" s="7" t="str">
        <f t="shared" si="22"/>
        <v/>
      </c>
      <c r="O224" s="7" t="str">
        <f t="shared" si="23"/>
        <v/>
      </c>
      <c r="P224" s="7">
        <f t="shared" si="24"/>
        <v>0</v>
      </c>
      <c r="Q224" s="7">
        <f t="shared" si="24"/>
        <v>6.1278862442569176E-3</v>
      </c>
    </row>
    <row r="225" spans="2:17">
      <c r="B225" s="18">
        <v>43185</v>
      </c>
      <c r="C225" s="11">
        <v>4485</v>
      </c>
      <c r="D225" s="11">
        <v>928</v>
      </c>
      <c r="E225" s="11">
        <v>3200</v>
      </c>
      <c r="F225" s="11"/>
      <c r="G225" s="11"/>
      <c r="H225" s="30">
        <v>3590</v>
      </c>
      <c r="I225" s="31">
        <v>2437.08</v>
      </c>
      <c r="K225" s="7">
        <f t="shared" si="19"/>
        <v>-1.1142062434034647E-3</v>
      </c>
      <c r="L225" s="7">
        <f t="shared" si="20"/>
        <v>-5.3734680611432347E-3</v>
      </c>
      <c r="M225" s="7">
        <f t="shared" si="21"/>
        <v>2.0521635720796769E-2</v>
      </c>
      <c r="N225" s="7" t="str">
        <f t="shared" si="22"/>
        <v/>
      </c>
      <c r="O225" s="7" t="str">
        <f t="shared" si="23"/>
        <v/>
      </c>
      <c r="P225" s="7">
        <f t="shared" si="24"/>
        <v>2.3961682013634026E-2</v>
      </c>
      <c r="Q225" s="7">
        <f t="shared" si="24"/>
        <v>8.372801208512224E-3</v>
      </c>
    </row>
    <row r="226" spans="2:17">
      <c r="B226" s="17">
        <v>43182</v>
      </c>
      <c r="C226" s="8">
        <v>4490</v>
      </c>
      <c r="D226" s="8">
        <v>933</v>
      </c>
      <c r="E226" s="8">
        <v>3135</v>
      </c>
      <c r="F226" s="8"/>
      <c r="G226" s="8"/>
      <c r="H226" s="29">
        <v>3505</v>
      </c>
      <c r="I226" s="10">
        <v>2416.7600000000002</v>
      </c>
      <c r="K226" s="7">
        <f t="shared" si="19"/>
        <v>-7.7648753977265436E-3</v>
      </c>
      <c r="L226" s="7">
        <f t="shared" si="20"/>
        <v>-2.5398190605610459E-2</v>
      </c>
      <c r="M226" s="7">
        <f t="shared" si="21"/>
        <v>-1.2678458259770951E-2</v>
      </c>
      <c r="N226" s="7" t="str">
        <f t="shared" si="22"/>
        <v/>
      </c>
      <c r="O226" s="7" t="str">
        <f t="shared" si="23"/>
        <v/>
      </c>
      <c r="P226" s="7">
        <f t="shared" si="24"/>
        <v>-1.41645427686508E-2</v>
      </c>
      <c r="Q226" s="7">
        <f t="shared" si="24"/>
        <v>-3.2269663153222237E-2</v>
      </c>
    </row>
    <row r="227" spans="2:17">
      <c r="B227" s="17">
        <v>43181</v>
      </c>
      <c r="C227" s="8">
        <v>4525</v>
      </c>
      <c r="D227" s="8">
        <v>957</v>
      </c>
      <c r="E227" s="8">
        <v>3175</v>
      </c>
      <c r="F227" s="8"/>
      <c r="G227" s="8"/>
      <c r="H227" s="29">
        <v>3555</v>
      </c>
      <c r="I227" s="10">
        <v>2496.02</v>
      </c>
      <c r="K227" s="7">
        <f t="shared" si="19"/>
        <v>4.4296860915882582E-3</v>
      </c>
      <c r="L227" s="7">
        <f t="shared" si="20"/>
        <v>0</v>
      </c>
      <c r="M227" s="7">
        <f t="shared" si="21"/>
        <v>1.747463052326392E-2</v>
      </c>
      <c r="N227" s="7" t="str">
        <f t="shared" si="22"/>
        <v/>
      </c>
      <c r="O227" s="7" t="str">
        <f t="shared" si="23"/>
        <v/>
      </c>
      <c r="P227" s="7">
        <f t="shared" si="24"/>
        <v>0</v>
      </c>
      <c r="Q227" s="7">
        <f t="shared" si="24"/>
        <v>4.4368762544796832E-3</v>
      </c>
    </row>
    <row r="228" spans="2:17">
      <c r="B228" s="17">
        <v>43180</v>
      </c>
      <c r="C228" s="8">
        <v>4505</v>
      </c>
      <c r="D228" s="8">
        <v>957</v>
      </c>
      <c r="E228" s="8">
        <v>3120</v>
      </c>
      <c r="F228" s="8"/>
      <c r="G228" s="8"/>
      <c r="H228" s="29">
        <v>3555</v>
      </c>
      <c r="I228" s="10">
        <v>2484.9699999999998</v>
      </c>
      <c r="K228" s="7">
        <f t="shared" si="19"/>
        <v>-1.1092624542857338E-3</v>
      </c>
      <c r="L228" s="7">
        <f t="shared" si="20"/>
        <v>4.188487798752214E-3</v>
      </c>
      <c r="M228" s="7">
        <f t="shared" si="21"/>
        <v>3.2102756302481894E-3</v>
      </c>
      <c r="N228" s="7" t="str">
        <f t="shared" si="22"/>
        <v/>
      </c>
      <c r="O228" s="7" t="str">
        <f t="shared" si="23"/>
        <v/>
      </c>
      <c r="P228" s="7">
        <f t="shared" si="24"/>
        <v>0</v>
      </c>
      <c r="Q228" s="7">
        <f t="shared" si="24"/>
        <v>-2.213061497940173E-4</v>
      </c>
    </row>
    <row r="229" spans="2:17">
      <c r="B229" s="17">
        <v>43179</v>
      </c>
      <c r="C229" s="8">
        <v>4510</v>
      </c>
      <c r="D229" s="8">
        <v>953</v>
      </c>
      <c r="E229" s="8">
        <v>3110</v>
      </c>
      <c r="F229" s="8"/>
      <c r="G229" s="8"/>
      <c r="H229" s="29">
        <v>3555</v>
      </c>
      <c r="I229" s="10">
        <v>2485.52</v>
      </c>
      <c r="K229" s="7">
        <f t="shared" si="19"/>
        <v>1.1092624542857557E-3</v>
      </c>
      <c r="L229" s="7">
        <f t="shared" si="20"/>
        <v>6.3158104681239734E-3</v>
      </c>
      <c r="M229" s="7">
        <f t="shared" si="21"/>
        <v>3.2206147000421572E-3</v>
      </c>
      <c r="N229" s="7" t="str">
        <f t="shared" si="22"/>
        <v/>
      </c>
      <c r="O229" s="7" t="str">
        <f t="shared" si="23"/>
        <v/>
      </c>
      <c r="P229" s="7">
        <f t="shared" si="24"/>
        <v>1.4074597678797698E-3</v>
      </c>
      <c r="Q229" s="7">
        <f t="shared" si="24"/>
        <v>4.2293760315923112E-3</v>
      </c>
    </row>
    <row r="230" spans="2:17">
      <c r="B230" s="18">
        <v>43178</v>
      </c>
      <c r="C230" s="11">
        <v>4505</v>
      </c>
      <c r="D230" s="11">
        <v>947</v>
      </c>
      <c r="E230" s="11">
        <v>3100</v>
      </c>
      <c r="F230" s="11"/>
      <c r="G230" s="11"/>
      <c r="H230" s="30">
        <v>3550</v>
      </c>
      <c r="I230" s="31">
        <v>2475.0300000000002</v>
      </c>
      <c r="K230" s="7">
        <f t="shared" si="19"/>
        <v>0</v>
      </c>
      <c r="L230" s="7">
        <f t="shared" si="20"/>
        <v>-3.1628914085083067E-3</v>
      </c>
      <c r="M230" s="7">
        <f t="shared" si="21"/>
        <v>-6.4308903302904025E-3</v>
      </c>
      <c r="N230" s="7" t="str">
        <f t="shared" si="22"/>
        <v/>
      </c>
      <c r="O230" s="7" t="str">
        <f t="shared" si="23"/>
        <v/>
      </c>
      <c r="P230" s="7">
        <f t="shared" si="24"/>
        <v>-4.2164503789348037E-3</v>
      </c>
      <c r="Q230" s="7">
        <f t="shared" si="24"/>
        <v>-7.6233011568973309E-3</v>
      </c>
    </row>
    <row r="231" spans="2:17">
      <c r="B231" s="17">
        <v>43175</v>
      </c>
      <c r="C231" s="8">
        <v>4505</v>
      </c>
      <c r="D231" s="8">
        <v>950</v>
      </c>
      <c r="E231" s="8">
        <v>3120</v>
      </c>
      <c r="F231" s="8"/>
      <c r="G231" s="8"/>
      <c r="H231" s="29">
        <v>3565</v>
      </c>
      <c r="I231" s="10">
        <v>2493.9699999999998</v>
      </c>
      <c r="K231" s="7">
        <f t="shared" si="19"/>
        <v>0</v>
      </c>
      <c r="L231" s="7">
        <f t="shared" si="20"/>
        <v>6.3358184490859238E-3</v>
      </c>
      <c r="M231" s="7">
        <f t="shared" si="21"/>
        <v>4.8192864359489218E-3</v>
      </c>
      <c r="N231" s="7" t="str">
        <f t="shared" si="22"/>
        <v/>
      </c>
      <c r="O231" s="7" t="str">
        <f t="shared" si="23"/>
        <v/>
      </c>
      <c r="P231" s="7">
        <f t="shared" si="24"/>
        <v>1.4035090023200904E-3</v>
      </c>
      <c r="Q231" s="7">
        <f t="shared" si="24"/>
        <v>6.3774105463483858E-4</v>
      </c>
    </row>
    <row r="232" spans="2:17">
      <c r="B232" s="17">
        <v>43174</v>
      </c>
      <c r="C232" s="8">
        <v>4505</v>
      </c>
      <c r="D232" s="8">
        <v>944</v>
      </c>
      <c r="E232" s="8">
        <v>3105</v>
      </c>
      <c r="F232" s="8"/>
      <c r="G232" s="8"/>
      <c r="H232" s="29">
        <v>3560</v>
      </c>
      <c r="I232" s="10">
        <v>2492.38</v>
      </c>
      <c r="K232" s="7">
        <f t="shared" si="19"/>
        <v>0</v>
      </c>
      <c r="L232" s="7">
        <f t="shared" si="20"/>
        <v>-3.1729270405776088E-3</v>
      </c>
      <c r="M232" s="7">
        <f t="shared" si="21"/>
        <v>3.4401426717332317E-2</v>
      </c>
      <c r="N232" s="7" t="str">
        <f t="shared" si="22"/>
        <v/>
      </c>
      <c r="O232" s="7" t="str">
        <f t="shared" si="23"/>
        <v/>
      </c>
      <c r="P232" s="7">
        <f t="shared" si="24"/>
        <v>-5.6022555486698981E-3</v>
      </c>
      <c r="Q232" s="7">
        <f t="shared" si="24"/>
        <v>2.5309044816571851E-3</v>
      </c>
    </row>
    <row r="233" spans="2:17">
      <c r="B233" s="17">
        <v>43173</v>
      </c>
      <c r="C233" s="8">
        <v>4505</v>
      </c>
      <c r="D233" s="8">
        <v>947</v>
      </c>
      <c r="E233" s="8">
        <v>3000</v>
      </c>
      <c r="F233" s="8"/>
      <c r="G233" s="8"/>
      <c r="H233" s="29">
        <v>3580</v>
      </c>
      <c r="I233" s="10">
        <v>2486.08</v>
      </c>
      <c r="K233" s="7">
        <f t="shared" si="19"/>
        <v>-1.2134732465993484E-2</v>
      </c>
      <c r="L233" s="7">
        <f t="shared" si="20"/>
        <v>-1.0554090689436032E-3</v>
      </c>
      <c r="M233" s="7">
        <f t="shared" si="21"/>
        <v>-8.2988028146950658E-3</v>
      </c>
      <c r="N233" s="7" t="str">
        <f t="shared" si="22"/>
        <v/>
      </c>
      <c r="O233" s="7" t="str">
        <f t="shared" si="23"/>
        <v/>
      </c>
      <c r="P233" s="7">
        <f t="shared" si="24"/>
        <v>-4.1811907604010464E-3</v>
      </c>
      <c r="Q233" s="7">
        <f t="shared" si="24"/>
        <v>-3.3771267115979796E-3</v>
      </c>
    </row>
    <row r="234" spans="2:17">
      <c r="B234" s="17">
        <v>43172</v>
      </c>
      <c r="C234" s="8">
        <v>4560</v>
      </c>
      <c r="D234" s="8">
        <v>948</v>
      </c>
      <c r="E234" s="8">
        <v>3025</v>
      </c>
      <c r="F234" s="8"/>
      <c r="G234" s="8"/>
      <c r="H234" s="29">
        <v>3595</v>
      </c>
      <c r="I234" s="10">
        <v>2494.4899999999998</v>
      </c>
      <c r="K234" s="7">
        <f t="shared" si="19"/>
        <v>-4.3763745997988882E-3</v>
      </c>
      <c r="L234" s="7">
        <f t="shared" si="20"/>
        <v>6.3492276786587445E-3</v>
      </c>
      <c r="M234" s="7">
        <f t="shared" si="21"/>
        <v>8.2988028146950641E-3</v>
      </c>
      <c r="N234" s="7" t="str">
        <f t="shared" si="22"/>
        <v/>
      </c>
      <c r="O234" s="7" t="str">
        <f t="shared" si="23"/>
        <v/>
      </c>
      <c r="P234" s="7">
        <f t="shared" si="24"/>
        <v>9.7834463090710286E-3</v>
      </c>
      <c r="Q234" s="7">
        <f t="shared" si="24"/>
        <v>4.1658274083914712E-3</v>
      </c>
    </row>
    <row r="235" spans="2:17">
      <c r="B235" s="18">
        <v>43171</v>
      </c>
      <c r="C235" s="11">
        <v>4580</v>
      </c>
      <c r="D235" s="11">
        <v>942</v>
      </c>
      <c r="E235" s="11">
        <v>3000</v>
      </c>
      <c r="F235" s="11"/>
      <c r="G235" s="11"/>
      <c r="H235" s="30">
        <v>3560</v>
      </c>
      <c r="I235" s="31">
        <v>2484.12</v>
      </c>
      <c r="K235" s="7">
        <f t="shared" si="19"/>
        <v>0</v>
      </c>
      <c r="L235" s="7">
        <f t="shared" si="20"/>
        <v>-1.0610080570943841E-3</v>
      </c>
      <c r="M235" s="7">
        <f t="shared" si="21"/>
        <v>0</v>
      </c>
      <c r="N235" s="7" t="str">
        <f t="shared" si="22"/>
        <v/>
      </c>
      <c r="O235" s="7" t="str">
        <f t="shared" si="23"/>
        <v/>
      </c>
      <c r="P235" s="7">
        <f t="shared" si="24"/>
        <v>-1.5331310746788866E-2</v>
      </c>
      <c r="Q235" s="7">
        <f t="shared" si="24"/>
        <v>9.98072437174247E-3</v>
      </c>
    </row>
    <row r="236" spans="2:17">
      <c r="B236" s="17">
        <v>43168</v>
      </c>
      <c r="C236" s="8">
        <v>4580</v>
      </c>
      <c r="D236" s="8">
        <v>943</v>
      </c>
      <c r="E236" s="8">
        <v>3000</v>
      </c>
      <c r="F236" s="8"/>
      <c r="G236" s="8"/>
      <c r="H236" s="29">
        <v>3615</v>
      </c>
      <c r="I236" s="10">
        <v>2459.4499999999998</v>
      </c>
      <c r="K236" s="7">
        <f t="shared" si="19"/>
        <v>7.671270496651489E-3</v>
      </c>
      <c r="L236" s="7">
        <f t="shared" si="20"/>
        <v>0</v>
      </c>
      <c r="M236" s="7">
        <f t="shared" si="21"/>
        <v>-1.8167303955448938E-2</v>
      </c>
      <c r="N236" s="7" t="str">
        <f t="shared" si="22"/>
        <v/>
      </c>
      <c r="O236" s="7" t="str">
        <f t="shared" si="23"/>
        <v/>
      </c>
      <c r="P236" s="7">
        <f t="shared" si="24"/>
        <v>6.9396531105404002E-3</v>
      </c>
      <c r="Q236" s="7">
        <f t="shared" si="24"/>
        <v>1.0779803233967686E-2</v>
      </c>
    </row>
    <row r="237" spans="2:17">
      <c r="B237" s="17">
        <v>43167</v>
      </c>
      <c r="C237" s="8">
        <v>4545</v>
      </c>
      <c r="D237" s="8">
        <v>943</v>
      </c>
      <c r="E237" s="8">
        <v>3055</v>
      </c>
      <c r="F237" s="8"/>
      <c r="G237" s="8"/>
      <c r="H237" s="29">
        <v>3590</v>
      </c>
      <c r="I237" s="10">
        <v>2433.08</v>
      </c>
      <c r="K237" s="7">
        <f t="shared" si="19"/>
        <v>0</v>
      </c>
      <c r="L237" s="7">
        <f t="shared" si="20"/>
        <v>5.3163336272327886E-3</v>
      </c>
      <c r="M237" s="7">
        <f t="shared" si="21"/>
        <v>-1.62341227618834E-2</v>
      </c>
      <c r="N237" s="7" t="str">
        <f t="shared" si="22"/>
        <v/>
      </c>
      <c r="O237" s="7" t="str">
        <f t="shared" si="23"/>
        <v/>
      </c>
      <c r="P237" s="7">
        <f t="shared" si="24"/>
        <v>4.187026354216453E-3</v>
      </c>
      <c r="Q237" s="7">
        <f t="shared" si="24"/>
        <v>1.2931161179621878E-2</v>
      </c>
    </row>
    <row r="238" spans="2:17">
      <c r="B238" s="17">
        <v>43166</v>
      </c>
      <c r="C238" s="8">
        <v>4545</v>
      </c>
      <c r="D238" s="8">
        <v>938</v>
      </c>
      <c r="E238" s="8">
        <v>3105</v>
      </c>
      <c r="F238" s="8"/>
      <c r="G238" s="8"/>
      <c r="H238" s="29">
        <v>3575</v>
      </c>
      <c r="I238" s="10">
        <v>2401.8200000000002</v>
      </c>
      <c r="K238" s="7">
        <f t="shared" si="19"/>
        <v>8.839836569141021E-3</v>
      </c>
      <c r="L238" s="7">
        <f t="shared" si="20"/>
        <v>-1.0604553248797112E-2</v>
      </c>
      <c r="M238" s="7">
        <f t="shared" si="21"/>
        <v>7.1757213261101224E-2</v>
      </c>
      <c r="N238" s="7" t="str">
        <f t="shared" si="22"/>
        <v/>
      </c>
      <c r="O238" s="7" t="str">
        <f t="shared" si="23"/>
        <v/>
      </c>
      <c r="P238" s="7">
        <f t="shared" si="24"/>
        <v>7.0175726586465398E-3</v>
      </c>
      <c r="Q238" s="7">
        <f t="shared" si="24"/>
        <v>-3.9848553632473574E-3</v>
      </c>
    </row>
    <row r="239" spans="2:17">
      <c r="B239" s="17">
        <v>43165</v>
      </c>
      <c r="C239" s="8">
        <v>4505</v>
      </c>
      <c r="D239" s="8">
        <v>948</v>
      </c>
      <c r="E239" s="8">
        <v>2890</v>
      </c>
      <c r="F239" s="8"/>
      <c r="G239" s="8"/>
      <c r="H239" s="29">
        <v>3550</v>
      </c>
      <c r="I239" s="10">
        <v>2411.41</v>
      </c>
      <c r="K239" s="7">
        <f t="shared" si="19"/>
        <v>-1.1092624542857338E-3</v>
      </c>
      <c r="L239" s="7">
        <f t="shared" si="20"/>
        <v>2.1119332031435513E-3</v>
      </c>
      <c r="M239" s="7">
        <f t="shared" si="21"/>
        <v>-0.19150646637102717</v>
      </c>
      <c r="N239" s="7" t="str">
        <f t="shared" si="22"/>
        <v/>
      </c>
      <c r="O239" s="7" t="str">
        <f t="shared" si="23"/>
        <v/>
      </c>
      <c r="P239" s="7">
        <f t="shared" si="24"/>
        <v>-1.4074597678797173E-3</v>
      </c>
      <c r="Q239" s="7">
        <f t="shared" si="24"/>
        <v>1.5188938335649655E-2</v>
      </c>
    </row>
    <row r="240" spans="2:17">
      <c r="B240" s="18">
        <v>43164</v>
      </c>
      <c r="C240" s="11">
        <v>4510</v>
      </c>
      <c r="D240" s="11">
        <v>946</v>
      </c>
      <c r="E240" s="11">
        <v>3500</v>
      </c>
      <c r="F240" s="11"/>
      <c r="G240" s="11"/>
      <c r="H240" s="30">
        <v>3555</v>
      </c>
      <c r="I240" s="31">
        <v>2375.06</v>
      </c>
      <c r="K240" s="7">
        <f t="shared" si="19"/>
        <v>7.790801787768223E-3</v>
      </c>
      <c r="L240" s="7">
        <f t="shared" si="20"/>
        <v>-3.2244082990904442E-2</v>
      </c>
      <c r="M240" s="7">
        <f t="shared" si="21"/>
        <v>0.22314355131420976</v>
      </c>
      <c r="N240" s="7" t="str">
        <f t="shared" si="22"/>
        <v/>
      </c>
      <c r="O240" s="7" t="str">
        <f t="shared" si="23"/>
        <v/>
      </c>
      <c r="P240" s="7">
        <f t="shared" si="24"/>
        <v>2.8169032711133734E-3</v>
      </c>
      <c r="Q240" s="7">
        <f t="shared" si="24"/>
        <v>-1.1345632271344918E-2</v>
      </c>
    </row>
    <row r="241" spans="2:17">
      <c r="B241" s="17">
        <v>43161</v>
      </c>
      <c r="C241" s="8">
        <v>4475</v>
      </c>
      <c r="D241" s="8">
        <v>977</v>
      </c>
      <c r="E241" s="8">
        <v>2800</v>
      </c>
      <c r="F241" s="8"/>
      <c r="G241" s="8"/>
      <c r="H241" s="29">
        <v>3545</v>
      </c>
      <c r="I241" s="10">
        <v>2402.16</v>
      </c>
      <c r="K241" s="7">
        <f t="shared" si="19"/>
        <v>-1.4420660326437866E-2</v>
      </c>
      <c r="L241" s="7">
        <f t="shared" si="20"/>
        <v>0</v>
      </c>
      <c r="M241" s="7">
        <f t="shared" si="21"/>
        <v>0</v>
      </c>
      <c r="N241" s="7" t="str">
        <f t="shared" si="22"/>
        <v/>
      </c>
      <c r="O241" s="7" t="str">
        <f t="shared" si="23"/>
        <v/>
      </c>
      <c r="P241" s="7">
        <f t="shared" si="24"/>
        <v>-5.6258938821684371E-3</v>
      </c>
      <c r="Q241" s="7">
        <f t="shared" si="24"/>
        <v>-1.0435914420909574E-2</v>
      </c>
    </row>
    <row r="242" spans="2:17">
      <c r="B242" s="17">
        <v>43159</v>
      </c>
      <c r="C242" s="8">
        <v>4540</v>
      </c>
      <c r="D242" s="8">
        <v>977</v>
      </c>
      <c r="E242" s="8">
        <v>2800</v>
      </c>
      <c r="F242" s="8"/>
      <c r="G242" s="8"/>
      <c r="H242" s="29">
        <v>3565</v>
      </c>
      <c r="I242" s="10">
        <v>2427.36</v>
      </c>
      <c r="K242" s="7">
        <f t="shared" si="19"/>
        <v>-4.3956114730381093E-3</v>
      </c>
      <c r="L242" s="7">
        <f t="shared" si="20"/>
        <v>4.1803369804360509E-2</v>
      </c>
      <c r="M242" s="7">
        <f t="shared" si="21"/>
        <v>0</v>
      </c>
      <c r="N242" s="7" t="str">
        <f t="shared" si="22"/>
        <v/>
      </c>
      <c r="O242" s="7" t="str">
        <f t="shared" si="23"/>
        <v/>
      </c>
      <c r="P242" s="7">
        <f t="shared" si="24"/>
        <v>4.2164503789348254E-3</v>
      </c>
      <c r="Q242" s="7">
        <f t="shared" si="24"/>
        <v>-1.1786764899955417E-2</v>
      </c>
    </row>
    <row r="243" spans="2:17">
      <c r="B243" s="17">
        <v>43158</v>
      </c>
      <c r="C243" s="8">
        <v>4560</v>
      </c>
      <c r="D243" s="8">
        <v>937</v>
      </c>
      <c r="E243" s="8">
        <v>2800</v>
      </c>
      <c r="F243" s="8"/>
      <c r="G243" s="8"/>
      <c r="H243" s="29">
        <v>3550</v>
      </c>
      <c r="I243" s="10">
        <v>2456.14</v>
      </c>
      <c r="K243" s="7">
        <f t="shared" si="19"/>
        <v>-8.7336799687545534E-3</v>
      </c>
      <c r="L243" s="7">
        <f t="shared" si="20"/>
        <v>-1.5881752552943183E-2</v>
      </c>
      <c r="M243" s="7">
        <f t="shared" si="21"/>
        <v>3.6367644170874791E-2</v>
      </c>
      <c r="N243" s="7" t="str">
        <f t="shared" si="22"/>
        <v/>
      </c>
      <c r="O243" s="7" t="str">
        <f t="shared" si="23"/>
        <v/>
      </c>
      <c r="P243" s="7">
        <f t="shared" si="24"/>
        <v>-2.8129413766146126E-3</v>
      </c>
      <c r="Q243" s="7">
        <f t="shared" si="24"/>
        <v>-6.1459689874051541E-4</v>
      </c>
    </row>
    <row r="244" spans="2:17">
      <c r="B244" s="17">
        <v>43157</v>
      </c>
      <c r="C244" s="8">
        <v>4600</v>
      </c>
      <c r="D244" s="8">
        <v>952</v>
      </c>
      <c r="E244" s="8">
        <v>2700</v>
      </c>
      <c r="F244" s="8"/>
      <c r="G244" s="8"/>
      <c r="H244" s="29">
        <v>3560</v>
      </c>
      <c r="I244" s="10">
        <v>2457.65</v>
      </c>
      <c r="K244" s="7">
        <f t="shared" si="19"/>
        <v>3.2029242572276649E-2</v>
      </c>
      <c r="L244" s="7">
        <f t="shared" si="20"/>
        <v>-1.9761433499959593E-2</v>
      </c>
      <c r="M244" s="7">
        <f t="shared" si="21"/>
        <v>-1.8501392881614773E-3</v>
      </c>
      <c r="N244" s="7" t="str">
        <f t="shared" si="22"/>
        <v/>
      </c>
      <c r="O244" s="7" t="str">
        <f t="shared" si="23"/>
        <v/>
      </c>
      <c r="P244" s="7">
        <f t="shared" si="24"/>
        <v>-1.8093743442698956E-2</v>
      </c>
      <c r="Q244" s="7">
        <f t="shared" si="24"/>
        <v>2.4973684700224682E-3</v>
      </c>
    </row>
    <row r="245" spans="2:17">
      <c r="B245" s="18">
        <v>43154</v>
      </c>
      <c r="C245" s="11">
        <v>4455</v>
      </c>
      <c r="D245" s="11">
        <v>971</v>
      </c>
      <c r="E245" s="11">
        <v>2705</v>
      </c>
      <c r="F245" s="11"/>
      <c r="G245" s="11"/>
      <c r="H245" s="30">
        <v>3625</v>
      </c>
      <c r="I245" s="31">
        <v>2451.52</v>
      </c>
      <c r="K245" s="7">
        <f t="shared" si="19"/>
        <v>1.1229647446237235E-3</v>
      </c>
      <c r="L245" s="7">
        <f t="shared" si="20"/>
        <v>-1.024599127403816E-2</v>
      </c>
      <c r="M245" s="7">
        <f t="shared" si="21"/>
        <v>-5.5299680094610861E-3</v>
      </c>
      <c r="N245" s="7" t="str">
        <f t="shared" si="22"/>
        <v/>
      </c>
      <c r="O245" s="7" t="str">
        <f t="shared" si="23"/>
        <v/>
      </c>
      <c r="P245" s="7">
        <f t="shared" si="24"/>
        <v>9.7020858064506676E-3</v>
      </c>
      <c r="Q245" s="7">
        <f t="shared" si="24"/>
        <v>1.5307134339310748E-2</v>
      </c>
    </row>
    <row r="246" spans="2:17">
      <c r="B246" s="17">
        <v>43153</v>
      </c>
      <c r="C246" s="8">
        <v>4450</v>
      </c>
      <c r="D246" s="8">
        <v>981</v>
      </c>
      <c r="E246" s="8">
        <v>2720</v>
      </c>
      <c r="F246" s="8"/>
      <c r="G246" s="8"/>
      <c r="H246" s="29">
        <v>3590</v>
      </c>
      <c r="I246" s="10">
        <v>2414.2800000000002</v>
      </c>
      <c r="K246" s="7">
        <f t="shared" si="19"/>
        <v>1.1242272122809105E-3</v>
      </c>
      <c r="L246" s="7">
        <f t="shared" si="20"/>
        <v>4.1629319979983495E-2</v>
      </c>
      <c r="M246" s="7">
        <f t="shared" si="21"/>
        <v>-3.6697288889624017E-3</v>
      </c>
      <c r="N246" s="7" t="str">
        <f t="shared" si="22"/>
        <v/>
      </c>
      <c r="O246" s="7" t="str">
        <f t="shared" si="23"/>
        <v/>
      </c>
      <c r="P246" s="7">
        <f t="shared" si="24"/>
        <v>-2.7816429618768026E-3</v>
      </c>
      <c r="Q246" s="7">
        <f t="shared" si="24"/>
        <v>-6.346108049900814E-3</v>
      </c>
    </row>
    <row r="247" spans="2:17">
      <c r="B247" s="17">
        <v>43152</v>
      </c>
      <c r="C247" s="8">
        <v>4445</v>
      </c>
      <c r="D247" s="8">
        <v>941</v>
      </c>
      <c r="E247" s="8">
        <v>2730</v>
      </c>
      <c r="F247" s="8"/>
      <c r="G247" s="8"/>
      <c r="H247" s="29">
        <v>3600</v>
      </c>
      <c r="I247" s="10">
        <v>2429.65</v>
      </c>
      <c r="K247" s="7">
        <f t="shared" si="19"/>
        <v>-1.4517284548719072E-2</v>
      </c>
      <c r="L247" s="7">
        <f t="shared" si="20"/>
        <v>-1.0621349909834231E-3</v>
      </c>
      <c r="M247" s="7">
        <f t="shared" si="21"/>
        <v>9.1996968984234158E-3</v>
      </c>
      <c r="N247" s="7" t="str">
        <f t="shared" si="22"/>
        <v/>
      </c>
      <c r="O247" s="7" t="str">
        <f t="shared" si="23"/>
        <v/>
      </c>
      <c r="P247" s="7">
        <f t="shared" si="24"/>
        <v>1.8220546113528316E-2</v>
      </c>
      <c r="Q247" s="7">
        <f t="shared" si="24"/>
        <v>5.9982387458587501E-3</v>
      </c>
    </row>
    <row r="248" spans="2:17">
      <c r="B248" s="17">
        <v>43151</v>
      </c>
      <c r="C248" s="8">
        <v>4510</v>
      </c>
      <c r="D248" s="8">
        <v>942</v>
      </c>
      <c r="E248" s="8">
        <v>2705</v>
      </c>
      <c r="F248" s="8"/>
      <c r="G248" s="8"/>
      <c r="H248" s="29">
        <v>3535</v>
      </c>
      <c r="I248" s="10">
        <v>2415.12</v>
      </c>
      <c r="K248" s="7">
        <f t="shared" si="19"/>
        <v>-1.1080333543617329E-3</v>
      </c>
      <c r="L248" s="7">
        <f t="shared" si="20"/>
        <v>2.3631604533277038E-2</v>
      </c>
      <c r="M248" s="7">
        <f t="shared" si="21"/>
        <v>0</v>
      </c>
      <c r="N248" s="7" t="str">
        <f t="shared" si="22"/>
        <v/>
      </c>
      <c r="O248" s="7" t="str">
        <f t="shared" si="23"/>
        <v/>
      </c>
      <c r="P248" s="7">
        <f t="shared" si="24"/>
        <v>-2.2378556262191963E-2</v>
      </c>
      <c r="Q248" s="7">
        <f t="shared" si="24"/>
        <v>-1.1404134348295658E-2</v>
      </c>
    </row>
    <row r="249" spans="2:17">
      <c r="B249" s="17">
        <v>43150</v>
      </c>
      <c r="C249" s="8">
        <v>4515</v>
      </c>
      <c r="D249" s="8">
        <v>920</v>
      </c>
      <c r="E249" s="8">
        <v>2705</v>
      </c>
      <c r="F249" s="8"/>
      <c r="G249" s="8"/>
      <c r="H249" s="29">
        <v>3615</v>
      </c>
      <c r="I249" s="10">
        <v>2442.8200000000002</v>
      </c>
      <c r="K249" s="7">
        <f t="shared" si="19"/>
        <v>4.4395189453651203E-3</v>
      </c>
      <c r="L249" s="7">
        <f t="shared" si="20"/>
        <v>9.8307727831277343E-3</v>
      </c>
      <c r="M249" s="7">
        <f t="shared" si="21"/>
        <v>-9.1996968984234869E-3</v>
      </c>
      <c r="N249" s="7" t="str">
        <f t="shared" si="22"/>
        <v/>
      </c>
      <c r="O249" s="7" t="str">
        <f t="shared" si="23"/>
        <v/>
      </c>
      <c r="P249" s="7">
        <f t="shared" si="24"/>
        <v>-2.3240964039450737E-2</v>
      </c>
      <c r="Q249" s="7">
        <f t="shared" si="24"/>
        <v>8.6296569175548354E-3</v>
      </c>
    </row>
    <row r="250" spans="2:17">
      <c r="B250" s="18">
        <v>43145</v>
      </c>
      <c r="C250" s="11">
        <v>4495</v>
      </c>
      <c r="D250" s="11">
        <v>911</v>
      </c>
      <c r="E250" s="11">
        <v>2730</v>
      </c>
      <c r="F250" s="11"/>
      <c r="G250" s="11"/>
      <c r="H250" s="30">
        <v>3700</v>
      </c>
      <c r="I250" s="31">
        <v>2421.83</v>
      </c>
      <c r="K250" s="7">
        <f t="shared" si="19"/>
        <v>8.9386070008109237E-3</v>
      </c>
      <c r="L250" s="7">
        <f t="shared" si="20"/>
        <v>-3.287674194191638E-3</v>
      </c>
      <c r="M250" s="7">
        <f t="shared" si="21"/>
        <v>0</v>
      </c>
      <c r="N250" s="7" t="str">
        <f t="shared" si="22"/>
        <v/>
      </c>
      <c r="O250" s="7" t="str">
        <f t="shared" si="23"/>
        <v/>
      </c>
      <c r="P250" s="7">
        <f t="shared" si="24"/>
        <v>0</v>
      </c>
      <c r="Q250" s="7">
        <f t="shared" si="24"/>
        <v>1.1060893083979617E-2</v>
      </c>
    </row>
    <row r="251" spans="2:17">
      <c r="B251" s="17">
        <v>43144</v>
      </c>
      <c r="C251" s="8">
        <v>4455</v>
      </c>
      <c r="D251" s="8">
        <v>914</v>
      </c>
      <c r="E251" s="8">
        <v>2730</v>
      </c>
      <c r="F251" s="8"/>
      <c r="G251" s="8"/>
      <c r="H251" s="29">
        <v>3700</v>
      </c>
      <c r="I251" s="10">
        <v>2395.19</v>
      </c>
      <c r="K251" s="7">
        <f t="shared" si="19"/>
        <v>4.4994451612297504E-3</v>
      </c>
      <c r="L251" s="7">
        <f t="shared" si="20"/>
        <v>-5.4555509015370264E-3</v>
      </c>
      <c r="M251" s="7">
        <f t="shared" si="21"/>
        <v>-7.2993024816116079E-3</v>
      </c>
      <c r="N251" s="7" t="str">
        <f t="shared" si="22"/>
        <v/>
      </c>
      <c r="O251" s="7" t="str">
        <f t="shared" si="23"/>
        <v/>
      </c>
      <c r="P251" s="7">
        <f t="shared" si="24"/>
        <v>-4.0458585195436835E-3</v>
      </c>
      <c r="Q251" s="7">
        <f t="shared" si="24"/>
        <v>4.1041188685849361E-3</v>
      </c>
    </row>
    <row r="252" spans="2:17">
      <c r="B252" s="17">
        <v>43143</v>
      </c>
      <c r="C252" s="8">
        <v>4435</v>
      </c>
      <c r="D252" s="8">
        <v>919</v>
      </c>
      <c r="E252" s="8">
        <v>2750</v>
      </c>
      <c r="F252" s="8"/>
      <c r="G252" s="8"/>
      <c r="H252" s="29">
        <v>3715</v>
      </c>
      <c r="I252" s="10">
        <v>2385.38</v>
      </c>
      <c r="K252" s="7">
        <f t="shared" si="19"/>
        <v>-1.3438052162040814E-2</v>
      </c>
      <c r="L252" s="7">
        <f t="shared" si="20"/>
        <v>0</v>
      </c>
      <c r="M252" s="7">
        <f t="shared" si="21"/>
        <v>-1.444068415479436E-2</v>
      </c>
      <c r="N252" s="7" t="str">
        <f t="shared" si="22"/>
        <v/>
      </c>
      <c r="O252" s="7" t="str">
        <f t="shared" si="23"/>
        <v/>
      </c>
      <c r="P252" s="7">
        <f t="shared" si="24"/>
        <v>5.3981237695573097E-3</v>
      </c>
      <c r="Q252" s="7">
        <f t="shared" si="24"/>
        <v>9.1006387028150417E-3</v>
      </c>
    </row>
    <row r="253" spans="2:17">
      <c r="B253" s="17">
        <v>43140</v>
      </c>
      <c r="C253" s="8">
        <v>4495</v>
      </c>
      <c r="D253" s="8">
        <v>919</v>
      </c>
      <c r="E253" s="8">
        <v>2790</v>
      </c>
      <c r="F253" s="8"/>
      <c r="G253" s="8"/>
      <c r="H253" s="29">
        <v>3695</v>
      </c>
      <c r="I253" s="10">
        <v>2363.77</v>
      </c>
      <c r="K253" s="7">
        <f t="shared" si="19"/>
        <v>8.9386070008109237E-3</v>
      </c>
      <c r="L253" s="7">
        <f t="shared" si="20"/>
        <v>-1.0822616458151416E-2</v>
      </c>
      <c r="M253" s="7">
        <f t="shared" si="21"/>
        <v>-3.5778213478839666E-3</v>
      </c>
      <c r="N253" s="7" t="str">
        <f t="shared" si="22"/>
        <v/>
      </c>
      <c r="O253" s="7" t="str">
        <f t="shared" si="23"/>
        <v/>
      </c>
      <c r="P253" s="7">
        <f t="shared" si="24"/>
        <v>-6.743113884890085E-3</v>
      </c>
      <c r="Q253" s="7">
        <f t="shared" si="24"/>
        <v>-1.8380905598309606E-2</v>
      </c>
    </row>
    <row r="254" spans="2:17">
      <c r="B254" s="17">
        <v>43139</v>
      </c>
      <c r="C254" s="8">
        <v>4455</v>
      </c>
      <c r="D254" s="8">
        <v>929</v>
      </c>
      <c r="E254" s="8">
        <v>2800</v>
      </c>
      <c r="F254" s="8"/>
      <c r="G254" s="8"/>
      <c r="H254" s="29">
        <v>3720</v>
      </c>
      <c r="I254" s="10">
        <v>2407.62</v>
      </c>
      <c r="K254" s="7">
        <f t="shared" si="19"/>
        <v>9.0192268668492365E-3</v>
      </c>
      <c r="L254" s="7">
        <f t="shared" si="20"/>
        <v>0</v>
      </c>
      <c r="M254" s="7">
        <f t="shared" si="21"/>
        <v>1.6201974576280406E-2</v>
      </c>
      <c r="N254" s="7" t="str">
        <f t="shared" si="22"/>
        <v/>
      </c>
      <c r="O254" s="7" t="str">
        <f t="shared" si="23"/>
        <v/>
      </c>
      <c r="P254" s="7">
        <f t="shared" si="24"/>
        <v>-1.3431835464676259E-3</v>
      </c>
      <c r="Q254" s="7">
        <f t="shared" si="24"/>
        <v>4.6043318690008198E-3</v>
      </c>
    </row>
    <row r="255" spans="2:17">
      <c r="B255" s="18">
        <v>43138</v>
      </c>
      <c r="C255" s="11">
        <v>4415</v>
      </c>
      <c r="D255" s="11">
        <v>929</v>
      </c>
      <c r="E255" s="11">
        <v>2755</v>
      </c>
      <c r="F255" s="11"/>
      <c r="G255" s="11"/>
      <c r="H255" s="30">
        <v>3725</v>
      </c>
      <c r="I255" s="31">
        <v>2396.56</v>
      </c>
      <c r="K255" s="7">
        <f t="shared" si="19"/>
        <v>1.0244824948424575E-2</v>
      </c>
      <c r="L255" s="7">
        <f t="shared" si="20"/>
        <v>-2.1505384632285844E-3</v>
      </c>
      <c r="M255" s="7">
        <f t="shared" si="21"/>
        <v>-9.033485097667944E-3</v>
      </c>
      <c r="N255" s="7" t="str">
        <f t="shared" si="22"/>
        <v/>
      </c>
      <c r="O255" s="7" t="str">
        <f t="shared" si="23"/>
        <v/>
      </c>
      <c r="P255" s="7">
        <f t="shared" si="24"/>
        <v>4.0349752121790821E-3</v>
      </c>
      <c r="Q255" s="7">
        <f t="shared" si="24"/>
        <v>-2.3403757342161255E-2</v>
      </c>
    </row>
    <row r="256" spans="2:17">
      <c r="B256" s="17">
        <v>43137</v>
      </c>
      <c r="C256" s="8">
        <v>4370</v>
      </c>
      <c r="D256" s="8">
        <v>931</v>
      </c>
      <c r="E256" s="8">
        <v>2780</v>
      </c>
      <c r="F256" s="8"/>
      <c r="G256" s="8"/>
      <c r="H256" s="29">
        <v>3710</v>
      </c>
      <c r="I256" s="10">
        <v>2453.31</v>
      </c>
      <c r="K256" s="7">
        <f t="shared" si="19"/>
        <v>-1.1376686982107934E-2</v>
      </c>
      <c r="L256" s="7">
        <f t="shared" si="20"/>
        <v>-1.0735374085240801E-3</v>
      </c>
      <c r="M256" s="7">
        <f t="shared" si="21"/>
        <v>-2.4868066578013423E-2</v>
      </c>
      <c r="N256" s="7" t="str">
        <f t="shared" si="22"/>
        <v/>
      </c>
      <c r="O256" s="7" t="str">
        <f t="shared" si="23"/>
        <v/>
      </c>
      <c r="P256" s="7">
        <f t="shared" si="24"/>
        <v>6.7613509780439247E-3</v>
      </c>
      <c r="Q256" s="7">
        <f t="shared" si="24"/>
        <v>-1.5547141707547231E-2</v>
      </c>
    </row>
    <row r="257" spans="2:17">
      <c r="B257" s="17">
        <v>43136</v>
      </c>
      <c r="C257" s="8">
        <v>4420</v>
      </c>
      <c r="D257" s="8">
        <v>932</v>
      </c>
      <c r="E257" s="8">
        <v>2850</v>
      </c>
      <c r="F257" s="8"/>
      <c r="G257" s="8"/>
      <c r="H257" s="29">
        <v>3685</v>
      </c>
      <c r="I257" s="10">
        <v>2491.75</v>
      </c>
      <c r="K257" s="7">
        <f t="shared" si="19"/>
        <v>1.596385098901399E-2</v>
      </c>
      <c r="L257" s="7">
        <f t="shared" si="20"/>
        <v>-1.4909754366287038E-2</v>
      </c>
      <c r="M257" s="7">
        <f t="shared" si="21"/>
        <v>-4.7954393122035865E-2</v>
      </c>
      <c r="N257" s="7" t="str">
        <f t="shared" si="22"/>
        <v/>
      </c>
      <c r="O257" s="7" t="str">
        <f t="shared" si="23"/>
        <v/>
      </c>
      <c r="P257" s="7">
        <f t="shared" si="24"/>
        <v>-1.4815085785140587E-2</v>
      </c>
      <c r="Q257" s="7">
        <f t="shared" si="24"/>
        <v>-1.3410231380424933E-2</v>
      </c>
    </row>
    <row r="258" spans="2:17">
      <c r="B258" s="17">
        <v>43133</v>
      </c>
      <c r="C258" s="8">
        <v>4350</v>
      </c>
      <c r="D258" s="8">
        <v>946</v>
      </c>
      <c r="E258" s="8">
        <v>2990</v>
      </c>
      <c r="F258" s="8"/>
      <c r="G258" s="8"/>
      <c r="H258" s="29">
        <v>3740</v>
      </c>
      <c r="I258" s="10">
        <v>2525.39</v>
      </c>
      <c r="K258" s="7">
        <f t="shared" si="19"/>
        <v>-1.9351770660950125E-2</v>
      </c>
      <c r="L258" s="7">
        <f t="shared" si="20"/>
        <v>0</v>
      </c>
      <c r="M258" s="7">
        <f t="shared" si="21"/>
        <v>1.5164570299045063E-2</v>
      </c>
      <c r="N258" s="7" t="str">
        <f t="shared" si="22"/>
        <v/>
      </c>
      <c r="O258" s="7" t="str">
        <f t="shared" si="23"/>
        <v/>
      </c>
      <c r="P258" s="7">
        <f t="shared" si="24"/>
        <v>-5.3333459753626168E-3</v>
      </c>
      <c r="Q258" s="7">
        <f t="shared" si="24"/>
        <v>-1.6942137849874139E-2</v>
      </c>
    </row>
    <row r="259" spans="2:17">
      <c r="B259" s="17">
        <v>43132</v>
      </c>
      <c r="C259" s="8">
        <v>4435</v>
      </c>
      <c r="D259" s="8">
        <v>946</v>
      </c>
      <c r="E259" s="8">
        <v>2945</v>
      </c>
      <c r="F259" s="8"/>
      <c r="G259" s="8"/>
      <c r="H259" s="29">
        <v>3760</v>
      </c>
      <c r="I259" s="10">
        <v>2568.54</v>
      </c>
      <c r="K259" s="7">
        <f t="shared" si="19"/>
        <v>1.0198388674462766E-2</v>
      </c>
      <c r="L259" s="7">
        <f t="shared" si="20"/>
        <v>1.0576415581354454E-3</v>
      </c>
      <c r="M259" s="7">
        <f t="shared" si="21"/>
        <v>-3.3898337545115397E-3</v>
      </c>
      <c r="N259" s="7" t="str">
        <f t="shared" si="22"/>
        <v/>
      </c>
      <c r="O259" s="7" t="str">
        <f t="shared" si="23"/>
        <v/>
      </c>
      <c r="P259" s="7">
        <f t="shared" si="24"/>
        <v>0</v>
      </c>
      <c r="Q259" s="7">
        <f t="shared" si="24"/>
        <v>8.1012662658597049E-4</v>
      </c>
    </row>
    <row r="260" spans="2:17">
      <c r="B260" s="18">
        <v>43131</v>
      </c>
      <c r="C260" s="11">
        <v>4390</v>
      </c>
      <c r="D260" s="11">
        <v>945</v>
      </c>
      <c r="E260" s="11">
        <v>2955</v>
      </c>
      <c r="F260" s="11"/>
      <c r="G260" s="11"/>
      <c r="H260" s="30">
        <v>3760</v>
      </c>
      <c r="I260" s="31">
        <v>2566.46</v>
      </c>
      <c r="K260" s="7">
        <f t="shared" si="19"/>
        <v>1.0303468369724575E-2</v>
      </c>
      <c r="L260" s="7">
        <f t="shared" si="20"/>
        <v>-7.3801072976225337E-3</v>
      </c>
      <c r="M260" s="7">
        <f t="shared" si="21"/>
        <v>6.7911975780017555E-3</v>
      </c>
      <c r="N260" s="7" t="str">
        <f t="shared" si="22"/>
        <v/>
      </c>
      <c r="O260" s="7" t="str">
        <f t="shared" si="23"/>
        <v/>
      </c>
      <c r="P260" s="7">
        <f t="shared" si="24"/>
        <v>-3.9814252991849219E-3</v>
      </c>
      <c r="Q260" s="7">
        <f t="shared" si="24"/>
        <v>-4.9861712692105811E-4</v>
      </c>
    </row>
    <row r="261" spans="2:17">
      <c r="B261" s="17">
        <v>43130</v>
      </c>
      <c r="C261" s="8">
        <v>4345</v>
      </c>
      <c r="D261" s="8">
        <v>952</v>
      </c>
      <c r="E261" s="8">
        <v>2935</v>
      </c>
      <c r="F261" s="8"/>
      <c r="G261" s="8"/>
      <c r="H261" s="29">
        <v>3775</v>
      </c>
      <c r="I261" s="10">
        <v>2567.7399999999998</v>
      </c>
      <c r="K261" s="7">
        <f t="shared" si="19"/>
        <v>-9.1638671067909745E-3</v>
      </c>
      <c r="L261" s="7">
        <f t="shared" si="20"/>
        <v>-8.3682496705165792E-3</v>
      </c>
      <c r="M261" s="7">
        <f t="shared" si="21"/>
        <v>-3.843413733926046E-2</v>
      </c>
      <c r="N261" s="7" t="str">
        <f t="shared" si="22"/>
        <v/>
      </c>
      <c r="O261" s="7" t="str">
        <f t="shared" si="23"/>
        <v/>
      </c>
      <c r="P261" s="7">
        <f t="shared" si="24"/>
        <v>1.3253812410687102E-3</v>
      </c>
      <c r="Q261" s="7">
        <f t="shared" si="24"/>
        <v>-1.178891415761325E-2</v>
      </c>
    </row>
    <row r="262" spans="2:17">
      <c r="B262" s="17">
        <v>43129</v>
      </c>
      <c r="C262" s="8">
        <v>4385</v>
      </c>
      <c r="D262" s="8">
        <v>960</v>
      </c>
      <c r="E262" s="8">
        <v>3050</v>
      </c>
      <c r="F262" s="8"/>
      <c r="G262" s="8"/>
      <c r="H262" s="29">
        <v>3770</v>
      </c>
      <c r="I262" s="10">
        <v>2598.19</v>
      </c>
      <c r="K262" s="7">
        <f t="shared" si="19"/>
        <v>1.3777485440303713E-2</v>
      </c>
      <c r="L262" s="7">
        <f t="shared" si="20"/>
        <v>0</v>
      </c>
      <c r="M262" s="7">
        <f t="shared" si="21"/>
        <v>3.6732009268729944E-2</v>
      </c>
      <c r="N262" s="7" t="str">
        <f t="shared" si="22"/>
        <v/>
      </c>
      <c r="O262" s="7" t="str">
        <f t="shared" si="23"/>
        <v/>
      </c>
      <c r="P262" s="7">
        <f t="shared" si="24"/>
        <v>0</v>
      </c>
      <c r="Q262" s="7">
        <f t="shared" si="24"/>
        <v>9.0587228652235108E-3</v>
      </c>
    </row>
    <row r="263" spans="2:17">
      <c r="B263" s="17">
        <v>43126</v>
      </c>
      <c r="C263" s="8">
        <v>4325</v>
      </c>
      <c r="D263" s="8">
        <v>960</v>
      </c>
      <c r="E263" s="8">
        <v>2940</v>
      </c>
      <c r="F263" s="8"/>
      <c r="G263" s="8"/>
      <c r="H263" s="29">
        <v>3770</v>
      </c>
      <c r="I263" s="10">
        <v>2574.7600000000002</v>
      </c>
      <c r="K263" s="7">
        <f t="shared" si="19"/>
        <v>-6.922405863397578E-2</v>
      </c>
      <c r="L263" s="7">
        <f t="shared" si="20"/>
        <v>-1.0411245084106151E-3</v>
      </c>
      <c r="M263" s="7">
        <f t="shared" si="21"/>
        <v>1.0256500167189061E-2</v>
      </c>
      <c r="N263" s="7" t="str">
        <f t="shared" si="22"/>
        <v/>
      </c>
      <c r="O263" s="7" t="str">
        <f t="shared" si="23"/>
        <v/>
      </c>
      <c r="P263" s="7">
        <f t="shared" si="24"/>
        <v>-1.325381241068682E-3</v>
      </c>
      <c r="Q263" s="7">
        <f t="shared" si="24"/>
        <v>4.8783528289561267E-3</v>
      </c>
    </row>
    <row r="264" spans="2:17">
      <c r="B264" s="17">
        <v>43125</v>
      </c>
      <c r="C264" s="8">
        <v>4635</v>
      </c>
      <c r="D264" s="8">
        <v>961</v>
      </c>
      <c r="E264" s="8">
        <v>2910</v>
      </c>
      <c r="F264" s="8"/>
      <c r="G264" s="8"/>
      <c r="H264" s="29">
        <v>3775</v>
      </c>
      <c r="I264" s="10">
        <v>2562.23</v>
      </c>
      <c r="K264" s="7">
        <f t="shared" si="19"/>
        <v>-4.3057117112118683E-3</v>
      </c>
      <c r="L264" s="7">
        <f t="shared" si="20"/>
        <v>0</v>
      </c>
      <c r="M264" s="7">
        <f t="shared" si="21"/>
        <v>0</v>
      </c>
      <c r="N264" s="7" t="str">
        <f t="shared" si="22"/>
        <v/>
      </c>
      <c r="O264" s="7" t="str">
        <f t="shared" si="23"/>
        <v/>
      </c>
      <c r="P264" s="7">
        <f t="shared" si="24"/>
        <v>-6.6006840313520242E-3</v>
      </c>
      <c r="Q264" s="7">
        <f t="shared" si="24"/>
        <v>9.5016037673006492E-3</v>
      </c>
    </row>
    <row r="265" spans="2:17">
      <c r="B265" s="18">
        <v>43124</v>
      </c>
      <c r="C265" s="11">
        <v>4655</v>
      </c>
      <c r="D265" s="11">
        <v>961</v>
      </c>
      <c r="E265" s="11">
        <v>2910</v>
      </c>
      <c r="F265" s="11"/>
      <c r="G265" s="11"/>
      <c r="H265" s="30">
        <v>3800</v>
      </c>
      <c r="I265" s="31">
        <v>2538</v>
      </c>
      <c r="K265" s="7">
        <f t="shared" si="19"/>
        <v>3.2275444908665646E-3</v>
      </c>
      <c r="L265" s="7">
        <f t="shared" si="20"/>
        <v>1.7848242824791812E-2</v>
      </c>
      <c r="M265" s="7">
        <f t="shared" si="21"/>
        <v>-2.8791150384011522E-2</v>
      </c>
      <c r="N265" s="7" t="str">
        <f t="shared" si="22"/>
        <v/>
      </c>
      <c r="O265" s="7" t="str">
        <f t="shared" si="23"/>
        <v/>
      </c>
      <c r="P265" s="7">
        <f t="shared" si="24"/>
        <v>-2.6281224062694691E-3</v>
      </c>
      <c r="Q265" s="7">
        <f t="shared" si="24"/>
        <v>5.517676410038509E-4</v>
      </c>
    </row>
    <row r="266" spans="2:17">
      <c r="B266" s="17">
        <v>43123</v>
      </c>
      <c r="C266" s="8">
        <v>4640</v>
      </c>
      <c r="D266" s="8">
        <v>944</v>
      </c>
      <c r="E266" s="8">
        <v>2995</v>
      </c>
      <c r="F266" s="8"/>
      <c r="G266" s="8"/>
      <c r="H266" s="29">
        <v>3810</v>
      </c>
      <c r="I266" s="10">
        <v>2536.6</v>
      </c>
      <c r="K266" s="7">
        <f t="shared" si="19"/>
        <v>-3.2275444908664878E-3</v>
      </c>
      <c r="L266" s="7">
        <f t="shared" si="20"/>
        <v>3.558326888554237E-2</v>
      </c>
      <c r="M266" s="7">
        <f t="shared" si="21"/>
        <v>3.3444847228473501E-3</v>
      </c>
      <c r="N266" s="7" t="str">
        <f t="shared" si="22"/>
        <v/>
      </c>
      <c r="O266" s="7" t="str">
        <f t="shared" si="23"/>
        <v/>
      </c>
      <c r="P266" s="7">
        <f t="shared" si="24"/>
        <v>-2.6212334798741926E-3</v>
      </c>
      <c r="Q266" s="7">
        <f t="shared" si="24"/>
        <v>1.3690225744759876E-2</v>
      </c>
    </row>
    <row r="267" spans="2:17">
      <c r="B267" s="17">
        <v>43122</v>
      </c>
      <c r="C267" s="8">
        <v>4655</v>
      </c>
      <c r="D267" s="8">
        <v>911</v>
      </c>
      <c r="E267" s="8">
        <v>2985</v>
      </c>
      <c r="F267" s="8"/>
      <c r="G267" s="8"/>
      <c r="H267" s="29">
        <v>3820</v>
      </c>
      <c r="I267" s="10">
        <v>2502.11</v>
      </c>
      <c r="K267" s="7">
        <f t="shared" si="19"/>
        <v>6.465539764641811E-3</v>
      </c>
      <c r="L267" s="7">
        <f t="shared" si="20"/>
        <v>1.0982977490625919E-3</v>
      </c>
      <c r="M267" s="7">
        <f t="shared" si="21"/>
        <v>-3.1329850140917742E-2</v>
      </c>
      <c r="N267" s="7" t="str">
        <f t="shared" si="22"/>
        <v/>
      </c>
      <c r="O267" s="7" t="str">
        <f t="shared" si="23"/>
        <v/>
      </c>
      <c r="P267" s="7">
        <f t="shared" si="24"/>
        <v>1.3175421158564328E-2</v>
      </c>
      <c r="Q267" s="7">
        <f t="shared" si="24"/>
        <v>-7.2276948979411101E-3</v>
      </c>
    </row>
    <row r="268" spans="2:17">
      <c r="B268" s="17">
        <v>43119</v>
      </c>
      <c r="C268" s="8">
        <v>4625</v>
      </c>
      <c r="D268" s="8">
        <v>910</v>
      </c>
      <c r="E268" s="8">
        <v>3080</v>
      </c>
      <c r="F268" s="8"/>
      <c r="G268" s="8"/>
      <c r="H268" s="29">
        <v>3770</v>
      </c>
      <c r="I268" s="10">
        <v>2520.2600000000002</v>
      </c>
      <c r="K268" s="7">
        <f t="shared" si="19"/>
        <v>-2.1598280534300086E-3</v>
      </c>
      <c r="L268" s="7">
        <f t="shared" si="20"/>
        <v>2.2002209096023376E-3</v>
      </c>
      <c r="M268" s="7">
        <f t="shared" si="21"/>
        <v>5.677651580208197E-2</v>
      </c>
      <c r="N268" s="7" t="str">
        <f t="shared" si="22"/>
        <v/>
      </c>
      <c r="O268" s="7" t="str">
        <f t="shared" si="23"/>
        <v/>
      </c>
      <c r="P268" s="7">
        <f t="shared" si="24"/>
        <v>-7.9260652724207157E-3</v>
      </c>
      <c r="Q268" s="7">
        <f t="shared" si="24"/>
        <v>1.7672515108721227E-3</v>
      </c>
    </row>
    <row r="269" spans="2:17">
      <c r="B269" s="17">
        <v>43118</v>
      </c>
      <c r="C269" s="8">
        <v>4635</v>
      </c>
      <c r="D269" s="8">
        <v>908</v>
      </c>
      <c r="E269" s="8">
        <v>2910</v>
      </c>
      <c r="F269" s="8"/>
      <c r="G269" s="8"/>
      <c r="H269" s="29">
        <v>3800</v>
      </c>
      <c r="I269" s="10">
        <v>2515.81</v>
      </c>
      <c r="K269" s="7">
        <f t="shared" si="19"/>
        <v>-3.2310205814464203E-3</v>
      </c>
      <c r="L269" s="7">
        <f t="shared" si="20"/>
        <v>0</v>
      </c>
      <c r="M269" s="7">
        <f t="shared" si="21"/>
        <v>0</v>
      </c>
      <c r="N269" s="7" t="str">
        <f t="shared" si="22"/>
        <v/>
      </c>
      <c r="O269" s="7" t="str">
        <f t="shared" si="23"/>
        <v/>
      </c>
      <c r="P269" s="7">
        <f t="shared" si="24"/>
        <v>0</v>
      </c>
      <c r="Q269" s="7">
        <f t="shared" si="24"/>
        <v>1.5105620114438327E-4</v>
      </c>
    </row>
    <row r="270" spans="2:17">
      <c r="B270" s="18">
        <v>43117</v>
      </c>
      <c r="C270" s="11">
        <v>4650</v>
      </c>
      <c r="D270" s="11">
        <v>908</v>
      </c>
      <c r="E270" s="11">
        <v>2910</v>
      </c>
      <c r="F270" s="11"/>
      <c r="G270" s="11"/>
      <c r="H270" s="30">
        <v>3800</v>
      </c>
      <c r="I270" s="31">
        <v>2515.4299999999998</v>
      </c>
      <c r="K270" s="7">
        <f t="shared" si="19"/>
        <v>-1.1758553438077971E-2</v>
      </c>
      <c r="L270" s="7">
        <f t="shared" si="20"/>
        <v>-4.3956114730381093E-3</v>
      </c>
      <c r="M270" s="7">
        <f t="shared" si="21"/>
        <v>0</v>
      </c>
      <c r="N270" s="7" t="str">
        <f t="shared" si="22"/>
        <v/>
      </c>
      <c r="O270" s="7" t="str">
        <f t="shared" si="23"/>
        <v/>
      </c>
      <c r="P270" s="7">
        <f t="shared" si="24"/>
        <v>-3.9395980040802031E-3</v>
      </c>
      <c r="Q270" s="7">
        <f t="shared" si="24"/>
        <v>-2.5053763524393292E-3</v>
      </c>
    </row>
    <row r="271" spans="2:17">
      <c r="B271" s="17">
        <v>43116</v>
      </c>
      <c r="C271" s="8">
        <v>4705</v>
      </c>
      <c r="D271" s="8">
        <v>912</v>
      </c>
      <c r="E271" s="8">
        <v>2910</v>
      </c>
      <c r="F271" s="8"/>
      <c r="G271" s="8"/>
      <c r="H271" s="29">
        <v>3815</v>
      </c>
      <c r="I271" s="10">
        <v>2521.7399999999998</v>
      </c>
      <c r="K271" s="7">
        <f t="shared" si="19"/>
        <v>9.6103248997884798E-3</v>
      </c>
      <c r="L271" s="7">
        <f t="shared" si="20"/>
        <v>-2.1692824611259785E-2</v>
      </c>
      <c r="M271" s="7">
        <f t="shared" si="21"/>
        <v>-1.7167386190545851E-3</v>
      </c>
      <c r="N271" s="7" t="str">
        <f t="shared" si="22"/>
        <v/>
      </c>
      <c r="O271" s="7" t="str">
        <f t="shared" si="23"/>
        <v/>
      </c>
      <c r="P271" s="7">
        <f t="shared" si="24"/>
        <v>0</v>
      </c>
      <c r="Q271" s="7">
        <f t="shared" si="24"/>
        <v>7.1675194967827077E-3</v>
      </c>
    </row>
    <row r="272" spans="2:17">
      <c r="B272" s="17">
        <v>43115</v>
      </c>
      <c r="C272" s="8">
        <v>4660</v>
      </c>
      <c r="D272" s="8">
        <v>932</v>
      </c>
      <c r="E272" s="8">
        <v>2915</v>
      </c>
      <c r="F272" s="8"/>
      <c r="G272" s="8"/>
      <c r="H272" s="29">
        <v>3815</v>
      </c>
      <c r="I272" s="10">
        <v>2503.73</v>
      </c>
      <c r="K272" s="7">
        <f t="shared" si="19"/>
        <v>7.5390771731659138E-3</v>
      </c>
      <c r="L272" s="7">
        <f t="shared" si="20"/>
        <v>5.3792491197359304E-3</v>
      </c>
      <c r="M272" s="7">
        <f t="shared" si="21"/>
        <v>-6.9564463385909159E-2</v>
      </c>
      <c r="N272" s="7" t="str">
        <f t="shared" si="22"/>
        <v/>
      </c>
      <c r="O272" s="7" t="str">
        <f t="shared" si="23"/>
        <v/>
      </c>
      <c r="P272" s="7">
        <f t="shared" si="24"/>
        <v>-1.3097578820635294E-3</v>
      </c>
      <c r="Q272" s="7">
        <f t="shared" si="24"/>
        <v>2.9239143657422014E-3</v>
      </c>
    </row>
    <row r="273" spans="2:17">
      <c r="B273" s="17">
        <v>43112</v>
      </c>
      <c r="C273" s="8">
        <v>4625</v>
      </c>
      <c r="D273" s="8">
        <v>927</v>
      </c>
      <c r="E273" s="8">
        <v>3125</v>
      </c>
      <c r="F273" s="8"/>
      <c r="G273" s="8"/>
      <c r="H273" s="29">
        <v>3820</v>
      </c>
      <c r="I273" s="10">
        <v>2496.42</v>
      </c>
      <c r="K273" s="7">
        <f t="shared" ref="K273:K336" si="25">IFERROR(LN(C273/C274),"")</f>
        <v>1.9651287397288494E-2</v>
      </c>
      <c r="L273" s="7">
        <f t="shared" ref="L273:L336" si="26">IFERROR(LN(D273/D274),"")</f>
        <v>-1.6051709010507901E-2</v>
      </c>
      <c r="M273" s="7">
        <f t="shared" ref="M273:M336" si="27">IFERROR(LN(E273/E274),"")</f>
        <v>0</v>
      </c>
      <c r="N273" s="7" t="str">
        <f t="shared" ref="N273:N336" si="28">IFERROR(LN(F273/F274),"")</f>
        <v/>
      </c>
      <c r="O273" s="7" t="str">
        <f t="shared" ref="O273:O336" si="29">IFERROR(LN(G273/G274),"")</f>
        <v/>
      </c>
      <c r="P273" s="7">
        <f t="shared" ref="P273:Q336" si="30">IFERROR(LN(H273/H274),"")</f>
        <v>6.5660117708906743E-3</v>
      </c>
      <c r="Q273" s="7">
        <f t="shared" si="30"/>
        <v>3.4147049930606981E-3</v>
      </c>
    </row>
    <row r="274" spans="2:17">
      <c r="B274" s="17">
        <v>43111</v>
      </c>
      <c r="C274" s="8">
        <v>4535</v>
      </c>
      <c r="D274" s="8">
        <v>942</v>
      </c>
      <c r="E274" s="8">
        <v>3125</v>
      </c>
      <c r="F274" s="8"/>
      <c r="G274" s="8"/>
      <c r="H274" s="29">
        <v>3795</v>
      </c>
      <c r="I274" s="10">
        <v>2487.91</v>
      </c>
      <c r="K274" s="7">
        <f t="shared" si="25"/>
        <v>-2.181111545071859E-2</v>
      </c>
      <c r="L274" s="7">
        <f t="shared" si="26"/>
        <v>9.6000737290191374E-3</v>
      </c>
      <c r="M274" s="7">
        <f t="shared" si="27"/>
        <v>0</v>
      </c>
      <c r="N274" s="7" t="str">
        <f t="shared" si="28"/>
        <v/>
      </c>
      <c r="O274" s="7" t="str">
        <f t="shared" si="29"/>
        <v/>
      </c>
      <c r="P274" s="7">
        <f t="shared" si="30"/>
        <v>-5.2562538888270638E-3</v>
      </c>
      <c r="Q274" s="7">
        <f t="shared" si="30"/>
        <v>-4.7477262846109787E-3</v>
      </c>
    </row>
    <row r="275" spans="2:17">
      <c r="B275" s="18">
        <v>43110</v>
      </c>
      <c r="C275" s="11">
        <v>4635</v>
      </c>
      <c r="D275" s="11">
        <v>933</v>
      </c>
      <c r="E275" s="11">
        <v>3125</v>
      </c>
      <c r="F275" s="11"/>
      <c r="G275" s="11"/>
      <c r="H275" s="30">
        <v>3815</v>
      </c>
      <c r="I275" s="31">
        <v>2499.75</v>
      </c>
      <c r="K275" s="7">
        <f t="shared" si="25"/>
        <v>2.0709186964561855E-2</v>
      </c>
      <c r="L275" s="7">
        <f t="shared" si="26"/>
        <v>-1.0661081786113703E-2</v>
      </c>
      <c r="M275" s="7">
        <f t="shared" si="27"/>
        <v>9.6463770518053354E-3</v>
      </c>
      <c r="N275" s="7" t="str">
        <f t="shared" si="28"/>
        <v/>
      </c>
      <c r="O275" s="7" t="str">
        <f t="shared" si="29"/>
        <v/>
      </c>
      <c r="P275" s="7">
        <f t="shared" si="30"/>
        <v>3.9395980040803098E-3</v>
      </c>
      <c r="Q275" s="7">
        <f t="shared" si="30"/>
        <v>-4.183655537916631E-3</v>
      </c>
    </row>
    <row r="276" spans="2:17">
      <c r="B276" s="17">
        <v>43109</v>
      </c>
      <c r="C276" s="8">
        <v>4540</v>
      </c>
      <c r="D276" s="8">
        <v>943</v>
      </c>
      <c r="E276" s="8">
        <v>3095</v>
      </c>
      <c r="F276" s="8"/>
      <c r="G276" s="8"/>
      <c r="H276" s="29">
        <v>3800</v>
      </c>
      <c r="I276" s="10">
        <v>2510.23</v>
      </c>
      <c r="K276" s="7">
        <f t="shared" si="25"/>
        <v>-1.9629856044886092E-2</v>
      </c>
      <c r="L276" s="7">
        <f t="shared" si="26"/>
        <v>-1.9948168032249025E-2</v>
      </c>
      <c r="M276" s="7">
        <f t="shared" si="27"/>
        <v>0</v>
      </c>
      <c r="N276" s="7" t="str">
        <f t="shared" si="28"/>
        <v/>
      </c>
      <c r="O276" s="7" t="str">
        <f t="shared" si="29"/>
        <v/>
      </c>
      <c r="P276" s="7">
        <f t="shared" si="30"/>
        <v>-3.9395980040802031E-3</v>
      </c>
      <c r="Q276" s="7">
        <f t="shared" si="30"/>
        <v>-1.2142905557147856E-3</v>
      </c>
    </row>
    <row r="277" spans="2:17">
      <c r="B277" s="17">
        <v>43108</v>
      </c>
      <c r="C277" s="8">
        <v>4630</v>
      </c>
      <c r="D277" s="8">
        <v>962</v>
      </c>
      <c r="E277" s="8">
        <v>3095</v>
      </c>
      <c r="F277" s="8"/>
      <c r="G277" s="8"/>
      <c r="H277" s="29">
        <v>3815</v>
      </c>
      <c r="I277" s="10">
        <v>2513.2800000000002</v>
      </c>
      <c r="K277" s="7">
        <f t="shared" si="25"/>
        <v>6.5005646030934627E-3</v>
      </c>
      <c r="L277" s="7">
        <f t="shared" si="26"/>
        <v>-1.1369631520298533E-2</v>
      </c>
      <c r="M277" s="7">
        <f t="shared" si="27"/>
        <v>0</v>
      </c>
      <c r="N277" s="7" t="str">
        <f t="shared" si="28"/>
        <v/>
      </c>
      <c r="O277" s="7" t="str">
        <f t="shared" si="29"/>
        <v/>
      </c>
      <c r="P277" s="7">
        <f t="shared" si="30"/>
        <v>-2.617802542078823E-3</v>
      </c>
      <c r="Q277" s="7">
        <f t="shared" si="30"/>
        <v>6.2904334509375753E-3</v>
      </c>
    </row>
    <row r="278" spans="2:17">
      <c r="B278" s="17">
        <v>43105</v>
      </c>
      <c r="C278" s="8">
        <v>4600</v>
      </c>
      <c r="D278" s="8">
        <v>973</v>
      </c>
      <c r="E278" s="8">
        <v>3095</v>
      </c>
      <c r="F278" s="8"/>
      <c r="G278" s="8"/>
      <c r="H278" s="29">
        <v>3825</v>
      </c>
      <c r="I278" s="10">
        <v>2497.52</v>
      </c>
      <c r="K278" s="7">
        <f t="shared" si="25"/>
        <v>-2.4692612590371522E-2</v>
      </c>
      <c r="L278" s="7">
        <f t="shared" si="26"/>
        <v>-2.0533888118420846E-3</v>
      </c>
      <c r="M278" s="7">
        <f t="shared" si="27"/>
        <v>0</v>
      </c>
      <c r="N278" s="7" t="str">
        <f t="shared" si="28"/>
        <v/>
      </c>
      <c r="O278" s="7" t="str">
        <f t="shared" si="29"/>
        <v/>
      </c>
      <c r="P278" s="7">
        <f t="shared" si="30"/>
        <v>-5.2151356791081595E-3</v>
      </c>
      <c r="Q278" s="7">
        <f t="shared" si="30"/>
        <v>1.2514315268342305E-2</v>
      </c>
    </row>
    <row r="279" spans="2:17">
      <c r="B279" s="17">
        <v>43104</v>
      </c>
      <c r="C279" s="8">
        <v>4715</v>
      </c>
      <c r="D279" s="8">
        <v>975</v>
      </c>
      <c r="E279" s="8">
        <v>3095</v>
      </c>
      <c r="F279" s="8"/>
      <c r="G279" s="8"/>
      <c r="H279" s="29">
        <v>3845</v>
      </c>
      <c r="I279" s="10">
        <v>2466.46</v>
      </c>
      <c r="K279" s="7">
        <f t="shared" si="25"/>
        <v>-1.5781495337403036E-2</v>
      </c>
      <c r="L279" s="7">
        <f t="shared" si="26"/>
        <v>-8.171649149319336E-3</v>
      </c>
      <c r="M279" s="7">
        <f t="shared" si="27"/>
        <v>-1.6142053545411135E-3</v>
      </c>
      <c r="N279" s="7" t="str">
        <f t="shared" si="28"/>
        <v/>
      </c>
      <c r="O279" s="7" t="str">
        <f t="shared" si="29"/>
        <v/>
      </c>
      <c r="P279" s="7">
        <f t="shared" si="30"/>
        <v>-1.2995453420855034E-3</v>
      </c>
      <c r="Q279" s="7">
        <f t="shared" si="30"/>
        <v>-8.0318473457119295E-3</v>
      </c>
    </row>
    <row r="280" spans="2:17">
      <c r="B280" s="18">
        <v>43103</v>
      </c>
      <c r="C280" s="11">
        <v>4790</v>
      </c>
      <c r="D280" s="11">
        <v>983</v>
      </c>
      <c r="E280" s="11">
        <v>3100</v>
      </c>
      <c r="F280" s="11"/>
      <c r="G280" s="11"/>
      <c r="H280" s="30">
        <v>3850</v>
      </c>
      <c r="I280" s="31">
        <v>2486.35</v>
      </c>
      <c r="K280" s="7">
        <f t="shared" si="25"/>
        <v>-2.0855064910213707E-3</v>
      </c>
      <c r="L280" s="7">
        <f t="shared" si="26"/>
        <v>-5.0735776007012267E-3</v>
      </c>
      <c r="M280" s="7">
        <f t="shared" si="27"/>
        <v>0</v>
      </c>
      <c r="N280" s="7" t="str">
        <f t="shared" si="28"/>
        <v/>
      </c>
      <c r="O280" s="7" t="str">
        <f t="shared" si="29"/>
        <v/>
      </c>
      <c r="P280" s="7">
        <f t="shared" si="30"/>
        <v>-7.7620053354891892E-3</v>
      </c>
      <c r="Q280" s="7">
        <f t="shared" si="30"/>
        <v>2.6983504088914398E-3</v>
      </c>
    </row>
    <row r="281" spans="2:17">
      <c r="B281" s="17">
        <v>43102</v>
      </c>
      <c r="C281" s="8">
        <v>4800</v>
      </c>
      <c r="D281" s="8">
        <v>988</v>
      </c>
      <c r="E281" s="8">
        <v>3100</v>
      </c>
      <c r="F281" s="8"/>
      <c r="G281" s="8"/>
      <c r="H281" s="29">
        <v>3880</v>
      </c>
      <c r="I281" s="10">
        <v>2479.65</v>
      </c>
      <c r="K281" s="7">
        <f t="shared" si="25"/>
        <v>-2.3675835685284575E-2</v>
      </c>
      <c r="L281" s="7">
        <f t="shared" si="26"/>
        <v>2.3554596408881884E-2</v>
      </c>
      <c r="M281" s="7">
        <f t="shared" si="27"/>
        <v>0</v>
      </c>
      <c r="N281" s="7" t="str">
        <f t="shared" si="28"/>
        <v/>
      </c>
      <c r="O281" s="7" t="str">
        <f t="shared" si="29"/>
        <v/>
      </c>
      <c r="P281" s="7">
        <f t="shared" si="30"/>
        <v>-2.5740039951728773E-3</v>
      </c>
      <c r="Q281" s="7">
        <f t="shared" si="30"/>
        <v>4.9159815526102664E-3</v>
      </c>
    </row>
    <row r="282" spans="2:17">
      <c r="B282" s="17">
        <v>43097</v>
      </c>
      <c r="C282" s="8">
        <v>4915</v>
      </c>
      <c r="D282" s="8">
        <v>965</v>
      </c>
      <c r="E282" s="8">
        <v>3100</v>
      </c>
      <c r="F282" s="8"/>
      <c r="G282" s="8"/>
      <c r="H282" s="29">
        <v>3890</v>
      </c>
      <c r="I282" s="10">
        <v>2467.4899999999998</v>
      </c>
      <c r="K282" s="7">
        <f t="shared" si="25"/>
        <v>1.3313048649737999E-2</v>
      </c>
      <c r="L282" s="7">
        <f t="shared" si="26"/>
        <v>-2.7595005945886871E-2</v>
      </c>
      <c r="M282" s="7">
        <f t="shared" si="27"/>
        <v>0</v>
      </c>
      <c r="N282" s="7" t="str">
        <f t="shared" si="28"/>
        <v/>
      </c>
      <c r="O282" s="7" t="str">
        <f t="shared" si="29"/>
        <v/>
      </c>
      <c r="P282" s="7">
        <f t="shared" si="30"/>
        <v>-5.1282163669194554E-3</v>
      </c>
      <c r="Q282" s="7">
        <f t="shared" si="30"/>
        <v>1.2569086550685848E-2</v>
      </c>
    </row>
    <row r="283" spans="2:17">
      <c r="B283" s="17">
        <v>43096</v>
      </c>
      <c r="C283" s="8">
        <v>4850</v>
      </c>
      <c r="D283" s="8">
        <v>992</v>
      </c>
      <c r="E283" s="8">
        <v>3100</v>
      </c>
      <c r="F283" s="8"/>
      <c r="G283" s="8"/>
      <c r="H283" s="29">
        <v>3910</v>
      </c>
      <c r="I283" s="10">
        <v>2436.67</v>
      </c>
      <c r="K283" s="7">
        <f t="shared" si="25"/>
        <v>0</v>
      </c>
      <c r="L283" s="7">
        <f t="shared" si="26"/>
        <v>-1.500778543368945E-2</v>
      </c>
      <c r="M283" s="7">
        <f t="shared" si="27"/>
        <v>0</v>
      </c>
      <c r="N283" s="7" t="str">
        <f t="shared" si="28"/>
        <v/>
      </c>
      <c r="O283" s="7" t="str">
        <f t="shared" si="29"/>
        <v/>
      </c>
      <c r="P283" s="7">
        <f t="shared" si="30"/>
        <v>2.5608208616736505E-3</v>
      </c>
      <c r="Q283" s="7">
        <f t="shared" si="30"/>
        <v>3.8363455021226222E-3</v>
      </c>
    </row>
    <row r="284" spans="2:17">
      <c r="B284" s="17">
        <v>43095</v>
      </c>
      <c r="C284" s="8">
        <v>4850</v>
      </c>
      <c r="D284" s="8">
        <v>1007</v>
      </c>
      <c r="E284" s="8">
        <v>3100</v>
      </c>
      <c r="F284" s="8"/>
      <c r="G284" s="8"/>
      <c r="H284" s="29">
        <v>3900</v>
      </c>
      <c r="I284" s="10">
        <v>2427.34</v>
      </c>
      <c r="K284" s="7">
        <f t="shared" si="25"/>
        <v>1.119646778412412E-2</v>
      </c>
      <c r="L284" s="7">
        <f t="shared" si="26"/>
        <v>1.9048194970694411E-2</v>
      </c>
      <c r="M284" s="7">
        <f t="shared" si="27"/>
        <v>0</v>
      </c>
      <c r="N284" s="7" t="str">
        <f t="shared" si="28"/>
        <v/>
      </c>
      <c r="O284" s="7" t="str">
        <f t="shared" si="29"/>
        <v/>
      </c>
      <c r="P284" s="7">
        <f t="shared" si="30"/>
        <v>2.5673955052457334E-3</v>
      </c>
      <c r="Q284" s="7">
        <f t="shared" si="30"/>
        <v>-5.423318715173089E-3</v>
      </c>
    </row>
    <row r="285" spans="2:17">
      <c r="B285" s="18">
        <v>43091</v>
      </c>
      <c r="C285" s="11">
        <v>4796</v>
      </c>
      <c r="D285" s="11">
        <v>988</v>
      </c>
      <c r="E285" s="11">
        <v>3100</v>
      </c>
      <c r="F285" s="11"/>
      <c r="G285" s="11"/>
      <c r="H285" s="30">
        <v>3890</v>
      </c>
      <c r="I285" s="31">
        <v>2440.54</v>
      </c>
      <c r="K285" s="7">
        <f t="shared" si="25"/>
        <v>9.4271149604834379E-3</v>
      </c>
      <c r="L285" s="7">
        <f t="shared" si="26"/>
        <v>0</v>
      </c>
      <c r="M285" s="7">
        <f t="shared" si="27"/>
        <v>0</v>
      </c>
      <c r="N285" s="7" t="str">
        <f t="shared" si="28"/>
        <v/>
      </c>
      <c r="O285" s="7" t="str">
        <f t="shared" si="29"/>
        <v/>
      </c>
      <c r="P285" s="7">
        <f t="shared" si="30"/>
        <v>2.5740039951728426E-3</v>
      </c>
      <c r="Q285" s="7">
        <f t="shared" si="30"/>
        <v>4.3980302372621889E-3</v>
      </c>
    </row>
    <row r="286" spans="2:17">
      <c r="B286" s="17">
        <v>43090</v>
      </c>
      <c r="C286" s="8">
        <v>4751</v>
      </c>
      <c r="D286" s="8">
        <v>988</v>
      </c>
      <c r="E286" s="8">
        <v>3100</v>
      </c>
      <c r="F286" s="8"/>
      <c r="G286" s="8"/>
      <c r="H286" s="29">
        <v>3880</v>
      </c>
      <c r="I286" s="10">
        <v>2429.83</v>
      </c>
      <c r="K286" s="7">
        <f t="shared" si="25"/>
        <v>-1.9592123137945335E-2</v>
      </c>
      <c r="L286" s="7">
        <f t="shared" si="26"/>
        <v>-1.9048194970694474E-2</v>
      </c>
      <c r="M286" s="7">
        <f t="shared" si="27"/>
        <v>0</v>
      </c>
      <c r="N286" s="7" t="str">
        <f t="shared" si="28"/>
        <v/>
      </c>
      <c r="O286" s="7" t="str">
        <f t="shared" si="29"/>
        <v/>
      </c>
      <c r="P286" s="7">
        <f t="shared" si="30"/>
        <v>-1.025650016718911E-2</v>
      </c>
      <c r="Q286" s="7">
        <f t="shared" si="30"/>
        <v>-1.7355908712971678E-2</v>
      </c>
    </row>
    <row r="287" spans="2:17">
      <c r="B287" s="17">
        <v>43089</v>
      </c>
      <c r="C287" s="8">
        <v>4845</v>
      </c>
      <c r="D287" s="8">
        <v>1007</v>
      </c>
      <c r="E287" s="8">
        <v>3100</v>
      </c>
      <c r="F287" s="8"/>
      <c r="G287" s="8"/>
      <c r="H287" s="29">
        <v>3920</v>
      </c>
      <c r="I287" s="10">
        <v>2472.37</v>
      </c>
      <c r="K287" s="7">
        <f t="shared" si="25"/>
        <v>-7.1979745223262771E-3</v>
      </c>
      <c r="L287" s="7">
        <f t="shared" si="26"/>
        <v>0</v>
      </c>
      <c r="M287" s="7">
        <f t="shared" si="27"/>
        <v>0</v>
      </c>
      <c r="N287" s="7" t="str">
        <f t="shared" si="28"/>
        <v/>
      </c>
      <c r="O287" s="7" t="str">
        <f t="shared" si="29"/>
        <v/>
      </c>
      <c r="P287" s="7">
        <f t="shared" si="30"/>
        <v>2.5542798050967007E-3</v>
      </c>
      <c r="Q287" s="7">
        <f t="shared" si="30"/>
        <v>-2.4884377299987442E-3</v>
      </c>
    </row>
    <row r="288" spans="2:17">
      <c r="B288" s="17">
        <v>43088</v>
      </c>
      <c r="C288" s="8">
        <v>4880</v>
      </c>
      <c r="D288" s="8">
        <v>1007</v>
      </c>
      <c r="E288" s="8">
        <v>3100</v>
      </c>
      <c r="F288" s="8"/>
      <c r="G288" s="8"/>
      <c r="H288" s="29">
        <v>3910</v>
      </c>
      <c r="I288" s="10">
        <v>2478.5300000000002</v>
      </c>
      <c r="K288" s="7">
        <f t="shared" si="25"/>
        <v>-9.9909078581849227E-3</v>
      </c>
      <c r="L288" s="7">
        <f t="shared" si="26"/>
        <v>-4.2766478158388875E-2</v>
      </c>
      <c r="M288" s="7">
        <f t="shared" si="27"/>
        <v>3.9478810973787422E-2</v>
      </c>
      <c r="N288" s="7" t="str">
        <f t="shared" si="28"/>
        <v/>
      </c>
      <c r="O288" s="7" t="str">
        <f t="shared" si="29"/>
        <v/>
      </c>
      <c r="P288" s="7">
        <f t="shared" si="30"/>
        <v>-8.9115803005631634E-3</v>
      </c>
      <c r="Q288" s="7">
        <f t="shared" si="30"/>
        <v>-1.3506950067857756E-3</v>
      </c>
    </row>
    <row r="289" spans="2:17">
      <c r="B289" s="17">
        <v>43087</v>
      </c>
      <c r="C289" s="8">
        <v>4929</v>
      </c>
      <c r="D289" s="8">
        <v>1051</v>
      </c>
      <c r="E289" s="8">
        <v>2980</v>
      </c>
      <c r="F289" s="8"/>
      <c r="G289" s="8"/>
      <c r="H289" s="29">
        <v>3945</v>
      </c>
      <c r="I289" s="10">
        <v>2481.88</v>
      </c>
      <c r="K289" s="7">
        <f t="shared" si="25"/>
        <v>0</v>
      </c>
      <c r="L289" s="7">
        <f t="shared" si="26"/>
        <v>-2.6292594381183497E-2</v>
      </c>
      <c r="M289" s="7">
        <f t="shared" si="27"/>
        <v>-6.688988150796652E-3</v>
      </c>
      <c r="N289" s="7" t="str">
        <f t="shared" si="28"/>
        <v/>
      </c>
      <c r="O289" s="7" t="str">
        <f t="shared" si="29"/>
        <v/>
      </c>
      <c r="P289" s="7">
        <f t="shared" si="30"/>
        <v>6.3573004954664983E-3</v>
      </c>
      <c r="Q289" s="7">
        <f t="shared" si="30"/>
        <v>-7.6551939521118326E-5</v>
      </c>
    </row>
    <row r="290" spans="2:17">
      <c r="B290" s="18">
        <v>43084</v>
      </c>
      <c r="C290" s="11">
        <v>4929</v>
      </c>
      <c r="D290" s="11">
        <v>1079</v>
      </c>
      <c r="E290" s="11">
        <v>3000</v>
      </c>
      <c r="F290" s="11"/>
      <c r="G290" s="11"/>
      <c r="H290" s="30">
        <v>3920</v>
      </c>
      <c r="I290" s="31">
        <v>2482.0700000000002</v>
      </c>
      <c r="K290" s="7">
        <f t="shared" si="25"/>
        <v>1.0149194010336589E-3</v>
      </c>
      <c r="L290" s="7">
        <f t="shared" si="26"/>
        <v>1.3059887114609228E-2</v>
      </c>
      <c r="M290" s="7">
        <f t="shared" si="27"/>
        <v>-2.6317308317373417E-2</v>
      </c>
      <c r="N290" s="7" t="str">
        <f t="shared" si="28"/>
        <v/>
      </c>
      <c r="O290" s="7" t="str">
        <f t="shared" si="29"/>
        <v/>
      </c>
      <c r="P290" s="7">
        <f t="shared" si="30"/>
        <v>-6.3573004954664116E-3</v>
      </c>
      <c r="Q290" s="7">
        <f t="shared" si="30"/>
        <v>5.0852872864425736E-3</v>
      </c>
    </row>
    <row r="291" spans="2:17">
      <c r="B291" s="17">
        <v>43083</v>
      </c>
      <c r="C291" s="8">
        <v>4924</v>
      </c>
      <c r="D291" s="8">
        <v>1065</v>
      </c>
      <c r="E291" s="8">
        <v>3080</v>
      </c>
      <c r="F291" s="8"/>
      <c r="G291" s="8"/>
      <c r="H291" s="29">
        <v>3945</v>
      </c>
      <c r="I291" s="10">
        <v>2469.48</v>
      </c>
      <c r="K291" s="7">
        <f t="shared" si="25"/>
        <v>5.090105665769255E-3</v>
      </c>
      <c r="L291" s="7">
        <f t="shared" si="26"/>
        <v>-2.2285044789434983E-2</v>
      </c>
      <c r="M291" s="7">
        <f t="shared" si="27"/>
        <v>3.1329850140917645E-2</v>
      </c>
      <c r="N291" s="7" t="str">
        <f t="shared" si="28"/>
        <v/>
      </c>
      <c r="O291" s="7" t="str">
        <f t="shared" si="29"/>
        <v/>
      </c>
      <c r="P291" s="7">
        <f t="shared" si="30"/>
        <v>-5.0569007889737739E-3</v>
      </c>
      <c r="Q291" s="7">
        <f t="shared" si="30"/>
        <v>-4.4727076218573341E-3</v>
      </c>
    </row>
    <row r="292" spans="2:17">
      <c r="B292" s="17">
        <v>43082</v>
      </c>
      <c r="C292" s="8">
        <v>4899</v>
      </c>
      <c r="D292" s="8">
        <v>1089</v>
      </c>
      <c r="E292" s="8">
        <v>2985</v>
      </c>
      <c r="F292" s="8"/>
      <c r="G292" s="8"/>
      <c r="H292" s="29">
        <v>3965</v>
      </c>
      <c r="I292" s="10">
        <v>2480.5500000000002</v>
      </c>
      <c r="K292" s="7">
        <f t="shared" si="25"/>
        <v>-3.0571714425496103E-3</v>
      </c>
      <c r="L292" s="7">
        <f t="shared" si="26"/>
        <v>3.5517752056009287E-2</v>
      </c>
      <c r="M292" s="7">
        <f t="shared" si="27"/>
        <v>1.6764463272523522E-3</v>
      </c>
      <c r="N292" s="7" t="str">
        <f t="shared" si="28"/>
        <v/>
      </c>
      <c r="O292" s="7" t="str">
        <f t="shared" si="29"/>
        <v/>
      </c>
      <c r="P292" s="7">
        <f t="shared" si="30"/>
        <v>-1.0037725433511261E-2</v>
      </c>
      <c r="Q292" s="7">
        <f t="shared" si="30"/>
        <v>7.9125383732591981E-3</v>
      </c>
    </row>
    <row r="293" spans="2:17">
      <c r="B293" s="17">
        <v>43081</v>
      </c>
      <c r="C293" s="8">
        <v>4914</v>
      </c>
      <c r="D293" s="8">
        <v>1051</v>
      </c>
      <c r="E293" s="8">
        <v>2980</v>
      </c>
      <c r="F293" s="8"/>
      <c r="G293" s="8"/>
      <c r="H293" s="29">
        <v>4005</v>
      </c>
      <c r="I293" s="10">
        <v>2461</v>
      </c>
      <c r="K293" s="7">
        <f t="shared" si="25"/>
        <v>8.9943370044890166E-3</v>
      </c>
      <c r="L293" s="7">
        <f t="shared" si="26"/>
        <v>-1.3232707266574306E-2</v>
      </c>
      <c r="M293" s="7">
        <f t="shared" si="27"/>
        <v>-6.688988150796652E-3</v>
      </c>
      <c r="N293" s="7" t="str">
        <f t="shared" si="28"/>
        <v/>
      </c>
      <c r="O293" s="7" t="str">
        <f t="shared" si="29"/>
        <v/>
      </c>
      <c r="P293" s="7">
        <f t="shared" si="30"/>
        <v>-1.247660798155252E-3</v>
      </c>
      <c r="Q293" s="7">
        <f t="shared" si="30"/>
        <v>-4.2534362219378927E-3</v>
      </c>
    </row>
    <row r="294" spans="2:17">
      <c r="B294" s="17">
        <v>43080</v>
      </c>
      <c r="C294" s="8">
        <v>4870</v>
      </c>
      <c r="D294" s="8">
        <v>1065</v>
      </c>
      <c r="E294" s="8">
        <v>3000</v>
      </c>
      <c r="F294" s="8"/>
      <c r="G294" s="8"/>
      <c r="H294" s="29">
        <v>4010</v>
      </c>
      <c r="I294" s="10">
        <v>2471.4899999999998</v>
      </c>
      <c r="K294" s="7">
        <f t="shared" si="25"/>
        <v>-4.0983663922822483E-3</v>
      </c>
      <c r="L294" s="7">
        <f t="shared" si="26"/>
        <v>1.3232707266574341E-2</v>
      </c>
      <c r="M294" s="7">
        <f t="shared" si="27"/>
        <v>-2.9558802241544391E-2</v>
      </c>
      <c r="N294" s="7" t="str">
        <f t="shared" si="28"/>
        <v/>
      </c>
      <c r="O294" s="7" t="str">
        <f t="shared" si="29"/>
        <v/>
      </c>
      <c r="P294" s="7">
        <f t="shared" si="30"/>
        <v>7.5094220221315683E-3</v>
      </c>
      <c r="Q294" s="7">
        <f t="shared" si="30"/>
        <v>3.0351619595833873E-3</v>
      </c>
    </row>
    <row r="295" spans="2:17">
      <c r="B295" s="18">
        <v>43077</v>
      </c>
      <c r="C295" s="11">
        <v>4890</v>
      </c>
      <c r="D295" s="11">
        <v>1051</v>
      </c>
      <c r="E295" s="11">
        <v>3090</v>
      </c>
      <c r="F295" s="11"/>
      <c r="G295" s="11"/>
      <c r="H295" s="30">
        <v>3980</v>
      </c>
      <c r="I295" s="31">
        <v>2464</v>
      </c>
      <c r="K295" s="7">
        <f t="shared" si="25"/>
        <v>-8.1766153369924681E-4</v>
      </c>
      <c r="L295" s="7">
        <f t="shared" si="26"/>
        <v>-2.6292594381183497E-2</v>
      </c>
      <c r="M295" s="7">
        <f t="shared" si="27"/>
        <v>0</v>
      </c>
      <c r="N295" s="7" t="str">
        <f t="shared" si="28"/>
        <v/>
      </c>
      <c r="O295" s="7" t="str">
        <f t="shared" si="29"/>
        <v/>
      </c>
      <c r="P295" s="7">
        <f t="shared" si="30"/>
        <v>-3.5784200490297978E-2</v>
      </c>
      <c r="Q295" s="7">
        <f t="shared" si="30"/>
        <v>8.2014141885519861E-4</v>
      </c>
    </row>
    <row r="296" spans="2:17">
      <c r="B296" s="17">
        <v>43076</v>
      </c>
      <c r="C296" s="8">
        <v>4894</v>
      </c>
      <c r="D296" s="8">
        <v>1079</v>
      </c>
      <c r="E296" s="8">
        <v>3090</v>
      </c>
      <c r="F296" s="8"/>
      <c r="G296" s="8"/>
      <c r="H296" s="29">
        <v>4125</v>
      </c>
      <c r="I296" s="10">
        <v>2461.98</v>
      </c>
      <c r="K296" s="7">
        <f t="shared" si="25"/>
        <v>-5.0952927927228739E-3</v>
      </c>
      <c r="L296" s="7">
        <f t="shared" si="26"/>
        <v>-1.8365989145486747E-2</v>
      </c>
      <c r="M296" s="7">
        <f t="shared" si="27"/>
        <v>0</v>
      </c>
      <c r="N296" s="7" t="str">
        <f t="shared" si="28"/>
        <v/>
      </c>
      <c r="O296" s="7" t="str">
        <f t="shared" si="29"/>
        <v/>
      </c>
      <c r="P296" s="7">
        <f t="shared" si="30"/>
        <v>3.3274788884872133E-2</v>
      </c>
      <c r="Q296" s="7">
        <f t="shared" si="30"/>
        <v>-5.0199139114972006E-3</v>
      </c>
    </row>
    <row r="297" spans="2:17">
      <c r="B297" s="17">
        <v>43075</v>
      </c>
      <c r="C297" s="8">
        <v>4919</v>
      </c>
      <c r="D297" s="8">
        <v>1099</v>
      </c>
      <c r="E297" s="8">
        <v>3090</v>
      </c>
      <c r="F297" s="8"/>
      <c r="G297" s="8"/>
      <c r="H297" s="29">
        <v>3990</v>
      </c>
      <c r="I297" s="10">
        <v>2474.37</v>
      </c>
      <c r="K297" s="7">
        <f t="shared" si="25"/>
        <v>-2.0308699100379073E-3</v>
      </c>
      <c r="L297" s="7">
        <f t="shared" si="26"/>
        <v>-4.539272433419222E-3</v>
      </c>
      <c r="M297" s="7">
        <f t="shared" si="27"/>
        <v>-3.4979718896026815E-2</v>
      </c>
      <c r="N297" s="7" t="str">
        <f t="shared" si="28"/>
        <v/>
      </c>
      <c r="O297" s="7" t="str">
        <f t="shared" si="29"/>
        <v/>
      </c>
      <c r="P297" s="7">
        <f t="shared" si="30"/>
        <v>0</v>
      </c>
      <c r="Q297" s="7">
        <f t="shared" si="30"/>
        <v>-1.4344742601914895E-2</v>
      </c>
    </row>
    <row r="298" spans="2:17">
      <c r="B298" s="17">
        <v>43074</v>
      </c>
      <c r="C298" s="8">
        <v>4929</v>
      </c>
      <c r="D298" s="8">
        <v>1104</v>
      </c>
      <c r="E298" s="8">
        <v>3200</v>
      </c>
      <c r="F298" s="8"/>
      <c r="G298" s="8"/>
      <c r="H298" s="29">
        <v>3990</v>
      </c>
      <c r="I298" s="10">
        <v>2510.12</v>
      </c>
      <c r="K298" s="7">
        <f t="shared" si="25"/>
        <v>1.0149194010336589E-3</v>
      </c>
      <c r="L298" s="7">
        <f t="shared" si="26"/>
        <v>5.3966582212172362E-2</v>
      </c>
      <c r="M298" s="7">
        <f t="shared" si="27"/>
        <v>0</v>
      </c>
      <c r="N298" s="7" t="str">
        <f t="shared" si="28"/>
        <v/>
      </c>
      <c r="O298" s="7" t="str">
        <f t="shared" si="29"/>
        <v/>
      </c>
      <c r="P298" s="7">
        <f t="shared" si="30"/>
        <v>0</v>
      </c>
      <c r="Q298" s="7">
        <f t="shared" si="30"/>
        <v>3.3720519043655695E-3</v>
      </c>
    </row>
    <row r="299" spans="2:17">
      <c r="B299" s="17">
        <v>43073</v>
      </c>
      <c r="C299" s="8">
        <v>4924</v>
      </c>
      <c r="D299" s="8">
        <v>1046</v>
      </c>
      <c r="E299" s="8">
        <v>3200</v>
      </c>
      <c r="F299" s="8"/>
      <c r="G299" s="8"/>
      <c r="H299" s="29">
        <v>3990</v>
      </c>
      <c r="I299" s="10">
        <v>2501.67</v>
      </c>
      <c r="K299" s="7">
        <f t="shared" si="25"/>
        <v>-1.0149194010336707E-3</v>
      </c>
      <c r="L299" s="7">
        <f t="shared" si="26"/>
        <v>-2.7347295936895017E-2</v>
      </c>
      <c r="M299" s="7">
        <f t="shared" si="27"/>
        <v>3.174869831458027E-2</v>
      </c>
      <c r="N299" s="7" t="str">
        <f t="shared" si="28"/>
        <v/>
      </c>
      <c r="O299" s="7" t="str">
        <f t="shared" si="29"/>
        <v/>
      </c>
      <c r="P299" s="7">
        <f t="shared" si="30"/>
        <v>2.509411605425707E-3</v>
      </c>
      <c r="Q299" s="7">
        <f t="shared" si="30"/>
        <v>1.0552469994688212E-2</v>
      </c>
    </row>
    <row r="300" spans="2:17">
      <c r="B300" s="18">
        <v>43070</v>
      </c>
      <c r="C300" s="11">
        <v>4929</v>
      </c>
      <c r="D300" s="11">
        <v>1075</v>
      </c>
      <c r="E300" s="11">
        <v>3100</v>
      </c>
      <c r="F300" s="11"/>
      <c r="G300" s="11"/>
      <c r="H300" s="30">
        <v>3980</v>
      </c>
      <c r="I300" s="31">
        <v>2475.41</v>
      </c>
      <c r="K300" s="7">
        <f t="shared" si="25"/>
        <v>6.1050250668028827E-3</v>
      </c>
      <c r="L300" s="7">
        <f t="shared" si="26"/>
        <v>2.2578569684812009E-2</v>
      </c>
      <c r="M300" s="7">
        <f t="shared" si="27"/>
        <v>0</v>
      </c>
      <c r="N300" s="7" t="str">
        <f t="shared" si="28"/>
        <v/>
      </c>
      <c r="O300" s="7" t="str">
        <f t="shared" si="29"/>
        <v/>
      </c>
      <c r="P300" s="7">
        <f t="shared" si="30"/>
        <v>0</v>
      </c>
      <c r="Q300" s="7">
        <f t="shared" si="30"/>
        <v>-3.877393632299972E-4</v>
      </c>
    </row>
    <row r="301" spans="2:17">
      <c r="B301" s="17">
        <v>43069</v>
      </c>
      <c r="C301" s="8">
        <v>4899</v>
      </c>
      <c r="D301" s="8">
        <v>1051</v>
      </c>
      <c r="E301" s="8">
        <v>3100</v>
      </c>
      <c r="F301" s="8"/>
      <c r="G301" s="8"/>
      <c r="H301" s="29">
        <v>3980</v>
      </c>
      <c r="I301" s="10">
        <v>2476.37</v>
      </c>
      <c r="K301" s="7">
        <f t="shared" si="25"/>
        <v>-4.0741551567650578E-3</v>
      </c>
      <c r="L301" s="7">
        <f t="shared" si="26"/>
        <v>-2.2578569684812002E-2</v>
      </c>
      <c r="M301" s="7">
        <f t="shared" si="27"/>
        <v>0</v>
      </c>
      <c r="N301" s="7" t="str">
        <f t="shared" si="28"/>
        <v/>
      </c>
      <c r="O301" s="7" t="str">
        <f t="shared" si="29"/>
        <v/>
      </c>
      <c r="P301" s="7">
        <f t="shared" si="30"/>
        <v>8.8328649985086639E-3</v>
      </c>
      <c r="Q301" s="7">
        <f t="shared" si="30"/>
        <v>-1.4643686463678635E-2</v>
      </c>
    </row>
    <row r="302" spans="2:17">
      <c r="B302" s="17">
        <v>43068</v>
      </c>
      <c r="C302" s="8">
        <v>4919</v>
      </c>
      <c r="D302" s="8">
        <v>1075</v>
      </c>
      <c r="E302" s="8">
        <v>3100</v>
      </c>
      <c r="F302" s="8"/>
      <c r="G302" s="8"/>
      <c r="H302" s="29">
        <v>3945</v>
      </c>
      <c r="I302" s="10">
        <v>2512.9</v>
      </c>
      <c r="K302" s="7">
        <f t="shared" si="25"/>
        <v>5.9129543264219925E-3</v>
      </c>
      <c r="L302" s="7">
        <f t="shared" si="26"/>
        <v>0</v>
      </c>
      <c r="M302" s="7">
        <f t="shared" si="27"/>
        <v>-3.1748698314580298E-2</v>
      </c>
      <c r="N302" s="7" t="str">
        <f t="shared" si="28"/>
        <v/>
      </c>
      <c r="O302" s="7" t="str">
        <f t="shared" si="29"/>
        <v/>
      </c>
      <c r="P302" s="7">
        <f t="shared" si="30"/>
        <v>-2.9964788701936394E-2</v>
      </c>
      <c r="Q302" s="7">
        <f t="shared" si="30"/>
        <v>-5.1321938867812591E-4</v>
      </c>
    </row>
    <row r="303" spans="2:17">
      <c r="B303" s="17">
        <v>43067</v>
      </c>
      <c r="C303" s="8">
        <v>4890</v>
      </c>
      <c r="D303" s="8">
        <v>1075</v>
      </c>
      <c r="E303" s="8">
        <v>3200</v>
      </c>
      <c r="F303" s="8"/>
      <c r="G303" s="8"/>
      <c r="H303" s="29">
        <v>4065</v>
      </c>
      <c r="I303" s="10">
        <v>2514.19</v>
      </c>
      <c r="K303" s="7">
        <f t="shared" si="25"/>
        <v>6.1538655743782859E-3</v>
      </c>
      <c r="L303" s="7">
        <f t="shared" si="26"/>
        <v>3.2138871946794344E-2</v>
      </c>
      <c r="M303" s="7">
        <f t="shared" si="27"/>
        <v>0</v>
      </c>
      <c r="N303" s="7" t="str">
        <f t="shared" si="28"/>
        <v/>
      </c>
      <c r="O303" s="7" t="str">
        <f t="shared" si="29"/>
        <v/>
      </c>
      <c r="P303" s="7">
        <f t="shared" si="30"/>
        <v>2.490788791296265E-2</v>
      </c>
      <c r="Q303" s="7">
        <f t="shared" si="30"/>
        <v>2.5408217571963416E-3</v>
      </c>
    </row>
    <row r="304" spans="2:17">
      <c r="B304" s="17">
        <v>43066</v>
      </c>
      <c r="C304" s="8">
        <v>4860</v>
      </c>
      <c r="D304" s="8">
        <v>1041</v>
      </c>
      <c r="E304" s="8">
        <v>3200</v>
      </c>
      <c r="F304" s="8"/>
      <c r="G304" s="8"/>
      <c r="H304" s="29">
        <v>3965</v>
      </c>
      <c r="I304" s="10">
        <v>2507.81</v>
      </c>
      <c r="K304" s="7">
        <f t="shared" si="25"/>
        <v>-2.0165669594594413E-2</v>
      </c>
      <c r="L304" s="7">
        <f t="shared" si="26"/>
        <v>4.7206404569796329E-2</v>
      </c>
      <c r="M304" s="7">
        <f t="shared" si="27"/>
        <v>0</v>
      </c>
      <c r="N304" s="7" t="str">
        <f t="shared" si="28"/>
        <v/>
      </c>
      <c r="O304" s="7" t="str">
        <f t="shared" si="29"/>
        <v/>
      </c>
      <c r="P304" s="7">
        <f t="shared" si="30"/>
        <v>3.7902761737808269E-3</v>
      </c>
      <c r="Q304" s="7">
        <f t="shared" si="30"/>
        <v>-1.4457491721321103E-2</v>
      </c>
    </row>
    <row r="305" spans="2:17">
      <c r="B305" s="18">
        <v>43063</v>
      </c>
      <c r="C305" s="11">
        <v>4959</v>
      </c>
      <c r="D305" s="11">
        <v>993</v>
      </c>
      <c r="E305" s="11">
        <v>3200</v>
      </c>
      <c r="F305" s="11"/>
      <c r="G305" s="11"/>
      <c r="H305" s="30">
        <v>3950</v>
      </c>
      <c r="I305" s="31">
        <v>2544.33</v>
      </c>
      <c r="K305" s="7">
        <f t="shared" si="25"/>
        <v>5.0540893998318476E-3</v>
      </c>
      <c r="L305" s="7">
        <f t="shared" si="26"/>
        <v>5.0479662973048527E-3</v>
      </c>
      <c r="M305" s="7">
        <f t="shared" si="27"/>
        <v>2.8528083614538031E-2</v>
      </c>
      <c r="N305" s="7" t="str">
        <f t="shared" si="28"/>
        <v/>
      </c>
      <c r="O305" s="7" t="str">
        <f t="shared" si="29"/>
        <v/>
      </c>
      <c r="P305" s="7">
        <f t="shared" si="30"/>
        <v>8.9002494702640784E-3</v>
      </c>
      <c r="Q305" s="7">
        <f t="shared" si="30"/>
        <v>2.8259502264245317E-3</v>
      </c>
    </row>
    <row r="306" spans="2:17">
      <c r="B306" s="17">
        <v>43062</v>
      </c>
      <c r="C306" s="8">
        <v>4934</v>
      </c>
      <c r="D306" s="8">
        <v>988</v>
      </c>
      <c r="E306" s="8">
        <v>3110</v>
      </c>
      <c r="F306" s="8"/>
      <c r="G306" s="8"/>
      <c r="H306" s="29">
        <v>3915</v>
      </c>
      <c r="I306" s="10">
        <v>2537.15</v>
      </c>
      <c r="K306" s="7">
        <f t="shared" si="25"/>
        <v>1.0138903839242649E-3</v>
      </c>
      <c r="L306" s="7">
        <f t="shared" si="26"/>
        <v>0</v>
      </c>
      <c r="M306" s="7">
        <f t="shared" si="27"/>
        <v>-1.1191163961261104E-2</v>
      </c>
      <c r="N306" s="7" t="str">
        <f t="shared" si="28"/>
        <v/>
      </c>
      <c r="O306" s="7" t="str">
        <f t="shared" si="29"/>
        <v/>
      </c>
      <c r="P306" s="7">
        <f t="shared" si="30"/>
        <v>-1.8975901459005691E-2</v>
      </c>
      <c r="Q306" s="7">
        <f t="shared" si="30"/>
        <v>-1.3234444568645924E-3</v>
      </c>
    </row>
    <row r="307" spans="2:17">
      <c r="B307" s="17">
        <v>43061</v>
      </c>
      <c r="C307" s="8">
        <v>4929</v>
      </c>
      <c r="D307" s="8">
        <v>988</v>
      </c>
      <c r="E307" s="8">
        <v>3145</v>
      </c>
      <c r="F307" s="8"/>
      <c r="G307" s="8"/>
      <c r="H307" s="29">
        <v>3990</v>
      </c>
      <c r="I307" s="10">
        <v>2540.5100000000002</v>
      </c>
      <c r="K307" s="7">
        <f t="shared" si="25"/>
        <v>0</v>
      </c>
      <c r="L307" s="7">
        <f t="shared" si="26"/>
        <v>-1.4070583896942331E-2</v>
      </c>
      <c r="M307" s="7">
        <f t="shared" si="27"/>
        <v>7.9808883310128319E-3</v>
      </c>
      <c r="N307" s="7" t="str">
        <f t="shared" si="28"/>
        <v/>
      </c>
      <c r="O307" s="7" t="str">
        <f t="shared" si="29"/>
        <v/>
      </c>
      <c r="P307" s="7">
        <f t="shared" si="30"/>
        <v>1.8975901459005604E-2</v>
      </c>
      <c r="Q307" s="7">
        <f t="shared" si="30"/>
        <v>3.8689039644105583E-3</v>
      </c>
    </row>
    <row r="308" spans="2:17">
      <c r="B308" s="17">
        <v>43060</v>
      </c>
      <c r="C308" s="8">
        <v>4929</v>
      </c>
      <c r="D308" s="8">
        <v>1002</v>
      </c>
      <c r="E308" s="8">
        <v>3120</v>
      </c>
      <c r="F308" s="8"/>
      <c r="G308" s="8"/>
      <c r="H308" s="29">
        <v>3915</v>
      </c>
      <c r="I308" s="10">
        <v>2530.6999999999998</v>
      </c>
      <c r="K308" s="7">
        <f t="shared" si="25"/>
        <v>-2.0267538352470196E-3</v>
      </c>
      <c r="L308" s="7">
        <f t="shared" si="26"/>
        <v>-4.9776110737521318E-3</v>
      </c>
      <c r="M308" s="7">
        <f t="shared" si="27"/>
        <v>0</v>
      </c>
      <c r="N308" s="7" t="str">
        <f t="shared" si="28"/>
        <v/>
      </c>
      <c r="O308" s="7" t="str">
        <f t="shared" si="29"/>
        <v/>
      </c>
      <c r="P308" s="7">
        <f t="shared" si="30"/>
        <v>-1.8975901459005691E-2</v>
      </c>
      <c r="Q308" s="7">
        <f t="shared" si="30"/>
        <v>1.1980145234126145E-3</v>
      </c>
    </row>
    <row r="309" spans="2:17">
      <c r="B309" s="17">
        <v>43059</v>
      </c>
      <c r="C309" s="8">
        <v>4939</v>
      </c>
      <c r="D309" s="8">
        <v>1007</v>
      </c>
      <c r="E309" s="8">
        <v>3120</v>
      </c>
      <c r="F309" s="8"/>
      <c r="G309" s="8"/>
      <c r="H309" s="29">
        <v>3990</v>
      </c>
      <c r="I309" s="10">
        <v>2527.67</v>
      </c>
      <c r="K309" s="7">
        <f t="shared" si="25"/>
        <v>-4.0412259485090784E-3</v>
      </c>
      <c r="L309" s="7">
        <f t="shared" si="26"/>
        <v>8.9776164070983835E-3</v>
      </c>
      <c r="M309" s="7">
        <f t="shared" si="27"/>
        <v>6.4308903302903314E-3</v>
      </c>
      <c r="N309" s="7" t="str">
        <f t="shared" si="28"/>
        <v/>
      </c>
      <c r="O309" s="7" t="str">
        <f t="shared" si="29"/>
        <v/>
      </c>
      <c r="P309" s="7">
        <f t="shared" si="30"/>
        <v>-2.503130218118477E-3</v>
      </c>
      <c r="Q309" s="7">
        <f t="shared" si="30"/>
        <v>-2.4972057721427635E-3</v>
      </c>
    </row>
    <row r="310" spans="2:17">
      <c r="B310" s="18">
        <v>43056</v>
      </c>
      <c r="C310" s="11">
        <v>4959</v>
      </c>
      <c r="D310" s="11">
        <v>998</v>
      </c>
      <c r="E310" s="11">
        <v>3100</v>
      </c>
      <c r="F310" s="11"/>
      <c r="G310" s="11"/>
      <c r="H310" s="30">
        <v>4000</v>
      </c>
      <c r="I310" s="31">
        <v>2533.9899999999998</v>
      </c>
      <c r="K310" s="7">
        <f t="shared" si="25"/>
        <v>2.0185715372477517E-3</v>
      </c>
      <c r="L310" s="7">
        <f t="shared" si="26"/>
        <v>2.0243606276646595E-2</v>
      </c>
      <c r="M310" s="7">
        <f t="shared" si="27"/>
        <v>-1.6000341346441189E-2</v>
      </c>
      <c r="N310" s="7" t="str">
        <f t="shared" si="28"/>
        <v/>
      </c>
      <c r="O310" s="7" t="str">
        <f t="shared" si="29"/>
        <v/>
      </c>
      <c r="P310" s="7">
        <f t="shared" si="30"/>
        <v>3.7570488777123423E-3</v>
      </c>
      <c r="Q310" s="7">
        <f t="shared" si="30"/>
        <v>-3.1565781377090489E-4</v>
      </c>
    </row>
    <row r="311" spans="2:17">
      <c r="B311" s="17">
        <v>43055</v>
      </c>
      <c r="C311" s="8">
        <v>4949</v>
      </c>
      <c r="D311" s="8">
        <v>978</v>
      </c>
      <c r="E311" s="8">
        <v>3150</v>
      </c>
      <c r="F311" s="8"/>
      <c r="G311" s="8"/>
      <c r="H311" s="29">
        <v>3985</v>
      </c>
      <c r="I311" s="10">
        <v>2534.79</v>
      </c>
      <c r="K311" s="7">
        <f t="shared" si="25"/>
        <v>0</v>
      </c>
      <c r="L311" s="7">
        <f t="shared" si="26"/>
        <v>-5.099450112349249E-3</v>
      </c>
      <c r="M311" s="7">
        <f t="shared" si="27"/>
        <v>0</v>
      </c>
      <c r="N311" s="7" t="str">
        <f t="shared" si="28"/>
        <v/>
      </c>
      <c r="O311" s="7" t="str">
        <f t="shared" si="29"/>
        <v/>
      </c>
      <c r="P311" s="7">
        <f t="shared" si="30"/>
        <v>2.5125641358831386E-3</v>
      </c>
      <c r="Q311" s="7">
        <f t="shared" si="30"/>
        <v>6.5465775343648194E-3</v>
      </c>
    </row>
    <row r="312" spans="2:17">
      <c r="B312" s="17">
        <v>43054</v>
      </c>
      <c r="C312" s="8">
        <v>4949</v>
      </c>
      <c r="D312" s="8">
        <v>983</v>
      </c>
      <c r="E312" s="8">
        <v>3150</v>
      </c>
      <c r="F312" s="8"/>
      <c r="G312" s="8"/>
      <c r="H312" s="29">
        <v>3975</v>
      </c>
      <c r="I312" s="10">
        <v>2518.25</v>
      </c>
      <c r="K312" s="7">
        <f t="shared" si="25"/>
        <v>-7.849491848040983E-3</v>
      </c>
      <c r="L312" s="7">
        <f t="shared" si="26"/>
        <v>-1.5144156164297382E-2</v>
      </c>
      <c r="M312" s="7">
        <f t="shared" si="27"/>
        <v>0</v>
      </c>
      <c r="N312" s="7" t="str">
        <f t="shared" si="28"/>
        <v/>
      </c>
      <c r="O312" s="7" t="str">
        <f t="shared" si="29"/>
        <v/>
      </c>
      <c r="P312" s="7">
        <f t="shared" si="30"/>
        <v>-2.5125641358831594E-3</v>
      </c>
      <c r="Q312" s="7">
        <f t="shared" si="30"/>
        <v>-3.3261410001124911E-3</v>
      </c>
    </row>
    <row r="313" spans="2:17">
      <c r="B313" s="17">
        <v>43053</v>
      </c>
      <c r="C313" s="8">
        <v>4988</v>
      </c>
      <c r="D313" s="8">
        <v>998</v>
      </c>
      <c r="E313" s="8">
        <v>3150</v>
      </c>
      <c r="F313" s="8"/>
      <c r="G313" s="8"/>
      <c r="H313" s="29">
        <v>3985</v>
      </c>
      <c r="I313" s="10">
        <v>2526.64</v>
      </c>
      <c r="K313" s="7">
        <f t="shared" si="25"/>
        <v>0</v>
      </c>
      <c r="L313" s="7">
        <f t="shared" si="26"/>
        <v>-4.0000053333461277E-3</v>
      </c>
      <c r="M313" s="7">
        <f t="shared" si="27"/>
        <v>0</v>
      </c>
      <c r="N313" s="7" t="str">
        <f t="shared" si="28"/>
        <v/>
      </c>
      <c r="O313" s="7" t="str">
        <f t="shared" si="29"/>
        <v/>
      </c>
      <c r="P313" s="7">
        <f t="shared" si="30"/>
        <v>0</v>
      </c>
      <c r="Q313" s="7">
        <f t="shared" si="30"/>
        <v>-1.4672762515270587E-3</v>
      </c>
    </row>
    <row r="314" spans="2:17">
      <c r="B314" s="17">
        <v>43052</v>
      </c>
      <c r="C314" s="8">
        <v>4988</v>
      </c>
      <c r="D314" s="8">
        <v>1002</v>
      </c>
      <c r="E314" s="8">
        <v>3150</v>
      </c>
      <c r="F314" s="8"/>
      <c r="G314" s="8"/>
      <c r="H314" s="29">
        <v>3985</v>
      </c>
      <c r="I314" s="10">
        <v>2530.35</v>
      </c>
      <c r="K314" s="7">
        <f t="shared" si="25"/>
        <v>3.8164151976065363E-3</v>
      </c>
      <c r="L314" s="7">
        <f t="shared" si="26"/>
        <v>-4.9776110737521318E-3</v>
      </c>
      <c r="M314" s="7">
        <f t="shared" si="27"/>
        <v>0</v>
      </c>
      <c r="N314" s="7" t="str">
        <f t="shared" si="28"/>
        <v/>
      </c>
      <c r="O314" s="7" t="str">
        <f t="shared" si="29"/>
        <v/>
      </c>
      <c r="P314" s="7">
        <f t="shared" si="30"/>
        <v>2.5125641358831386E-3</v>
      </c>
      <c r="Q314" s="7">
        <f t="shared" si="30"/>
        <v>-4.967191337641578E-3</v>
      </c>
    </row>
    <row r="315" spans="2:17">
      <c r="B315" s="18">
        <v>43049</v>
      </c>
      <c r="C315" s="11">
        <v>4969</v>
      </c>
      <c r="D315" s="11">
        <v>1007</v>
      </c>
      <c r="E315" s="11">
        <v>3150</v>
      </c>
      <c r="F315" s="11"/>
      <c r="G315" s="11"/>
      <c r="H315" s="30">
        <v>3975</v>
      </c>
      <c r="I315" s="31">
        <v>2542.9499999999998</v>
      </c>
      <c r="K315" s="7">
        <f t="shared" si="25"/>
        <v>-3.8164151976065376E-3</v>
      </c>
      <c r="L315" s="7">
        <f t="shared" si="26"/>
        <v>4.9776110737522064E-3</v>
      </c>
      <c r="M315" s="7">
        <f t="shared" si="27"/>
        <v>0</v>
      </c>
      <c r="N315" s="7" t="str">
        <f t="shared" si="28"/>
        <v/>
      </c>
      <c r="O315" s="7" t="str">
        <f t="shared" si="29"/>
        <v/>
      </c>
      <c r="P315" s="7">
        <f t="shared" si="30"/>
        <v>1.2586534071961062E-3</v>
      </c>
      <c r="Q315" s="7">
        <f t="shared" si="30"/>
        <v>-2.9920391731882538E-3</v>
      </c>
    </row>
    <row r="316" spans="2:17">
      <c r="B316" s="17">
        <v>43048</v>
      </c>
      <c r="C316" s="8">
        <v>4988</v>
      </c>
      <c r="D316" s="8">
        <v>1002</v>
      </c>
      <c r="E316" s="8">
        <v>3150</v>
      </c>
      <c r="F316" s="8"/>
      <c r="G316" s="8"/>
      <c r="H316" s="29">
        <v>3970</v>
      </c>
      <c r="I316" s="10">
        <v>2550.5700000000002</v>
      </c>
      <c r="K316" s="7">
        <f t="shared" si="25"/>
        <v>-9.9741501126283938E-3</v>
      </c>
      <c r="L316" s="7">
        <f t="shared" si="26"/>
        <v>1.914416149764352E-2</v>
      </c>
      <c r="M316" s="7">
        <f t="shared" si="27"/>
        <v>0</v>
      </c>
      <c r="N316" s="7" t="str">
        <f t="shared" si="28"/>
        <v/>
      </c>
      <c r="O316" s="7" t="str">
        <f t="shared" si="29"/>
        <v/>
      </c>
      <c r="P316" s="7">
        <f t="shared" si="30"/>
        <v>3.7854934794818861E-3</v>
      </c>
      <c r="Q316" s="7">
        <f t="shared" si="30"/>
        <v>-7.1722940893191459E-4</v>
      </c>
    </row>
    <row r="317" spans="2:17">
      <c r="B317" s="17">
        <v>43047</v>
      </c>
      <c r="C317" s="8">
        <v>5038</v>
      </c>
      <c r="D317" s="8">
        <v>983</v>
      </c>
      <c r="E317" s="8">
        <v>3150</v>
      </c>
      <c r="F317" s="8"/>
      <c r="G317" s="8"/>
      <c r="H317" s="29">
        <v>3955</v>
      </c>
      <c r="I317" s="10">
        <v>2552.4</v>
      </c>
      <c r="K317" s="7">
        <f t="shared" si="25"/>
        <v>0</v>
      </c>
      <c r="L317" s="7">
        <f t="shared" si="26"/>
        <v>-1.9144161497643503E-2</v>
      </c>
      <c r="M317" s="7">
        <f t="shared" si="27"/>
        <v>-3.1252543504104426E-2</v>
      </c>
      <c r="N317" s="7" t="str">
        <f t="shared" si="28"/>
        <v/>
      </c>
      <c r="O317" s="7" t="str">
        <f t="shared" si="29"/>
        <v/>
      </c>
      <c r="P317" s="7">
        <f t="shared" si="30"/>
        <v>0</v>
      </c>
      <c r="Q317" s="7">
        <f t="shared" si="30"/>
        <v>2.7305699372622339E-3</v>
      </c>
    </row>
    <row r="318" spans="2:17">
      <c r="B318" s="17">
        <v>43046</v>
      </c>
      <c r="C318" s="8">
        <v>5038</v>
      </c>
      <c r="D318" s="8">
        <v>1002</v>
      </c>
      <c r="E318" s="8">
        <v>3250</v>
      </c>
      <c r="F318" s="8"/>
      <c r="G318" s="8"/>
      <c r="H318" s="29">
        <v>3955</v>
      </c>
      <c r="I318" s="10">
        <v>2545.44</v>
      </c>
      <c r="K318" s="7">
        <f t="shared" si="25"/>
        <v>-1.9829473084936383E-3</v>
      </c>
      <c r="L318" s="7">
        <f t="shared" si="26"/>
        <v>-4.9776110737521318E-3</v>
      </c>
      <c r="M318" s="7">
        <f t="shared" si="27"/>
        <v>3.125254350410453E-2</v>
      </c>
      <c r="N318" s="7" t="str">
        <f t="shared" si="28"/>
        <v/>
      </c>
      <c r="O318" s="7" t="str">
        <f t="shared" si="29"/>
        <v/>
      </c>
      <c r="P318" s="7">
        <f t="shared" si="30"/>
        <v>-1.2562979300705379E-2</v>
      </c>
      <c r="Q318" s="7">
        <f t="shared" si="30"/>
        <v>-1.558436775764891E-3</v>
      </c>
    </row>
    <row r="319" spans="2:17">
      <c r="B319" s="17">
        <v>43045</v>
      </c>
      <c r="C319" s="8">
        <v>5048</v>
      </c>
      <c r="D319" s="8">
        <v>1007</v>
      </c>
      <c r="E319" s="8">
        <v>3150</v>
      </c>
      <c r="F319" s="8"/>
      <c r="G319" s="8"/>
      <c r="H319" s="29">
        <v>4005</v>
      </c>
      <c r="I319" s="10">
        <v>2549.41</v>
      </c>
      <c r="K319" s="7">
        <f t="shared" si="25"/>
        <v>9.9542928261513279E-3</v>
      </c>
      <c r="L319" s="7">
        <f t="shared" si="26"/>
        <v>0</v>
      </c>
      <c r="M319" s="7">
        <f t="shared" si="27"/>
        <v>0</v>
      </c>
      <c r="N319" s="7" t="str">
        <f t="shared" si="28"/>
        <v/>
      </c>
      <c r="O319" s="7" t="str">
        <f t="shared" si="29"/>
        <v/>
      </c>
      <c r="P319" s="7">
        <f t="shared" si="30"/>
        <v>0</v>
      </c>
      <c r="Q319" s="7">
        <f t="shared" si="30"/>
        <v>-3.3520153248893089E-3</v>
      </c>
    </row>
    <row r="320" spans="2:17">
      <c r="B320" s="18">
        <v>43042</v>
      </c>
      <c r="C320" s="11">
        <v>4998</v>
      </c>
      <c r="D320" s="11">
        <v>1007</v>
      </c>
      <c r="E320" s="11">
        <v>3150</v>
      </c>
      <c r="F320" s="11"/>
      <c r="G320" s="11"/>
      <c r="H320" s="30">
        <v>4005</v>
      </c>
      <c r="I320" s="31">
        <v>2557.9699999999998</v>
      </c>
      <c r="K320" s="7">
        <f t="shared" si="25"/>
        <v>0</v>
      </c>
      <c r="L320" s="7">
        <f t="shared" si="26"/>
        <v>-4.9529571288485308E-3</v>
      </c>
      <c r="M320" s="7">
        <f t="shared" si="27"/>
        <v>-1.5860431556347402E-3</v>
      </c>
      <c r="N320" s="7" t="str">
        <f t="shared" si="28"/>
        <v/>
      </c>
      <c r="O320" s="7" t="str">
        <f t="shared" si="29"/>
        <v/>
      </c>
      <c r="P320" s="7">
        <f t="shared" si="30"/>
        <v>1.2492194004318981E-3</v>
      </c>
      <c r="Q320" s="7">
        <f t="shared" si="30"/>
        <v>4.5490867642263991E-3</v>
      </c>
    </row>
    <row r="321" spans="2:17">
      <c r="B321" s="17">
        <v>43041</v>
      </c>
      <c r="C321" s="8">
        <v>4998</v>
      </c>
      <c r="D321" s="8">
        <v>1012</v>
      </c>
      <c r="E321" s="8">
        <v>3155</v>
      </c>
      <c r="F321" s="8"/>
      <c r="G321" s="8"/>
      <c r="H321" s="29">
        <v>4000</v>
      </c>
      <c r="I321" s="10">
        <v>2546.36</v>
      </c>
      <c r="K321" s="7">
        <f t="shared" si="25"/>
        <v>0</v>
      </c>
      <c r="L321" s="7">
        <f t="shared" si="26"/>
        <v>-4.9285462011490928E-3</v>
      </c>
      <c r="M321" s="7">
        <f t="shared" si="27"/>
        <v>-1.1032420803576725E-2</v>
      </c>
      <c r="N321" s="7" t="str">
        <f t="shared" si="28"/>
        <v/>
      </c>
      <c r="O321" s="7" t="str">
        <f t="shared" si="29"/>
        <v/>
      </c>
      <c r="P321" s="7">
        <f t="shared" si="30"/>
        <v>-4.9875415110390512E-3</v>
      </c>
      <c r="Q321" s="7">
        <f t="shared" si="30"/>
        <v>-3.9625122641800499E-3</v>
      </c>
    </row>
    <row r="322" spans="2:17">
      <c r="B322" s="17">
        <v>43040</v>
      </c>
      <c r="C322" s="8">
        <v>4998</v>
      </c>
      <c r="D322" s="8">
        <v>1017</v>
      </c>
      <c r="E322" s="8">
        <v>3190</v>
      </c>
      <c r="F322" s="8"/>
      <c r="G322" s="8"/>
      <c r="H322" s="29">
        <v>4020</v>
      </c>
      <c r="I322" s="10">
        <v>2556.4699999999998</v>
      </c>
      <c r="K322" s="7">
        <f t="shared" si="25"/>
        <v>-5.9844583152403067E-3</v>
      </c>
      <c r="L322" s="7">
        <f t="shared" si="26"/>
        <v>4.9285462011491796E-3</v>
      </c>
      <c r="M322" s="7">
        <f t="shared" si="27"/>
        <v>0</v>
      </c>
      <c r="N322" s="7" t="str">
        <f t="shared" si="28"/>
        <v/>
      </c>
      <c r="O322" s="7" t="str">
        <f t="shared" si="29"/>
        <v/>
      </c>
      <c r="P322" s="7">
        <f t="shared" si="30"/>
        <v>-9.9010709827115698E-3</v>
      </c>
      <c r="Q322" s="7">
        <f t="shared" si="30"/>
        <v>1.3008313513000747E-2</v>
      </c>
    </row>
    <row r="323" spans="2:17">
      <c r="B323" s="17">
        <v>43039</v>
      </c>
      <c r="C323" s="8">
        <v>5028</v>
      </c>
      <c r="D323" s="8">
        <v>1012</v>
      </c>
      <c r="E323" s="8">
        <v>3190</v>
      </c>
      <c r="F323" s="8"/>
      <c r="G323" s="8"/>
      <c r="H323" s="29">
        <v>4060</v>
      </c>
      <c r="I323" s="10">
        <v>2523.4299999999998</v>
      </c>
      <c r="K323" s="7">
        <f t="shared" si="25"/>
        <v>-1.1665975112626972E-2</v>
      </c>
      <c r="L323" s="7">
        <f t="shared" si="26"/>
        <v>1.3930573535946783E-2</v>
      </c>
      <c r="M323" s="7">
        <f t="shared" si="27"/>
        <v>1.5686277726264339E-3</v>
      </c>
      <c r="N323" s="7" t="str">
        <f t="shared" si="28"/>
        <v/>
      </c>
      <c r="O323" s="7" t="str">
        <f t="shared" si="29"/>
        <v/>
      </c>
      <c r="P323" s="7">
        <f t="shared" si="30"/>
        <v>7.4165976550496192E-3</v>
      </c>
      <c r="Q323" s="7">
        <f t="shared" si="30"/>
        <v>8.5566531269666932E-3</v>
      </c>
    </row>
    <row r="324" spans="2:17">
      <c r="B324" s="17">
        <v>43038</v>
      </c>
      <c r="C324" s="8">
        <v>5087</v>
      </c>
      <c r="D324" s="8">
        <v>998</v>
      </c>
      <c r="E324" s="8">
        <v>3185</v>
      </c>
      <c r="F324" s="8"/>
      <c r="G324" s="8"/>
      <c r="H324" s="29">
        <v>4030</v>
      </c>
      <c r="I324" s="10">
        <v>2501.9299999999998</v>
      </c>
      <c r="K324" s="7">
        <f t="shared" si="25"/>
        <v>0</v>
      </c>
      <c r="L324" s="7">
        <f t="shared" si="26"/>
        <v>-4.0000053333461277E-3</v>
      </c>
      <c r="M324" s="7">
        <f t="shared" si="27"/>
        <v>7.8802614253059653E-3</v>
      </c>
      <c r="N324" s="7" t="str">
        <f t="shared" si="28"/>
        <v/>
      </c>
      <c r="O324" s="7" t="str">
        <f t="shared" si="29"/>
        <v/>
      </c>
      <c r="P324" s="7">
        <f t="shared" si="30"/>
        <v>1.2414650880649455E-3</v>
      </c>
      <c r="Q324" s="7">
        <f t="shared" si="30"/>
        <v>2.1206115305894492E-3</v>
      </c>
    </row>
    <row r="325" spans="2:17">
      <c r="B325" s="18">
        <v>43035</v>
      </c>
      <c r="C325" s="11">
        <v>5087</v>
      </c>
      <c r="D325" s="11">
        <v>1002</v>
      </c>
      <c r="E325" s="11">
        <v>3160</v>
      </c>
      <c r="F325" s="11"/>
      <c r="G325" s="11"/>
      <c r="H325" s="30">
        <v>4025</v>
      </c>
      <c r="I325" s="31">
        <v>2496.63</v>
      </c>
      <c r="K325" s="7">
        <f t="shared" si="25"/>
        <v>3.9393393468551514E-3</v>
      </c>
      <c r="L325" s="7">
        <f t="shared" si="26"/>
        <v>-1.4859114403749828E-2</v>
      </c>
      <c r="M325" s="7">
        <f t="shared" si="27"/>
        <v>0</v>
      </c>
      <c r="N325" s="7" t="str">
        <f t="shared" si="28"/>
        <v/>
      </c>
      <c r="O325" s="7" t="str">
        <f t="shared" si="29"/>
        <v/>
      </c>
      <c r="P325" s="7">
        <f t="shared" si="30"/>
        <v>3.0267127578877423E-2</v>
      </c>
      <c r="Q325" s="7">
        <f t="shared" si="30"/>
        <v>6.4292623306187388E-3</v>
      </c>
    </row>
    <row r="326" spans="2:17">
      <c r="B326" s="17">
        <v>43034</v>
      </c>
      <c r="C326" s="8">
        <v>5067</v>
      </c>
      <c r="D326" s="8">
        <v>1017</v>
      </c>
      <c r="E326" s="8">
        <v>3160</v>
      </c>
      <c r="F326" s="8"/>
      <c r="G326" s="8"/>
      <c r="H326" s="29">
        <v>3905</v>
      </c>
      <c r="I326" s="10">
        <v>2480.63</v>
      </c>
      <c r="K326" s="7">
        <f t="shared" si="25"/>
        <v>-3.9393393468552884E-3</v>
      </c>
      <c r="L326" s="7">
        <f t="shared" si="26"/>
        <v>9.8815033299975517E-3</v>
      </c>
      <c r="M326" s="7">
        <f t="shared" si="27"/>
        <v>-4.3350440873613859E-2</v>
      </c>
      <c r="N326" s="7" t="str">
        <f t="shared" si="28"/>
        <v/>
      </c>
      <c r="O326" s="7" t="str">
        <f t="shared" si="29"/>
        <v/>
      </c>
      <c r="P326" s="7">
        <f t="shared" si="30"/>
        <v>-2.1533447610122772E-2</v>
      </c>
      <c r="Q326" s="7">
        <f t="shared" si="30"/>
        <v>-4.7736626796316146E-3</v>
      </c>
    </row>
    <row r="327" spans="2:17">
      <c r="B327" s="17">
        <v>43033</v>
      </c>
      <c r="C327" s="8">
        <v>5087</v>
      </c>
      <c r="D327" s="8">
        <v>1007</v>
      </c>
      <c r="E327" s="8">
        <v>3300</v>
      </c>
      <c r="F327" s="8"/>
      <c r="G327" s="8"/>
      <c r="H327" s="29">
        <v>3990</v>
      </c>
      <c r="I327" s="10">
        <v>2492.5</v>
      </c>
      <c r="K327" s="7">
        <f t="shared" si="25"/>
        <v>-5.880063982326841E-3</v>
      </c>
      <c r="L327" s="7">
        <f t="shared" si="26"/>
        <v>-1.4785878045087476E-2</v>
      </c>
      <c r="M327" s="7">
        <f t="shared" si="27"/>
        <v>-3.0257209165369561E-3</v>
      </c>
      <c r="N327" s="7" t="str">
        <f t="shared" si="28"/>
        <v/>
      </c>
      <c r="O327" s="7" t="str">
        <f t="shared" si="29"/>
        <v/>
      </c>
      <c r="P327" s="7">
        <f t="shared" si="30"/>
        <v>-2.3530497410194161E-2</v>
      </c>
      <c r="Q327" s="7">
        <f t="shared" si="30"/>
        <v>8.0674458869689752E-4</v>
      </c>
    </row>
    <row r="328" spans="2:17">
      <c r="B328" s="17">
        <v>43032</v>
      </c>
      <c r="C328" s="8">
        <v>5117</v>
      </c>
      <c r="D328" s="8">
        <v>1022</v>
      </c>
      <c r="E328" s="8">
        <v>3310</v>
      </c>
      <c r="F328" s="8"/>
      <c r="G328" s="8"/>
      <c r="H328" s="29">
        <v>4085</v>
      </c>
      <c r="I328" s="10">
        <v>2490.4899999999998</v>
      </c>
      <c r="K328" s="7">
        <f t="shared" si="25"/>
        <v>3.6418311715789797E-2</v>
      </c>
      <c r="L328" s="7">
        <f t="shared" si="26"/>
        <v>4.4007100728832446E-2</v>
      </c>
      <c r="M328" s="7">
        <f t="shared" si="27"/>
        <v>3.0677252247047041E-2</v>
      </c>
      <c r="N328" s="7" t="str">
        <f t="shared" si="28"/>
        <v/>
      </c>
      <c r="O328" s="7" t="str">
        <f t="shared" si="29"/>
        <v/>
      </c>
      <c r="P328" s="7">
        <f t="shared" si="30"/>
        <v>8.6048471935184275E-3</v>
      </c>
      <c r="Q328" s="7">
        <f t="shared" si="30"/>
        <v>1.7668766886497851E-4</v>
      </c>
    </row>
    <row r="329" spans="2:17">
      <c r="B329" s="17">
        <v>43031</v>
      </c>
      <c r="C329" s="8">
        <v>4934</v>
      </c>
      <c r="D329" s="8">
        <v>978</v>
      </c>
      <c r="E329" s="8">
        <v>3210</v>
      </c>
      <c r="F329" s="8"/>
      <c r="G329" s="8"/>
      <c r="H329" s="29">
        <v>4050</v>
      </c>
      <c r="I329" s="10">
        <v>2490.0500000000002</v>
      </c>
      <c r="K329" s="7">
        <f t="shared" si="25"/>
        <v>1.0138903839242649E-3</v>
      </c>
      <c r="L329" s="7">
        <f t="shared" si="26"/>
        <v>0</v>
      </c>
      <c r="M329" s="7">
        <f t="shared" si="27"/>
        <v>0</v>
      </c>
      <c r="N329" s="7" t="str">
        <f t="shared" si="28"/>
        <v/>
      </c>
      <c r="O329" s="7" t="str">
        <f t="shared" si="29"/>
        <v/>
      </c>
      <c r="P329" s="7">
        <f t="shared" si="30"/>
        <v>-4.926118336055889E-3</v>
      </c>
      <c r="Q329" s="7">
        <f t="shared" si="30"/>
        <v>2.0483614184431891E-4</v>
      </c>
    </row>
    <row r="330" spans="2:17">
      <c r="B330" s="18">
        <v>43028</v>
      </c>
      <c r="C330" s="11">
        <v>4929</v>
      </c>
      <c r="D330" s="11">
        <v>978</v>
      </c>
      <c r="E330" s="11">
        <v>3210</v>
      </c>
      <c r="F330" s="11"/>
      <c r="G330" s="11"/>
      <c r="H330" s="30">
        <v>4070</v>
      </c>
      <c r="I330" s="31">
        <v>2489.54</v>
      </c>
      <c r="K330" s="7">
        <f t="shared" si="25"/>
        <v>-9.8920762221595439E-3</v>
      </c>
      <c r="L330" s="7">
        <f t="shared" si="26"/>
        <v>0</v>
      </c>
      <c r="M330" s="7">
        <f t="shared" si="27"/>
        <v>3.4868825650823859E-2</v>
      </c>
      <c r="N330" s="7" t="str">
        <f t="shared" si="28"/>
        <v/>
      </c>
      <c r="O330" s="7" t="str">
        <f t="shared" si="29"/>
        <v/>
      </c>
      <c r="P330" s="7">
        <f t="shared" si="30"/>
        <v>6.1614489440486265E-3</v>
      </c>
      <c r="Q330" s="7">
        <f t="shared" si="30"/>
        <v>6.6417041795662057E-3</v>
      </c>
    </row>
    <row r="331" spans="2:17">
      <c r="B331" s="17">
        <v>43027</v>
      </c>
      <c r="C331" s="8">
        <v>4978</v>
      </c>
      <c r="D331" s="8">
        <v>978</v>
      </c>
      <c r="E331" s="8">
        <v>3100</v>
      </c>
      <c r="F331" s="8"/>
      <c r="G331" s="8"/>
      <c r="H331" s="29">
        <v>4045</v>
      </c>
      <c r="I331" s="10">
        <v>2473.06</v>
      </c>
      <c r="K331" s="7">
        <f t="shared" si="25"/>
        <v>7.8653223869123972E-3</v>
      </c>
      <c r="L331" s="7">
        <f t="shared" si="26"/>
        <v>0</v>
      </c>
      <c r="M331" s="7">
        <f t="shared" si="27"/>
        <v>-1.7586384502075867E-2</v>
      </c>
      <c r="N331" s="7" t="str">
        <f t="shared" si="28"/>
        <v/>
      </c>
      <c r="O331" s="7" t="str">
        <f t="shared" si="29"/>
        <v/>
      </c>
      <c r="P331" s="7">
        <f t="shared" si="30"/>
        <v>-1.350542319980712E-2</v>
      </c>
      <c r="Q331" s="7">
        <f t="shared" si="30"/>
        <v>-3.9750091181890287E-3</v>
      </c>
    </row>
    <row r="332" spans="2:17">
      <c r="B332" s="17">
        <v>43026</v>
      </c>
      <c r="C332" s="8">
        <v>4939</v>
      </c>
      <c r="D332" s="8">
        <v>978</v>
      </c>
      <c r="E332" s="8">
        <v>3155</v>
      </c>
      <c r="F332" s="8"/>
      <c r="G332" s="8"/>
      <c r="H332" s="29">
        <v>4100</v>
      </c>
      <c r="I332" s="10">
        <v>2482.91</v>
      </c>
      <c r="K332" s="7">
        <f t="shared" si="25"/>
        <v>-2.0226544112612777E-3</v>
      </c>
      <c r="L332" s="7">
        <f t="shared" si="26"/>
        <v>-1.0173027713050521E-2</v>
      </c>
      <c r="M332" s="7">
        <f t="shared" si="27"/>
        <v>0</v>
      </c>
      <c r="N332" s="7" t="str">
        <f t="shared" si="28"/>
        <v/>
      </c>
      <c r="O332" s="7" t="str">
        <f t="shared" si="29"/>
        <v/>
      </c>
      <c r="P332" s="7">
        <f t="shared" si="30"/>
        <v>-6.0790460763822263E-3</v>
      </c>
      <c r="Q332" s="7">
        <f t="shared" si="30"/>
        <v>-5.8784688684501132E-4</v>
      </c>
    </row>
    <row r="333" spans="2:17">
      <c r="B333" s="17">
        <v>43025</v>
      </c>
      <c r="C333" s="8">
        <v>4949</v>
      </c>
      <c r="D333" s="8">
        <v>988</v>
      </c>
      <c r="E333" s="8">
        <v>3155</v>
      </c>
      <c r="F333" s="8"/>
      <c r="G333" s="8"/>
      <c r="H333" s="29">
        <v>4125</v>
      </c>
      <c r="I333" s="10">
        <v>2484.37</v>
      </c>
      <c r="K333" s="7">
        <f t="shared" si="25"/>
        <v>0</v>
      </c>
      <c r="L333" s="7">
        <f t="shared" si="26"/>
        <v>-2.4001152099543014E-2</v>
      </c>
      <c r="M333" s="7">
        <f t="shared" si="27"/>
        <v>-1.416231381250436E-2</v>
      </c>
      <c r="N333" s="7" t="str">
        <f t="shared" si="28"/>
        <v/>
      </c>
      <c r="O333" s="7" t="str">
        <f t="shared" si="29"/>
        <v/>
      </c>
      <c r="P333" s="7">
        <f t="shared" si="30"/>
        <v>4.8602768822526626E-3</v>
      </c>
      <c r="Q333" s="7">
        <f t="shared" si="30"/>
        <v>1.7403850159407278E-3</v>
      </c>
    </row>
    <row r="334" spans="2:17">
      <c r="B334" s="17">
        <v>43024</v>
      </c>
      <c r="C334" s="8">
        <v>4949</v>
      </c>
      <c r="D334" s="8">
        <v>1012</v>
      </c>
      <c r="E334" s="8">
        <v>3200</v>
      </c>
      <c r="F334" s="8"/>
      <c r="G334" s="8"/>
      <c r="H334" s="29">
        <v>4105</v>
      </c>
      <c r="I334" s="10">
        <v>2480.0500000000002</v>
      </c>
      <c r="K334" s="7">
        <f t="shared" si="25"/>
        <v>2.0226544112612885E-3</v>
      </c>
      <c r="L334" s="7">
        <f t="shared" si="26"/>
        <v>3.4174179812593471E-2</v>
      </c>
      <c r="M334" s="7">
        <f t="shared" si="27"/>
        <v>-1.5504186535965199E-2</v>
      </c>
      <c r="N334" s="7" t="str">
        <f t="shared" si="28"/>
        <v/>
      </c>
      <c r="O334" s="7" t="str">
        <f t="shared" si="29"/>
        <v/>
      </c>
      <c r="P334" s="7">
        <f t="shared" si="30"/>
        <v>-2.6443848549427263E-2</v>
      </c>
      <c r="Q334" s="7">
        <f t="shared" si="30"/>
        <v>2.5960565040682357E-3</v>
      </c>
    </row>
    <row r="335" spans="2:17">
      <c r="B335" s="18">
        <v>43021</v>
      </c>
      <c r="C335" s="11">
        <v>4939</v>
      </c>
      <c r="D335" s="11">
        <v>978</v>
      </c>
      <c r="E335" s="11">
        <v>3250</v>
      </c>
      <c r="F335" s="11"/>
      <c r="G335" s="11"/>
      <c r="H335" s="30">
        <v>4215</v>
      </c>
      <c r="I335" s="31">
        <v>2473.62</v>
      </c>
      <c r="K335" s="7">
        <f t="shared" si="25"/>
        <v>-1.7859409169513153E-2</v>
      </c>
      <c r="L335" s="7">
        <f t="shared" si="26"/>
        <v>-2.4243611609992739E-2</v>
      </c>
      <c r="M335" s="7">
        <f t="shared" si="27"/>
        <v>0</v>
      </c>
      <c r="N335" s="7" t="str">
        <f t="shared" si="28"/>
        <v/>
      </c>
      <c r="O335" s="7" t="str">
        <f t="shared" si="29"/>
        <v/>
      </c>
      <c r="P335" s="7">
        <f t="shared" si="30"/>
        <v>0</v>
      </c>
      <c r="Q335" s="7">
        <f t="shared" si="30"/>
        <v>-4.6075686190976588E-4</v>
      </c>
    </row>
    <row r="336" spans="2:17">
      <c r="B336" s="17">
        <v>43020</v>
      </c>
      <c r="C336" s="8">
        <v>5028</v>
      </c>
      <c r="D336" s="8">
        <v>1002</v>
      </c>
      <c r="E336" s="8">
        <v>3250</v>
      </c>
      <c r="F336" s="8"/>
      <c r="G336" s="8"/>
      <c r="H336" s="29">
        <v>4215</v>
      </c>
      <c r="I336" s="10">
        <v>2474.7600000000002</v>
      </c>
      <c r="K336" s="7">
        <f t="shared" si="25"/>
        <v>-1.9868872024174753E-3</v>
      </c>
      <c r="L336" s="7">
        <f t="shared" si="26"/>
        <v>3.969986984668445E-2</v>
      </c>
      <c r="M336" s="7">
        <f t="shared" si="27"/>
        <v>0</v>
      </c>
      <c r="N336" s="7" t="str">
        <f t="shared" si="28"/>
        <v/>
      </c>
      <c r="O336" s="7" t="str">
        <f t="shared" si="29"/>
        <v/>
      </c>
      <c r="P336" s="7">
        <f t="shared" si="30"/>
        <v>1.1869437595286225E-3</v>
      </c>
      <c r="Q336" s="7">
        <f t="shared" si="30"/>
        <v>6.7303190244609404E-3</v>
      </c>
    </row>
    <row r="337" spans="2:17">
      <c r="B337" s="17">
        <v>43019</v>
      </c>
      <c r="C337" s="8">
        <v>5038</v>
      </c>
      <c r="D337" s="8">
        <v>963</v>
      </c>
      <c r="E337" s="8">
        <v>3250</v>
      </c>
      <c r="F337" s="8"/>
      <c r="G337" s="8"/>
      <c r="H337" s="29">
        <v>4210</v>
      </c>
      <c r="I337" s="10">
        <v>2458.16</v>
      </c>
      <c r="K337" s="7">
        <f t="shared" ref="K337:K400" si="31">IFERROR(LN(C337/C338),"")</f>
        <v>1.198097398501829E-2</v>
      </c>
      <c r="L337" s="7">
        <f t="shared" ref="L337:L400" si="32">IFERROR(LN(D337/D338),"")</f>
        <v>6.2500203451713258E-3</v>
      </c>
      <c r="M337" s="7">
        <f t="shared" ref="M337:M400" si="33">IFERROR(LN(E337/E338),"")</f>
        <v>0</v>
      </c>
      <c r="N337" s="7" t="str">
        <f t="shared" ref="N337:N400" si="34">IFERROR(LN(F337/F338),"")</f>
        <v/>
      </c>
      <c r="O337" s="7" t="str">
        <f t="shared" ref="O337:O400" si="35">IFERROR(LN(G337/G338),"")</f>
        <v/>
      </c>
      <c r="P337" s="7">
        <f t="shared" ref="P337:Q400" si="36">IFERROR(LN(H337/H338),"")</f>
        <v>-2.3724803536303565E-3</v>
      </c>
      <c r="Q337" s="7">
        <f t="shared" si="36"/>
        <v>9.9551718841848404E-3</v>
      </c>
    </row>
    <row r="338" spans="2:17">
      <c r="B338" s="17">
        <v>43018</v>
      </c>
      <c r="C338" s="8">
        <v>4978</v>
      </c>
      <c r="D338" s="8">
        <v>957</v>
      </c>
      <c r="E338" s="8">
        <v>3250</v>
      </c>
      <c r="F338" s="8"/>
      <c r="G338" s="8"/>
      <c r="H338" s="29">
        <v>4220</v>
      </c>
      <c r="I338" s="10">
        <v>2433.81</v>
      </c>
      <c r="K338" s="7">
        <f t="shared" si="31"/>
        <v>3.8240964384034758E-3</v>
      </c>
      <c r="L338" s="7">
        <f t="shared" si="32"/>
        <v>-7.2879031575913255E-3</v>
      </c>
      <c r="M338" s="7">
        <f t="shared" si="33"/>
        <v>0</v>
      </c>
      <c r="N338" s="7" t="str">
        <f t="shared" si="34"/>
        <v/>
      </c>
      <c r="O338" s="7" t="str">
        <f t="shared" si="35"/>
        <v/>
      </c>
      <c r="P338" s="7">
        <f t="shared" si="36"/>
        <v>0</v>
      </c>
      <c r="Q338" s="7">
        <f t="shared" si="36"/>
        <v>1.6296018702762149E-2</v>
      </c>
    </row>
    <row r="339" spans="2:17">
      <c r="B339" s="17">
        <v>43007</v>
      </c>
      <c r="C339" s="8">
        <v>4959</v>
      </c>
      <c r="D339" s="8">
        <v>964</v>
      </c>
      <c r="E339" s="8">
        <v>3250</v>
      </c>
      <c r="F339" s="8"/>
      <c r="G339" s="8"/>
      <c r="H339" s="29">
        <v>4220</v>
      </c>
      <c r="I339" s="10">
        <v>2394.4699999999998</v>
      </c>
      <c r="K339" s="7">
        <f t="shared" si="31"/>
        <v>9.115833408009413E-3</v>
      </c>
      <c r="L339" s="7">
        <f t="shared" si="32"/>
        <v>0</v>
      </c>
      <c r="M339" s="7">
        <f t="shared" si="33"/>
        <v>-1.2232568435634408E-2</v>
      </c>
      <c r="N339" s="7" t="str">
        <f t="shared" si="34"/>
        <v/>
      </c>
      <c r="O339" s="7" t="str">
        <f t="shared" si="35"/>
        <v/>
      </c>
      <c r="P339" s="7">
        <f t="shared" si="36"/>
        <v>0</v>
      </c>
      <c r="Q339" s="7">
        <f t="shared" si="36"/>
        <v>8.9479392468947202E-3</v>
      </c>
    </row>
    <row r="340" spans="2:17">
      <c r="B340" s="18">
        <v>43006</v>
      </c>
      <c r="C340" s="11">
        <v>4914</v>
      </c>
      <c r="D340" s="11">
        <v>964</v>
      </c>
      <c r="E340" s="11">
        <v>3290</v>
      </c>
      <c r="F340" s="11"/>
      <c r="G340" s="11"/>
      <c r="H340" s="30">
        <v>4220</v>
      </c>
      <c r="I340" s="31">
        <v>2373.14</v>
      </c>
      <c r="K340" s="7">
        <f t="shared" si="31"/>
        <v>1.018019023071835E-3</v>
      </c>
      <c r="L340" s="7">
        <f t="shared" si="32"/>
        <v>1.0378828124200214E-3</v>
      </c>
      <c r="M340" s="7">
        <f t="shared" si="33"/>
        <v>0</v>
      </c>
      <c r="N340" s="7" t="str">
        <f t="shared" si="34"/>
        <v/>
      </c>
      <c r="O340" s="7" t="str">
        <f t="shared" si="35"/>
        <v/>
      </c>
      <c r="P340" s="7">
        <f t="shared" si="36"/>
        <v>1.1855365941017652E-3</v>
      </c>
      <c r="Q340" s="7">
        <f t="shared" si="36"/>
        <v>2.4021695499328524E-4</v>
      </c>
    </row>
    <row r="341" spans="2:17">
      <c r="B341" s="17">
        <v>43005</v>
      </c>
      <c r="C341" s="8">
        <v>4909</v>
      </c>
      <c r="D341" s="8">
        <v>963</v>
      </c>
      <c r="E341" s="8">
        <v>3290</v>
      </c>
      <c r="F341" s="8"/>
      <c r="G341" s="8"/>
      <c r="H341" s="29">
        <v>4215</v>
      </c>
      <c r="I341" s="10">
        <v>2372.5700000000002</v>
      </c>
      <c r="K341" s="7">
        <f t="shared" si="31"/>
        <v>1.6223787411434112E-2</v>
      </c>
      <c r="L341" s="7">
        <f t="shared" si="32"/>
        <v>9.3897403498391374E-3</v>
      </c>
      <c r="M341" s="7">
        <f t="shared" si="33"/>
        <v>0</v>
      </c>
      <c r="N341" s="7" t="str">
        <f t="shared" si="34"/>
        <v/>
      </c>
      <c r="O341" s="7" t="str">
        <f t="shared" si="35"/>
        <v/>
      </c>
      <c r="P341" s="7">
        <f t="shared" si="36"/>
        <v>-8.2693914825066311E-3</v>
      </c>
      <c r="Q341" s="7">
        <f t="shared" si="36"/>
        <v>-7.3732489241670719E-4</v>
      </c>
    </row>
    <row r="342" spans="2:17">
      <c r="B342" s="17">
        <v>43004</v>
      </c>
      <c r="C342" s="8">
        <v>4830</v>
      </c>
      <c r="D342" s="8">
        <v>954</v>
      </c>
      <c r="E342" s="8">
        <v>3290</v>
      </c>
      <c r="F342" s="8"/>
      <c r="G342" s="8"/>
      <c r="H342" s="29">
        <v>4250</v>
      </c>
      <c r="I342" s="10">
        <v>2374.3200000000002</v>
      </c>
      <c r="K342" s="7">
        <f t="shared" si="31"/>
        <v>3.1104224143923302E-3</v>
      </c>
      <c r="L342" s="7">
        <f t="shared" si="32"/>
        <v>0</v>
      </c>
      <c r="M342" s="7">
        <f t="shared" si="33"/>
        <v>0</v>
      </c>
      <c r="N342" s="7" t="str">
        <f t="shared" si="34"/>
        <v/>
      </c>
      <c r="O342" s="7" t="str">
        <f t="shared" si="35"/>
        <v/>
      </c>
      <c r="P342" s="7">
        <f t="shared" si="36"/>
        <v>1.6607736399660546E-2</v>
      </c>
      <c r="Q342" s="7">
        <f t="shared" si="36"/>
        <v>-2.5574600876201764E-3</v>
      </c>
    </row>
    <row r="343" spans="2:17">
      <c r="B343" s="17">
        <v>43003</v>
      </c>
      <c r="C343" s="8">
        <v>4815</v>
      </c>
      <c r="D343" s="8">
        <v>954</v>
      </c>
      <c r="E343" s="8">
        <v>3290</v>
      </c>
      <c r="F343" s="8"/>
      <c r="G343" s="8"/>
      <c r="H343" s="29">
        <v>4180</v>
      </c>
      <c r="I343" s="10">
        <v>2380.4</v>
      </c>
      <c r="K343" s="7">
        <f t="shared" si="31"/>
        <v>-1.3409174614966875E-2</v>
      </c>
      <c r="L343" s="7">
        <f t="shared" si="32"/>
        <v>-4.908961019652363E-2</v>
      </c>
      <c r="M343" s="7">
        <f t="shared" si="33"/>
        <v>2.7736754971599619E-2</v>
      </c>
      <c r="N343" s="7" t="str">
        <f t="shared" si="34"/>
        <v/>
      </c>
      <c r="O343" s="7" t="str">
        <f t="shared" si="35"/>
        <v/>
      </c>
      <c r="P343" s="7">
        <f t="shared" si="36"/>
        <v>-1.1954574047737456E-3</v>
      </c>
      <c r="Q343" s="7">
        <f t="shared" si="36"/>
        <v>-3.4849304839817707E-3</v>
      </c>
    </row>
    <row r="344" spans="2:17">
      <c r="B344" s="17">
        <v>43000</v>
      </c>
      <c r="C344" s="8">
        <v>4880</v>
      </c>
      <c r="D344" s="8">
        <v>1002</v>
      </c>
      <c r="E344" s="8">
        <v>3200</v>
      </c>
      <c r="F344" s="8"/>
      <c r="G344" s="8"/>
      <c r="H344" s="29">
        <v>4185</v>
      </c>
      <c r="I344" s="10">
        <v>2388.71</v>
      </c>
      <c r="K344" s="7">
        <f t="shared" si="31"/>
        <v>-7.96003794814692E-3</v>
      </c>
      <c r="L344" s="7">
        <f t="shared" si="32"/>
        <v>-7.032265891695301E-2</v>
      </c>
      <c r="M344" s="7">
        <f t="shared" si="33"/>
        <v>0</v>
      </c>
      <c r="N344" s="7" t="str">
        <f t="shared" si="34"/>
        <v/>
      </c>
      <c r="O344" s="7" t="str">
        <f t="shared" si="35"/>
        <v/>
      </c>
      <c r="P344" s="7">
        <f t="shared" si="36"/>
        <v>-2.3866359777308553E-3</v>
      </c>
      <c r="Q344" s="7">
        <f t="shared" si="36"/>
        <v>-7.4199384884853347E-3</v>
      </c>
    </row>
    <row r="345" spans="2:17">
      <c r="B345" s="18">
        <v>42999</v>
      </c>
      <c r="C345" s="11">
        <v>4919</v>
      </c>
      <c r="D345" s="11">
        <v>1075</v>
      </c>
      <c r="E345" s="11">
        <v>3200</v>
      </c>
      <c r="F345" s="11"/>
      <c r="G345" s="11"/>
      <c r="H345" s="30">
        <v>4195</v>
      </c>
      <c r="I345" s="31">
        <v>2406.5</v>
      </c>
      <c r="K345" s="7">
        <f t="shared" si="31"/>
        <v>-3.0447602939621672E-3</v>
      </c>
      <c r="L345" s="7">
        <f t="shared" si="32"/>
        <v>-8.3372414378284007E-3</v>
      </c>
      <c r="M345" s="7">
        <f t="shared" si="33"/>
        <v>-1.0878118147183017E-2</v>
      </c>
      <c r="N345" s="7" t="str">
        <f t="shared" si="34"/>
        <v/>
      </c>
      <c r="O345" s="7" t="str">
        <f t="shared" si="35"/>
        <v/>
      </c>
      <c r="P345" s="7">
        <f t="shared" si="36"/>
        <v>1.5615932946228164E-2</v>
      </c>
      <c r="Q345" s="7">
        <f t="shared" si="36"/>
        <v>-2.3657844059783942E-3</v>
      </c>
    </row>
    <row r="346" spans="2:17">
      <c r="B346" s="17">
        <v>42998</v>
      </c>
      <c r="C346" s="8">
        <v>4934</v>
      </c>
      <c r="D346" s="8">
        <v>1084</v>
      </c>
      <c r="E346" s="8">
        <v>3235</v>
      </c>
      <c r="F346" s="8"/>
      <c r="G346" s="8"/>
      <c r="H346" s="29">
        <v>4130</v>
      </c>
      <c r="I346" s="10">
        <v>2412.1999999999998</v>
      </c>
      <c r="K346" s="7">
        <f t="shared" si="31"/>
        <v>3.0447602939621533E-3</v>
      </c>
      <c r="L346" s="7">
        <f t="shared" si="32"/>
        <v>-1.8282044837449069E-2</v>
      </c>
      <c r="M346" s="7">
        <f t="shared" si="33"/>
        <v>1.0878118147183069E-2</v>
      </c>
      <c r="N346" s="7" t="str">
        <f t="shared" si="34"/>
        <v/>
      </c>
      <c r="O346" s="7" t="str">
        <f t="shared" si="35"/>
        <v/>
      </c>
      <c r="P346" s="7">
        <f t="shared" si="36"/>
        <v>-1.2099215027131982E-3</v>
      </c>
      <c r="Q346" s="7">
        <f t="shared" si="36"/>
        <v>-1.594781055655491E-3</v>
      </c>
    </row>
    <row r="347" spans="2:17">
      <c r="B347" s="17">
        <v>42997</v>
      </c>
      <c r="C347" s="8">
        <v>4919</v>
      </c>
      <c r="D347" s="8">
        <v>1104</v>
      </c>
      <c r="E347" s="8">
        <v>3200</v>
      </c>
      <c r="F347" s="8"/>
      <c r="G347" s="8"/>
      <c r="H347" s="29">
        <v>4135</v>
      </c>
      <c r="I347" s="10">
        <v>2416.0500000000002</v>
      </c>
      <c r="K347" s="7">
        <f t="shared" si="31"/>
        <v>3.0540591792925557E-3</v>
      </c>
      <c r="L347" s="7">
        <f t="shared" si="32"/>
        <v>1.3680103904080176E-2</v>
      </c>
      <c r="M347" s="7">
        <f t="shared" si="33"/>
        <v>0</v>
      </c>
      <c r="N347" s="7" t="str">
        <f t="shared" si="34"/>
        <v/>
      </c>
      <c r="O347" s="7" t="str">
        <f t="shared" si="35"/>
        <v/>
      </c>
      <c r="P347" s="7">
        <f t="shared" si="36"/>
        <v>-2.415460111603662E-3</v>
      </c>
      <c r="Q347" s="7">
        <f t="shared" si="36"/>
        <v>-8.9362183405136979E-4</v>
      </c>
    </row>
    <row r="348" spans="2:17">
      <c r="B348" s="17">
        <v>42996</v>
      </c>
      <c r="C348" s="8">
        <v>4904</v>
      </c>
      <c r="D348" s="8">
        <v>1089</v>
      </c>
      <c r="E348" s="8">
        <v>3200</v>
      </c>
      <c r="F348" s="8"/>
      <c r="G348" s="8"/>
      <c r="H348" s="29">
        <v>4145</v>
      </c>
      <c r="I348" s="10">
        <v>2418.21</v>
      </c>
      <c r="K348" s="7">
        <f t="shared" si="31"/>
        <v>0</v>
      </c>
      <c r="L348" s="7">
        <f t="shared" si="32"/>
        <v>9.2251576748259081E-3</v>
      </c>
      <c r="M348" s="7">
        <f t="shared" si="33"/>
        <v>0</v>
      </c>
      <c r="N348" s="7" t="str">
        <f t="shared" si="34"/>
        <v/>
      </c>
      <c r="O348" s="7" t="str">
        <f t="shared" si="35"/>
        <v/>
      </c>
      <c r="P348" s="7">
        <f t="shared" si="36"/>
        <v>-1.2055456553486702E-3</v>
      </c>
      <c r="Q348" s="7">
        <f t="shared" si="36"/>
        <v>1.3379936007477037E-2</v>
      </c>
    </row>
    <row r="349" spans="2:17">
      <c r="B349" s="17">
        <v>42993</v>
      </c>
      <c r="C349" s="8">
        <v>4904</v>
      </c>
      <c r="D349" s="8">
        <v>1079</v>
      </c>
      <c r="E349" s="8">
        <v>3200</v>
      </c>
      <c r="F349" s="8"/>
      <c r="G349" s="8"/>
      <c r="H349" s="29">
        <v>4150</v>
      </c>
      <c r="I349" s="10">
        <v>2386.0700000000002</v>
      </c>
      <c r="K349" s="7">
        <f t="shared" si="31"/>
        <v>2.0412336134303169E-3</v>
      </c>
      <c r="L349" s="7">
        <f t="shared" si="32"/>
        <v>-4.6232167414568528E-3</v>
      </c>
      <c r="M349" s="7">
        <f t="shared" si="33"/>
        <v>-1.5504186535965199E-2</v>
      </c>
      <c r="N349" s="7" t="str">
        <f t="shared" si="34"/>
        <v/>
      </c>
      <c r="O349" s="7" t="str">
        <f t="shared" si="35"/>
        <v/>
      </c>
      <c r="P349" s="7">
        <f t="shared" si="36"/>
        <v>0</v>
      </c>
      <c r="Q349" s="7">
        <f t="shared" si="36"/>
        <v>3.5308502947144524E-3</v>
      </c>
    </row>
    <row r="350" spans="2:17">
      <c r="B350" s="18">
        <v>42992</v>
      </c>
      <c r="C350" s="11">
        <v>4894</v>
      </c>
      <c r="D350" s="11">
        <v>1084</v>
      </c>
      <c r="E350" s="11">
        <v>3250</v>
      </c>
      <c r="F350" s="11"/>
      <c r="G350" s="11"/>
      <c r="H350" s="30">
        <v>4150</v>
      </c>
      <c r="I350" s="31">
        <v>2377.66</v>
      </c>
      <c r="K350" s="7">
        <f t="shared" si="31"/>
        <v>-9.1529165380078246E-3</v>
      </c>
      <c r="L350" s="7">
        <f t="shared" si="32"/>
        <v>4.6232167414567982E-3</v>
      </c>
      <c r="M350" s="7">
        <f t="shared" si="33"/>
        <v>0</v>
      </c>
      <c r="N350" s="7" t="str">
        <f t="shared" si="34"/>
        <v/>
      </c>
      <c r="O350" s="7" t="str">
        <f t="shared" si="35"/>
        <v/>
      </c>
      <c r="P350" s="7">
        <f t="shared" si="36"/>
        <v>1.2055456553486893E-3</v>
      </c>
      <c r="Q350" s="7">
        <f t="shared" si="36"/>
        <v>7.3789234390606194E-3</v>
      </c>
    </row>
    <row r="351" spans="2:17">
      <c r="B351" s="17">
        <v>42991</v>
      </c>
      <c r="C351" s="8">
        <v>4939</v>
      </c>
      <c r="D351" s="8">
        <v>1079</v>
      </c>
      <c r="E351" s="8">
        <v>3250</v>
      </c>
      <c r="F351" s="8"/>
      <c r="G351" s="8"/>
      <c r="H351" s="29">
        <v>4145</v>
      </c>
      <c r="I351" s="10">
        <v>2360.1799999999998</v>
      </c>
      <c r="K351" s="7">
        <f t="shared" si="31"/>
        <v>0</v>
      </c>
      <c r="L351" s="7">
        <f t="shared" si="32"/>
        <v>-2.6521902049094499E-2</v>
      </c>
      <c r="M351" s="7">
        <f t="shared" si="33"/>
        <v>0</v>
      </c>
      <c r="N351" s="7" t="str">
        <f t="shared" si="34"/>
        <v/>
      </c>
      <c r="O351" s="7" t="str">
        <f t="shared" si="35"/>
        <v/>
      </c>
      <c r="P351" s="7">
        <f t="shared" si="36"/>
        <v>4.8367688006140212E-3</v>
      </c>
      <c r="Q351" s="7">
        <f t="shared" si="36"/>
        <v>-2.2388463850041692E-3</v>
      </c>
    </row>
    <row r="352" spans="2:17">
      <c r="B352" s="17">
        <v>42990</v>
      </c>
      <c r="C352" s="8">
        <v>4939</v>
      </c>
      <c r="D352" s="8">
        <v>1108</v>
      </c>
      <c r="E352" s="8">
        <v>3250</v>
      </c>
      <c r="F352" s="8"/>
      <c r="G352" s="8"/>
      <c r="H352" s="29">
        <v>4125</v>
      </c>
      <c r="I352" s="10">
        <v>2365.4699999999998</v>
      </c>
      <c r="K352" s="7">
        <f t="shared" si="31"/>
        <v>0</v>
      </c>
      <c r="L352" s="7">
        <f t="shared" si="32"/>
        <v>8.1559129036076605E-3</v>
      </c>
      <c r="M352" s="7">
        <f t="shared" si="33"/>
        <v>1.2384059199721622E-2</v>
      </c>
      <c r="N352" s="7" t="str">
        <f t="shared" si="34"/>
        <v/>
      </c>
      <c r="O352" s="7" t="str">
        <f t="shared" si="35"/>
        <v/>
      </c>
      <c r="P352" s="7">
        <f t="shared" si="36"/>
        <v>1.8349138668196617E-2</v>
      </c>
      <c r="Q352" s="7">
        <f t="shared" si="36"/>
        <v>2.705021175085945E-3</v>
      </c>
    </row>
    <row r="353" spans="2:17">
      <c r="B353" s="17">
        <v>42989</v>
      </c>
      <c r="C353" s="8">
        <v>4939</v>
      </c>
      <c r="D353" s="8">
        <v>1099</v>
      </c>
      <c r="E353" s="8">
        <v>3210</v>
      </c>
      <c r="F353" s="8"/>
      <c r="G353" s="8"/>
      <c r="H353" s="29">
        <v>4050</v>
      </c>
      <c r="I353" s="10">
        <v>2359.08</v>
      </c>
      <c r="K353" s="7">
        <f t="shared" si="31"/>
        <v>0</v>
      </c>
      <c r="L353" s="7">
        <f t="shared" si="32"/>
        <v>9.1408314706609099E-3</v>
      </c>
      <c r="M353" s="7">
        <f t="shared" si="33"/>
        <v>-3.8201742225662583E-2</v>
      </c>
      <c r="N353" s="7" t="str">
        <f t="shared" si="34"/>
        <v/>
      </c>
      <c r="O353" s="7" t="str">
        <f t="shared" si="35"/>
        <v/>
      </c>
      <c r="P353" s="7">
        <f t="shared" si="36"/>
        <v>3.7105793965355534E-3</v>
      </c>
      <c r="Q353" s="7">
        <f t="shared" si="36"/>
        <v>6.5323018707153261E-3</v>
      </c>
    </row>
    <row r="354" spans="2:17">
      <c r="B354" s="17">
        <v>42986</v>
      </c>
      <c r="C354" s="8">
        <v>4939</v>
      </c>
      <c r="D354" s="8">
        <v>1089</v>
      </c>
      <c r="E354" s="8">
        <v>3335</v>
      </c>
      <c r="F354" s="8"/>
      <c r="G354" s="8"/>
      <c r="H354" s="29">
        <v>4035</v>
      </c>
      <c r="I354" s="10">
        <v>2343.7199999999998</v>
      </c>
      <c r="K354" s="7">
        <f t="shared" si="31"/>
        <v>-6.055731061695698E-3</v>
      </c>
      <c r="L354" s="7">
        <f t="shared" si="32"/>
        <v>-4.5808600489660361E-3</v>
      </c>
      <c r="M354" s="7">
        <f t="shared" si="33"/>
        <v>-1.3403030127340386E-2</v>
      </c>
      <c r="N354" s="7" t="str">
        <f t="shared" si="34"/>
        <v/>
      </c>
      <c r="O354" s="7" t="str">
        <f t="shared" si="35"/>
        <v/>
      </c>
      <c r="P354" s="7">
        <f t="shared" si="36"/>
        <v>-1.5980671988350015E-2</v>
      </c>
      <c r="Q354" s="7">
        <f t="shared" si="36"/>
        <v>-1.0533252145013428E-3</v>
      </c>
    </row>
    <row r="355" spans="2:17">
      <c r="B355" s="18">
        <v>42985</v>
      </c>
      <c r="C355" s="11">
        <v>4969</v>
      </c>
      <c r="D355" s="11">
        <v>1094</v>
      </c>
      <c r="E355" s="11">
        <v>3380</v>
      </c>
      <c r="F355" s="11"/>
      <c r="G355" s="11"/>
      <c r="H355" s="30">
        <v>4100</v>
      </c>
      <c r="I355" s="31">
        <v>2346.19</v>
      </c>
      <c r="K355" s="7">
        <f t="shared" si="31"/>
        <v>0</v>
      </c>
      <c r="L355" s="7">
        <f t="shared" si="32"/>
        <v>-9.0992438551141461E-3</v>
      </c>
      <c r="M355" s="7">
        <f t="shared" si="33"/>
        <v>2.3953241022492796E-2</v>
      </c>
      <c r="N355" s="7" t="str">
        <f t="shared" si="34"/>
        <v/>
      </c>
      <c r="O355" s="7" t="str">
        <f t="shared" si="35"/>
        <v/>
      </c>
      <c r="P355" s="7">
        <f t="shared" si="36"/>
        <v>-2.7662617743556682E-2</v>
      </c>
      <c r="Q355" s="7">
        <f t="shared" si="36"/>
        <v>1.1303139407807852E-2</v>
      </c>
    </row>
    <row r="356" spans="2:17">
      <c r="B356" s="17">
        <v>42984</v>
      </c>
      <c r="C356" s="8">
        <v>4969</v>
      </c>
      <c r="D356" s="8">
        <v>1104</v>
      </c>
      <c r="E356" s="8">
        <v>3300</v>
      </c>
      <c r="F356" s="8"/>
      <c r="G356" s="8"/>
      <c r="H356" s="29">
        <v>4215</v>
      </c>
      <c r="I356" s="10">
        <v>2319.8200000000002</v>
      </c>
      <c r="K356" s="7">
        <f t="shared" si="31"/>
        <v>0</v>
      </c>
      <c r="L356" s="7">
        <f t="shared" si="32"/>
        <v>-2.1506205220963619E-2</v>
      </c>
      <c r="M356" s="7">
        <f t="shared" si="33"/>
        <v>3.2335380642936451E-2</v>
      </c>
      <c r="N356" s="7" t="str">
        <f t="shared" si="34"/>
        <v/>
      </c>
      <c r="O356" s="7" t="str">
        <f t="shared" si="35"/>
        <v/>
      </c>
      <c r="P356" s="7">
        <f t="shared" si="36"/>
        <v>-3.7256928355758986E-2</v>
      </c>
      <c r="Q356" s="7">
        <f t="shared" si="36"/>
        <v>-2.9269741370739517E-3</v>
      </c>
    </row>
    <row r="357" spans="2:17">
      <c r="B357" s="17">
        <v>42983</v>
      </c>
      <c r="C357" s="8">
        <v>4969</v>
      </c>
      <c r="D357" s="8">
        <v>1128</v>
      </c>
      <c r="E357" s="8">
        <v>3195</v>
      </c>
      <c r="F357" s="8"/>
      <c r="G357" s="8"/>
      <c r="H357" s="29">
        <v>4375</v>
      </c>
      <c r="I357" s="10">
        <v>2326.62</v>
      </c>
      <c r="K357" s="7">
        <f t="shared" si="31"/>
        <v>0</v>
      </c>
      <c r="L357" s="7">
        <f t="shared" si="32"/>
        <v>2.6045477654382899E-2</v>
      </c>
      <c r="M357" s="7">
        <f t="shared" si="33"/>
        <v>-5.0353886145614792E-2</v>
      </c>
      <c r="N357" s="7" t="str">
        <f t="shared" si="34"/>
        <v/>
      </c>
      <c r="O357" s="7" t="str">
        <f t="shared" si="35"/>
        <v/>
      </c>
      <c r="P357" s="7">
        <f t="shared" si="36"/>
        <v>-1.1422045787770521E-3</v>
      </c>
      <c r="Q357" s="7">
        <f t="shared" si="36"/>
        <v>-1.3014711035620977E-3</v>
      </c>
    </row>
    <row r="358" spans="2:17">
      <c r="B358" s="17">
        <v>42982</v>
      </c>
      <c r="C358" s="8">
        <v>4969</v>
      </c>
      <c r="D358" s="8">
        <v>1099</v>
      </c>
      <c r="E358" s="8">
        <v>3360</v>
      </c>
      <c r="F358" s="8"/>
      <c r="G358" s="8"/>
      <c r="H358" s="29">
        <v>4380</v>
      </c>
      <c r="I358" s="10">
        <v>2329.65</v>
      </c>
      <c r="K358" s="7">
        <f t="shared" si="31"/>
        <v>-7.8180211776139024E-3</v>
      </c>
      <c r="L358" s="7">
        <f t="shared" si="32"/>
        <v>-2.1603000334821869E-2</v>
      </c>
      <c r="M358" s="7">
        <f t="shared" si="33"/>
        <v>-1.0362787035546547E-2</v>
      </c>
      <c r="N358" s="7" t="str">
        <f t="shared" si="34"/>
        <v/>
      </c>
      <c r="O358" s="7" t="str">
        <f t="shared" si="35"/>
        <v/>
      </c>
      <c r="P358" s="7">
        <f t="shared" si="36"/>
        <v>5.7241140838886432E-3</v>
      </c>
      <c r="Q358" s="7">
        <f t="shared" si="36"/>
        <v>-1.1964284425389731E-2</v>
      </c>
    </row>
    <row r="359" spans="2:17">
      <c r="B359" s="17">
        <v>42979</v>
      </c>
      <c r="C359" s="8">
        <v>5008</v>
      </c>
      <c r="D359" s="8">
        <v>1123</v>
      </c>
      <c r="E359" s="8">
        <v>3395</v>
      </c>
      <c r="F359" s="8"/>
      <c r="G359" s="8"/>
      <c r="H359" s="29">
        <v>4355</v>
      </c>
      <c r="I359" s="10">
        <v>2357.69</v>
      </c>
      <c r="K359" s="7">
        <f t="shared" si="31"/>
        <v>4.0016059800073158E-3</v>
      </c>
      <c r="L359" s="7">
        <f t="shared" si="32"/>
        <v>-1.2389539012092809E-2</v>
      </c>
      <c r="M359" s="7">
        <f t="shared" si="33"/>
        <v>2.8381292538224915E-2</v>
      </c>
      <c r="N359" s="7" t="str">
        <f t="shared" si="34"/>
        <v/>
      </c>
      <c r="O359" s="7" t="str">
        <f t="shared" si="35"/>
        <v/>
      </c>
      <c r="P359" s="7">
        <f t="shared" si="36"/>
        <v>-3.438398803032709E-3</v>
      </c>
      <c r="Q359" s="7">
        <f t="shared" si="36"/>
        <v>-2.3300751082027393E-3</v>
      </c>
    </row>
    <row r="360" spans="2:17">
      <c r="B360" s="18">
        <v>42978</v>
      </c>
      <c r="C360" s="11">
        <v>4988</v>
      </c>
      <c r="D360" s="11">
        <v>1137</v>
      </c>
      <c r="E360" s="11">
        <v>3300</v>
      </c>
      <c r="F360" s="11"/>
      <c r="G360" s="11"/>
      <c r="H360" s="30">
        <v>4370</v>
      </c>
      <c r="I360" s="31">
        <v>2363.19</v>
      </c>
      <c r="K360" s="7">
        <f t="shared" si="31"/>
        <v>0</v>
      </c>
      <c r="L360" s="7">
        <f t="shared" si="32"/>
        <v>-4.3878964654194908E-3</v>
      </c>
      <c r="M360" s="7">
        <f t="shared" si="33"/>
        <v>-1.5140048312150718E-3</v>
      </c>
      <c r="N360" s="7" t="str">
        <f t="shared" si="34"/>
        <v/>
      </c>
      <c r="O360" s="7" t="str">
        <f t="shared" si="35"/>
        <v/>
      </c>
      <c r="P360" s="7">
        <f t="shared" si="36"/>
        <v>0</v>
      </c>
      <c r="Q360" s="7">
        <f t="shared" si="36"/>
        <v>-3.8433321232448628E-3</v>
      </c>
    </row>
    <row r="361" spans="2:17">
      <c r="B361" s="17">
        <v>42977</v>
      </c>
      <c r="C361" s="8">
        <v>4988</v>
      </c>
      <c r="D361" s="8">
        <v>1142</v>
      </c>
      <c r="E361" s="8">
        <v>3305</v>
      </c>
      <c r="F361" s="8"/>
      <c r="G361" s="8"/>
      <c r="H361" s="29">
        <v>4370</v>
      </c>
      <c r="I361" s="10">
        <v>2372.29</v>
      </c>
      <c r="K361" s="7">
        <f t="shared" si="31"/>
        <v>7.8494918480410732E-3</v>
      </c>
      <c r="L361" s="7">
        <f t="shared" si="32"/>
        <v>3.8380435812334218E-2</v>
      </c>
      <c r="M361" s="7">
        <f t="shared" si="33"/>
        <v>3.2285663497968659E-2</v>
      </c>
      <c r="N361" s="7" t="str">
        <f t="shared" si="34"/>
        <v/>
      </c>
      <c r="O361" s="7" t="str">
        <f t="shared" si="35"/>
        <v/>
      </c>
      <c r="P361" s="7">
        <f t="shared" si="36"/>
        <v>5.7372503901433726E-3</v>
      </c>
      <c r="Q361" s="7">
        <f t="shared" si="36"/>
        <v>3.1876540334550094E-3</v>
      </c>
    </row>
    <row r="362" spans="2:17">
      <c r="B362" s="17">
        <v>42976</v>
      </c>
      <c r="C362" s="8">
        <v>4949</v>
      </c>
      <c r="D362" s="8">
        <v>1099</v>
      </c>
      <c r="E362" s="8">
        <v>3200</v>
      </c>
      <c r="F362" s="8"/>
      <c r="G362" s="8"/>
      <c r="H362" s="29">
        <v>4345</v>
      </c>
      <c r="I362" s="10">
        <v>2364.7399999999998</v>
      </c>
      <c r="K362" s="7">
        <f t="shared" si="31"/>
        <v>-7.849491848040983E-3</v>
      </c>
      <c r="L362" s="7">
        <f t="shared" si="32"/>
        <v>-1.2658396871923465E-2</v>
      </c>
      <c r="M362" s="7">
        <f t="shared" si="33"/>
        <v>6.269613013595395E-3</v>
      </c>
      <c r="N362" s="7" t="str">
        <f t="shared" si="34"/>
        <v/>
      </c>
      <c r="O362" s="7" t="str">
        <f t="shared" si="35"/>
        <v/>
      </c>
      <c r="P362" s="7">
        <f t="shared" si="36"/>
        <v>5.7703564613363597E-3</v>
      </c>
      <c r="Q362" s="7">
        <f t="shared" si="36"/>
        <v>-2.3484500892851988E-3</v>
      </c>
    </row>
    <row r="363" spans="2:17">
      <c r="B363" s="17">
        <v>42975</v>
      </c>
      <c r="C363" s="8">
        <v>4988</v>
      </c>
      <c r="D363" s="8">
        <v>1113</v>
      </c>
      <c r="E363" s="8">
        <v>3180</v>
      </c>
      <c r="F363" s="8"/>
      <c r="G363" s="8"/>
      <c r="H363" s="29">
        <v>4320</v>
      </c>
      <c r="I363" s="10">
        <v>2370.3000000000002</v>
      </c>
      <c r="K363" s="7">
        <f t="shared" si="31"/>
        <v>-9.9741501126283938E-3</v>
      </c>
      <c r="L363" s="7">
        <f t="shared" si="32"/>
        <v>-8.9446034628983991E-3</v>
      </c>
      <c r="M363" s="7">
        <f t="shared" si="33"/>
        <v>-4.1576426845740332E-2</v>
      </c>
      <c r="N363" s="7" t="str">
        <f t="shared" si="34"/>
        <v/>
      </c>
      <c r="O363" s="7" t="str">
        <f t="shared" si="35"/>
        <v/>
      </c>
      <c r="P363" s="7">
        <f t="shared" si="36"/>
        <v>-4.6189458562945285E-3</v>
      </c>
      <c r="Q363" s="7">
        <f t="shared" si="36"/>
        <v>-3.4577117971610538E-3</v>
      </c>
    </row>
    <row r="364" spans="2:17">
      <c r="B364" s="17">
        <v>42972</v>
      </c>
      <c r="C364" s="8">
        <v>5038</v>
      </c>
      <c r="D364" s="8">
        <v>1123</v>
      </c>
      <c r="E364" s="8">
        <v>3315</v>
      </c>
      <c r="F364" s="8"/>
      <c r="G364" s="8"/>
      <c r="H364" s="29">
        <v>4340</v>
      </c>
      <c r="I364" s="10">
        <v>2378.5100000000002</v>
      </c>
      <c r="K364" s="7">
        <f t="shared" si="31"/>
        <v>1.9868872024175572E-3</v>
      </c>
      <c r="L364" s="7">
        <f t="shared" si="32"/>
        <v>0</v>
      </c>
      <c r="M364" s="7">
        <f t="shared" si="33"/>
        <v>-2.2372297754533099E-2</v>
      </c>
      <c r="N364" s="7" t="str">
        <f t="shared" si="34"/>
        <v/>
      </c>
      <c r="O364" s="7" t="str">
        <f t="shared" si="35"/>
        <v/>
      </c>
      <c r="P364" s="7">
        <f t="shared" si="36"/>
        <v>6.9364439966571687E-3</v>
      </c>
      <c r="Q364" s="7">
        <f t="shared" si="36"/>
        <v>1.1231820462070726E-3</v>
      </c>
    </row>
    <row r="365" spans="2:17">
      <c r="B365" s="18">
        <v>42971</v>
      </c>
      <c r="C365" s="11">
        <v>5028</v>
      </c>
      <c r="D365" s="11">
        <v>1123</v>
      </c>
      <c r="E365" s="11">
        <v>3390</v>
      </c>
      <c r="F365" s="11"/>
      <c r="G365" s="11"/>
      <c r="H365" s="30">
        <v>4310</v>
      </c>
      <c r="I365" s="31">
        <v>2375.84</v>
      </c>
      <c r="K365" s="7">
        <f t="shared" si="31"/>
        <v>0</v>
      </c>
      <c r="L365" s="7">
        <f t="shared" si="32"/>
        <v>-4.442477319561074E-3</v>
      </c>
      <c r="M365" s="7">
        <f t="shared" si="33"/>
        <v>2.9942356615078318E-2</v>
      </c>
      <c r="N365" s="7" t="str">
        <f t="shared" si="34"/>
        <v/>
      </c>
      <c r="O365" s="7" t="str">
        <f t="shared" si="35"/>
        <v/>
      </c>
      <c r="P365" s="7">
        <f t="shared" si="36"/>
        <v>-2.5201791973950362E-2</v>
      </c>
      <c r="Q365" s="7">
        <f t="shared" si="36"/>
        <v>3.9812461912160603E-3</v>
      </c>
    </row>
    <row r="366" spans="2:17">
      <c r="B366" s="17">
        <v>42970</v>
      </c>
      <c r="C366" s="8">
        <v>5028</v>
      </c>
      <c r="D366" s="8">
        <v>1128</v>
      </c>
      <c r="E366" s="8">
        <v>3290</v>
      </c>
      <c r="F366" s="8"/>
      <c r="G366" s="8"/>
      <c r="H366" s="29">
        <v>4420</v>
      </c>
      <c r="I366" s="10">
        <v>2366.4</v>
      </c>
      <c r="K366" s="7">
        <f t="shared" si="31"/>
        <v>-1.949840207356255E-2</v>
      </c>
      <c r="L366" s="7">
        <f t="shared" si="32"/>
        <v>-1.2334958157951284E-2</v>
      </c>
      <c r="M366" s="7">
        <f t="shared" si="33"/>
        <v>0</v>
      </c>
      <c r="N366" s="7" t="str">
        <f t="shared" si="34"/>
        <v/>
      </c>
      <c r="O366" s="7" t="str">
        <f t="shared" si="35"/>
        <v/>
      </c>
      <c r="P366" s="7">
        <f t="shared" si="36"/>
        <v>-1.1305823702860267E-3</v>
      </c>
      <c r="Q366" s="7">
        <f t="shared" si="36"/>
        <v>4.5226588086759673E-4</v>
      </c>
    </row>
    <row r="367" spans="2:17">
      <c r="B367" s="17">
        <v>42969</v>
      </c>
      <c r="C367" s="8">
        <v>5127</v>
      </c>
      <c r="D367" s="8">
        <v>1142</v>
      </c>
      <c r="E367" s="8">
        <v>3290</v>
      </c>
      <c r="F367" s="8"/>
      <c r="G367" s="8"/>
      <c r="H367" s="29">
        <v>4425</v>
      </c>
      <c r="I367" s="10">
        <v>2365.33</v>
      </c>
      <c r="K367" s="7">
        <f t="shared" si="31"/>
        <v>3.9085451360567226E-3</v>
      </c>
      <c r="L367" s="7">
        <f t="shared" si="32"/>
        <v>0</v>
      </c>
      <c r="M367" s="7">
        <f t="shared" si="33"/>
        <v>4.1899068784103939E-2</v>
      </c>
      <c r="N367" s="7" t="str">
        <f t="shared" si="34"/>
        <v/>
      </c>
      <c r="O367" s="7" t="str">
        <f t="shared" si="35"/>
        <v/>
      </c>
      <c r="P367" s="7">
        <f t="shared" si="36"/>
        <v>-1.129305597151414E-3</v>
      </c>
      <c r="Q367" s="7">
        <f t="shared" si="36"/>
        <v>4.3768196251497971E-3</v>
      </c>
    </row>
    <row r="368" spans="2:17">
      <c r="B368" s="17">
        <v>42968</v>
      </c>
      <c r="C368" s="8">
        <v>5107</v>
      </c>
      <c r="D368" s="8">
        <v>1142</v>
      </c>
      <c r="E368" s="8">
        <v>3155</v>
      </c>
      <c r="F368" s="8"/>
      <c r="G368" s="8"/>
      <c r="H368" s="29">
        <v>4430</v>
      </c>
      <c r="I368" s="10">
        <v>2355</v>
      </c>
      <c r="K368" s="7">
        <f t="shared" si="31"/>
        <v>0</v>
      </c>
      <c r="L368" s="7">
        <f t="shared" si="32"/>
        <v>8.7951314528273445E-3</v>
      </c>
      <c r="M368" s="7">
        <f t="shared" si="33"/>
        <v>-6.888721350175088E-2</v>
      </c>
      <c r="N368" s="7" t="str">
        <f t="shared" si="34"/>
        <v/>
      </c>
      <c r="O368" s="7" t="str">
        <f t="shared" si="35"/>
        <v/>
      </c>
      <c r="P368" s="7">
        <f t="shared" si="36"/>
        <v>-4.5045121211045409E-3</v>
      </c>
      <c r="Q368" s="7">
        <f t="shared" si="36"/>
        <v>-1.4299749751264417E-3</v>
      </c>
    </row>
    <row r="369" spans="2:17">
      <c r="B369" s="17">
        <v>42965</v>
      </c>
      <c r="C369" s="8">
        <v>5107</v>
      </c>
      <c r="D369" s="8">
        <v>1132</v>
      </c>
      <c r="E369" s="8">
        <v>3380</v>
      </c>
      <c r="F369" s="8"/>
      <c r="G369" s="8"/>
      <c r="H369" s="29">
        <v>4450</v>
      </c>
      <c r="I369" s="10">
        <v>2358.37</v>
      </c>
      <c r="K369" s="7">
        <f t="shared" si="31"/>
        <v>-5.6624187221532138E-3</v>
      </c>
      <c r="L369" s="7">
        <f t="shared" si="32"/>
        <v>-4.4072349874077462E-3</v>
      </c>
      <c r="M369" s="7">
        <f t="shared" si="33"/>
        <v>6.7303681896106596E-2</v>
      </c>
      <c r="N369" s="7" t="str">
        <f t="shared" si="34"/>
        <v/>
      </c>
      <c r="O369" s="7" t="str">
        <f t="shared" si="35"/>
        <v/>
      </c>
      <c r="P369" s="7">
        <f t="shared" si="36"/>
        <v>4.5045121211045079E-3</v>
      </c>
      <c r="Q369" s="7">
        <f t="shared" si="36"/>
        <v>-1.398293462634608E-3</v>
      </c>
    </row>
    <row r="370" spans="2:17">
      <c r="B370" s="18">
        <v>42964</v>
      </c>
      <c r="C370" s="11">
        <v>5136</v>
      </c>
      <c r="D370" s="11">
        <v>1137</v>
      </c>
      <c r="E370" s="11">
        <v>3160</v>
      </c>
      <c r="F370" s="11"/>
      <c r="G370" s="11"/>
      <c r="H370" s="30">
        <v>4430</v>
      </c>
      <c r="I370" s="31">
        <v>2361.67</v>
      </c>
      <c r="K370" s="7">
        <f t="shared" si="31"/>
        <v>1.1554030422402856E-2</v>
      </c>
      <c r="L370" s="7">
        <f t="shared" si="32"/>
        <v>-8.7566233788346198E-3</v>
      </c>
      <c r="M370" s="7">
        <f t="shared" si="33"/>
        <v>-4.3350440873613859E-2</v>
      </c>
      <c r="N370" s="7" t="str">
        <f t="shared" si="34"/>
        <v/>
      </c>
      <c r="O370" s="7" t="str">
        <f t="shared" si="35"/>
        <v/>
      </c>
      <c r="P370" s="7">
        <f t="shared" si="36"/>
        <v>6.7950431328288076E-3</v>
      </c>
      <c r="Q370" s="7">
        <f t="shared" si="36"/>
        <v>5.6943675323564242E-3</v>
      </c>
    </row>
    <row r="371" spans="2:17">
      <c r="B371" s="17">
        <v>42963</v>
      </c>
      <c r="C371" s="8">
        <v>5077</v>
      </c>
      <c r="D371" s="8">
        <v>1147</v>
      </c>
      <c r="E371" s="8">
        <v>3300</v>
      </c>
      <c r="F371" s="8"/>
      <c r="G371" s="8"/>
      <c r="H371" s="29">
        <v>4400</v>
      </c>
      <c r="I371" s="10">
        <v>2348.2600000000002</v>
      </c>
      <c r="K371" s="7">
        <f t="shared" si="31"/>
        <v>-5.8916117002495473E-3</v>
      </c>
      <c r="L371" s="7">
        <f t="shared" si="32"/>
        <v>8.7566233788345538E-3</v>
      </c>
      <c r="M371" s="7">
        <f t="shared" si="33"/>
        <v>0</v>
      </c>
      <c r="N371" s="7" t="str">
        <f t="shared" si="34"/>
        <v/>
      </c>
      <c r="O371" s="7" t="str">
        <f t="shared" si="35"/>
        <v/>
      </c>
      <c r="P371" s="7">
        <f t="shared" si="36"/>
        <v>-6.7950431328288015E-3</v>
      </c>
      <c r="Q371" s="7">
        <f t="shared" si="36"/>
        <v>5.9968401682966577E-3</v>
      </c>
    </row>
    <row r="372" spans="2:17">
      <c r="B372" s="17">
        <v>42961</v>
      </c>
      <c r="C372" s="8">
        <v>5107</v>
      </c>
      <c r="D372" s="8">
        <v>1137</v>
      </c>
      <c r="E372" s="8">
        <v>3300</v>
      </c>
      <c r="F372" s="8"/>
      <c r="G372" s="8"/>
      <c r="H372" s="29">
        <v>4430</v>
      </c>
      <c r="I372" s="10">
        <v>2334.2199999999998</v>
      </c>
      <c r="K372" s="7">
        <f t="shared" si="31"/>
        <v>3.9238818248788143E-3</v>
      </c>
      <c r="L372" s="7">
        <f t="shared" si="32"/>
        <v>1.6851840035491516E-2</v>
      </c>
      <c r="M372" s="7">
        <f t="shared" si="33"/>
        <v>3.0771658666753687E-2</v>
      </c>
      <c r="N372" s="7" t="str">
        <f t="shared" si="34"/>
        <v/>
      </c>
      <c r="O372" s="7" t="str">
        <f t="shared" si="35"/>
        <v/>
      </c>
      <c r="P372" s="7">
        <f t="shared" si="36"/>
        <v>-3.3802849088236404E-3</v>
      </c>
      <c r="Q372" s="7">
        <f t="shared" si="36"/>
        <v>6.2356103404215303E-3</v>
      </c>
    </row>
    <row r="373" spans="2:17">
      <c r="B373" s="17">
        <v>42958</v>
      </c>
      <c r="C373" s="8">
        <v>5087</v>
      </c>
      <c r="D373" s="8">
        <v>1118</v>
      </c>
      <c r="E373" s="8">
        <v>3200</v>
      </c>
      <c r="F373" s="8"/>
      <c r="G373" s="8"/>
      <c r="H373" s="29">
        <v>4445</v>
      </c>
      <c r="I373" s="10">
        <v>2319.71</v>
      </c>
      <c r="K373" s="7">
        <f t="shared" si="31"/>
        <v>-9.5863005470320766E-3</v>
      </c>
      <c r="L373" s="7">
        <f t="shared" si="32"/>
        <v>-2.123973650091103E-2</v>
      </c>
      <c r="M373" s="7">
        <f t="shared" si="33"/>
        <v>-1.5504186535965199E-2</v>
      </c>
      <c r="N373" s="7" t="str">
        <f t="shared" si="34"/>
        <v/>
      </c>
      <c r="O373" s="7" t="str">
        <f t="shared" si="35"/>
        <v/>
      </c>
      <c r="P373" s="7">
        <f t="shared" si="36"/>
        <v>1.1254925217345582E-3</v>
      </c>
      <c r="Q373" s="7">
        <f t="shared" si="36"/>
        <v>-1.6994839680237839E-2</v>
      </c>
    </row>
    <row r="374" spans="2:17">
      <c r="B374" s="17">
        <v>42957</v>
      </c>
      <c r="C374" s="8">
        <v>5136</v>
      </c>
      <c r="D374" s="8">
        <v>1142</v>
      </c>
      <c r="E374" s="8">
        <v>3250</v>
      </c>
      <c r="F374" s="8"/>
      <c r="G374" s="8"/>
      <c r="H374" s="29">
        <v>4440</v>
      </c>
      <c r="I374" s="10">
        <v>2359.4699999999998</v>
      </c>
      <c r="K374" s="7">
        <f t="shared" si="31"/>
        <v>7.6224350297553062E-3</v>
      </c>
      <c r="L374" s="7">
        <f t="shared" si="32"/>
        <v>-1.3049336977721098E-2</v>
      </c>
      <c r="M374" s="7">
        <f t="shared" si="33"/>
        <v>-1.5372793188864781E-3</v>
      </c>
      <c r="N374" s="7" t="str">
        <f t="shared" si="34"/>
        <v/>
      </c>
      <c r="O374" s="7" t="str">
        <f t="shared" si="35"/>
        <v/>
      </c>
      <c r="P374" s="7">
        <f t="shared" si="36"/>
        <v>-1.231129147945019E-2</v>
      </c>
      <c r="Q374" s="7">
        <f t="shared" si="36"/>
        <v>-3.7733818615115289E-3</v>
      </c>
    </row>
    <row r="375" spans="2:17">
      <c r="B375" s="18">
        <v>42956</v>
      </c>
      <c r="C375" s="11">
        <v>5097</v>
      </c>
      <c r="D375" s="11">
        <v>1157</v>
      </c>
      <c r="E375" s="11">
        <v>3255</v>
      </c>
      <c r="F375" s="11"/>
      <c r="G375" s="11"/>
      <c r="H375" s="30">
        <v>4495</v>
      </c>
      <c r="I375" s="31">
        <v>2368.39</v>
      </c>
      <c r="K375" s="7">
        <f t="shared" si="31"/>
        <v>-1.3446563315744087E-2</v>
      </c>
      <c r="L375" s="7">
        <f t="shared" si="32"/>
        <v>-3.451254504214954E-3</v>
      </c>
      <c r="M375" s="7">
        <f t="shared" si="33"/>
        <v>1.5372793188863979E-3</v>
      </c>
      <c r="N375" s="7" t="str">
        <f t="shared" si="34"/>
        <v/>
      </c>
      <c r="O375" s="7" t="str">
        <f t="shared" si="35"/>
        <v/>
      </c>
      <c r="P375" s="7">
        <f t="shared" si="36"/>
        <v>-1.1117288526904293E-3</v>
      </c>
      <c r="Q375" s="7">
        <f t="shared" si="36"/>
        <v>-1.1060090236708725E-2</v>
      </c>
    </row>
    <row r="376" spans="2:17">
      <c r="B376" s="17">
        <v>42955</v>
      </c>
      <c r="C376" s="8">
        <v>5166</v>
      </c>
      <c r="D376" s="8">
        <v>1161</v>
      </c>
      <c r="E376" s="8">
        <v>3250</v>
      </c>
      <c r="F376" s="8"/>
      <c r="G376" s="8"/>
      <c r="H376" s="29">
        <v>4500</v>
      </c>
      <c r="I376" s="10">
        <v>2394.73</v>
      </c>
      <c r="K376" s="7">
        <f t="shared" si="31"/>
        <v>-7.7131118987249035E-3</v>
      </c>
      <c r="L376" s="7">
        <f t="shared" si="32"/>
        <v>-1.2837146760680719E-2</v>
      </c>
      <c r="M376" s="7">
        <f t="shared" si="33"/>
        <v>0</v>
      </c>
      <c r="N376" s="7" t="str">
        <f t="shared" si="34"/>
        <v/>
      </c>
      <c r="O376" s="7" t="str">
        <f t="shared" si="35"/>
        <v/>
      </c>
      <c r="P376" s="7">
        <f t="shared" si="36"/>
        <v>2.2246950221111086E-3</v>
      </c>
      <c r="Q376" s="7">
        <f t="shared" si="36"/>
        <v>-1.6772786962470925E-3</v>
      </c>
    </row>
    <row r="377" spans="2:17">
      <c r="B377" s="17">
        <v>42954</v>
      </c>
      <c r="C377" s="8">
        <v>5206</v>
      </c>
      <c r="D377" s="8">
        <v>1176</v>
      </c>
      <c r="E377" s="8">
        <v>3250</v>
      </c>
      <c r="F377" s="8"/>
      <c r="G377" s="8"/>
      <c r="H377" s="29">
        <v>4490</v>
      </c>
      <c r="I377" s="10">
        <v>2398.75</v>
      </c>
      <c r="K377" s="7">
        <f t="shared" si="31"/>
        <v>0</v>
      </c>
      <c r="L377" s="7">
        <f t="shared" si="32"/>
        <v>5.5059777183027389E-2</v>
      </c>
      <c r="M377" s="7">
        <f t="shared" si="33"/>
        <v>0</v>
      </c>
      <c r="N377" s="7" t="str">
        <f t="shared" si="34"/>
        <v/>
      </c>
      <c r="O377" s="7" t="str">
        <f t="shared" si="35"/>
        <v/>
      </c>
      <c r="P377" s="7">
        <f t="shared" si="36"/>
        <v>1.1142062434035577E-3</v>
      </c>
      <c r="Q377" s="7">
        <f t="shared" si="36"/>
        <v>1.3766636857790975E-3</v>
      </c>
    </row>
    <row r="378" spans="2:17">
      <c r="B378" s="17">
        <v>42951</v>
      </c>
      <c r="C378" s="8">
        <v>5206</v>
      </c>
      <c r="D378" s="8">
        <v>1113</v>
      </c>
      <c r="E378" s="8">
        <v>3250</v>
      </c>
      <c r="F378" s="8"/>
      <c r="G378" s="8"/>
      <c r="H378" s="29">
        <v>4485</v>
      </c>
      <c r="I378" s="10">
        <v>2395.4499999999998</v>
      </c>
      <c r="K378" s="7">
        <f t="shared" si="31"/>
        <v>-3.6429912785010919E-3</v>
      </c>
      <c r="L378" s="7">
        <f t="shared" si="32"/>
        <v>-4.4823024394996117E-3</v>
      </c>
      <c r="M378" s="7">
        <f t="shared" si="33"/>
        <v>0</v>
      </c>
      <c r="N378" s="7" t="str">
        <f t="shared" si="34"/>
        <v/>
      </c>
      <c r="O378" s="7" t="str">
        <f t="shared" si="35"/>
        <v/>
      </c>
      <c r="P378" s="7">
        <f t="shared" si="36"/>
        <v>2.232143783940856E-3</v>
      </c>
      <c r="Q378" s="7">
        <f t="shared" si="36"/>
        <v>3.5965996572613476E-3</v>
      </c>
    </row>
    <row r="379" spans="2:17">
      <c r="B379" s="17">
        <v>42950</v>
      </c>
      <c r="C379" s="8">
        <v>5225</v>
      </c>
      <c r="D379" s="8">
        <v>1118</v>
      </c>
      <c r="E379" s="8">
        <v>3250</v>
      </c>
      <c r="F379" s="8"/>
      <c r="G379" s="8"/>
      <c r="H379" s="29">
        <v>4475</v>
      </c>
      <c r="I379" s="10">
        <v>2386.85</v>
      </c>
      <c r="K379" s="7">
        <f t="shared" si="31"/>
        <v>3.6429912785010087E-3</v>
      </c>
      <c r="L379" s="7">
        <f t="shared" si="32"/>
        <v>4.4823024394996056E-3</v>
      </c>
      <c r="M379" s="7">
        <f t="shared" si="33"/>
        <v>0</v>
      </c>
      <c r="N379" s="7" t="str">
        <f t="shared" si="34"/>
        <v/>
      </c>
      <c r="O379" s="7" t="str">
        <f t="shared" si="35"/>
        <v/>
      </c>
      <c r="P379" s="7">
        <f t="shared" si="36"/>
        <v>-5.5710450494553601E-3</v>
      </c>
      <c r="Q379" s="7">
        <f t="shared" si="36"/>
        <v>-1.6940967790803008E-2</v>
      </c>
    </row>
    <row r="380" spans="2:17">
      <c r="B380" s="18">
        <v>42949</v>
      </c>
      <c r="C380" s="11">
        <v>5206</v>
      </c>
      <c r="D380" s="11">
        <v>1113</v>
      </c>
      <c r="E380" s="11">
        <v>3250</v>
      </c>
      <c r="F380" s="11"/>
      <c r="G380" s="11"/>
      <c r="H380" s="30">
        <v>4500</v>
      </c>
      <c r="I380" s="31">
        <v>2427.63</v>
      </c>
      <c r="K380" s="7">
        <f t="shared" si="31"/>
        <v>-9.3681977565408438E-3</v>
      </c>
      <c r="L380" s="7">
        <f t="shared" si="32"/>
        <v>8.1191244385041914E-3</v>
      </c>
      <c r="M380" s="7">
        <f t="shared" si="33"/>
        <v>1.2384059199721622E-2</v>
      </c>
      <c r="N380" s="7" t="str">
        <f t="shared" si="34"/>
        <v/>
      </c>
      <c r="O380" s="7" t="str">
        <f t="shared" si="35"/>
        <v/>
      </c>
      <c r="P380" s="7">
        <f t="shared" si="36"/>
        <v>5.5710450494554295E-3</v>
      </c>
      <c r="Q380" s="7">
        <f t="shared" si="36"/>
        <v>1.9255395499987679E-3</v>
      </c>
    </row>
    <row r="381" spans="2:17">
      <c r="B381" s="17">
        <v>42948</v>
      </c>
      <c r="C381" s="8">
        <v>5255</v>
      </c>
      <c r="D381" s="8">
        <v>1104</v>
      </c>
      <c r="E381" s="8">
        <v>3210</v>
      </c>
      <c r="F381" s="8"/>
      <c r="G381" s="8"/>
      <c r="H381" s="29">
        <v>4475</v>
      </c>
      <c r="I381" s="10">
        <v>2422.96</v>
      </c>
      <c r="K381" s="7">
        <f t="shared" si="31"/>
        <v>1.9047624806538821E-3</v>
      </c>
      <c r="L381" s="7">
        <f t="shared" si="32"/>
        <v>2.661928627527739E-2</v>
      </c>
      <c r="M381" s="7">
        <f t="shared" si="33"/>
        <v>-1.5564205476581953E-3</v>
      </c>
      <c r="N381" s="7" t="str">
        <f t="shared" si="34"/>
        <v/>
      </c>
      <c r="O381" s="7" t="str">
        <f t="shared" si="35"/>
        <v/>
      </c>
      <c r="P381" s="7">
        <f t="shared" si="36"/>
        <v>6.7264827609508126E-3</v>
      </c>
      <c r="Q381" s="7">
        <f t="shared" si="36"/>
        <v>8.3926662461540416E-3</v>
      </c>
    </row>
    <row r="382" spans="2:17">
      <c r="B382" s="17">
        <v>42947</v>
      </c>
      <c r="C382" s="8">
        <v>5245</v>
      </c>
      <c r="D382" s="8">
        <v>1075</v>
      </c>
      <c r="E382" s="8">
        <v>3215</v>
      </c>
      <c r="F382" s="8"/>
      <c r="G382" s="8"/>
      <c r="H382" s="29">
        <v>4445</v>
      </c>
      <c r="I382" s="10">
        <v>2402.71</v>
      </c>
      <c r="K382" s="7">
        <f t="shared" si="31"/>
        <v>-3.8059037376783006E-3</v>
      </c>
      <c r="L382" s="7">
        <f t="shared" si="32"/>
        <v>-3.9220713153281267E-2</v>
      </c>
      <c r="M382" s="7">
        <f t="shared" si="33"/>
        <v>0</v>
      </c>
      <c r="N382" s="7" t="str">
        <f t="shared" si="34"/>
        <v/>
      </c>
      <c r="O382" s="7" t="str">
        <f t="shared" si="35"/>
        <v/>
      </c>
      <c r="P382" s="7">
        <f t="shared" si="36"/>
        <v>-1.8942070529074737E-2</v>
      </c>
      <c r="Q382" s="7">
        <f t="shared" si="36"/>
        <v>7.1611469221830655E-4</v>
      </c>
    </row>
    <row r="383" spans="2:17">
      <c r="B383" s="17">
        <v>42944</v>
      </c>
      <c r="C383" s="8">
        <v>5265</v>
      </c>
      <c r="D383" s="8">
        <v>1118</v>
      </c>
      <c r="E383" s="8">
        <v>3215</v>
      </c>
      <c r="F383" s="8"/>
      <c r="G383" s="8"/>
      <c r="H383" s="29">
        <v>4530</v>
      </c>
      <c r="I383" s="10">
        <v>2400.9899999999998</v>
      </c>
      <c r="K383" s="7">
        <f t="shared" si="31"/>
        <v>0</v>
      </c>
      <c r="L383" s="7">
        <f t="shared" si="32"/>
        <v>-2.5608463414326196E-2</v>
      </c>
      <c r="M383" s="7">
        <f t="shared" si="33"/>
        <v>-4.6547795449825161E-3</v>
      </c>
      <c r="N383" s="7" t="str">
        <f t="shared" si="34"/>
        <v/>
      </c>
      <c r="O383" s="7" t="str">
        <f t="shared" si="35"/>
        <v/>
      </c>
      <c r="P383" s="7">
        <f t="shared" si="36"/>
        <v>-2.2050725583139812E-3</v>
      </c>
      <c r="Q383" s="7">
        <f t="shared" si="36"/>
        <v>-1.7443875020232844E-2</v>
      </c>
    </row>
    <row r="384" spans="2:17">
      <c r="B384" s="17">
        <v>42943</v>
      </c>
      <c r="C384" s="8">
        <v>5265</v>
      </c>
      <c r="D384" s="8">
        <v>1147</v>
      </c>
      <c r="E384" s="8">
        <v>3230</v>
      </c>
      <c r="F384" s="8"/>
      <c r="G384" s="8"/>
      <c r="H384" s="29">
        <v>4540</v>
      </c>
      <c r="I384" s="10">
        <v>2443.2399999999998</v>
      </c>
      <c r="K384" s="7">
        <f t="shared" si="31"/>
        <v>-1.8975337761913884E-3</v>
      </c>
      <c r="L384" s="7">
        <f t="shared" si="32"/>
        <v>-2.0708246468346694E-2</v>
      </c>
      <c r="M384" s="7">
        <f t="shared" si="33"/>
        <v>-6.1728591070809675E-3</v>
      </c>
      <c r="N384" s="7" t="str">
        <f t="shared" si="34"/>
        <v/>
      </c>
      <c r="O384" s="7" t="str">
        <f t="shared" si="35"/>
        <v/>
      </c>
      <c r="P384" s="7">
        <f t="shared" si="36"/>
        <v>-2.2002209096024235E-3</v>
      </c>
      <c r="Q384" s="7">
        <f t="shared" si="36"/>
        <v>3.5795230675800534E-3</v>
      </c>
    </row>
    <row r="385" spans="2:17">
      <c r="B385" s="18">
        <v>42942</v>
      </c>
      <c r="C385" s="11">
        <v>5275</v>
      </c>
      <c r="D385" s="11">
        <v>1171</v>
      </c>
      <c r="E385" s="11">
        <v>3250</v>
      </c>
      <c r="F385" s="11"/>
      <c r="G385" s="11"/>
      <c r="H385" s="30">
        <v>4550</v>
      </c>
      <c r="I385" s="31">
        <v>2434.5100000000002</v>
      </c>
      <c r="K385" s="7">
        <f t="shared" si="31"/>
        <v>1.8975337761914111E-3</v>
      </c>
      <c r="L385" s="7">
        <f t="shared" si="32"/>
        <v>-1.1884689971514208E-2</v>
      </c>
      <c r="M385" s="7">
        <f t="shared" si="33"/>
        <v>0</v>
      </c>
      <c r="N385" s="7" t="str">
        <f t="shared" si="34"/>
        <v/>
      </c>
      <c r="O385" s="7" t="str">
        <f t="shared" si="35"/>
        <v/>
      </c>
      <c r="P385" s="7">
        <f t="shared" si="36"/>
        <v>0</v>
      </c>
      <c r="Q385" s="7">
        <f t="shared" si="36"/>
        <v>-2.2115506068853697E-3</v>
      </c>
    </row>
    <row r="386" spans="2:17">
      <c r="B386" s="17">
        <v>42941</v>
      </c>
      <c r="C386" s="8">
        <v>5265</v>
      </c>
      <c r="D386" s="8">
        <v>1185</v>
      </c>
      <c r="E386" s="8">
        <v>3250</v>
      </c>
      <c r="F386" s="8"/>
      <c r="G386" s="8"/>
      <c r="H386" s="29">
        <v>4550</v>
      </c>
      <c r="I386" s="10">
        <v>2439.9</v>
      </c>
      <c r="K386" s="7">
        <f t="shared" si="31"/>
        <v>1.9011412570243728E-3</v>
      </c>
      <c r="L386" s="7">
        <f t="shared" si="32"/>
        <v>-1.2578782206860073E-2</v>
      </c>
      <c r="M386" s="7">
        <f t="shared" si="33"/>
        <v>-3.0305349495328922E-2</v>
      </c>
      <c r="N386" s="7" t="str">
        <f t="shared" si="34"/>
        <v/>
      </c>
      <c r="O386" s="7" t="str">
        <f t="shared" si="35"/>
        <v/>
      </c>
      <c r="P386" s="7">
        <f t="shared" si="36"/>
        <v>1.0995053334168679E-3</v>
      </c>
      <c r="Q386" s="7">
        <f t="shared" si="36"/>
        <v>-4.7552645812422734E-3</v>
      </c>
    </row>
    <row r="387" spans="2:17">
      <c r="B387" s="17">
        <v>42940</v>
      </c>
      <c r="C387" s="8">
        <v>5255</v>
      </c>
      <c r="D387" s="8">
        <v>1200</v>
      </c>
      <c r="E387" s="8">
        <v>3350</v>
      </c>
      <c r="F387" s="8"/>
      <c r="G387" s="8"/>
      <c r="H387" s="29">
        <v>4545</v>
      </c>
      <c r="I387" s="10">
        <v>2451.5300000000002</v>
      </c>
      <c r="K387" s="7">
        <f t="shared" si="31"/>
        <v>3.8131600064141898E-3</v>
      </c>
      <c r="L387" s="7">
        <f t="shared" si="32"/>
        <v>-1.1599135843351918E-2</v>
      </c>
      <c r="M387" s="7">
        <f t="shared" si="33"/>
        <v>1.80727810596946E-2</v>
      </c>
      <c r="N387" s="7" t="str">
        <f t="shared" si="34"/>
        <v/>
      </c>
      <c r="O387" s="7" t="str">
        <f t="shared" si="35"/>
        <v/>
      </c>
      <c r="P387" s="7">
        <f t="shared" si="36"/>
        <v>0</v>
      </c>
      <c r="Q387" s="7">
        <f t="shared" si="36"/>
        <v>5.9980538726075192E-4</v>
      </c>
    </row>
    <row r="388" spans="2:17">
      <c r="B388" s="17">
        <v>42937</v>
      </c>
      <c r="C388" s="8">
        <v>5235</v>
      </c>
      <c r="D388" s="8">
        <v>1214</v>
      </c>
      <c r="E388" s="8">
        <v>3290</v>
      </c>
      <c r="F388" s="8"/>
      <c r="G388" s="8"/>
      <c r="H388" s="29">
        <v>4545</v>
      </c>
      <c r="I388" s="10">
        <v>2450.06</v>
      </c>
      <c r="K388" s="7">
        <f t="shared" si="31"/>
        <v>3.8277558697644661E-3</v>
      </c>
      <c r="L388" s="7">
        <f t="shared" si="32"/>
        <v>1.159913584335194E-2</v>
      </c>
      <c r="M388" s="7">
        <f t="shared" si="33"/>
        <v>-3.034903695154047E-3</v>
      </c>
      <c r="N388" s="7" t="str">
        <f t="shared" si="34"/>
        <v/>
      </c>
      <c r="O388" s="7" t="str">
        <f t="shared" si="35"/>
        <v/>
      </c>
      <c r="P388" s="7">
        <f t="shared" si="36"/>
        <v>6.6225407604934569E-3</v>
      </c>
      <c r="Q388" s="7">
        <f t="shared" si="36"/>
        <v>3.3606605762242082E-3</v>
      </c>
    </row>
    <row r="389" spans="2:17">
      <c r="B389" s="17">
        <v>42936</v>
      </c>
      <c r="C389" s="8">
        <v>5215</v>
      </c>
      <c r="D389" s="8">
        <v>1200</v>
      </c>
      <c r="E389" s="8">
        <v>3300</v>
      </c>
      <c r="F389" s="8"/>
      <c r="G389" s="8"/>
      <c r="H389" s="29">
        <v>4515</v>
      </c>
      <c r="I389" s="10">
        <v>2441.84</v>
      </c>
      <c r="K389" s="7">
        <f t="shared" si="31"/>
        <v>-9.5420571332030472E-3</v>
      </c>
      <c r="L389" s="7">
        <f t="shared" si="32"/>
        <v>-4.158010148663677E-3</v>
      </c>
      <c r="M389" s="7">
        <f t="shared" si="33"/>
        <v>2.6095110782851871E-2</v>
      </c>
      <c r="N389" s="7" t="str">
        <f t="shared" si="34"/>
        <v/>
      </c>
      <c r="O389" s="7" t="str">
        <f t="shared" si="35"/>
        <v/>
      </c>
      <c r="P389" s="7">
        <f t="shared" si="36"/>
        <v>0</v>
      </c>
      <c r="Q389" s="7">
        <f t="shared" si="36"/>
        <v>4.8852877868639311E-3</v>
      </c>
    </row>
    <row r="390" spans="2:17">
      <c r="B390" s="18">
        <v>42935</v>
      </c>
      <c r="C390" s="11">
        <v>5265</v>
      </c>
      <c r="D390" s="11">
        <v>1205</v>
      </c>
      <c r="E390" s="11">
        <v>3215</v>
      </c>
      <c r="F390" s="11"/>
      <c r="G390" s="11"/>
      <c r="H390" s="30">
        <v>4515</v>
      </c>
      <c r="I390" s="31">
        <v>2429.94</v>
      </c>
      <c r="K390" s="7">
        <f t="shared" si="31"/>
        <v>-1.8975337761913884E-3</v>
      </c>
      <c r="L390" s="7">
        <f t="shared" si="32"/>
        <v>4.158010148663677E-3</v>
      </c>
      <c r="M390" s="7">
        <f t="shared" si="33"/>
        <v>-2.9120831699388863E-2</v>
      </c>
      <c r="N390" s="7" t="str">
        <f t="shared" si="34"/>
        <v/>
      </c>
      <c r="O390" s="7" t="str">
        <f t="shared" si="35"/>
        <v/>
      </c>
      <c r="P390" s="7">
        <f t="shared" si="36"/>
        <v>0</v>
      </c>
      <c r="Q390" s="7">
        <f t="shared" si="36"/>
        <v>1.6062672574972559E-3</v>
      </c>
    </row>
    <row r="391" spans="2:17">
      <c r="B391" s="17">
        <v>42934</v>
      </c>
      <c r="C391" s="8">
        <v>5275</v>
      </c>
      <c r="D391" s="8">
        <v>1200</v>
      </c>
      <c r="E391" s="8">
        <v>3310</v>
      </c>
      <c r="F391" s="8"/>
      <c r="G391" s="8"/>
      <c r="H391" s="29">
        <v>4515</v>
      </c>
      <c r="I391" s="10">
        <v>2426.04</v>
      </c>
      <c r="K391" s="7">
        <f t="shared" si="31"/>
        <v>0</v>
      </c>
      <c r="L391" s="7">
        <f t="shared" si="32"/>
        <v>-3.5206255734619489E-2</v>
      </c>
      <c r="M391" s="7">
        <f t="shared" si="33"/>
        <v>0</v>
      </c>
      <c r="N391" s="7" t="str">
        <f t="shared" si="34"/>
        <v/>
      </c>
      <c r="O391" s="7" t="str">
        <f t="shared" si="35"/>
        <v/>
      </c>
      <c r="P391" s="7">
        <f t="shared" si="36"/>
        <v>3.3277900926747457E-3</v>
      </c>
      <c r="Q391" s="7">
        <f t="shared" si="36"/>
        <v>3.8753777947648279E-4</v>
      </c>
    </row>
    <row r="392" spans="2:17">
      <c r="B392" s="17">
        <v>42933</v>
      </c>
      <c r="C392" s="8">
        <v>5275</v>
      </c>
      <c r="D392" s="8">
        <v>1243</v>
      </c>
      <c r="E392" s="8">
        <v>3310</v>
      </c>
      <c r="F392" s="8"/>
      <c r="G392" s="8"/>
      <c r="H392" s="29">
        <v>4500</v>
      </c>
      <c r="I392" s="10">
        <v>2425.1</v>
      </c>
      <c r="K392" s="7">
        <f t="shared" si="31"/>
        <v>-3.7842996912396181E-3</v>
      </c>
      <c r="L392" s="7">
        <f t="shared" si="32"/>
        <v>-1.5962030839780011E-2</v>
      </c>
      <c r="M392" s="7">
        <f t="shared" si="33"/>
        <v>1.5117160853219392E-3</v>
      </c>
      <c r="N392" s="7" t="str">
        <f t="shared" si="34"/>
        <v/>
      </c>
      <c r="O392" s="7" t="str">
        <f t="shared" si="35"/>
        <v/>
      </c>
      <c r="P392" s="7">
        <f t="shared" si="36"/>
        <v>4.4543503493803746E-3</v>
      </c>
      <c r="Q392" s="7">
        <f t="shared" si="36"/>
        <v>4.3266943955313974E-3</v>
      </c>
    </row>
    <row r="393" spans="2:17">
      <c r="B393" s="17">
        <v>42930</v>
      </c>
      <c r="C393" s="8">
        <v>5295</v>
      </c>
      <c r="D393" s="8">
        <v>1263</v>
      </c>
      <c r="E393" s="8">
        <v>3305</v>
      </c>
      <c r="F393" s="8"/>
      <c r="G393" s="8"/>
      <c r="H393" s="29">
        <v>4480</v>
      </c>
      <c r="I393" s="10">
        <v>2414.63</v>
      </c>
      <c r="K393" s="7">
        <f t="shared" si="31"/>
        <v>-1.6982738301915966E-3</v>
      </c>
      <c r="L393" s="7">
        <f t="shared" si="32"/>
        <v>-7.1006215495763155E-3</v>
      </c>
      <c r="M393" s="7">
        <f t="shared" si="33"/>
        <v>0</v>
      </c>
      <c r="N393" s="7" t="str">
        <f t="shared" si="34"/>
        <v/>
      </c>
      <c r="O393" s="7" t="str">
        <f t="shared" si="35"/>
        <v/>
      </c>
      <c r="P393" s="7">
        <f t="shared" si="36"/>
        <v>-6.6741070876931317E-3</v>
      </c>
      <c r="Q393" s="7">
        <f t="shared" si="36"/>
        <v>2.1309594060914152E-3</v>
      </c>
    </row>
    <row r="394" spans="2:17">
      <c r="B394" s="17">
        <v>42929</v>
      </c>
      <c r="C394" s="8">
        <v>5304</v>
      </c>
      <c r="D394" s="8">
        <v>1272</v>
      </c>
      <c r="E394" s="8">
        <v>3305</v>
      </c>
      <c r="F394" s="8"/>
      <c r="G394" s="8"/>
      <c r="H394" s="29">
        <v>4510</v>
      </c>
      <c r="I394" s="10">
        <v>2409.4899999999998</v>
      </c>
      <c r="K394" s="7">
        <f t="shared" si="31"/>
        <v>-7.5131833507832502E-3</v>
      </c>
      <c r="L394" s="7">
        <f t="shared" si="32"/>
        <v>-7.830893580547945E-3</v>
      </c>
      <c r="M394" s="7">
        <f t="shared" si="33"/>
        <v>0</v>
      </c>
      <c r="N394" s="7" t="str">
        <f t="shared" si="34"/>
        <v/>
      </c>
      <c r="O394" s="7" t="str">
        <f t="shared" si="35"/>
        <v/>
      </c>
      <c r="P394" s="7">
        <f t="shared" si="36"/>
        <v>3.3314855910034193E-3</v>
      </c>
      <c r="Q394" s="7">
        <f t="shared" si="36"/>
        <v>7.3814292318451656E-3</v>
      </c>
    </row>
    <row r="395" spans="2:17">
      <c r="B395" s="18">
        <v>42928</v>
      </c>
      <c r="C395" s="11">
        <v>5344</v>
      </c>
      <c r="D395" s="11">
        <v>1282</v>
      </c>
      <c r="E395" s="11">
        <v>3305</v>
      </c>
      <c r="F395" s="11"/>
      <c r="G395" s="11"/>
      <c r="H395" s="30">
        <v>4495</v>
      </c>
      <c r="I395" s="31">
        <v>2391.77</v>
      </c>
      <c r="K395" s="7">
        <f t="shared" si="31"/>
        <v>1.8730104745220931E-3</v>
      </c>
      <c r="L395" s="7">
        <f t="shared" si="32"/>
        <v>0</v>
      </c>
      <c r="M395" s="7">
        <f t="shared" si="33"/>
        <v>-9.0362060639374454E-3</v>
      </c>
      <c r="N395" s="7" t="str">
        <f t="shared" si="34"/>
        <v/>
      </c>
      <c r="O395" s="7" t="str">
        <f t="shared" si="35"/>
        <v/>
      </c>
      <c r="P395" s="7">
        <f t="shared" si="36"/>
        <v>3.3426214966897072E-3</v>
      </c>
      <c r="Q395" s="7">
        <f t="shared" si="36"/>
        <v>-1.767002634048867E-3</v>
      </c>
    </row>
    <row r="396" spans="2:17">
      <c r="B396" s="17">
        <v>42927</v>
      </c>
      <c r="C396" s="8">
        <v>5334</v>
      </c>
      <c r="D396" s="8">
        <v>1282</v>
      </c>
      <c r="E396" s="8">
        <v>3335</v>
      </c>
      <c r="F396" s="8"/>
      <c r="G396" s="8"/>
      <c r="H396" s="29">
        <v>4480</v>
      </c>
      <c r="I396" s="10">
        <v>2396</v>
      </c>
      <c r="K396" s="7">
        <f t="shared" si="31"/>
        <v>-7.4710844334769247E-3</v>
      </c>
      <c r="L396" s="7">
        <f t="shared" si="32"/>
        <v>-6.9957533660271439E-3</v>
      </c>
      <c r="M396" s="7">
        <f t="shared" si="33"/>
        <v>1.0550210895152392E-2</v>
      </c>
      <c r="N396" s="7" t="str">
        <f t="shared" si="34"/>
        <v/>
      </c>
      <c r="O396" s="7" t="str">
        <f t="shared" si="35"/>
        <v/>
      </c>
      <c r="P396" s="7">
        <f t="shared" si="36"/>
        <v>-3.3426214966898373E-3</v>
      </c>
      <c r="Q396" s="7">
        <f t="shared" si="36"/>
        <v>5.8182286731665875E-3</v>
      </c>
    </row>
    <row r="397" spans="2:17">
      <c r="B397" s="17">
        <v>42926</v>
      </c>
      <c r="C397" s="8">
        <v>5374</v>
      </c>
      <c r="D397" s="8">
        <v>1291</v>
      </c>
      <c r="E397" s="8">
        <v>3300</v>
      </c>
      <c r="F397" s="8"/>
      <c r="G397" s="8"/>
      <c r="H397" s="29">
        <v>4495</v>
      </c>
      <c r="I397" s="10">
        <v>2382.1</v>
      </c>
      <c r="K397" s="7">
        <f t="shared" si="31"/>
        <v>0</v>
      </c>
      <c r="L397" s="7">
        <f t="shared" si="32"/>
        <v>-2.5995347573680102E-2</v>
      </c>
      <c r="M397" s="7">
        <f t="shared" si="33"/>
        <v>-4.5351551653912622E-3</v>
      </c>
      <c r="N397" s="7" t="str">
        <f t="shared" si="34"/>
        <v/>
      </c>
      <c r="O397" s="7" t="str">
        <f t="shared" si="35"/>
        <v/>
      </c>
      <c r="P397" s="7">
        <f t="shared" si="36"/>
        <v>0</v>
      </c>
      <c r="Q397" s="7">
        <f t="shared" si="36"/>
        <v>9.3658723722005058E-4</v>
      </c>
    </row>
    <row r="398" spans="2:17">
      <c r="B398" s="17">
        <v>42923</v>
      </c>
      <c r="C398" s="8">
        <v>5374</v>
      </c>
      <c r="D398" s="8">
        <v>1325</v>
      </c>
      <c r="E398" s="8">
        <v>3315</v>
      </c>
      <c r="F398" s="8"/>
      <c r="G398" s="8"/>
      <c r="H398" s="29">
        <v>4495</v>
      </c>
      <c r="I398" s="10">
        <v>2379.87</v>
      </c>
      <c r="K398" s="7">
        <f t="shared" si="31"/>
        <v>3.7285650951388123E-3</v>
      </c>
      <c r="L398" s="7">
        <f t="shared" si="32"/>
        <v>3.7807228399061523E-3</v>
      </c>
      <c r="M398" s="7">
        <f t="shared" si="33"/>
        <v>4.5351551653913628E-3</v>
      </c>
      <c r="N398" s="7" t="str">
        <f t="shared" si="34"/>
        <v/>
      </c>
      <c r="O398" s="7" t="str">
        <f t="shared" si="35"/>
        <v/>
      </c>
      <c r="P398" s="7">
        <f t="shared" si="36"/>
        <v>-1.1117288526904293E-3</v>
      </c>
      <c r="Q398" s="7">
        <f t="shared" si="36"/>
        <v>-3.3307635330052494E-3</v>
      </c>
    </row>
    <row r="399" spans="2:17">
      <c r="B399" s="17">
        <v>42922</v>
      </c>
      <c r="C399" s="8">
        <v>5354</v>
      </c>
      <c r="D399" s="8">
        <v>1320</v>
      </c>
      <c r="E399" s="8">
        <v>3300</v>
      </c>
      <c r="F399" s="8"/>
      <c r="G399" s="8"/>
      <c r="H399" s="29">
        <v>4500</v>
      </c>
      <c r="I399" s="10">
        <v>2387.81</v>
      </c>
      <c r="K399" s="7">
        <f t="shared" si="31"/>
        <v>0</v>
      </c>
      <c r="L399" s="7">
        <f t="shared" si="32"/>
        <v>3.3118159547877273E-2</v>
      </c>
      <c r="M399" s="7">
        <f t="shared" si="33"/>
        <v>-1.5140048312150718E-3</v>
      </c>
      <c r="N399" s="7" t="str">
        <f t="shared" si="34"/>
        <v/>
      </c>
      <c r="O399" s="7" t="str">
        <f t="shared" si="35"/>
        <v/>
      </c>
      <c r="P399" s="7">
        <f t="shared" si="36"/>
        <v>5.5710450494554295E-3</v>
      </c>
      <c r="Q399" s="7">
        <f t="shared" si="36"/>
        <v>-2.2612307891729534E-4</v>
      </c>
    </row>
    <row r="400" spans="2:17">
      <c r="B400" s="18">
        <v>42921</v>
      </c>
      <c r="C400" s="11">
        <v>5354</v>
      </c>
      <c r="D400" s="11">
        <v>1277</v>
      </c>
      <c r="E400" s="11">
        <v>3305</v>
      </c>
      <c r="F400" s="11"/>
      <c r="G400" s="11"/>
      <c r="H400" s="30">
        <v>4475</v>
      </c>
      <c r="I400" s="31">
        <v>2388.35</v>
      </c>
      <c r="K400" s="7">
        <f t="shared" si="31"/>
        <v>-9.1104097637679446E-3</v>
      </c>
      <c r="L400" s="7">
        <f t="shared" si="32"/>
        <v>-3.9077814480760822E-3</v>
      </c>
      <c r="M400" s="7">
        <f t="shared" si="33"/>
        <v>1.5140048312150113E-3</v>
      </c>
      <c r="N400" s="7" t="str">
        <f t="shared" si="34"/>
        <v/>
      </c>
      <c r="O400" s="7" t="str">
        <f t="shared" si="35"/>
        <v/>
      </c>
      <c r="P400" s="7">
        <f t="shared" si="36"/>
        <v>-1.221558776812391E-2</v>
      </c>
      <c r="Q400" s="7">
        <f t="shared" si="36"/>
        <v>3.2837997412923808E-3</v>
      </c>
    </row>
    <row r="401" spans="2:17">
      <c r="B401" s="17">
        <v>42920</v>
      </c>
      <c r="C401" s="8">
        <v>5403</v>
      </c>
      <c r="D401" s="8">
        <v>1282</v>
      </c>
      <c r="E401" s="8">
        <v>3300</v>
      </c>
      <c r="F401" s="8"/>
      <c r="G401" s="8"/>
      <c r="H401" s="29">
        <v>4530</v>
      </c>
      <c r="I401" s="10">
        <v>2380.52</v>
      </c>
      <c r="K401" s="7">
        <f t="shared" ref="K401:K464" si="37">IFERROR(LN(C401/C402),"")</f>
        <v>-5.5371127074572476E-3</v>
      </c>
      <c r="L401" s="7">
        <f t="shared" ref="L401:L464" si="38">IFERROR(LN(D401/D402),"")</f>
        <v>-2.2368846283084533E-2</v>
      </c>
      <c r="M401" s="7">
        <f t="shared" ref="M401:M464" si="39">IFERROR(LN(E401/E402),"")</f>
        <v>1.0662705744040111E-2</v>
      </c>
      <c r="N401" s="7" t="str">
        <f t="shared" ref="N401:N464" si="40">IFERROR(LN(F401/F402),"")</f>
        <v/>
      </c>
      <c r="O401" s="7" t="str">
        <f t="shared" ref="O401:O464" si="41">IFERROR(LN(G401/G402),"")</f>
        <v/>
      </c>
      <c r="P401" s="7">
        <f t="shared" ref="P401:Q464" si="42">IFERROR(LN(H401/H402),"")</f>
        <v>-2.2050725583139812E-3</v>
      </c>
      <c r="Q401" s="7">
        <f t="shared" si="42"/>
        <v>-5.8471370777778376E-3</v>
      </c>
    </row>
    <row r="402" spans="2:17">
      <c r="B402" s="17">
        <v>42919</v>
      </c>
      <c r="C402" s="8">
        <v>5433</v>
      </c>
      <c r="D402" s="8">
        <v>1311</v>
      </c>
      <c r="E402" s="8">
        <v>3265</v>
      </c>
      <c r="F402" s="8"/>
      <c r="G402" s="8"/>
      <c r="H402" s="29">
        <v>4540</v>
      </c>
      <c r="I402" s="10">
        <v>2394.48</v>
      </c>
      <c r="K402" s="7">
        <f t="shared" si="37"/>
        <v>-7.1527127508632972E-3</v>
      </c>
      <c r="L402" s="7">
        <f t="shared" si="38"/>
        <v>-3.8066281215626621E-3</v>
      </c>
      <c r="M402" s="7">
        <f t="shared" si="39"/>
        <v>-4.0515668893721289E-2</v>
      </c>
      <c r="N402" s="7" t="str">
        <f t="shared" si="40"/>
        <v/>
      </c>
      <c r="O402" s="7" t="str">
        <f t="shared" si="41"/>
        <v/>
      </c>
      <c r="P402" s="7">
        <f t="shared" si="42"/>
        <v>0</v>
      </c>
      <c r="Q402" s="7">
        <f t="shared" si="42"/>
        <v>1.1240486989791286E-3</v>
      </c>
    </row>
    <row r="403" spans="2:17">
      <c r="B403" s="17">
        <v>42916</v>
      </c>
      <c r="C403" s="8">
        <v>5472</v>
      </c>
      <c r="D403" s="8">
        <v>1316</v>
      </c>
      <c r="E403" s="8">
        <v>3400</v>
      </c>
      <c r="F403" s="8"/>
      <c r="G403" s="8"/>
      <c r="H403" s="29">
        <v>4540</v>
      </c>
      <c r="I403" s="10">
        <v>2391.79</v>
      </c>
      <c r="K403" s="7">
        <f t="shared" si="37"/>
        <v>0</v>
      </c>
      <c r="L403" s="7">
        <f t="shared" si="38"/>
        <v>0</v>
      </c>
      <c r="M403" s="7">
        <f t="shared" si="39"/>
        <v>2.0803127629763326E-2</v>
      </c>
      <c r="N403" s="7" t="str">
        <f t="shared" si="40"/>
        <v/>
      </c>
      <c r="O403" s="7" t="str">
        <f t="shared" si="41"/>
        <v/>
      </c>
      <c r="P403" s="7">
        <f t="shared" si="42"/>
        <v>4.4150182091166933E-3</v>
      </c>
      <c r="Q403" s="7">
        <f t="shared" si="42"/>
        <v>-1.616727419796694E-3</v>
      </c>
    </row>
    <row r="404" spans="2:17">
      <c r="B404" s="17">
        <v>42915</v>
      </c>
      <c r="C404" s="8">
        <v>5472</v>
      </c>
      <c r="D404" s="8">
        <v>1316</v>
      </c>
      <c r="E404" s="8">
        <v>3330</v>
      </c>
      <c r="F404" s="8"/>
      <c r="G404" s="8"/>
      <c r="H404" s="29">
        <v>4520</v>
      </c>
      <c r="I404" s="10">
        <v>2395.66</v>
      </c>
      <c r="K404" s="7">
        <f t="shared" si="37"/>
        <v>0</v>
      </c>
      <c r="L404" s="7">
        <f t="shared" si="38"/>
        <v>-6.8156265350600934E-3</v>
      </c>
      <c r="M404" s="7">
        <f t="shared" si="39"/>
        <v>-3.3951600473269415E-2</v>
      </c>
      <c r="N404" s="7" t="str">
        <f t="shared" si="40"/>
        <v/>
      </c>
      <c r="O404" s="7" t="str">
        <f t="shared" si="41"/>
        <v/>
      </c>
      <c r="P404" s="7">
        <f t="shared" si="42"/>
        <v>5.5463259205561352E-3</v>
      </c>
      <c r="Q404" s="7">
        <f t="shared" si="42"/>
        <v>5.4832271522839756E-3</v>
      </c>
    </row>
    <row r="405" spans="2:17">
      <c r="B405" s="18">
        <v>42914</v>
      </c>
      <c r="C405" s="11">
        <v>5472</v>
      </c>
      <c r="D405" s="11">
        <v>1325</v>
      </c>
      <c r="E405" s="11">
        <v>3445</v>
      </c>
      <c r="F405" s="11"/>
      <c r="G405" s="11"/>
      <c r="H405" s="30">
        <v>4495</v>
      </c>
      <c r="I405" s="31">
        <v>2382.56</v>
      </c>
      <c r="K405" s="7">
        <f t="shared" si="37"/>
        <v>0</v>
      </c>
      <c r="L405" s="7">
        <f t="shared" si="38"/>
        <v>-1.1257154524634447E-2</v>
      </c>
      <c r="M405" s="7">
        <f t="shared" si="39"/>
        <v>1.3148472843506141E-2</v>
      </c>
      <c r="N405" s="7" t="str">
        <f t="shared" si="40"/>
        <v/>
      </c>
      <c r="O405" s="7" t="str">
        <f t="shared" si="41"/>
        <v/>
      </c>
      <c r="P405" s="7">
        <f t="shared" si="42"/>
        <v>-5.5463259205562601E-3</v>
      </c>
      <c r="Q405" s="7">
        <f t="shared" si="42"/>
        <v>-3.9333930001229428E-3</v>
      </c>
    </row>
    <row r="406" spans="2:17">
      <c r="B406" s="17">
        <v>42913</v>
      </c>
      <c r="C406" s="8">
        <v>5472</v>
      </c>
      <c r="D406" s="8">
        <v>1340</v>
      </c>
      <c r="E406" s="8">
        <v>3400</v>
      </c>
      <c r="F406" s="8"/>
      <c r="G406" s="8"/>
      <c r="H406" s="29">
        <v>4520</v>
      </c>
      <c r="I406" s="10">
        <v>2391.9499999999998</v>
      </c>
      <c r="K406" s="7">
        <f t="shared" si="37"/>
        <v>1.2689825458320609E-2</v>
      </c>
      <c r="L406" s="7">
        <f t="shared" si="38"/>
        <v>0</v>
      </c>
      <c r="M406" s="7">
        <f t="shared" si="39"/>
        <v>1.4716706114562507E-3</v>
      </c>
      <c r="N406" s="7" t="str">
        <f t="shared" si="40"/>
        <v/>
      </c>
      <c r="O406" s="7" t="str">
        <f t="shared" si="41"/>
        <v/>
      </c>
      <c r="P406" s="7">
        <f t="shared" si="42"/>
        <v>-8.8106296821549197E-3</v>
      </c>
      <c r="Q406" s="7">
        <f t="shared" si="42"/>
        <v>1.3763936064215558E-3</v>
      </c>
    </row>
    <row r="407" spans="2:17">
      <c r="B407" s="17">
        <v>42912</v>
      </c>
      <c r="C407" s="8">
        <v>5403</v>
      </c>
      <c r="D407" s="8">
        <v>1340</v>
      </c>
      <c r="E407" s="8">
        <v>3395</v>
      </c>
      <c r="F407" s="8"/>
      <c r="G407" s="8"/>
      <c r="H407" s="29">
        <v>4560</v>
      </c>
      <c r="I407" s="10">
        <v>2388.66</v>
      </c>
      <c r="K407" s="7">
        <f t="shared" si="37"/>
        <v>1.2852929102106137E-2</v>
      </c>
      <c r="L407" s="7">
        <f t="shared" si="38"/>
        <v>-6.6939632627988424E-3</v>
      </c>
      <c r="M407" s="7">
        <f t="shared" si="39"/>
        <v>1.6332954022050448E-2</v>
      </c>
      <c r="N407" s="7" t="str">
        <f t="shared" si="40"/>
        <v/>
      </c>
      <c r="O407" s="7" t="str">
        <f t="shared" si="41"/>
        <v/>
      </c>
      <c r="P407" s="7">
        <f t="shared" si="42"/>
        <v>-5.4674821821335011E-3</v>
      </c>
      <c r="Q407" s="7">
        <f t="shared" si="42"/>
        <v>4.2204599424513498E-3</v>
      </c>
    </row>
    <row r="408" spans="2:17">
      <c r="B408" s="17">
        <v>42909</v>
      </c>
      <c r="C408" s="8">
        <v>5334</v>
      </c>
      <c r="D408" s="8">
        <v>1349</v>
      </c>
      <c r="E408" s="8">
        <v>3340</v>
      </c>
      <c r="F408" s="8"/>
      <c r="G408" s="8"/>
      <c r="H408" s="29">
        <v>4585</v>
      </c>
      <c r="I408" s="10">
        <v>2378.6</v>
      </c>
      <c r="K408" s="7">
        <f t="shared" si="37"/>
        <v>3.7565784222006763E-3</v>
      </c>
      <c r="L408" s="7">
        <f t="shared" si="38"/>
        <v>-3.6995972644644575E-3</v>
      </c>
      <c r="M408" s="7">
        <f t="shared" si="39"/>
        <v>0</v>
      </c>
      <c r="N408" s="7" t="str">
        <f t="shared" si="40"/>
        <v/>
      </c>
      <c r="O408" s="7" t="str">
        <f t="shared" si="41"/>
        <v/>
      </c>
      <c r="P408" s="7">
        <f t="shared" si="42"/>
        <v>-1.0899183640255736E-3</v>
      </c>
      <c r="Q408" s="7">
        <f t="shared" si="42"/>
        <v>3.4660182056773518E-3</v>
      </c>
    </row>
    <row r="409" spans="2:17">
      <c r="B409" s="17">
        <v>42908</v>
      </c>
      <c r="C409" s="8">
        <v>5314</v>
      </c>
      <c r="D409" s="8">
        <v>1354</v>
      </c>
      <c r="E409" s="8">
        <v>3340</v>
      </c>
      <c r="F409" s="8"/>
      <c r="G409" s="8"/>
      <c r="H409" s="29">
        <v>4590</v>
      </c>
      <c r="I409" s="10">
        <v>2370.37</v>
      </c>
      <c r="K409" s="7">
        <f t="shared" si="37"/>
        <v>1.8835944540603715E-3</v>
      </c>
      <c r="L409" s="7">
        <f t="shared" si="38"/>
        <v>3.6995972644644046E-3</v>
      </c>
      <c r="M409" s="7">
        <f t="shared" si="39"/>
        <v>2.4243611609992853E-2</v>
      </c>
      <c r="N409" s="7" t="str">
        <f t="shared" si="40"/>
        <v/>
      </c>
      <c r="O409" s="7" t="str">
        <f t="shared" si="41"/>
        <v/>
      </c>
      <c r="P409" s="7">
        <f t="shared" si="42"/>
        <v>-2.1762794225955173E-3</v>
      </c>
      <c r="Q409" s="7">
        <f t="shared" si="42"/>
        <v>5.4316003161766985E-3</v>
      </c>
    </row>
    <row r="410" spans="2:17">
      <c r="B410" s="18">
        <v>42907</v>
      </c>
      <c r="C410" s="11">
        <v>5304</v>
      </c>
      <c r="D410" s="11">
        <v>1349</v>
      </c>
      <c r="E410" s="11">
        <v>3260</v>
      </c>
      <c r="F410" s="11"/>
      <c r="G410" s="11"/>
      <c r="H410" s="30">
        <v>4600</v>
      </c>
      <c r="I410" s="31">
        <v>2357.5300000000002</v>
      </c>
      <c r="K410" s="7">
        <f t="shared" si="37"/>
        <v>-2.4030214685824645E-2</v>
      </c>
      <c r="L410" s="7">
        <f t="shared" si="38"/>
        <v>-1.4716969080693055E-2</v>
      </c>
      <c r="M410" s="7">
        <f t="shared" si="39"/>
        <v>-4.0576565632043142E-2</v>
      </c>
      <c r="N410" s="7" t="str">
        <f t="shared" si="40"/>
        <v/>
      </c>
      <c r="O410" s="7" t="str">
        <f t="shared" si="41"/>
        <v/>
      </c>
      <c r="P410" s="7">
        <f t="shared" si="42"/>
        <v>3.2661977866211022E-3</v>
      </c>
      <c r="Q410" s="7">
        <f t="shared" si="42"/>
        <v>-4.9505470534608152E-3</v>
      </c>
    </row>
    <row r="411" spans="2:17">
      <c r="B411" s="17">
        <v>42906</v>
      </c>
      <c r="C411" s="8">
        <v>5433</v>
      </c>
      <c r="D411" s="8">
        <v>1369</v>
      </c>
      <c r="E411" s="8">
        <v>3395</v>
      </c>
      <c r="F411" s="8"/>
      <c r="G411" s="8"/>
      <c r="H411" s="29">
        <v>4585</v>
      </c>
      <c r="I411" s="10">
        <v>2369.23</v>
      </c>
      <c r="K411" s="7">
        <f t="shared" si="37"/>
        <v>0</v>
      </c>
      <c r="L411" s="7">
        <f t="shared" si="38"/>
        <v>-1.3783315778300885E-2</v>
      </c>
      <c r="M411" s="7">
        <f t="shared" si="39"/>
        <v>-1.4716706114562507E-3</v>
      </c>
      <c r="N411" s="7" t="str">
        <f t="shared" si="40"/>
        <v/>
      </c>
      <c r="O411" s="7" t="str">
        <f t="shared" si="41"/>
        <v/>
      </c>
      <c r="P411" s="7">
        <f t="shared" si="42"/>
        <v>3.2769008023147911E-3</v>
      </c>
      <c r="Q411" s="7">
        <f t="shared" si="42"/>
        <v>-7.0462205428766986E-4</v>
      </c>
    </row>
    <row r="412" spans="2:17">
      <c r="B412" s="17">
        <v>42905</v>
      </c>
      <c r="C412" s="8">
        <v>5433</v>
      </c>
      <c r="D412" s="8">
        <v>1388</v>
      </c>
      <c r="E412" s="8">
        <v>3400</v>
      </c>
      <c r="F412" s="8"/>
      <c r="G412" s="8"/>
      <c r="H412" s="29">
        <v>4570</v>
      </c>
      <c r="I412" s="10">
        <v>2370.9</v>
      </c>
      <c r="K412" s="7">
        <f t="shared" si="37"/>
        <v>-1.8389118826769842E-3</v>
      </c>
      <c r="L412" s="7">
        <f t="shared" si="38"/>
        <v>-1.0035926527785568E-2</v>
      </c>
      <c r="M412" s="7">
        <f t="shared" si="39"/>
        <v>0</v>
      </c>
      <c r="N412" s="7" t="str">
        <f t="shared" si="40"/>
        <v/>
      </c>
      <c r="O412" s="7" t="str">
        <f t="shared" si="41"/>
        <v/>
      </c>
      <c r="P412" s="7">
        <f t="shared" si="42"/>
        <v>-4.3668191663404025E-3</v>
      </c>
      <c r="Q412" s="7">
        <f t="shared" si="42"/>
        <v>3.8328876162239266E-3</v>
      </c>
    </row>
    <row r="413" spans="2:17">
      <c r="B413" s="17">
        <v>42902</v>
      </c>
      <c r="C413" s="8">
        <v>5443</v>
      </c>
      <c r="D413" s="8">
        <v>1402</v>
      </c>
      <c r="E413" s="8">
        <v>3400</v>
      </c>
      <c r="F413" s="8"/>
      <c r="G413" s="8"/>
      <c r="H413" s="29">
        <v>4590</v>
      </c>
      <c r="I413" s="10">
        <v>2361.83</v>
      </c>
      <c r="K413" s="7">
        <f t="shared" si="37"/>
        <v>-5.3138008681864034E-3</v>
      </c>
      <c r="L413" s="7">
        <f t="shared" si="38"/>
        <v>1.3644735929777095E-2</v>
      </c>
      <c r="M413" s="7">
        <f t="shared" si="39"/>
        <v>0</v>
      </c>
      <c r="N413" s="7" t="str">
        <f t="shared" si="40"/>
        <v/>
      </c>
      <c r="O413" s="7" t="str">
        <f t="shared" si="41"/>
        <v/>
      </c>
      <c r="P413" s="7">
        <f t="shared" si="42"/>
        <v>0</v>
      </c>
      <c r="Q413" s="7">
        <f t="shared" si="42"/>
        <v>7.6214994066758785E-5</v>
      </c>
    </row>
    <row r="414" spans="2:17">
      <c r="B414" s="17">
        <v>42901</v>
      </c>
      <c r="C414" s="8">
        <v>5472</v>
      </c>
      <c r="D414" s="8">
        <v>1383</v>
      </c>
      <c r="E414" s="8">
        <v>3400</v>
      </c>
      <c r="F414" s="8"/>
      <c r="G414" s="8"/>
      <c r="H414" s="29">
        <v>4590</v>
      </c>
      <c r="I414" s="10">
        <v>2361.65</v>
      </c>
      <c r="K414" s="7">
        <f t="shared" si="37"/>
        <v>-3.6483075854753062E-3</v>
      </c>
      <c r="L414" s="7">
        <f t="shared" si="38"/>
        <v>3.621880091154355E-3</v>
      </c>
      <c r="M414" s="7">
        <f t="shared" si="39"/>
        <v>0</v>
      </c>
      <c r="N414" s="7" t="str">
        <f t="shared" si="40"/>
        <v/>
      </c>
      <c r="O414" s="7" t="str">
        <f t="shared" si="41"/>
        <v/>
      </c>
      <c r="P414" s="7">
        <f t="shared" si="42"/>
        <v>2.1810259463601461E-3</v>
      </c>
      <c r="Q414" s="7">
        <f t="shared" si="42"/>
        <v>-4.6427319580099628E-3</v>
      </c>
    </row>
    <row r="415" spans="2:17">
      <c r="B415" s="18">
        <v>42900</v>
      </c>
      <c r="C415" s="11">
        <v>5492</v>
      </c>
      <c r="D415" s="11">
        <v>1378</v>
      </c>
      <c r="E415" s="11">
        <v>3400</v>
      </c>
      <c r="F415" s="11"/>
      <c r="G415" s="11"/>
      <c r="H415" s="30">
        <v>4580</v>
      </c>
      <c r="I415" s="31">
        <v>2372.64</v>
      </c>
      <c r="K415" s="7">
        <f t="shared" si="37"/>
        <v>-1.8191745966581584E-3</v>
      </c>
      <c r="L415" s="7">
        <f t="shared" si="38"/>
        <v>1.0211613170196462E-2</v>
      </c>
      <c r="M415" s="7">
        <f t="shared" si="39"/>
        <v>0</v>
      </c>
      <c r="N415" s="7" t="str">
        <f t="shared" si="40"/>
        <v/>
      </c>
      <c r="O415" s="7" t="str">
        <f t="shared" si="41"/>
        <v/>
      </c>
      <c r="P415" s="7">
        <f t="shared" si="42"/>
        <v>-4.3573053689557007E-3</v>
      </c>
      <c r="Q415" s="7">
        <f t="shared" si="42"/>
        <v>-8.6785447399776935E-4</v>
      </c>
    </row>
    <row r="416" spans="2:17">
      <c r="B416" s="17">
        <v>42899</v>
      </c>
      <c r="C416" s="8">
        <v>5502</v>
      </c>
      <c r="D416" s="8">
        <v>1364</v>
      </c>
      <c r="E416" s="8">
        <v>3400</v>
      </c>
      <c r="F416" s="8"/>
      <c r="G416" s="8"/>
      <c r="H416" s="29">
        <v>4600</v>
      </c>
      <c r="I416" s="10">
        <v>2374.6999999999998</v>
      </c>
      <c r="K416" s="7">
        <f t="shared" si="37"/>
        <v>0</v>
      </c>
      <c r="L416" s="7">
        <f t="shared" si="38"/>
        <v>-3.6589868850414636E-3</v>
      </c>
      <c r="M416" s="7">
        <f t="shared" si="39"/>
        <v>-2.4692612590371522E-2</v>
      </c>
      <c r="N416" s="7" t="str">
        <f t="shared" si="40"/>
        <v/>
      </c>
      <c r="O416" s="7" t="str">
        <f t="shared" si="41"/>
        <v/>
      </c>
      <c r="P416" s="7">
        <f t="shared" si="42"/>
        <v>0</v>
      </c>
      <c r="Q416" s="7">
        <f t="shared" si="42"/>
        <v>7.1124445905808836E-3</v>
      </c>
    </row>
    <row r="417" spans="2:17">
      <c r="B417" s="17">
        <v>42898</v>
      </c>
      <c r="C417" s="8">
        <v>5502</v>
      </c>
      <c r="D417" s="8">
        <v>1369</v>
      </c>
      <c r="E417" s="8">
        <v>3485</v>
      </c>
      <c r="F417" s="8"/>
      <c r="G417" s="8"/>
      <c r="H417" s="29">
        <v>4600</v>
      </c>
      <c r="I417" s="10">
        <v>2357.87</v>
      </c>
      <c r="K417" s="7">
        <f t="shared" si="37"/>
        <v>-1.8158712089746609E-3</v>
      </c>
      <c r="L417" s="7">
        <f t="shared" si="38"/>
        <v>-1.3783315778300885E-2</v>
      </c>
      <c r="M417" s="7">
        <f t="shared" si="39"/>
        <v>0</v>
      </c>
      <c r="N417" s="7" t="str">
        <f t="shared" si="40"/>
        <v/>
      </c>
      <c r="O417" s="7" t="str">
        <f t="shared" si="41"/>
        <v/>
      </c>
      <c r="P417" s="7">
        <f t="shared" si="42"/>
        <v>-1.0863662122208519E-3</v>
      </c>
      <c r="Q417" s="7">
        <f t="shared" si="42"/>
        <v>-1.0051650598573171E-2</v>
      </c>
    </row>
    <row r="418" spans="2:17">
      <c r="B418" s="17">
        <v>42895</v>
      </c>
      <c r="C418" s="8">
        <v>5512</v>
      </c>
      <c r="D418" s="8">
        <v>1388</v>
      </c>
      <c r="E418" s="8">
        <v>3485</v>
      </c>
      <c r="F418" s="8"/>
      <c r="G418" s="8"/>
      <c r="H418" s="29">
        <v>4605</v>
      </c>
      <c r="I418" s="10">
        <v>2381.69</v>
      </c>
      <c r="K418" s="7">
        <f t="shared" si="37"/>
        <v>-8.850414494069505E-3</v>
      </c>
      <c r="L418" s="7">
        <f t="shared" si="38"/>
        <v>0</v>
      </c>
      <c r="M418" s="7">
        <f t="shared" si="39"/>
        <v>1.0093813169218906E-2</v>
      </c>
      <c r="N418" s="7" t="str">
        <f t="shared" si="40"/>
        <v/>
      </c>
      <c r="O418" s="7" t="str">
        <f t="shared" si="41"/>
        <v/>
      </c>
      <c r="P418" s="7">
        <f t="shared" si="42"/>
        <v>1.0863662122207896E-3</v>
      </c>
      <c r="Q418" s="7">
        <f t="shared" si="42"/>
        <v>7.6371318207414532E-3</v>
      </c>
    </row>
    <row r="419" spans="2:17">
      <c r="B419" s="17">
        <v>42894</v>
      </c>
      <c r="C419" s="8">
        <v>5561</v>
      </c>
      <c r="D419" s="8">
        <v>1388</v>
      </c>
      <c r="E419" s="8">
        <v>3450</v>
      </c>
      <c r="F419" s="8"/>
      <c r="G419" s="8"/>
      <c r="H419" s="29">
        <v>4600</v>
      </c>
      <c r="I419" s="10">
        <v>2363.5700000000002</v>
      </c>
      <c r="K419" s="7">
        <f t="shared" si="37"/>
        <v>-1.5877596952922627E-2</v>
      </c>
      <c r="L419" s="7">
        <f t="shared" si="38"/>
        <v>-2.7009459907491404E-2</v>
      </c>
      <c r="M419" s="7">
        <f t="shared" si="39"/>
        <v>2.4946267946577175E-2</v>
      </c>
      <c r="N419" s="7" t="str">
        <f t="shared" si="40"/>
        <v/>
      </c>
      <c r="O419" s="7" t="str">
        <f t="shared" si="41"/>
        <v/>
      </c>
      <c r="P419" s="7">
        <f t="shared" si="42"/>
        <v>-1.0863662122208519E-3</v>
      </c>
      <c r="Q419" s="7">
        <f t="shared" si="42"/>
        <v>1.4522485939357638E-3</v>
      </c>
    </row>
    <row r="420" spans="2:17">
      <c r="B420" s="18">
        <v>42893</v>
      </c>
      <c r="C420" s="11">
        <v>5650</v>
      </c>
      <c r="D420" s="11">
        <v>1426</v>
      </c>
      <c r="E420" s="11">
        <v>3365</v>
      </c>
      <c r="F420" s="11"/>
      <c r="G420" s="11"/>
      <c r="H420" s="30">
        <v>4605</v>
      </c>
      <c r="I420" s="31">
        <v>2360.14</v>
      </c>
      <c r="K420" s="7">
        <f t="shared" si="37"/>
        <v>-3.5335725813111273E-3</v>
      </c>
      <c r="L420" s="7">
        <f t="shared" si="38"/>
        <v>2.3413627194435474E-2</v>
      </c>
      <c r="M420" s="7">
        <f t="shared" si="39"/>
        <v>-4.4477463982362537E-3</v>
      </c>
      <c r="N420" s="7" t="str">
        <f t="shared" si="40"/>
        <v/>
      </c>
      <c r="O420" s="7" t="str">
        <f t="shared" si="41"/>
        <v/>
      </c>
      <c r="P420" s="7">
        <f t="shared" si="42"/>
        <v>2.1739138996197454E-3</v>
      </c>
      <c r="Q420" s="7">
        <f t="shared" si="42"/>
        <v>-3.5865677641420957E-3</v>
      </c>
    </row>
    <row r="421" spans="2:17">
      <c r="B421" s="17">
        <v>42891</v>
      </c>
      <c r="C421" s="8">
        <v>5670</v>
      </c>
      <c r="D421" s="8">
        <v>1393</v>
      </c>
      <c r="E421" s="8">
        <v>3380</v>
      </c>
      <c r="F421" s="8"/>
      <c r="G421" s="8"/>
      <c r="H421" s="29">
        <v>4595</v>
      </c>
      <c r="I421" s="10">
        <v>2368.62</v>
      </c>
      <c r="K421" s="7">
        <f t="shared" si="37"/>
        <v>-3.5211303985788248E-3</v>
      </c>
      <c r="L421" s="7">
        <f t="shared" si="38"/>
        <v>-6.4400938147296614E-3</v>
      </c>
      <c r="M421" s="7">
        <f t="shared" si="39"/>
        <v>-1.4781968693108945E-3</v>
      </c>
      <c r="N421" s="7" t="str">
        <f t="shared" si="40"/>
        <v/>
      </c>
      <c r="O421" s="7" t="str">
        <f t="shared" si="41"/>
        <v/>
      </c>
      <c r="P421" s="7">
        <f t="shared" si="42"/>
        <v>4.3620570801658279E-3</v>
      </c>
      <c r="Q421" s="7">
        <f t="shared" si="42"/>
        <v>-1.3079232468225311E-3</v>
      </c>
    </row>
    <row r="422" spans="2:17">
      <c r="B422" s="17">
        <v>42888</v>
      </c>
      <c r="C422" s="8">
        <v>5690</v>
      </c>
      <c r="D422" s="8">
        <v>1402</v>
      </c>
      <c r="E422" s="8">
        <v>3385</v>
      </c>
      <c r="F422" s="8"/>
      <c r="G422" s="8"/>
      <c r="H422" s="29">
        <v>4575</v>
      </c>
      <c r="I422" s="10">
        <v>2371.7199999999998</v>
      </c>
      <c r="K422" s="7">
        <f t="shared" si="37"/>
        <v>-3.3336288438825267E-3</v>
      </c>
      <c r="L422" s="7">
        <f t="shared" si="38"/>
        <v>2.857144800779744E-3</v>
      </c>
      <c r="M422" s="7">
        <f t="shared" si="39"/>
        <v>1.6381602371885764E-2</v>
      </c>
      <c r="N422" s="7" t="str">
        <f t="shared" si="40"/>
        <v/>
      </c>
      <c r="O422" s="7" t="str">
        <f t="shared" si="41"/>
        <v/>
      </c>
      <c r="P422" s="7">
        <f t="shared" si="42"/>
        <v>-8.7051692273307883E-3</v>
      </c>
      <c r="Q422" s="7">
        <f t="shared" si="42"/>
        <v>1.1496353556554196E-2</v>
      </c>
    </row>
    <row r="423" spans="2:17">
      <c r="B423" s="17">
        <v>42887</v>
      </c>
      <c r="C423" s="8">
        <v>5709</v>
      </c>
      <c r="D423" s="8">
        <v>1398</v>
      </c>
      <c r="E423" s="8">
        <v>3330</v>
      </c>
      <c r="F423" s="8"/>
      <c r="G423" s="8"/>
      <c r="H423" s="29">
        <v>4615</v>
      </c>
      <c r="I423" s="10">
        <v>2344.61</v>
      </c>
      <c r="K423" s="7">
        <f t="shared" si="37"/>
        <v>5.0926442490620595E-3</v>
      </c>
      <c r="L423" s="7">
        <f t="shared" si="38"/>
        <v>2.4621084390348137E-2</v>
      </c>
      <c r="M423" s="7">
        <f t="shared" si="39"/>
        <v>1.6654434905137312E-2</v>
      </c>
      <c r="N423" s="7" t="str">
        <f t="shared" si="40"/>
        <v/>
      </c>
      <c r="O423" s="7" t="str">
        <f t="shared" si="41"/>
        <v/>
      </c>
      <c r="P423" s="7">
        <f t="shared" si="42"/>
        <v>3.2555644597662002E-3</v>
      </c>
      <c r="Q423" s="7">
        <f t="shared" si="42"/>
        <v>-1.1807358164929516E-3</v>
      </c>
    </row>
    <row r="424" spans="2:17">
      <c r="B424" s="17">
        <v>42886</v>
      </c>
      <c r="C424" s="8">
        <v>5680</v>
      </c>
      <c r="D424" s="8">
        <v>1364</v>
      </c>
      <c r="E424" s="8">
        <v>3275</v>
      </c>
      <c r="F424" s="8"/>
      <c r="G424" s="8"/>
      <c r="H424" s="29">
        <v>4600</v>
      </c>
      <c r="I424" s="10">
        <v>2347.38</v>
      </c>
      <c r="K424" s="7">
        <f t="shared" si="37"/>
        <v>1.7621149933992233E-3</v>
      </c>
      <c r="L424" s="7">
        <f t="shared" si="38"/>
        <v>1.7751945458450321E-2</v>
      </c>
      <c r="M424" s="7">
        <f t="shared" si="39"/>
        <v>-2.1148824492976517E-2</v>
      </c>
      <c r="N424" s="7" t="str">
        <f t="shared" si="40"/>
        <v/>
      </c>
      <c r="O424" s="7" t="str">
        <f t="shared" si="41"/>
        <v/>
      </c>
      <c r="P424" s="7">
        <f t="shared" si="42"/>
        <v>1.0875476873989189E-3</v>
      </c>
      <c r="Q424" s="7">
        <f t="shared" si="42"/>
        <v>1.5774689589387878E-3</v>
      </c>
    </row>
    <row r="425" spans="2:17">
      <c r="B425" s="18">
        <v>42885</v>
      </c>
      <c r="C425" s="11">
        <v>5670</v>
      </c>
      <c r="D425" s="11">
        <v>1340</v>
      </c>
      <c r="E425" s="11">
        <v>3345</v>
      </c>
      <c r="F425" s="11"/>
      <c r="G425" s="11"/>
      <c r="H425" s="30">
        <v>4595</v>
      </c>
      <c r="I425" s="31">
        <v>2343.6799999999998</v>
      </c>
      <c r="K425" s="7">
        <f t="shared" si="37"/>
        <v>0</v>
      </c>
      <c r="L425" s="7">
        <f t="shared" si="38"/>
        <v>-3.7243990909824397E-3</v>
      </c>
      <c r="M425" s="7">
        <f t="shared" si="39"/>
        <v>7.5019106517946917E-3</v>
      </c>
      <c r="N425" s="7" t="str">
        <f t="shared" si="40"/>
        <v/>
      </c>
      <c r="O425" s="7" t="str">
        <f t="shared" si="41"/>
        <v/>
      </c>
      <c r="P425" s="7">
        <f t="shared" si="42"/>
        <v>-5.4259492859971212E-3</v>
      </c>
      <c r="Q425" s="7">
        <f t="shared" si="42"/>
        <v>-3.9560163587900642E-3</v>
      </c>
    </row>
    <row r="426" spans="2:17">
      <c r="B426" s="17">
        <v>42884</v>
      </c>
      <c r="C426" s="8">
        <v>5670</v>
      </c>
      <c r="D426" s="8">
        <v>1345</v>
      </c>
      <c r="E426" s="8">
        <v>3320</v>
      </c>
      <c r="F426" s="8"/>
      <c r="G426" s="8"/>
      <c r="H426" s="29">
        <v>4620</v>
      </c>
      <c r="I426" s="10">
        <v>2352.9699999999998</v>
      </c>
      <c r="K426" s="7">
        <f t="shared" si="37"/>
        <v>7.0796755880617682E-3</v>
      </c>
      <c r="L426" s="7">
        <f t="shared" si="38"/>
        <v>-6.6691614362808429E-3</v>
      </c>
      <c r="M426" s="7">
        <f t="shared" si="39"/>
        <v>-8.995562908577873E-3</v>
      </c>
      <c r="N426" s="7" t="str">
        <f t="shared" si="40"/>
        <v/>
      </c>
      <c r="O426" s="7" t="str">
        <f t="shared" si="41"/>
        <v/>
      </c>
      <c r="P426" s="7">
        <f t="shared" si="42"/>
        <v>-3.2414939241709557E-3</v>
      </c>
      <c r="Q426" s="7">
        <f t="shared" si="42"/>
        <v>-9.8974790749304471E-4</v>
      </c>
    </row>
    <row r="427" spans="2:17">
      <c r="B427" s="17">
        <v>42881</v>
      </c>
      <c r="C427" s="8">
        <v>5630</v>
      </c>
      <c r="D427" s="8">
        <v>1354</v>
      </c>
      <c r="E427" s="8">
        <v>3350</v>
      </c>
      <c r="F427" s="8"/>
      <c r="G427" s="8"/>
      <c r="H427" s="29">
        <v>4635</v>
      </c>
      <c r="I427" s="10">
        <v>2355.3000000000002</v>
      </c>
      <c r="K427" s="7">
        <f t="shared" si="37"/>
        <v>1.5934452266386508E-2</v>
      </c>
      <c r="L427" s="7">
        <f t="shared" si="38"/>
        <v>-7.3583849311870996E-3</v>
      </c>
      <c r="M427" s="7">
        <f t="shared" si="39"/>
        <v>5.9880418446226933E-3</v>
      </c>
      <c r="N427" s="7" t="str">
        <f t="shared" si="40"/>
        <v/>
      </c>
      <c r="O427" s="7" t="str">
        <f t="shared" si="41"/>
        <v/>
      </c>
      <c r="P427" s="7">
        <f t="shared" si="42"/>
        <v>5.4083420092612298E-3</v>
      </c>
      <c r="Q427" s="7">
        <f t="shared" si="42"/>
        <v>5.2658250378867502E-3</v>
      </c>
    </row>
    <row r="428" spans="2:17">
      <c r="B428" s="17">
        <v>42880</v>
      </c>
      <c r="C428" s="8">
        <v>5541</v>
      </c>
      <c r="D428" s="8">
        <v>1364</v>
      </c>
      <c r="E428" s="8">
        <v>3330</v>
      </c>
      <c r="F428" s="8"/>
      <c r="G428" s="8"/>
      <c r="H428" s="29">
        <v>4610</v>
      </c>
      <c r="I428" s="10">
        <v>2342.9299999999998</v>
      </c>
      <c r="K428" s="7">
        <f t="shared" si="37"/>
        <v>-1.9480555273136985E-2</v>
      </c>
      <c r="L428" s="7">
        <f t="shared" si="38"/>
        <v>1.402754636746795E-2</v>
      </c>
      <c r="M428" s="7">
        <f t="shared" si="39"/>
        <v>-1.0455659104338631E-2</v>
      </c>
      <c r="N428" s="7" t="str">
        <f t="shared" si="40"/>
        <v/>
      </c>
      <c r="O428" s="7" t="str">
        <f t="shared" si="41"/>
        <v/>
      </c>
      <c r="P428" s="7">
        <f t="shared" si="42"/>
        <v>-2.166848085090314E-3</v>
      </c>
      <c r="Q428" s="7">
        <f t="shared" si="42"/>
        <v>1.0982306691487269E-2</v>
      </c>
    </row>
    <row r="429" spans="2:17">
      <c r="B429" s="17">
        <v>42879</v>
      </c>
      <c r="C429" s="8">
        <v>5650</v>
      </c>
      <c r="D429" s="8">
        <v>1345</v>
      </c>
      <c r="E429" s="8">
        <v>3365</v>
      </c>
      <c r="F429" s="8"/>
      <c r="G429" s="8"/>
      <c r="H429" s="29">
        <v>4620</v>
      </c>
      <c r="I429" s="10">
        <v>2317.34</v>
      </c>
      <c r="K429" s="7">
        <f t="shared" si="37"/>
        <v>-1.2138419774829589E-2</v>
      </c>
      <c r="L429" s="7">
        <f t="shared" si="38"/>
        <v>-2.9695641718164318E-3</v>
      </c>
      <c r="M429" s="7">
        <f t="shared" si="39"/>
        <v>-3.3604330689691847E-2</v>
      </c>
      <c r="N429" s="7" t="str">
        <f t="shared" si="40"/>
        <v/>
      </c>
      <c r="O429" s="7" t="str">
        <f t="shared" si="41"/>
        <v/>
      </c>
      <c r="P429" s="7">
        <f t="shared" si="42"/>
        <v>3.2520353863773159E-3</v>
      </c>
      <c r="Q429" s="7">
        <f t="shared" si="42"/>
        <v>2.4194884218165891E-3</v>
      </c>
    </row>
    <row r="430" spans="2:17">
      <c r="B430" s="18">
        <v>42878</v>
      </c>
      <c r="C430" s="11">
        <v>5719</v>
      </c>
      <c r="D430" s="11">
        <v>1349</v>
      </c>
      <c r="E430" s="11">
        <v>3480</v>
      </c>
      <c r="F430" s="11"/>
      <c r="G430" s="11"/>
      <c r="H430" s="30">
        <v>4605</v>
      </c>
      <c r="I430" s="31">
        <v>2311.7399999999998</v>
      </c>
      <c r="K430" s="7">
        <f t="shared" si="37"/>
        <v>0</v>
      </c>
      <c r="L430" s="7">
        <f t="shared" si="38"/>
        <v>-3.6995972644644575E-3</v>
      </c>
      <c r="M430" s="7">
        <f t="shared" si="39"/>
        <v>-2.8694424279528201E-3</v>
      </c>
      <c r="N430" s="7" t="str">
        <f t="shared" si="40"/>
        <v/>
      </c>
      <c r="O430" s="7" t="str">
        <f t="shared" si="41"/>
        <v/>
      </c>
      <c r="P430" s="7">
        <f t="shared" si="42"/>
        <v>1.0863662122207896E-3</v>
      </c>
      <c r="Q430" s="7">
        <f t="shared" si="42"/>
        <v>3.3407241567839784E-3</v>
      </c>
    </row>
    <row r="431" spans="2:17">
      <c r="B431" s="17">
        <v>42877</v>
      </c>
      <c r="C431" s="8">
        <v>5719</v>
      </c>
      <c r="D431" s="8">
        <v>1354</v>
      </c>
      <c r="E431" s="8">
        <v>3490</v>
      </c>
      <c r="F431" s="8"/>
      <c r="G431" s="8"/>
      <c r="H431" s="29">
        <v>4600</v>
      </c>
      <c r="I431" s="10">
        <v>2304.0300000000002</v>
      </c>
      <c r="K431" s="7">
        <f t="shared" si="37"/>
        <v>-1.1992843836058285E-2</v>
      </c>
      <c r="L431" s="7">
        <f t="shared" si="38"/>
        <v>-3.6859606789233904E-3</v>
      </c>
      <c r="M431" s="7">
        <f t="shared" si="39"/>
        <v>-1.4316394714377388E-3</v>
      </c>
      <c r="N431" s="7" t="str">
        <f t="shared" si="40"/>
        <v/>
      </c>
      <c r="O431" s="7" t="str">
        <f t="shared" si="41"/>
        <v/>
      </c>
      <c r="P431" s="7">
        <f t="shared" si="42"/>
        <v>0</v>
      </c>
      <c r="Q431" s="7">
        <f t="shared" si="42"/>
        <v>6.7719218577551189E-3</v>
      </c>
    </row>
    <row r="432" spans="2:17">
      <c r="B432" s="17">
        <v>42874</v>
      </c>
      <c r="C432" s="8">
        <v>5788</v>
      </c>
      <c r="D432" s="8">
        <v>1359</v>
      </c>
      <c r="E432" s="8">
        <v>3495</v>
      </c>
      <c r="F432" s="8"/>
      <c r="G432" s="8"/>
      <c r="H432" s="29">
        <v>4600</v>
      </c>
      <c r="I432" s="10">
        <v>2288.48</v>
      </c>
      <c r="K432" s="7">
        <f t="shared" si="37"/>
        <v>1.5561514335964732E-3</v>
      </c>
      <c r="L432" s="7">
        <f t="shared" si="38"/>
        <v>-1.0248991616827326E-2</v>
      </c>
      <c r="M432" s="7">
        <f t="shared" si="39"/>
        <v>5.1368592757376395E-2</v>
      </c>
      <c r="N432" s="7" t="str">
        <f t="shared" si="40"/>
        <v/>
      </c>
      <c r="O432" s="7" t="str">
        <f t="shared" si="41"/>
        <v/>
      </c>
      <c r="P432" s="7">
        <f t="shared" si="42"/>
        <v>1.0875476873989189E-3</v>
      </c>
      <c r="Q432" s="7">
        <f t="shared" si="42"/>
        <v>7.2563550929501054E-4</v>
      </c>
    </row>
    <row r="433" spans="2:17">
      <c r="B433" s="17">
        <v>42873</v>
      </c>
      <c r="C433" s="8">
        <v>5779</v>
      </c>
      <c r="D433" s="8">
        <v>1373</v>
      </c>
      <c r="E433" s="8">
        <v>3320</v>
      </c>
      <c r="F433" s="8"/>
      <c r="G433" s="8"/>
      <c r="H433" s="29">
        <v>4595</v>
      </c>
      <c r="I433" s="10">
        <v>2286.8200000000002</v>
      </c>
      <c r="K433" s="7">
        <f t="shared" si="37"/>
        <v>-5.0056201868540024E-3</v>
      </c>
      <c r="L433" s="7">
        <f t="shared" si="38"/>
        <v>-1.4461568011834682E-2</v>
      </c>
      <c r="M433" s="7">
        <f t="shared" si="39"/>
        <v>0</v>
      </c>
      <c r="N433" s="7" t="str">
        <f t="shared" si="40"/>
        <v/>
      </c>
      <c r="O433" s="7" t="str">
        <f t="shared" si="41"/>
        <v/>
      </c>
      <c r="P433" s="7">
        <f t="shared" si="42"/>
        <v>0</v>
      </c>
      <c r="Q433" s="7">
        <f t="shared" si="42"/>
        <v>-2.7336858439852992E-3</v>
      </c>
    </row>
    <row r="434" spans="2:17">
      <c r="B434" s="17">
        <v>42872</v>
      </c>
      <c r="C434" s="8">
        <v>5808</v>
      </c>
      <c r="D434" s="8">
        <v>1393</v>
      </c>
      <c r="E434" s="8">
        <v>3320</v>
      </c>
      <c r="F434" s="8"/>
      <c r="G434" s="8"/>
      <c r="H434" s="29">
        <v>4595</v>
      </c>
      <c r="I434" s="10">
        <v>2293.08</v>
      </c>
      <c r="K434" s="7">
        <f t="shared" si="37"/>
        <v>5.00562018685411E-3</v>
      </c>
      <c r="L434" s="7">
        <f t="shared" si="38"/>
        <v>0</v>
      </c>
      <c r="M434" s="7">
        <f t="shared" si="39"/>
        <v>-8.995562908577873E-3</v>
      </c>
      <c r="N434" s="7" t="str">
        <f t="shared" si="40"/>
        <v/>
      </c>
      <c r="O434" s="7" t="str">
        <f t="shared" si="41"/>
        <v/>
      </c>
      <c r="P434" s="7">
        <f t="shared" si="42"/>
        <v>7.6461322813556566E-3</v>
      </c>
      <c r="Q434" s="7">
        <f t="shared" si="42"/>
        <v>-9.8073196612513615E-4</v>
      </c>
    </row>
    <row r="435" spans="2:17">
      <c r="B435" s="18">
        <v>42871</v>
      </c>
      <c r="C435" s="11">
        <v>5779</v>
      </c>
      <c r="D435" s="11">
        <v>1393</v>
      </c>
      <c r="E435" s="11">
        <v>3350</v>
      </c>
      <c r="F435" s="11"/>
      <c r="G435" s="11"/>
      <c r="H435" s="30">
        <v>4560</v>
      </c>
      <c r="I435" s="31">
        <v>2295.33</v>
      </c>
      <c r="K435" s="7">
        <f t="shared" si="37"/>
        <v>-2.1907430989457265E-2</v>
      </c>
      <c r="L435" s="7">
        <f t="shared" si="38"/>
        <v>2.1038135376398273E-2</v>
      </c>
      <c r="M435" s="7">
        <f t="shared" si="39"/>
        <v>8.9955629085777828E-3</v>
      </c>
      <c r="N435" s="7" t="str">
        <f t="shared" si="40"/>
        <v/>
      </c>
      <c r="O435" s="7" t="str">
        <f t="shared" si="41"/>
        <v/>
      </c>
      <c r="P435" s="7">
        <f t="shared" si="42"/>
        <v>0</v>
      </c>
      <c r="Q435" s="7">
        <f t="shared" si="42"/>
        <v>2.0410039401050706E-3</v>
      </c>
    </row>
    <row r="436" spans="2:17">
      <c r="B436" s="17">
        <v>42870</v>
      </c>
      <c r="C436" s="8">
        <v>5907</v>
      </c>
      <c r="D436" s="8">
        <v>1364</v>
      </c>
      <c r="E436" s="8">
        <v>3320</v>
      </c>
      <c r="F436" s="8"/>
      <c r="G436" s="8"/>
      <c r="H436" s="29">
        <v>4560</v>
      </c>
      <c r="I436" s="10">
        <v>2290.65</v>
      </c>
      <c r="K436" s="7">
        <f t="shared" si="37"/>
        <v>6.7946583813753205E-3</v>
      </c>
      <c r="L436" s="7">
        <f t="shared" si="38"/>
        <v>-1.744230266334237E-2</v>
      </c>
      <c r="M436" s="7">
        <f t="shared" si="39"/>
        <v>-3.0075210639553284E-3</v>
      </c>
      <c r="N436" s="7" t="str">
        <f t="shared" si="40"/>
        <v/>
      </c>
      <c r="O436" s="7" t="str">
        <f t="shared" si="41"/>
        <v/>
      </c>
      <c r="P436" s="7">
        <f t="shared" si="42"/>
        <v>-6.5574005461590517E-3</v>
      </c>
      <c r="Q436" s="7">
        <f t="shared" si="42"/>
        <v>2.0233058444290176E-3</v>
      </c>
    </row>
    <row r="437" spans="2:17">
      <c r="B437" s="17">
        <v>42867</v>
      </c>
      <c r="C437" s="8">
        <v>5867</v>
      </c>
      <c r="D437" s="8">
        <v>1388</v>
      </c>
      <c r="E437" s="8">
        <v>3330</v>
      </c>
      <c r="F437" s="8"/>
      <c r="G437" s="8"/>
      <c r="H437" s="29">
        <v>4590</v>
      </c>
      <c r="I437" s="10">
        <v>2286.02</v>
      </c>
      <c r="K437" s="7">
        <f t="shared" si="37"/>
        <v>2.3802434517282041E-2</v>
      </c>
      <c r="L437" s="7">
        <f t="shared" si="38"/>
        <v>3.5194248121792684E-2</v>
      </c>
      <c r="M437" s="7">
        <f t="shared" si="39"/>
        <v>-1.1940440371917863E-2</v>
      </c>
      <c r="N437" s="7" t="str">
        <f t="shared" si="40"/>
        <v/>
      </c>
      <c r="O437" s="7" t="str">
        <f t="shared" si="41"/>
        <v/>
      </c>
      <c r="P437" s="7">
        <f t="shared" si="42"/>
        <v>-6.5146810211936419E-3</v>
      </c>
      <c r="Q437" s="7">
        <f t="shared" si="42"/>
        <v>-4.5173010591313643E-3</v>
      </c>
    </row>
    <row r="438" spans="2:17">
      <c r="B438" s="17">
        <v>42866</v>
      </c>
      <c r="C438" s="8">
        <v>5729</v>
      </c>
      <c r="D438" s="8">
        <v>1340</v>
      </c>
      <c r="E438" s="8">
        <v>3370</v>
      </c>
      <c r="F438" s="8"/>
      <c r="G438" s="8"/>
      <c r="H438" s="29">
        <v>4620</v>
      </c>
      <c r="I438" s="10">
        <v>2296.37</v>
      </c>
      <c r="K438" s="7">
        <f t="shared" si="37"/>
        <v>8.5897626933807876E-3</v>
      </c>
      <c r="L438" s="7">
        <f t="shared" si="38"/>
        <v>1.5037877364540502E-2</v>
      </c>
      <c r="M438" s="7">
        <f t="shared" si="39"/>
        <v>1.1940440371917849E-2</v>
      </c>
      <c r="N438" s="7" t="str">
        <f t="shared" si="40"/>
        <v/>
      </c>
      <c r="O438" s="7" t="str">
        <f t="shared" si="41"/>
        <v/>
      </c>
      <c r="P438" s="7">
        <f t="shared" si="42"/>
        <v>-6.4725145056174788E-3</v>
      </c>
      <c r="Q438" s="7">
        <f t="shared" si="42"/>
        <v>1.1496921767653202E-2</v>
      </c>
    </row>
    <row r="439" spans="2:17">
      <c r="B439" s="17">
        <v>42865</v>
      </c>
      <c r="C439" s="8">
        <v>5680</v>
      </c>
      <c r="D439" s="8">
        <v>1320</v>
      </c>
      <c r="E439" s="8">
        <v>3330</v>
      </c>
      <c r="F439" s="8"/>
      <c r="G439" s="8"/>
      <c r="H439" s="29">
        <v>4650</v>
      </c>
      <c r="I439" s="10">
        <v>2270.12</v>
      </c>
      <c r="K439" s="7">
        <f t="shared" si="37"/>
        <v>1.2222275964224935E-2</v>
      </c>
      <c r="L439" s="7">
        <f t="shared" si="38"/>
        <v>0</v>
      </c>
      <c r="M439" s="7">
        <f t="shared" si="39"/>
        <v>-7.4794664312926237E-3</v>
      </c>
      <c r="N439" s="7" t="str">
        <f t="shared" si="40"/>
        <v/>
      </c>
      <c r="O439" s="7" t="str">
        <f t="shared" si="41"/>
        <v/>
      </c>
      <c r="P439" s="7">
        <f t="shared" si="42"/>
        <v>1.2987195526811112E-2</v>
      </c>
      <c r="Q439" s="7">
        <f t="shared" si="42"/>
        <v>-9.9236384897209481E-3</v>
      </c>
    </row>
    <row r="440" spans="2:17">
      <c r="B440" s="18">
        <v>42863</v>
      </c>
      <c r="C440" s="11">
        <v>5611</v>
      </c>
      <c r="D440" s="11">
        <v>1320</v>
      </c>
      <c r="E440" s="11">
        <v>3355</v>
      </c>
      <c r="F440" s="11"/>
      <c r="G440" s="11"/>
      <c r="H440" s="30">
        <v>4590</v>
      </c>
      <c r="I440" s="31">
        <v>2292.7600000000002</v>
      </c>
      <c r="K440" s="7">
        <f t="shared" si="37"/>
        <v>-1.0460160970825812E-2</v>
      </c>
      <c r="L440" s="7">
        <f t="shared" si="38"/>
        <v>0</v>
      </c>
      <c r="M440" s="7">
        <f t="shared" si="39"/>
        <v>-8.902135940593154E-3</v>
      </c>
      <c r="N440" s="7" t="str">
        <f t="shared" si="40"/>
        <v/>
      </c>
      <c r="O440" s="7" t="str">
        <f t="shared" si="41"/>
        <v/>
      </c>
      <c r="P440" s="7">
        <f t="shared" si="42"/>
        <v>-2.1762794225955173E-3</v>
      </c>
      <c r="Q440" s="7">
        <f t="shared" si="42"/>
        <v>2.2727047890554478E-2</v>
      </c>
    </row>
    <row r="441" spans="2:17">
      <c r="B441" s="17">
        <v>42859</v>
      </c>
      <c r="C441" s="8">
        <v>5670</v>
      </c>
      <c r="D441" s="8">
        <v>1320</v>
      </c>
      <c r="E441" s="8">
        <v>3385</v>
      </c>
      <c r="F441" s="8"/>
      <c r="G441" s="8"/>
      <c r="H441" s="29">
        <v>4600</v>
      </c>
      <c r="I441" s="10">
        <v>2241.2399999999998</v>
      </c>
      <c r="K441" s="7">
        <f t="shared" si="37"/>
        <v>0</v>
      </c>
      <c r="L441" s="7">
        <f t="shared" si="38"/>
        <v>-3.7807228399060443E-3</v>
      </c>
      <c r="M441" s="7">
        <f t="shared" si="39"/>
        <v>-2.1914682705394605E-2</v>
      </c>
      <c r="N441" s="7" t="str">
        <f t="shared" si="40"/>
        <v/>
      </c>
      <c r="O441" s="7" t="str">
        <f t="shared" si="41"/>
        <v/>
      </c>
      <c r="P441" s="7">
        <f t="shared" si="42"/>
        <v>9.8307727831277343E-3</v>
      </c>
      <c r="Q441" s="7">
        <f t="shared" si="42"/>
        <v>9.67074794514481E-3</v>
      </c>
    </row>
    <row r="442" spans="2:17">
      <c r="B442" s="17">
        <v>42857</v>
      </c>
      <c r="C442" s="8">
        <v>5670</v>
      </c>
      <c r="D442" s="8">
        <v>1325</v>
      </c>
      <c r="E442" s="8">
        <v>3460</v>
      </c>
      <c r="F442" s="8"/>
      <c r="G442" s="8"/>
      <c r="H442" s="29">
        <v>4555</v>
      </c>
      <c r="I442" s="10">
        <v>2219.67</v>
      </c>
      <c r="K442" s="7">
        <f t="shared" si="37"/>
        <v>-5.1016031132017558E-3</v>
      </c>
      <c r="L442" s="7">
        <f t="shared" si="38"/>
        <v>-1.7951117787433264E-2</v>
      </c>
      <c r="M442" s="7">
        <f t="shared" si="39"/>
        <v>2.9327615094519921E-2</v>
      </c>
      <c r="N442" s="7" t="str">
        <f t="shared" si="40"/>
        <v/>
      </c>
      <c r="O442" s="7" t="str">
        <f t="shared" si="41"/>
        <v/>
      </c>
      <c r="P442" s="7">
        <f t="shared" si="42"/>
        <v>-7.6544933605321901E-3</v>
      </c>
      <c r="Q442" s="7">
        <f t="shared" si="42"/>
        <v>6.4315007089157114E-3</v>
      </c>
    </row>
    <row r="443" spans="2:17">
      <c r="B443" s="17">
        <v>42853</v>
      </c>
      <c r="C443" s="8">
        <v>5699</v>
      </c>
      <c r="D443" s="8">
        <v>1349</v>
      </c>
      <c r="E443" s="8">
        <v>3360</v>
      </c>
      <c r="F443" s="8"/>
      <c r="G443" s="8"/>
      <c r="H443" s="29">
        <v>4590</v>
      </c>
      <c r="I443" s="10">
        <v>2205.44</v>
      </c>
      <c r="K443" s="7">
        <f t="shared" si="37"/>
        <v>1.2181278701263516E-2</v>
      </c>
      <c r="L443" s="7">
        <f t="shared" si="38"/>
        <v>-7.3855579433877933E-3</v>
      </c>
      <c r="M443" s="7">
        <f t="shared" si="39"/>
        <v>7.4682946075257444E-3</v>
      </c>
      <c r="N443" s="7" t="str">
        <f t="shared" si="40"/>
        <v/>
      </c>
      <c r="O443" s="7" t="str">
        <f t="shared" si="41"/>
        <v/>
      </c>
      <c r="P443" s="7">
        <f t="shared" si="42"/>
        <v>2.1810259463601461E-3</v>
      </c>
      <c r="Q443" s="7">
        <f t="shared" si="42"/>
        <v>-1.8211063041081109E-3</v>
      </c>
    </row>
    <row r="444" spans="2:17">
      <c r="B444" s="17">
        <v>42852</v>
      </c>
      <c r="C444" s="8">
        <v>5630</v>
      </c>
      <c r="D444" s="8">
        <v>1359</v>
      </c>
      <c r="E444" s="8">
        <v>3335</v>
      </c>
      <c r="F444" s="8"/>
      <c r="G444" s="8"/>
      <c r="H444" s="29">
        <v>4580</v>
      </c>
      <c r="I444" s="10">
        <v>2209.46</v>
      </c>
      <c r="K444" s="7">
        <f t="shared" si="37"/>
        <v>0</v>
      </c>
      <c r="L444" s="7">
        <f t="shared" si="38"/>
        <v>-3.672424252263694E-3</v>
      </c>
      <c r="M444" s="7">
        <f t="shared" si="39"/>
        <v>1.2066511413116486E-2</v>
      </c>
      <c r="N444" s="7" t="str">
        <f t="shared" si="40"/>
        <v/>
      </c>
      <c r="O444" s="7" t="str">
        <f t="shared" si="41"/>
        <v/>
      </c>
      <c r="P444" s="7">
        <f t="shared" si="42"/>
        <v>-1.0857869972049069E-2</v>
      </c>
      <c r="Q444" s="7">
        <f t="shared" si="42"/>
        <v>7.3347976031918564E-4</v>
      </c>
    </row>
    <row r="445" spans="2:17">
      <c r="B445" s="18">
        <v>42851</v>
      </c>
      <c r="C445" s="11">
        <v>5630</v>
      </c>
      <c r="D445" s="11">
        <v>1364</v>
      </c>
      <c r="E445" s="11">
        <v>3295</v>
      </c>
      <c r="F445" s="11"/>
      <c r="G445" s="11"/>
      <c r="H445" s="30">
        <v>4630</v>
      </c>
      <c r="I445" s="31">
        <v>2207.84</v>
      </c>
      <c r="K445" s="7">
        <f t="shared" si="37"/>
        <v>1.0534871112920532E-2</v>
      </c>
      <c r="L445" s="7">
        <f t="shared" si="38"/>
        <v>7.3583849311871785E-3</v>
      </c>
      <c r="M445" s="7">
        <f t="shared" si="39"/>
        <v>-1.6554177882504528E-2</v>
      </c>
      <c r="N445" s="7" t="str">
        <f t="shared" si="40"/>
        <v/>
      </c>
      <c r="O445" s="7" t="str">
        <f t="shared" si="41"/>
        <v/>
      </c>
      <c r="P445" s="7">
        <f t="shared" si="42"/>
        <v>7.5881122904923794E-3</v>
      </c>
      <c r="Q445" s="7">
        <f t="shared" si="42"/>
        <v>4.9901458698185406E-3</v>
      </c>
    </row>
    <row r="446" spans="2:17">
      <c r="B446" s="17">
        <v>42850</v>
      </c>
      <c r="C446" s="8">
        <v>5571</v>
      </c>
      <c r="D446" s="8">
        <v>1354</v>
      </c>
      <c r="E446" s="8">
        <v>3350</v>
      </c>
      <c r="F446" s="8"/>
      <c r="G446" s="8"/>
      <c r="H446" s="29">
        <v>4595</v>
      </c>
      <c r="I446" s="10">
        <v>2196.85</v>
      </c>
      <c r="K446" s="7">
        <f t="shared" si="37"/>
        <v>2.1408655094753822E-2</v>
      </c>
      <c r="L446" s="7">
        <f t="shared" si="38"/>
        <v>0</v>
      </c>
      <c r="M446" s="7">
        <f t="shared" si="39"/>
        <v>1.493652256783372E-3</v>
      </c>
      <c r="N446" s="7" t="str">
        <f t="shared" si="40"/>
        <v/>
      </c>
      <c r="O446" s="7" t="str">
        <f t="shared" si="41"/>
        <v/>
      </c>
      <c r="P446" s="7">
        <f t="shared" si="42"/>
        <v>-1.8329354121905044E-2</v>
      </c>
      <c r="Q446" s="7">
        <f t="shared" si="42"/>
        <v>1.0575329820540493E-2</v>
      </c>
    </row>
    <row r="447" spans="2:17">
      <c r="B447" s="17">
        <v>42849</v>
      </c>
      <c r="C447" s="8">
        <v>5453</v>
      </c>
      <c r="D447" s="8">
        <v>1354</v>
      </c>
      <c r="E447" s="8">
        <v>3345</v>
      </c>
      <c r="F447" s="8"/>
      <c r="G447" s="8"/>
      <c r="H447" s="29">
        <v>4680</v>
      </c>
      <c r="I447" s="10">
        <v>2173.7399999999998</v>
      </c>
      <c r="K447" s="7">
        <f t="shared" si="37"/>
        <v>0</v>
      </c>
      <c r="L447" s="7">
        <f t="shared" si="38"/>
        <v>-1.7569998101383606E-2</v>
      </c>
      <c r="M447" s="7">
        <f t="shared" si="39"/>
        <v>0</v>
      </c>
      <c r="N447" s="7" t="str">
        <f t="shared" si="40"/>
        <v/>
      </c>
      <c r="O447" s="7" t="str">
        <f t="shared" si="41"/>
        <v/>
      </c>
      <c r="P447" s="7">
        <f t="shared" si="42"/>
        <v>1.5070252920998173E-2</v>
      </c>
      <c r="Q447" s="7">
        <f t="shared" si="42"/>
        <v>4.0103492963921364E-3</v>
      </c>
    </row>
    <row r="448" spans="2:17">
      <c r="B448" s="17">
        <v>42846</v>
      </c>
      <c r="C448" s="8">
        <v>5453</v>
      </c>
      <c r="D448" s="8">
        <v>1378</v>
      </c>
      <c r="E448" s="8">
        <v>3345</v>
      </c>
      <c r="F448" s="8"/>
      <c r="G448" s="8"/>
      <c r="H448" s="29">
        <v>4610</v>
      </c>
      <c r="I448" s="10">
        <v>2165.04</v>
      </c>
      <c r="K448" s="7">
        <f t="shared" si="37"/>
        <v>1.8355364918615745E-3</v>
      </c>
      <c r="L448" s="7">
        <f t="shared" si="38"/>
        <v>3.6350458056327471E-3</v>
      </c>
      <c r="M448" s="7">
        <f t="shared" si="39"/>
        <v>0</v>
      </c>
      <c r="N448" s="7" t="str">
        <f t="shared" si="40"/>
        <v/>
      </c>
      <c r="O448" s="7" t="str">
        <f t="shared" si="41"/>
        <v/>
      </c>
      <c r="P448" s="7">
        <f t="shared" si="42"/>
        <v>2.4150460232283122E-2</v>
      </c>
      <c r="Q448" s="7">
        <f t="shared" si="42"/>
        <v>7.3664219029491405E-3</v>
      </c>
    </row>
    <row r="449" spans="2:17">
      <c r="B449" s="17">
        <v>42845</v>
      </c>
      <c r="C449" s="8">
        <v>5443</v>
      </c>
      <c r="D449" s="8">
        <v>1373</v>
      </c>
      <c r="E449" s="8">
        <v>3345</v>
      </c>
      <c r="F449" s="8"/>
      <c r="G449" s="8"/>
      <c r="H449" s="29">
        <v>4500</v>
      </c>
      <c r="I449" s="10">
        <v>2149.15</v>
      </c>
      <c r="K449" s="7">
        <f t="shared" si="37"/>
        <v>-3.484643599450291E-3</v>
      </c>
      <c r="L449" s="7">
        <f t="shared" si="38"/>
        <v>1.0248991616827243E-2</v>
      </c>
      <c r="M449" s="7">
        <f t="shared" si="39"/>
        <v>-2.9850768434533967E-3</v>
      </c>
      <c r="N449" s="7" t="str">
        <f t="shared" si="40"/>
        <v/>
      </c>
      <c r="O449" s="7" t="str">
        <f t="shared" si="41"/>
        <v/>
      </c>
      <c r="P449" s="7">
        <f t="shared" si="42"/>
        <v>3.8509854761875593E-2</v>
      </c>
      <c r="Q449" s="7">
        <f t="shared" si="42"/>
        <v>5.0145292888344869E-3</v>
      </c>
    </row>
    <row r="450" spans="2:17">
      <c r="B450" s="18">
        <v>42844</v>
      </c>
      <c r="C450" s="11">
        <v>5462</v>
      </c>
      <c r="D450" s="11">
        <v>1359</v>
      </c>
      <c r="E450" s="11">
        <v>3355</v>
      </c>
      <c r="F450" s="11"/>
      <c r="G450" s="11"/>
      <c r="H450" s="30">
        <v>4330</v>
      </c>
      <c r="I450" s="31">
        <v>2138.4</v>
      </c>
      <c r="K450" s="7">
        <f t="shared" si="37"/>
        <v>2.559012251864811E-2</v>
      </c>
      <c r="L450" s="7">
        <f t="shared" si="38"/>
        <v>-1.3884037422460173E-2</v>
      </c>
      <c r="M450" s="7">
        <f t="shared" si="39"/>
        <v>-3.3702823535122738E-2</v>
      </c>
      <c r="N450" s="7" t="str">
        <f t="shared" si="40"/>
        <v/>
      </c>
      <c r="O450" s="7" t="str">
        <f t="shared" si="41"/>
        <v/>
      </c>
      <c r="P450" s="7">
        <f t="shared" si="42"/>
        <v>1.1554016305558895E-3</v>
      </c>
      <c r="Q450" s="7">
        <f t="shared" si="42"/>
        <v>-4.6934205768160119E-3</v>
      </c>
    </row>
    <row r="451" spans="2:17">
      <c r="B451" s="17">
        <v>42843</v>
      </c>
      <c r="C451" s="8">
        <v>5324</v>
      </c>
      <c r="D451" s="8">
        <v>1378</v>
      </c>
      <c r="E451" s="8">
        <v>3470</v>
      </c>
      <c r="F451" s="8"/>
      <c r="G451" s="8"/>
      <c r="H451" s="29">
        <v>4325</v>
      </c>
      <c r="I451" s="10">
        <v>2148.46</v>
      </c>
      <c r="K451" s="7">
        <f t="shared" si="37"/>
        <v>7.3522812106642105E-3</v>
      </c>
      <c r="L451" s="7">
        <f t="shared" si="38"/>
        <v>3.5454230357804387E-2</v>
      </c>
      <c r="M451" s="7">
        <f t="shared" si="39"/>
        <v>3.3702823535122606E-2</v>
      </c>
      <c r="N451" s="7" t="str">
        <f t="shared" si="40"/>
        <v/>
      </c>
      <c r="O451" s="7" t="str">
        <f t="shared" si="41"/>
        <v/>
      </c>
      <c r="P451" s="7">
        <f t="shared" si="42"/>
        <v>3.4742362681862726E-3</v>
      </c>
      <c r="Q451" s="7">
        <f t="shared" si="42"/>
        <v>1.2575044388952851E-3</v>
      </c>
    </row>
    <row r="452" spans="2:17">
      <c r="B452" s="17">
        <v>42842</v>
      </c>
      <c r="C452" s="8">
        <v>5285</v>
      </c>
      <c r="D452" s="8">
        <v>1330</v>
      </c>
      <c r="E452" s="8">
        <v>3355</v>
      </c>
      <c r="F452" s="8"/>
      <c r="G452" s="8"/>
      <c r="H452" s="29">
        <v>4310</v>
      </c>
      <c r="I452" s="10">
        <v>2145.7600000000002</v>
      </c>
      <c r="K452" s="7">
        <f t="shared" si="37"/>
        <v>5.6926149932864985E-3</v>
      </c>
      <c r="L452" s="7">
        <f t="shared" si="38"/>
        <v>1.4388737452099671E-2</v>
      </c>
      <c r="M452" s="7">
        <f t="shared" si="39"/>
        <v>-3.5142708593110326E-2</v>
      </c>
      <c r="N452" s="7" t="str">
        <f t="shared" si="40"/>
        <v/>
      </c>
      <c r="O452" s="7" t="str">
        <f t="shared" si="41"/>
        <v/>
      </c>
      <c r="P452" s="7">
        <f t="shared" si="42"/>
        <v>2.3475256421366449E-2</v>
      </c>
      <c r="Q452" s="7">
        <f t="shared" si="42"/>
        <v>5.0833629685194393E-3</v>
      </c>
    </row>
    <row r="453" spans="2:17">
      <c r="B453" s="17">
        <v>42839</v>
      </c>
      <c r="C453" s="8">
        <v>5255</v>
      </c>
      <c r="D453" s="8">
        <v>1311</v>
      </c>
      <c r="E453" s="8">
        <v>3475</v>
      </c>
      <c r="F453" s="8"/>
      <c r="G453" s="8"/>
      <c r="H453" s="29">
        <v>4210</v>
      </c>
      <c r="I453" s="10">
        <v>2134.88</v>
      </c>
      <c r="K453" s="7">
        <f t="shared" si="37"/>
        <v>0</v>
      </c>
      <c r="L453" s="7">
        <f t="shared" si="38"/>
        <v>-1.0622254656622761E-2</v>
      </c>
      <c r="M453" s="7">
        <f t="shared" si="39"/>
        <v>3.3653505041642578E-2</v>
      </c>
      <c r="N453" s="7" t="str">
        <f t="shared" si="40"/>
        <v/>
      </c>
      <c r="O453" s="7" t="str">
        <f t="shared" si="41"/>
        <v/>
      </c>
      <c r="P453" s="7">
        <f t="shared" si="42"/>
        <v>-2.2314490185404115E-2</v>
      </c>
      <c r="Q453" s="7">
        <f t="shared" si="42"/>
        <v>-6.4106824209290486E-3</v>
      </c>
    </row>
    <row r="454" spans="2:17">
      <c r="B454" s="17">
        <v>42838</v>
      </c>
      <c r="C454" s="8">
        <v>5255</v>
      </c>
      <c r="D454" s="8">
        <v>1325</v>
      </c>
      <c r="E454" s="8">
        <v>3360</v>
      </c>
      <c r="F454" s="8"/>
      <c r="G454" s="8"/>
      <c r="H454" s="29">
        <v>4305</v>
      </c>
      <c r="I454" s="10">
        <v>2148.61</v>
      </c>
      <c r="K454" s="7">
        <f t="shared" si="37"/>
        <v>1.9047624806538821E-3</v>
      </c>
      <c r="L454" s="7">
        <f t="shared" si="38"/>
        <v>-1.1257154524634447E-2</v>
      </c>
      <c r="M454" s="7">
        <f t="shared" si="39"/>
        <v>-1.9160497739075744E-2</v>
      </c>
      <c r="N454" s="7" t="str">
        <f t="shared" si="40"/>
        <v/>
      </c>
      <c r="O454" s="7" t="str">
        <f t="shared" si="41"/>
        <v/>
      </c>
      <c r="P454" s="7">
        <f t="shared" si="42"/>
        <v>-8.0972102326193618E-3</v>
      </c>
      <c r="Q454" s="7">
        <f t="shared" si="42"/>
        <v>9.211009782882482E-3</v>
      </c>
    </row>
    <row r="455" spans="2:17">
      <c r="B455" s="18">
        <v>42837</v>
      </c>
      <c r="C455" s="11">
        <v>5245</v>
      </c>
      <c r="D455" s="11">
        <v>1340</v>
      </c>
      <c r="E455" s="11">
        <v>3425</v>
      </c>
      <c r="F455" s="11"/>
      <c r="G455" s="11"/>
      <c r="H455" s="30">
        <v>4340</v>
      </c>
      <c r="I455" s="31">
        <v>2128.91</v>
      </c>
      <c r="K455" s="7">
        <f t="shared" si="37"/>
        <v>9.386143039907471E-3</v>
      </c>
      <c r="L455" s="7">
        <f t="shared" si="38"/>
        <v>-6.6939632627988424E-3</v>
      </c>
      <c r="M455" s="7">
        <f t="shared" si="39"/>
        <v>3.4153282325217173E-2</v>
      </c>
      <c r="N455" s="7" t="str">
        <f t="shared" si="40"/>
        <v/>
      </c>
      <c r="O455" s="7" t="str">
        <f t="shared" si="41"/>
        <v/>
      </c>
      <c r="P455" s="7">
        <f t="shared" si="42"/>
        <v>-3.45026219215267E-3</v>
      </c>
      <c r="Q455" s="7">
        <f t="shared" si="42"/>
        <v>2.3796322330675024E-3</v>
      </c>
    </row>
    <row r="456" spans="2:17">
      <c r="B456" s="17">
        <v>42836</v>
      </c>
      <c r="C456" s="8">
        <v>5196</v>
      </c>
      <c r="D456" s="8">
        <v>1349</v>
      </c>
      <c r="E456" s="8">
        <v>3310</v>
      </c>
      <c r="F456" s="8"/>
      <c r="G456" s="8"/>
      <c r="H456" s="29">
        <v>4355</v>
      </c>
      <c r="I456" s="10">
        <v>2123.85</v>
      </c>
      <c r="K456" s="7">
        <f t="shared" si="37"/>
        <v>-7.4777455141471017E-3</v>
      </c>
      <c r="L456" s="7">
        <f t="shared" si="38"/>
        <v>-1.1057982195651517E-2</v>
      </c>
      <c r="M456" s="7">
        <f t="shared" si="39"/>
        <v>0</v>
      </c>
      <c r="N456" s="7" t="str">
        <f t="shared" si="40"/>
        <v/>
      </c>
      <c r="O456" s="7" t="str">
        <f t="shared" si="41"/>
        <v/>
      </c>
      <c r="P456" s="7">
        <f t="shared" si="42"/>
        <v>-2.293578987099401E-3</v>
      </c>
      <c r="Q456" s="7">
        <f t="shared" si="42"/>
        <v>-4.4489722610327282E-3</v>
      </c>
    </row>
    <row r="457" spans="2:17">
      <c r="B457" s="17">
        <v>42835</v>
      </c>
      <c r="C457" s="8">
        <v>5235</v>
      </c>
      <c r="D457" s="8">
        <v>1364</v>
      </c>
      <c r="E457" s="8">
        <v>3310</v>
      </c>
      <c r="F457" s="8"/>
      <c r="G457" s="8"/>
      <c r="H457" s="29">
        <v>4365</v>
      </c>
      <c r="I457" s="10">
        <v>2133.3200000000002</v>
      </c>
      <c r="K457" s="7">
        <f t="shared" si="37"/>
        <v>9.4041572060276305E-3</v>
      </c>
      <c r="L457" s="7">
        <f t="shared" si="38"/>
        <v>2.9009099983084732E-2</v>
      </c>
      <c r="M457" s="7">
        <f t="shared" si="39"/>
        <v>-3.1229303633781881E-2</v>
      </c>
      <c r="N457" s="7" t="str">
        <f t="shared" si="40"/>
        <v/>
      </c>
      <c r="O457" s="7" t="str">
        <f t="shared" si="41"/>
        <v/>
      </c>
      <c r="P457" s="7">
        <f t="shared" si="42"/>
        <v>-2.2883305180122736E-3</v>
      </c>
      <c r="Q457" s="7">
        <f t="shared" si="42"/>
        <v>-8.5927180661860454E-3</v>
      </c>
    </row>
    <row r="458" spans="2:17">
      <c r="B458" s="17">
        <v>42832</v>
      </c>
      <c r="C458" s="8">
        <v>5186</v>
      </c>
      <c r="D458" s="8">
        <v>1325</v>
      </c>
      <c r="E458" s="8">
        <v>3415</v>
      </c>
      <c r="F458" s="8"/>
      <c r="G458" s="8"/>
      <c r="H458" s="29">
        <v>4375</v>
      </c>
      <c r="I458" s="10">
        <v>2151.73</v>
      </c>
      <c r="K458" s="7">
        <f t="shared" si="37"/>
        <v>-7.4921107344020129E-3</v>
      </c>
      <c r="L458" s="7">
        <f t="shared" si="38"/>
        <v>-3.7664827954768934E-3</v>
      </c>
      <c r="M458" s="7">
        <f t="shared" si="39"/>
        <v>1.4652017273279626E-3</v>
      </c>
      <c r="N458" s="7" t="str">
        <f t="shared" si="40"/>
        <v/>
      </c>
      <c r="O458" s="7" t="str">
        <f t="shared" si="41"/>
        <v/>
      </c>
      <c r="P458" s="7">
        <f t="shared" si="42"/>
        <v>0</v>
      </c>
      <c r="Q458" s="7">
        <f t="shared" si="42"/>
        <v>-4.7392484996626352E-4</v>
      </c>
    </row>
    <row r="459" spans="2:17">
      <c r="B459" s="17">
        <v>42831</v>
      </c>
      <c r="C459" s="8">
        <v>5225</v>
      </c>
      <c r="D459" s="8">
        <v>1330</v>
      </c>
      <c r="E459" s="8">
        <v>3410</v>
      </c>
      <c r="F459" s="8"/>
      <c r="G459" s="8"/>
      <c r="H459" s="29">
        <v>4375</v>
      </c>
      <c r="I459" s="10">
        <v>2152.75</v>
      </c>
      <c r="K459" s="7">
        <f t="shared" si="37"/>
        <v>-1.500645503268663E-2</v>
      </c>
      <c r="L459" s="7">
        <f t="shared" si="38"/>
        <v>7.5472056353829038E-3</v>
      </c>
      <c r="M459" s="7">
        <f t="shared" si="39"/>
        <v>2.9368596733097057E-3</v>
      </c>
      <c r="N459" s="7" t="str">
        <f t="shared" si="40"/>
        <v/>
      </c>
      <c r="O459" s="7" t="str">
        <f t="shared" si="41"/>
        <v/>
      </c>
      <c r="P459" s="7">
        <f t="shared" si="42"/>
        <v>-9.1013142463456358E-3</v>
      </c>
      <c r="Q459" s="7">
        <f t="shared" si="42"/>
        <v>-3.7555682123493819E-3</v>
      </c>
    </row>
    <row r="460" spans="2:17">
      <c r="B460" s="18">
        <v>42830</v>
      </c>
      <c r="C460" s="11">
        <v>5304</v>
      </c>
      <c r="D460" s="11">
        <v>1320</v>
      </c>
      <c r="E460" s="11">
        <v>3400</v>
      </c>
      <c r="F460" s="11"/>
      <c r="G460" s="11"/>
      <c r="H460" s="30">
        <v>4415</v>
      </c>
      <c r="I460" s="31">
        <v>2160.85</v>
      </c>
      <c r="K460" s="7">
        <f t="shared" si="37"/>
        <v>-1.8835944540603338E-3</v>
      </c>
      <c r="L460" s="7">
        <f t="shared" si="38"/>
        <v>-2.173184062733929E-2</v>
      </c>
      <c r="M460" s="7">
        <f t="shared" si="39"/>
        <v>0</v>
      </c>
      <c r="N460" s="7" t="str">
        <f t="shared" si="40"/>
        <v/>
      </c>
      <c r="O460" s="7" t="str">
        <f t="shared" si="41"/>
        <v/>
      </c>
      <c r="P460" s="7">
        <f t="shared" si="42"/>
        <v>1.1331445971686754E-3</v>
      </c>
      <c r="Q460" s="7">
        <f t="shared" si="42"/>
        <v>-1.1568852035718565E-4</v>
      </c>
    </row>
    <row r="461" spans="2:17">
      <c r="B461" s="17">
        <v>42829</v>
      </c>
      <c r="C461" s="8">
        <v>5314</v>
      </c>
      <c r="D461" s="8">
        <v>1349</v>
      </c>
      <c r="E461" s="8">
        <v>3400</v>
      </c>
      <c r="F461" s="8"/>
      <c r="G461" s="8"/>
      <c r="H461" s="29">
        <v>4410</v>
      </c>
      <c r="I461" s="10">
        <v>2161.1</v>
      </c>
      <c r="K461" s="7">
        <f t="shared" si="37"/>
        <v>-1.8800531952433901E-3</v>
      </c>
      <c r="L461" s="7">
        <f t="shared" si="38"/>
        <v>-2.1269595365848055E-2</v>
      </c>
      <c r="M461" s="7">
        <f t="shared" si="39"/>
        <v>2.3810648693718607E-2</v>
      </c>
      <c r="N461" s="7" t="str">
        <f t="shared" si="40"/>
        <v/>
      </c>
      <c r="O461" s="7" t="str">
        <f t="shared" si="41"/>
        <v/>
      </c>
      <c r="P461" s="7">
        <f t="shared" si="42"/>
        <v>-1.1331445971687313E-3</v>
      </c>
      <c r="Q461" s="7">
        <f t="shared" si="42"/>
        <v>-2.9616919452231188E-3</v>
      </c>
    </row>
    <row r="462" spans="2:17">
      <c r="B462" s="17">
        <v>42828</v>
      </c>
      <c r="C462" s="8">
        <v>5324</v>
      </c>
      <c r="D462" s="8">
        <v>1378</v>
      </c>
      <c r="E462" s="8">
        <v>3320</v>
      </c>
      <c r="F462" s="8"/>
      <c r="G462" s="8"/>
      <c r="H462" s="29">
        <v>4415</v>
      </c>
      <c r="I462" s="10">
        <v>2167.5100000000002</v>
      </c>
      <c r="K462" s="7">
        <f t="shared" si="37"/>
        <v>1.8770102681990468E-2</v>
      </c>
      <c r="L462" s="7">
        <f t="shared" si="38"/>
        <v>2.1269595365847948E-2</v>
      </c>
      <c r="M462" s="7">
        <f t="shared" si="39"/>
        <v>-7.5398017484211738E-2</v>
      </c>
      <c r="N462" s="7" t="str">
        <f t="shared" si="40"/>
        <v/>
      </c>
      <c r="O462" s="7" t="str">
        <f t="shared" si="41"/>
        <v/>
      </c>
      <c r="P462" s="7">
        <f t="shared" si="42"/>
        <v>1.1331445971686754E-3</v>
      </c>
      <c r="Q462" s="7">
        <f t="shared" si="42"/>
        <v>3.3643457632626284E-3</v>
      </c>
    </row>
    <row r="463" spans="2:17">
      <c r="B463" s="17">
        <v>42825</v>
      </c>
      <c r="C463" s="8">
        <v>5225</v>
      </c>
      <c r="D463" s="8">
        <v>1349</v>
      </c>
      <c r="E463" s="8">
        <v>3580</v>
      </c>
      <c r="F463" s="8"/>
      <c r="G463" s="8"/>
      <c r="H463" s="29">
        <v>4410</v>
      </c>
      <c r="I463" s="10">
        <v>2160.23</v>
      </c>
      <c r="K463" s="7">
        <f t="shared" si="37"/>
        <v>0</v>
      </c>
      <c r="L463" s="7">
        <f t="shared" si="38"/>
        <v>2.1731840627339346E-2</v>
      </c>
      <c r="M463" s="7">
        <f t="shared" si="39"/>
        <v>3.409421134297614E-2</v>
      </c>
      <c r="N463" s="7" t="str">
        <f t="shared" si="40"/>
        <v/>
      </c>
      <c r="O463" s="7" t="str">
        <f t="shared" si="41"/>
        <v/>
      </c>
      <c r="P463" s="7">
        <f t="shared" si="42"/>
        <v>9.1116803512558131E-3</v>
      </c>
      <c r="Q463" s="7">
        <f t="shared" si="42"/>
        <v>-2.0393683641084163E-3</v>
      </c>
    </row>
    <row r="464" spans="2:17">
      <c r="B464" s="17">
        <v>42824</v>
      </c>
      <c r="C464" s="8">
        <v>5225</v>
      </c>
      <c r="D464" s="8">
        <v>1320</v>
      </c>
      <c r="E464" s="8">
        <v>3460</v>
      </c>
      <c r="F464" s="8"/>
      <c r="G464" s="8"/>
      <c r="H464" s="29">
        <v>4370</v>
      </c>
      <c r="I464" s="10">
        <v>2164.64</v>
      </c>
      <c r="K464" s="7">
        <f t="shared" si="37"/>
        <v>0</v>
      </c>
      <c r="L464" s="7">
        <f t="shared" si="38"/>
        <v>-1.1299555253933394E-2</v>
      </c>
      <c r="M464" s="7">
        <f t="shared" si="39"/>
        <v>5.7971176843259146E-3</v>
      </c>
      <c r="N464" s="7" t="str">
        <f t="shared" si="40"/>
        <v/>
      </c>
      <c r="O464" s="7" t="str">
        <f t="shared" si="41"/>
        <v/>
      </c>
      <c r="P464" s="7">
        <f t="shared" si="42"/>
        <v>1.0350868723656188E-2</v>
      </c>
      <c r="Q464" s="7">
        <f t="shared" si="42"/>
        <v>-1.0804272893874059E-3</v>
      </c>
    </row>
    <row r="465" spans="2:17">
      <c r="B465" s="18">
        <v>42823</v>
      </c>
      <c r="C465" s="11">
        <v>5225</v>
      </c>
      <c r="D465" s="11">
        <v>1335</v>
      </c>
      <c r="E465" s="11">
        <v>3440</v>
      </c>
      <c r="F465" s="11"/>
      <c r="G465" s="11"/>
      <c r="H465" s="30">
        <v>4325</v>
      </c>
      <c r="I465" s="31">
        <v>2166.98</v>
      </c>
      <c r="K465" s="7">
        <f t="shared" ref="K465:K528" si="43">IFERROR(LN(C465/C466),"")</f>
        <v>1.3293712773933706E-2</v>
      </c>
      <c r="L465" s="7">
        <f t="shared" ref="L465:L528" si="44">IFERROR(LN(D465/D466),"")</f>
        <v>-1.413188263787038E-2</v>
      </c>
      <c r="M465" s="7">
        <f t="shared" ref="M465:M528" si="45">IFERROR(LN(E465/E466),"")</f>
        <v>4.9153602298091799E-2</v>
      </c>
      <c r="N465" s="7" t="str">
        <f t="shared" ref="N465:N528" si="46">IFERROR(LN(F465/F466),"")</f>
        <v/>
      </c>
      <c r="O465" s="7" t="str">
        <f t="shared" ref="O465:O528" si="47">IFERROR(LN(G465/G466),"")</f>
        <v/>
      </c>
      <c r="P465" s="7">
        <f t="shared" ref="P465:Q528" si="48">IFERROR(LN(H465/H466),"")</f>
        <v>-2.3094698486625289E-3</v>
      </c>
      <c r="Q465" s="7">
        <f t="shared" si="48"/>
        <v>1.6950369969241726E-3</v>
      </c>
    </row>
    <row r="466" spans="2:17">
      <c r="B466" s="17">
        <v>42822</v>
      </c>
      <c r="C466" s="8">
        <v>5156</v>
      </c>
      <c r="D466" s="8">
        <v>1354</v>
      </c>
      <c r="E466" s="8">
        <v>3275</v>
      </c>
      <c r="F466" s="8"/>
      <c r="G466" s="8"/>
      <c r="H466" s="29">
        <v>4335</v>
      </c>
      <c r="I466" s="10">
        <v>2163.31</v>
      </c>
      <c r="K466" s="7">
        <f t="shared" si="43"/>
        <v>1.9413712173885446E-3</v>
      </c>
      <c r="L466" s="7">
        <f t="shared" si="44"/>
        <v>1.4131882637870477E-2</v>
      </c>
      <c r="M466" s="7">
        <f t="shared" si="45"/>
        <v>-4.5696956900652969E-3</v>
      </c>
      <c r="N466" s="7" t="str">
        <f t="shared" si="46"/>
        <v/>
      </c>
      <c r="O466" s="7" t="str">
        <f t="shared" si="47"/>
        <v/>
      </c>
      <c r="P466" s="7">
        <f t="shared" si="48"/>
        <v>1.980262729617973E-2</v>
      </c>
      <c r="Q466" s="7">
        <f t="shared" si="48"/>
        <v>3.5425149979040559E-3</v>
      </c>
    </row>
    <row r="467" spans="2:17">
      <c r="B467" s="17">
        <v>42821</v>
      </c>
      <c r="C467" s="8">
        <v>5146</v>
      </c>
      <c r="D467" s="8">
        <v>1335</v>
      </c>
      <c r="E467" s="8">
        <v>3290</v>
      </c>
      <c r="F467" s="8"/>
      <c r="G467" s="8"/>
      <c r="H467" s="29">
        <v>4250</v>
      </c>
      <c r="I467" s="10">
        <v>2155.66</v>
      </c>
      <c r="K467" s="7">
        <f t="shared" si="43"/>
        <v>5.6513840365977784E-3</v>
      </c>
      <c r="L467" s="7">
        <f t="shared" si="44"/>
        <v>-3.8932570232399856E-2</v>
      </c>
      <c r="M467" s="7">
        <f t="shared" si="45"/>
        <v>-1.2084739215071886E-2</v>
      </c>
      <c r="N467" s="7" t="str">
        <f t="shared" si="46"/>
        <v/>
      </c>
      <c r="O467" s="7" t="str">
        <f t="shared" si="47"/>
        <v/>
      </c>
      <c r="P467" s="7">
        <f t="shared" si="48"/>
        <v>1.1771631730148311E-3</v>
      </c>
      <c r="Q467" s="7">
        <f t="shared" si="48"/>
        <v>-6.1462383138204029E-3</v>
      </c>
    </row>
    <row r="468" spans="2:17">
      <c r="B468" s="17">
        <v>42818</v>
      </c>
      <c r="C468" s="8">
        <v>5117</v>
      </c>
      <c r="D468" s="8">
        <v>1388</v>
      </c>
      <c r="E468" s="8">
        <v>3330</v>
      </c>
      <c r="F468" s="8"/>
      <c r="G468" s="8"/>
      <c r="H468" s="29">
        <v>4245</v>
      </c>
      <c r="I468" s="10">
        <v>2168.9499999999998</v>
      </c>
      <c r="K468" s="7">
        <f t="shared" si="43"/>
        <v>-1.339435729351785E-2</v>
      </c>
      <c r="L468" s="7">
        <f t="shared" si="44"/>
        <v>-1.3595916047639215E-2</v>
      </c>
      <c r="M468" s="7">
        <f t="shared" si="45"/>
        <v>1.5026298845350965E-3</v>
      </c>
      <c r="N468" s="7" t="str">
        <f t="shared" si="46"/>
        <v/>
      </c>
      <c r="O468" s="7" t="str">
        <f t="shared" si="47"/>
        <v/>
      </c>
      <c r="P468" s="7">
        <f t="shared" si="48"/>
        <v>1.1785505194442023E-3</v>
      </c>
      <c r="Q468" s="7">
        <f t="shared" si="48"/>
        <v>-1.7366593718647857E-3</v>
      </c>
    </row>
    <row r="469" spans="2:17">
      <c r="B469" s="17">
        <v>42817</v>
      </c>
      <c r="C469" s="8">
        <v>5186</v>
      </c>
      <c r="D469" s="8">
        <v>1407</v>
      </c>
      <c r="E469" s="8">
        <v>3325</v>
      </c>
      <c r="F469" s="8"/>
      <c r="G469" s="8"/>
      <c r="H469" s="29">
        <v>4240</v>
      </c>
      <c r="I469" s="10">
        <v>2172.7199999999998</v>
      </c>
      <c r="K469" s="7">
        <f t="shared" si="43"/>
        <v>-7.4921107344020129E-3</v>
      </c>
      <c r="L469" s="7">
        <f t="shared" si="44"/>
        <v>-3.5473609387983093E-3</v>
      </c>
      <c r="M469" s="7">
        <f t="shared" si="45"/>
        <v>-8.9820963158277044E-3</v>
      </c>
      <c r="N469" s="7" t="str">
        <f t="shared" si="46"/>
        <v/>
      </c>
      <c r="O469" s="7" t="str">
        <f t="shared" si="47"/>
        <v/>
      </c>
      <c r="P469" s="7">
        <f t="shared" si="48"/>
        <v>0</v>
      </c>
      <c r="Q469" s="7">
        <f t="shared" si="48"/>
        <v>2.0363884651224142E-3</v>
      </c>
    </row>
    <row r="470" spans="2:17">
      <c r="B470" s="18">
        <v>42816</v>
      </c>
      <c r="C470" s="11">
        <v>5225</v>
      </c>
      <c r="D470" s="11">
        <v>1412</v>
      </c>
      <c r="E470" s="11">
        <v>3355</v>
      </c>
      <c r="F470" s="11"/>
      <c r="G470" s="11"/>
      <c r="H470" s="30">
        <v>4240</v>
      </c>
      <c r="I470" s="31">
        <v>2168.3000000000002</v>
      </c>
      <c r="K470" s="7">
        <f t="shared" si="43"/>
        <v>-7.6263477350640707E-3</v>
      </c>
      <c r="L470" s="7">
        <f t="shared" si="44"/>
        <v>-2.7245834831000505E-2</v>
      </c>
      <c r="M470" s="7">
        <f t="shared" si="45"/>
        <v>-1.1851990587014293E-2</v>
      </c>
      <c r="N470" s="7" t="str">
        <f t="shared" si="46"/>
        <v/>
      </c>
      <c r="O470" s="7" t="str">
        <f t="shared" si="47"/>
        <v/>
      </c>
      <c r="P470" s="7">
        <f t="shared" si="48"/>
        <v>0</v>
      </c>
      <c r="Q470" s="7">
        <f t="shared" si="48"/>
        <v>-4.6380308969195486E-3</v>
      </c>
    </row>
    <row r="471" spans="2:17">
      <c r="B471" s="17">
        <v>42815</v>
      </c>
      <c r="C471" s="8">
        <v>5265</v>
      </c>
      <c r="D471" s="8">
        <v>1451</v>
      </c>
      <c r="E471" s="8">
        <v>3395</v>
      </c>
      <c r="F471" s="8"/>
      <c r="G471" s="8"/>
      <c r="H471" s="29">
        <v>4240</v>
      </c>
      <c r="I471" s="10">
        <v>2178.38</v>
      </c>
      <c r="K471" s="7">
        <f t="shared" si="43"/>
        <v>1.9011412570243728E-3</v>
      </c>
      <c r="L471" s="7">
        <f t="shared" si="44"/>
        <v>0</v>
      </c>
      <c r="M471" s="7">
        <f t="shared" si="45"/>
        <v>5.9084366861662683E-3</v>
      </c>
      <c r="N471" s="7" t="str">
        <f t="shared" si="46"/>
        <v/>
      </c>
      <c r="O471" s="7" t="str">
        <f t="shared" si="47"/>
        <v/>
      </c>
      <c r="P471" s="7">
        <f t="shared" si="48"/>
        <v>4.7281411959458957E-3</v>
      </c>
      <c r="Q471" s="7">
        <f t="shared" si="48"/>
        <v>9.8584778200678132E-3</v>
      </c>
    </row>
    <row r="472" spans="2:17">
      <c r="B472" s="17">
        <v>42814</v>
      </c>
      <c r="C472" s="8">
        <v>5255</v>
      </c>
      <c r="D472" s="8">
        <v>1451</v>
      </c>
      <c r="E472" s="8">
        <v>3375</v>
      </c>
      <c r="F472" s="8"/>
      <c r="G472" s="8"/>
      <c r="H472" s="29">
        <v>4220</v>
      </c>
      <c r="I472" s="10">
        <v>2157.0100000000002</v>
      </c>
      <c r="K472" s="7">
        <f t="shared" si="43"/>
        <v>0</v>
      </c>
      <c r="L472" s="7">
        <f t="shared" si="44"/>
        <v>-2.585177979982111E-2</v>
      </c>
      <c r="M472" s="7">
        <f t="shared" si="45"/>
        <v>-5.7569851821477822E-2</v>
      </c>
      <c r="N472" s="7" t="str">
        <f t="shared" si="46"/>
        <v/>
      </c>
      <c r="O472" s="7" t="str">
        <f t="shared" si="47"/>
        <v/>
      </c>
      <c r="P472" s="7">
        <f t="shared" si="48"/>
        <v>9.523881511255541E-3</v>
      </c>
      <c r="Q472" s="7">
        <f t="shared" si="48"/>
        <v>-3.5033437889661623E-3</v>
      </c>
    </row>
    <row r="473" spans="2:17">
      <c r="B473" s="17">
        <v>42811</v>
      </c>
      <c r="C473" s="8">
        <v>5255</v>
      </c>
      <c r="D473" s="8">
        <v>1489</v>
      </c>
      <c r="E473" s="8">
        <v>3575</v>
      </c>
      <c r="F473" s="8"/>
      <c r="G473" s="8"/>
      <c r="H473" s="29">
        <v>4180</v>
      </c>
      <c r="I473" s="10">
        <v>2164.58</v>
      </c>
      <c r="K473" s="7">
        <f t="shared" si="43"/>
        <v>-5.6926149932864578E-3</v>
      </c>
      <c r="L473" s="7">
        <f t="shared" si="44"/>
        <v>-3.3523330087536726E-3</v>
      </c>
      <c r="M473" s="7">
        <f t="shared" si="45"/>
        <v>6.202420217085821E-2</v>
      </c>
      <c r="N473" s="7" t="str">
        <f t="shared" si="46"/>
        <v/>
      </c>
      <c r="O473" s="7" t="str">
        <f t="shared" si="47"/>
        <v/>
      </c>
      <c r="P473" s="7">
        <f t="shared" si="48"/>
        <v>1.4458083175229917E-2</v>
      </c>
      <c r="Q473" s="7">
        <f t="shared" si="48"/>
        <v>6.7212965042047273E-3</v>
      </c>
    </row>
    <row r="474" spans="2:17">
      <c r="B474" s="17">
        <v>42810</v>
      </c>
      <c r="C474" s="8">
        <v>5285</v>
      </c>
      <c r="D474" s="8">
        <v>1494</v>
      </c>
      <c r="E474" s="8">
        <v>3360</v>
      </c>
      <c r="F474" s="8"/>
      <c r="G474" s="8"/>
      <c r="H474" s="29">
        <v>4120</v>
      </c>
      <c r="I474" s="10">
        <v>2150.08</v>
      </c>
      <c r="K474" s="7">
        <f t="shared" si="43"/>
        <v>1.8939399600707832E-3</v>
      </c>
      <c r="L474" s="7">
        <f t="shared" si="44"/>
        <v>-1.2637348095593267E-2</v>
      </c>
      <c r="M474" s="7">
        <f t="shared" si="45"/>
        <v>3.328597763346676E-2</v>
      </c>
      <c r="N474" s="7" t="str">
        <f t="shared" si="46"/>
        <v/>
      </c>
      <c r="O474" s="7" t="str">
        <f t="shared" si="47"/>
        <v/>
      </c>
      <c r="P474" s="7">
        <f t="shared" si="48"/>
        <v>-4.7402238894583906E-2</v>
      </c>
      <c r="Q474" s="7">
        <f t="shared" si="48"/>
        <v>7.9756112604346171E-3</v>
      </c>
    </row>
    <row r="475" spans="2:17">
      <c r="B475" s="18">
        <v>42809</v>
      </c>
      <c r="C475" s="11">
        <v>5275</v>
      </c>
      <c r="D475" s="11">
        <v>1513</v>
      </c>
      <c r="E475" s="11">
        <v>3250</v>
      </c>
      <c r="F475" s="11"/>
      <c r="G475" s="11"/>
      <c r="H475" s="30">
        <v>4320</v>
      </c>
      <c r="I475" s="31">
        <v>2133</v>
      </c>
      <c r="K475" s="7">
        <f t="shared" si="43"/>
        <v>-1.1122746397692373E-2</v>
      </c>
      <c r="L475" s="7">
        <f t="shared" si="44"/>
        <v>-9.8652559381098726E-3</v>
      </c>
      <c r="M475" s="7">
        <f t="shared" si="45"/>
        <v>0</v>
      </c>
      <c r="N475" s="7" t="str">
        <f t="shared" si="46"/>
        <v/>
      </c>
      <c r="O475" s="7" t="str">
        <f t="shared" si="47"/>
        <v/>
      </c>
      <c r="P475" s="7">
        <f t="shared" si="48"/>
        <v>-6.9204428445737952E-3</v>
      </c>
      <c r="Q475" s="7">
        <f t="shared" si="48"/>
        <v>-3.6561529241681425E-4</v>
      </c>
    </row>
    <row r="476" spans="2:17">
      <c r="B476" s="17">
        <v>42808</v>
      </c>
      <c r="C476" s="8">
        <v>5334</v>
      </c>
      <c r="D476" s="8">
        <v>1528</v>
      </c>
      <c r="E476" s="8">
        <v>3250</v>
      </c>
      <c r="F476" s="8"/>
      <c r="G476" s="8"/>
      <c r="H476" s="29">
        <v>4350</v>
      </c>
      <c r="I476" s="10">
        <v>2133.7800000000002</v>
      </c>
      <c r="K476" s="7">
        <f t="shared" si="43"/>
        <v>1.8734581437322356E-2</v>
      </c>
      <c r="L476" s="7">
        <f t="shared" si="44"/>
        <v>3.53017009525457E-2</v>
      </c>
      <c r="M476" s="7">
        <f t="shared" si="45"/>
        <v>-3.3285977633466746E-2</v>
      </c>
      <c r="N476" s="7" t="str">
        <f t="shared" si="46"/>
        <v/>
      </c>
      <c r="O476" s="7" t="str">
        <f t="shared" si="47"/>
        <v/>
      </c>
      <c r="P476" s="7">
        <f t="shared" si="48"/>
        <v>-1.5963850989014088E-2</v>
      </c>
      <c r="Q476" s="7">
        <f t="shared" si="48"/>
        <v>7.6164051891888926E-3</v>
      </c>
    </row>
    <row r="477" spans="2:17">
      <c r="B477" s="17">
        <v>42807</v>
      </c>
      <c r="C477" s="8">
        <v>5235</v>
      </c>
      <c r="D477" s="8">
        <v>1475</v>
      </c>
      <c r="E477" s="8">
        <v>3360</v>
      </c>
      <c r="F477" s="8"/>
      <c r="G477" s="8"/>
      <c r="H477" s="29">
        <v>4420</v>
      </c>
      <c r="I477" s="10">
        <v>2117.59</v>
      </c>
      <c r="K477" s="7">
        <f t="shared" si="43"/>
        <v>-1.908397525760363E-3</v>
      </c>
      <c r="L477" s="7">
        <f t="shared" si="44"/>
        <v>-9.4467639100887877E-3</v>
      </c>
      <c r="M477" s="7">
        <f t="shared" si="45"/>
        <v>0</v>
      </c>
      <c r="N477" s="7" t="str">
        <f t="shared" si="46"/>
        <v/>
      </c>
      <c r="O477" s="7" t="str">
        <f t="shared" si="47"/>
        <v/>
      </c>
      <c r="P477" s="7">
        <f t="shared" si="48"/>
        <v>1.1318620336833308E-3</v>
      </c>
      <c r="Q477" s="7">
        <f t="shared" si="48"/>
        <v>9.6040064972382488E-3</v>
      </c>
    </row>
    <row r="478" spans="2:17">
      <c r="B478" s="17">
        <v>42804</v>
      </c>
      <c r="C478" s="8">
        <v>5245</v>
      </c>
      <c r="D478" s="8">
        <v>1489</v>
      </c>
      <c r="E478" s="8">
        <v>3360</v>
      </c>
      <c r="F478" s="8"/>
      <c r="G478" s="8"/>
      <c r="H478" s="29">
        <v>4415</v>
      </c>
      <c r="I478" s="10">
        <v>2097.35</v>
      </c>
      <c r="K478" s="7">
        <f t="shared" si="43"/>
        <v>-3.8059037376783006E-3</v>
      </c>
      <c r="L478" s="7">
        <f t="shared" si="44"/>
        <v>3.3636089566832024E-3</v>
      </c>
      <c r="M478" s="7">
        <f t="shared" si="45"/>
        <v>0</v>
      </c>
      <c r="N478" s="7" t="str">
        <f t="shared" si="46"/>
        <v/>
      </c>
      <c r="O478" s="7" t="str">
        <f t="shared" si="47"/>
        <v/>
      </c>
      <c r="P478" s="7">
        <f t="shared" si="48"/>
        <v>-3.3917500011208836E-3</v>
      </c>
      <c r="Q478" s="7">
        <f t="shared" si="48"/>
        <v>3.0035286557922622E-3</v>
      </c>
    </row>
    <row r="479" spans="2:17">
      <c r="B479" s="17">
        <v>42803</v>
      </c>
      <c r="C479" s="8">
        <v>5265</v>
      </c>
      <c r="D479" s="8">
        <v>1484</v>
      </c>
      <c r="E479" s="8">
        <v>3360</v>
      </c>
      <c r="F479" s="8"/>
      <c r="G479" s="8"/>
      <c r="H479" s="29">
        <v>4430</v>
      </c>
      <c r="I479" s="10">
        <v>2091.06</v>
      </c>
      <c r="K479" s="7">
        <f t="shared" si="43"/>
        <v>7.6263477350642069E-3</v>
      </c>
      <c r="L479" s="7">
        <f t="shared" si="44"/>
        <v>6.0831549534054626E-3</v>
      </c>
      <c r="M479" s="7">
        <f t="shared" si="45"/>
        <v>0</v>
      </c>
      <c r="N479" s="7" t="str">
        <f t="shared" si="46"/>
        <v/>
      </c>
      <c r="O479" s="7" t="str">
        <f t="shared" si="47"/>
        <v/>
      </c>
      <c r="P479" s="7">
        <f t="shared" si="48"/>
        <v>0</v>
      </c>
      <c r="Q479" s="7">
        <f t="shared" si="48"/>
        <v>-2.0781238444283331E-3</v>
      </c>
    </row>
    <row r="480" spans="2:17">
      <c r="B480" s="18">
        <v>42802</v>
      </c>
      <c r="C480" s="11">
        <v>5225</v>
      </c>
      <c r="D480" s="11">
        <v>1475</v>
      </c>
      <c r="E480" s="11">
        <v>3360</v>
      </c>
      <c r="F480" s="11"/>
      <c r="G480" s="11"/>
      <c r="H480" s="30">
        <v>4430</v>
      </c>
      <c r="I480" s="31">
        <v>2095.41</v>
      </c>
      <c r="K480" s="7">
        <f t="shared" si="43"/>
        <v>-7.6263477350640707E-3</v>
      </c>
      <c r="L480" s="7">
        <f t="shared" si="44"/>
        <v>-6.0831549534055805E-3</v>
      </c>
      <c r="M480" s="7">
        <f t="shared" si="45"/>
        <v>0</v>
      </c>
      <c r="N480" s="7" t="str">
        <f t="shared" si="46"/>
        <v/>
      </c>
      <c r="O480" s="7" t="str">
        <f t="shared" si="47"/>
        <v/>
      </c>
      <c r="P480" s="7">
        <f t="shared" si="48"/>
        <v>-1.1280317044985255E-3</v>
      </c>
      <c r="Q480" s="7">
        <f t="shared" si="48"/>
        <v>6.4924837462228887E-4</v>
      </c>
    </row>
    <row r="481" spans="2:17">
      <c r="B481" s="17">
        <v>42801</v>
      </c>
      <c r="C481" s="8">
        <v>5265</v>
      </c>
      <c r="D481" s="8">
        <v>1484</v>
      </c>
      <c r="E481" s="8">
        <v>3360</v>
      </c>
      <c r="F481" s="8"/>
      <c r="G481" s="8"/>
      <c r="H481" s="29">
        <v>4435</v>
      </c>
      <c r="I481" s="10">
        <v>2094.0500000000002</v>
      </c>
      <c r="K481" s="7">
        <f t="shared" si="43"/>
        <v>1.9011412570243728E-3</v>
      </c>
      <c r="L481" s="7">
        <f t="shared" si="44"/>
        <v>-3.363608956683267E-3</v>
      </c>
      <c r="M481" s="7">
        <f t="shared" si="45"/>
        <v>0</v>
      </c>
      <c r="N481" s="7" t="str">
        <f t="shared" si="46"/>
        <v/>
      </c>
      <c r="O481" s="7" t="str">
        <f t="shared" si="47"/>
        <v/>
      </c>
      <c r="P481" s="7">
        <f t="shared" si="48"/>
        <v>3.3879196719360434E-3</v>
      </c>
      <c r="Q481" s="7">
        <f t="shared" si="48"/>
        <v>6.0784637064101484E-3</v>
      </c>
    </row>
    <row r="482" spans="2:17">
      <c r="B482" s="17">
        <v>42800</v>
      </c>
      <c r="C482" s="8">
        <v>5255</v>
      </c>
      <c r="D482" s="8">
        <v>1489</v>
      </c>
      <c r="E482" s="8">
        <v>3360</v>
      </c>
      <c r="F482" s="8"/>
      <c r="G482" s="8"/>
      <c r="H482" s="29">
        <v>4420</v>
      </c>
      <c r="I482" s="10">
        <v>2081.36</v>
      </c>
      <c r="K482" s="7">
        <f t="shared" si="43"/>
        <v>3.8131600064141898E-3</v>
      </c>
      <c r="L482" s="7">
        <f t="shared" si="44"/>
        <v>-2.5854937042456765E-2</v>
      </c>
      <c r="M482" s="7">
        <f t="shared" si="45"/>
        <v>0</v>
      </c>
      <c r="N482" s="7" t="str">
        <f t="shared" si="46"/>
        <v/>
      </c>
      <c r="O482" s="7" t="str">
        <f t="shared" si="47"/>
        <v/>
      </c>
      <c r="P482" s="7">
        <f t="shared" si="48"/>
        <v>-4.5146803545265827E-3</v>
      </c>
      <c r="Q482" s="7">
        <f t="shared" si="48"/>
        <v>1.2547746778065847E-3</v>
      </c>
    </row>
    <row r="483" spans="2:17">
      <c r="B483" s="17">
        <v>42797</v>
      </c>
      <c r="C483" s="8">
        <v>5235</v>
      </c>
      <c r="D483" s="8">
        <v>1528</v>
      </c>
      <c r="E483" s="8">
        <v>3360</v>
      </c>
      <c r="F483" s="8"/>
      <c r="G483" s="8"/>
      <c r="H483" s="29">
        <v>4440</v>
      </c>
      <c r="I483" s="10">
        <v>2078.75</v>
      </c>
      <c r="K483" s="7">
        <f t="shared" si="43"/>
        <v>-9.5057749997007317E-3</v>
      </c>
      <c r="L483" s="7">
        <f t="shared" si="44"/>
        <v>1.3175421158564328E-2</v>
      </c>
      <c r="M483" s="7">
        <f t="shared" si="45"/>
        <v>0</v>
      </c>
      <c r="N483" s="7" t="str">
        <f t="shared" si="46"/>
        <v/>
      </c>
      <c r="O483" s="7" t="str">
        <f t="shared" si="47"/>
        <v/>
      </c>
      <c r="P483" s="7">
        <f t="shared" si="48"/>
        <v>1.0186845306992997E-2</v>
      </c>
      <c r="Q483" s="7">
        <f t="shared" si="48"/>
        <v>-1.1431702433654939E-2</v>
      </c>
    </row>
    <row r="484" spans="2:17">
      <c r="B484" s="17">
        <v>42796</v>
      </c>
      <c r="C484" s="8">
        <v>5285</v>
      </c>
      <c r="D484" s="8">
        <v>1508</v>
      </c>
      <c r="E484" s="8">
        <v>3360</v>
      </c>
      <c r="F484" s="8"/>
      <c r="G484" s="8"/>
      <c r="H484" s="29">
        <v>4395</v>
      </c>
      <c r="I484" s="10">
        <v>2102.65</v>
      </c>
      <c r="K484" s="7">
        <f t="shared" si="43"/>
        <v>1.8939399600707832E-3</v>
      </c>
      <c r="L484" s="7">
        <f t="shared" si="44"/>
        <v>-1.5789801732635195E-2</v>
      </c>
      <c r="M484" s="7">
        <f t="shared" si="45"/>
        <v>0</v>
      </c>
      <c r="N484" s="7" t="str">
        <f t="shared" si="46"/>
        <v/>
      </c>
      <c r="O484" s="7" t="str">
        <f t="shared" si="47"/>
        <v/>
      </c>
      <c r="P484" s="7">
        <f t="shared" si="48"/>
        <v>-1.1312337828727577E-2</v>
      </c>
      <c r="Q484" s="7">
        <f t="shared" si="48"/>
        <v>5.2500066941707883E-3</v>
      </c>
    </row>
    <row r="485" spans="2:17">
      <c r="B485" s="18">
        <v>42794</v>
      </c>
      <c r="C485" s="11">
        <v>5275</v>
      </c>
      <c r="D485" s="11">
        <v>1532</v>
      </c>
      <c r="E485" s="11">
        <v>3360</v>
      </c>
      <c r="F485" s="11"/>
      <c r="G485" s="11"/>
      <c r="H485" s="30">
        <v>4445</v>
      </c>
      <c r="I485" s="31">
        <v>2091.64</v>
      </c>
      <c r="K485" s="7">
        <f t="shared" si="43"/>
        <v>1.8975337761914111E-3</v>
      </c>
      <c r="L485" s="7">
        <f t="shared" si="44"/>
        <v>0</v>
      </c>
      <c r="M485" s="7">
        <f t="shared" si="45"/>
        <v>0</v>
      </c>
      <c r="N485" s="7" t="str">
        <f t="shared" si="46"/>
        <v/>
      </c>
      <c r="O485" s="7" t="str">
        <f t="shared" si="47"/>
        <v/>
      </c>
      <c r="P485" s="7">
        <f t="shared" si="48"/>
        <v>-8.9586265448915719E-3</v>
      </c>
      <c r="Q485" s="7">
        <f t="shared" si="48"/>
        <v>2.9302226292330729E-3</v>
      </c>
    </row>
    <row r="486" spans="2:17">
      <c r="B486" s="17">
        <v>42793</v>
      </c>
      <c r="C486" s="8">
        <v>5265</v>
      </c>
      <c r="D486" s="8">
        <v>1532</v>
      </c>
      <c r="E486" s="8">
        <v>3360</v>
      </c>
      <c r="F486" s="8"/>
      <c r="G486" s="8"/>
      <c r="H486" s="29">
        <v>4485</v>
      </c>
      <c r="I486" s="10">
        <v>2085.52</v>
      </c>
      <c r="K486" s="7">
        <f t="shared" si="43"/>
        <v>7.6263477350642069E-3</v>
      </c>
      <c r="L486" s="7">
        <f t="shared" si="44"/>
        <v>0</v>
      </c>
      <c r="M486" s="7">
        <f t="shared" si="45"/>
        <v>0</v>
      </c>
      <c r="N486" s="7" t="str">
        <f t="shared" si="46"/>
        <v/>
      </c>
      <c r="O486" s="7" t="str">
        <f t="shared" si="47"/>
        <v/>
      </c>
      <c r="P486" s="7">
        <f t="shared" si="48"/>
        <v>-6.6666913581893451E-3</v>
      </c>
      <c r="Q486" s="7">
        <f t="shared" si="48"/>
        <v>-4.1151927613915463E-3</v>
      </c>
    </row>
    <row r="487" spans="2:17">
      <c r="B487" s="17">
        <v>42790</v>
      </c>
      <c r="C487" s="8">
        <v>5225</v>
      </c>
      <c r="D487" s="8">
        <v>1532</v>
      </c>
      <c r="E487" s="8">
        <v>3360</v>
      </c>
      <c r="F487" s="8"/>
      <c r="G487" s="8"/>
      <c r="H487" s="29">
        <v>4515</v>
      </c>
      <c r="I487" s="10">
        <v>2094.12</v>
      </c>
      <c r="K487" s="7">
        <f t="shared" si="43"/>
        <v>-5.7252064780397372E-3</v>
      </c>
      <c r="L487" s="7">
        <f t="shared" si="44"/>
        <v>-2.513828795508451E-2</v>
      </c>
      <c r="M487" s="7">
        <f t="shared" si="45"/>
        <v>-1.4771317320312543E-2</v>
      </c>
      <c r="N487" s="7" t="str">
        <f t="shared" si="46"/>
        <v/>
      </c>
      <c r="O487" s="7" t="str">
        <f t="shared" si="47"/>
        <v/>
      </c>
      <c r="P487" s="7">
        <f t="shared" si="48"/>
        <v>-3.3167526259939265E-3</v>
      </c>
      <c r="Q487" s="7">
        <f t="shared" si="48"/>
        <v>-6.4306760550833448E-3</v>
      </c>
    </row>
    <row r="488" spans="2:17">
      <c r="B488" s="17">
        <v>42789</v>
      </c>
      <c r="C488" s="8">
        <v>5255</v>
      </c>
      <c r="D488" s="8">
        <v>1571</v>
      </c>
      <c r="E488" s="8">
        <v>3410</v>
      </c>
      <c r="F488" s="8"/>
      <c r="G488" s="8"/>
      <c r="H488" s="29">
        <v>4530</v>
      </c>
      <c r="I488" s="10">
        <v>2107.63</v>
      </c>
      <c r="K488" s="7">
        <f t="shared" si="43"/>
        <v>-3.7986750332157839E-3</v>
      </c>
      <c r="L488" s="7">
        <f t="shared" si="44"/>
        <v>-2.1411397308495041E-2</v>
      </c>
      <c r="M488" s="7">
        <f t="shared" si="45"/>
        <v>0</v>
      </c>
      <c r="N488" s="7" t="str">
        <f t="shared" si="46"/>
        <v/>
      </c>
      <c r="O488" s="7" t="str">
        <f t="shared" si="47"/>
        <v/>
      </c>
      <c r="P488" s="7">
        <f t="shared" si="48"/>
        <v>0</v>
      </c>
      <c r="Q488" s="7">
        <f t="shared" si="48"/>
        <v>4.840730570247029E-4</v>
      </c>
    </row>
    <row r="489" spans="2:17">
      <c r="B489" s="17">
        <v>42788</v>
      </c>
      <c r="C489" s="8">
        <v>5275</v>
      </c>
      <c r="D489" s="8">
        <v>1605</v>
      </c>
      <c r="E489" s="8">
        <v>3410</v>
      </c>
      <c r="F489" s="8"/>
      <c r="G489" s="8"/>
      <c r="H489" s="29">
        <v>4530</v>
      </c>
      <c r="I489" s="10">
        <v>2106.61</v>
      </c>
      <c r="K489" s="7">
        <f t="shared" si="43"/>
        <v>7.6118350396300744E-3</v>
      </c>
      <c r="L489" s="7">
        <f t="shared" si="44"/>
        <v>-5.5918132657778296E-3</v>
      </c>
      <c r="M489" s="7">
        <f t="shared" si="45"/>
        <v>1.1799546931155031E-2</v>
      </c>
      <c r="N489" s="7" t="str">
        <f t="shared" si="46"/>
        <v/>
      </c>
      <c r="O489" s="7" t="str">
        <f t="shared" si="47"/>
        <v/>
      </c>
      <c r="P489" s="7">
        <f t="shared" si="48"/>
        <v>-1.1031440721573171E-3</v>
      </c>
      <c r="Q489" s="7">
        <f t="shared" si="48"/>
        <v>1.7484100103389796E-3</v>
      </c>
    </row>
    <row r="490" spans="2:17">
      <c r="B490" s="18">
        <v>42787</v>
      </c>
      <c r="C490" s="11">
        <v>5235</v>
      </c>
      <c r="D490" s="11">
        <v>1614</v>
      </c>
      <c r="E490" s="11">
        <v>3370</v>
      </c>
      <c r="F490" s="11"/>
      <c r="G490" s="11"/>
      <c r="H490" s="30">
        <v>4535</v>
      </c>
      <c r="I490" s="31">
        <v>2102.9299999999998</v>
      </c>
      <c r="K490" s="7">
        <f t="shared" si="43"/>
        <v>0</v>
      </c>
      <c r="L490" s="7">
        <f t="shared" si="44"/>
        <v>2.481390851385476E-3</v>
      </c>
      <c r="M490" s="7">
        <f t="shared" si="45"/>
        <v>1.4947961435873148E-2</v>
      </c>
      <c r="N490" s="7" t="str">
        <f t="shared" si="46"/>
        <v/>
      </c>
      <c r="O490" s="7" t="str">
        <f t="shared" si="47"/>
        <v/>
      </c>
      <c r="P490" s="7">
        <f t="shared" si="48"/>
        <v>-4.4004471448217085E-3</v>
      </c>
      <c r="Q490" s="7">
        <f t="shared" si="48"/>
        <v>8.855363886606224E-3</v>
      </c>
    </row>
    <row r="491" spans="2:17">
      <c r="B491" s="17">
        <v>42786</v>
      </c>
      <c r="C491" s="8">
        <v>5235</v>
      </c>
      <c r="D491" s="8">
        <v>1610</v>
      </c>
      <c r="E491" s="8">
        <v>3320</v>
      </c>
      <c r="F491" s="8"/>
      <c r="G491" s="8"/>
      <c r="H491" s="29">
        <v>4555</v>
      </c>
      <c r="I491" s="10">
        <v>2084.39</v>
      </c>
      <c r="K491" s="7">
        <f t="shared" si="43"/>
        <v>0</v>
      </c>
      <c r="L491" s="7">
        <f t="shared" si="44"/>
        <v>-2.0289660058759363E-2</v>
      </c>
      <c r="M491" s="7">
        <f t="shared" si="45"/>
        <v>-1.9389123435841153E-2</v>
      </c>
      <c r="N491" s="7" t="str">
        <f t="shared" si="46"/>
        <v/>
      </c>
      <c r="O491" s="7" t="str">
        <f t="shared" si="47"/>
        <v/>
      </c>
      <c r="P491" s="7">
        <f t="shared" si="48"/>
        <v>4.4004471448216712E-3</v>
      </c>
      <c r="Q491" s="7">
        <f t="shared" si="48"/>
        <v>1.8295455010468573E-3</v>
      </c>
    </row>
    <row r="492" spans="2:17">
      <c r="B492" s="17">
        <v>42783</v>
      </c>
      <c r="C492" s="8">
        <v>5235</v>
      </c>
      <c r="D492" s="8">
        <v>1643</v>
      </c>
      <c r="E492" s="8">
        <v>3385</v>
      </c>
      <c r="F492" s="8"/>
      <c r="G492" s="8"/>
      <c r="H492" s="29">
        <v>4535</v>
      </c>
      <c r="I492" s="10">
        <v>2080.58</v>
      </c>
      <c r="K492" s="7">
        <f t="shared" si="43"/>
        <v>1.9120464716254415E-3</v>
      </c>
      <c r="L492" s="7">
        <f t="shared" si="44"/>
        <v>-1.2099361155659568E-2</v>
      </c>
      <c r="M492" s="7">
        <f t="shared" si="45"/>
        <v>0</v>
      </c>
      <c r="N492" s="7" t="str">
        <f t="shared" si="46"/>
        <v/>
      </c>
      <c r="O492" s="7" t="str">
        <f t="shared" si="47"/>
        <v/>
      </c>
      <c r="P492" s="7">
        <f t="shared" si="48"/>
        <v>-1.1019284861566439E-3</v>
      </c>
      <c r="Q492" s="7">
        <f t="shared" si="48"/>
        <v>-6.0541705954028418E-4</v>
      </c>
    </row>
    <row r="493" spans="2:17">
      <c r="B493" s="17">
        <v>42782</v>
      </c>
      <c r="C493" s="8">
        <v>5225</v>
      </c>
      <c r="D493" s="8">
        <v>1663</v>
      </c>
      <c r="E493" s="8">
        <v>3385</v>
      </c>
      <c r="F493" s="8"/>
      <c r="G493" s="8"/>
      <c r="H493" s="29">
        <v>4540</v>
      </c>
      <c r="I493" s="10">
        <v>2081.84</v>
      </c>
      <c r="K493" s="7">
        <f t="shared" si="43"/>
        <v>9.4222406522751854E-3</v>
      </c>
      <c r="L493" s="7">
        <f t="shared" si="44"/>
        <v>-3.3701090614571022E-2</v>
      </c>
      <c r="M493" s="7">
        <f t="shared" si="45"/>
        <v>0</v>
      </c>
      <c r="N493" s="7" t="str">
        <f t="shared" si="46"/>
        <v/>
      </c>
      <c r="O493" s="7" t="str">
        <f t="shared" si="47"/>
        <v/>
      </c>
      <c r="P493" s="7">
        <f t="shared" si="48"/>
        <v>-3.2985186586650477E-3</v>
      </c>
      <c r="Q493" s="7">
        <f t="shared" si="48"/>
        <v>-9.6982507541481763E-4</v>
      </c>
    </row>
    <row r="494" spans="2:17">
      <c r="B494" s="17">
        <v>42781</v>
      </c>
      <c r="C494" s="8">
        <v>5176</v>
      </c>
      <c r="D494" s="8">
        <v>1720</v>
      </c>
      <c r="E494" s="8">
        <v>3385</v>
      </c>
      <c r="F494" s="8"/>
      <c r="G494" s="8"/>
      <c r="H494" s="29">
        <v>4555</v>
      </c>
      <c r="I494" s="10">
        <v>2083.86</v>
      </c>
      <c r="K494" s="7">
        <f t="shared" si="43"/>
        <v>3.8714721216584072E-3</v>
      </c>
      <c r="L494" s="7">
        <f t="shared" si="44"/>
        <v>2.5317807984289786E-2</v>
      </c>
      <c r="M494" s="7">
        <f t="shared" si="45"/>
        <v>0</v>
      </c>
      <c r="N494" s="7" t="str">
        <f t="shared" si="46"/>
        <v/>
      </c>
      <c r="O494" s="7" t="str">
        <f t="shared" si="47"/>
        <v/>
      </c>
      <c r="P494" s="7">
        <f t="shared" si="48"/>
        <v>-2.1929833350101029E-3</v>
      </c>
      <c r="Q494" s="7">
        <f t="shared" si="48"/>
        <v>4.4680398395442649E-3</v>
      </c>
    </row>
    <row r="495" spans="2:17">
      <c r="B495" s="18">
        <v>42780</v>
      </c>
      <c r="C495" s="11">
        <v>5156</v>
      </c>
      <c r="D495" s="11">
        <v>1677</v>
      </c>
      <c r="E495" s="11">
        <v>3385</v>
      </c>
      <c r="F495" s="11"/>
      <c r="G495" s="11"/>
      <c r="H495" s="30">
        <v>4565</v>
      </c>
      <c r="I495" s="31">
        <v>2074.5700000000002</v>
      </c>
      <c r="K495" s="7">
        <f t="shared" si="43"/>
        <v>1.9413712173885446E-3</v>
      </c>
      <c r="L495" s="7">
        <f t="shared" si="44"/>
        <v>6.5294123567587764E-2</v>
      </c>
      <c r="M495" s="7">
        <f t="shared" si="45"/>
        <v>2.9585820397452626E-3</v>
      </c>
      <c r="N495" s="7" t="str">
        <f t="shared" si="46"/>
        <v/>
      </c>
      <c r="O495" s="7" t="str">
        <f t="shared" si="47"/>
        <v/>
      </c>
      <c r="P495" s="7">
        <f t="shared" si="48"/>
        <v>0</v>
      </c>
      <c r="Q495" s="7">
        <f t="shared" si="48"/>
        <v>-1.9647412429250164E-3</v>
      </c>
    </row>
    <row r="496" spans="2:17">
      <c r="B496" s="17">
        <v>42779</v>
      </c>
      <c r="C496" s="8">
        <v>5146</v>
      </c>
      <c r="D496" s="8">
        <v>1571</v>
      </c>
      <c r="E496" s="8">
        <v>3375</v>
      </c>
      <c r="F496" s="8"/>
      <c r="G496" s="8"/>
      <c r="H496" s="29">
        <v>4565</v>
      </c>
      <c r="I496" s="10">
        <v>2078.65</v>
      </c>
      <c r="K496" s="7">
        <f t="shared" si="43"/>
        <v>5.6513840365977784E-3</v>
      </c>
      <c r="L496" s="7">
        <f t="shared" si="44"/>
        <v>3.4318680300046013E-2</v>
      </c>
      <c r="M496" s="7">
        <f t="shared" si="45"/>
        <v>-8.1067823088781771E-2</v>
      </c>
      <c r="N496" s="7" t="str">
        <f t="shared" si="46"/>
        <v/>
      </c>
      <c r="O496" s="7" t="str">
        <f t="shared" si="47"/>
        <v/>
      </c>
      <c r="P496" s="7">
        <f t="shared" si="48"/>
        <v>-2.1881846805528941E-3</v>
      </c>
      <c r="Q496" s="7">
        <f t="shared" si="48"/>
        <v>1.7189373787112731E-3</v>
      </c>
    </row>
    <row r="497" spans="2:17">
      <c r="B497" s="17">
        <v>42776</v>
      </c>
      <c r="C497" s="8">
        <v>5117</v>
      </c>
      <c r="D497" s="8">
        <v>1518</v>
      </c>
      <c r="E497" s="8">
        <v>3660</v>
      </c>
      <c r="F497" s="8"/>
      <c r="G497" s="8"/>
      <c r="H497" s="29">
        <v>4575</v>
      </c>
      <c r="I497" s="10">
        <v>2075.08</v>
      </c>
      <c r="K497" s="7">
        <f t="shared" si="43"/>
        <v>-3.7062365647052729E-3</v>
      </c>
      <c r="L497" s="7">
        <f t="shared" si="44"/>
        <v>3.2992441672192729E-3</v>
      </c>
      <c r="M497" s="7">
        <f t="shared" si="45"/>
        <v>1.3670542115330967E-3</v>
      </c>
      <c r="N497" s="7" t="str">
        <f t="shared" si="46"/>
        <v/>
      </c>
      <c r="O497" s="7" t="str">
        <f t="shared" si="47"/>
        <v/>
      </c>
      <c r="P497" s="7">
        <f t="shared" si="48"/>
        <v>-3.2733253449691376E-3</v>
      </c>
      <c r="Q497" s="7">
        <f t="shared" si="48"/>
        <v>4.4434213984471099E-3</v>
      </c>
    </row>
    <row r="498" spans="2:17">
      <c r="B498" s="17">
        <v>42775</v>
      </c>
      <c r="C498" s="8">
        <v>5136</v>
      </c>
      <c r="D498" s="8">
        <v>1513</v>
      </c>
      <c r="E498" s="8">
        <v>3655</v>
      </c>
      <c r="F498" s="8"/>
      <c r="G498" s="8"/>
      <c r="H498" s="29">
        <v>4590</v>
      </c>
      <c r="I498" s="10">
        <v>2065.88</v>
      </c>
      <c r="K498" s="7">
        <f t="shared" si="43"/>
        <v>0</v>
      </c>
      <c r="L498" s="7">
        <f t="shared" si="44"/>
        <v>1.263734809559324E-2</v>
      </c>
      <c r="M498" s="7">
        <f t="shared" si="45"/>
        <v>8.1183348837471553E-2</v>
      </c>
      <c r="N498" s="7" t="str">
        <f t="shared" si="46"/>
        <v/>
      </c>
      <c r="O498" s="7" t="str">
        <f t="shared" si="47"/>
        <v/>
      </c>
      <c r="P498" s="7">
        <f t="shared" si="48"/>
        <v>0</v>
      </c>
      <c r="Q498" s="7">
        <f t="shared" si="48"/>
        <v>3.8731917520437717E-4</v>
      </c>
    </row>
    <row r="499" spans="2:17">
      <c r="B499" s="17">
        <v>42774</v>
      </c>
      <c r="C499" s="8">
        <v>5136</v>
      </c>
      <c r="D499" s="8">
        <v>1494</v>
      </c>
      <c r="E499" s="8">
        <v>3370</v>
      </c>
      <c r="F499" s="8"/>
      <c r="G499" s="8"/>
      <c r="H499" s="29">
        <v>4590</v>
      </c>
      <c r="I499" s="10">
        <v>2065.08</v>
      </c>
      <c r="K499" s="7">
        <f t="shared" si="43"/>
        <v>-1.3537240184713589E-2</v>
      </c>
      <c r="L499" s="7">
        <f t="shared" si="44"/>
        <v>-1.9224987202399214E-2</v>
      </c>
      <c r="M499" s="7">
        <f t="shared" si="45"/>
        <v>-8.8626872578453173E-3</v>
      </c>
      <c r="N499" s="7" t="str">
        <f t="shared" si="46"/>
        <v/>
      </c>
      <c r="O499" s="7" t="str">
        <f t="shared" si="47"/>
        <v/>
      </c>
      <c r="P499" s="7">
        <f t="shared" si="48"/>
        <v>-1.0887317351965606E-3</v>
      </c>
      <c r="Q499" s="7">
        <f t="shared" si="48"/>
        <v>-4.8933867983936927E-3</v>
      </c>
    </row>
    <row r="500" spans="2:17">
      <c r="B500" s="18">
        <v>42773</v>
      </c>
      <c r="C500" s="11">
        <v>5206</v>
      </c>
      <c r="D500" s="11">
        <v>1523</v>
      </c>
      <c r="E500" s="11">
        <v>3400</v>
      </c>
      <c r="F500" s="11"/>
      <c r="G500" s="11"/>
      <c r="H500" s="30">
        <v>4595</v>
      </c>
      <c r="I500" s="31">
        <v>2075.21</v>
      </c>
      <c r="K500" s="7">
        <f t="shared" si="43"/>
        <v>-5.555037750126504E-3</v>
      </c>
      <c r="L500" s="7">
        <f t="shared" si="44"/>
        <v>-2.2078818938836571E-2</v>
      </c>
      <c r="M500" s="7">
        <f t="shared" si="45"/>
        <v>0</v>
      </c>
      <c r="N500" s="7" t="str">
        <f t="shared" si="46"/>
        <v/>
      </c>
      <c r="O500" s="7" t="str">
        <f t="shared" si="47"/>
        <v/>
      </c>
      <c r="P500" s="7">
        <f t="shared" si="48"/>
        <v>7.6461322813556566E-3</v>
      </c>
      <c r="Q500" s="7">
        <f t="shared" si="48"/>
        <v>-1.1799070446397854E-3</v>
      </c>
    </row>
    <row r="501" spans="2:17">
      <c r="B501" s="17">
        <v>42772</v>
      </c>
      <c r="C501" s="8">
        <v>5235</v>
      </c>
      <c r="D501" s="8">
        <v>1557</v>
      </c>
      <c r="E501" s="8">
        <v>3400</v>
      </c>
      <c r="F501" s="8"/>
      <c r="G501" s="8"/>
      <c r="H501" s="29">
        <v>4560</v>
      </c>
      <c r="I501" s="10">
        <v>2077.66</v>
      </c>
      <c r="K501" s="7">
        <f t="shared" si="43"/>
        <v>-1.3094408561061159E-2</v>
      </c>
      <c r="L501" s="7">
        <f t="shared" si="44"/>
        <v>-1.2129098583826072E-2</v>
      </c>
      <c r="M501" s="7">
        <f t="shared" si="45"/>
        <v>-7.6416230444363173E-2</v>
      </c>
      <c r="N501" s="7" t="str">
        <f t="shared" si="46"/>
        <v/>
      </c>
      <c r="O501" s="7" t="str">
        <f t="shared" si="47"/>
        <v/>
      </c>
      <c r="P501" s="7">
        <f t="shared" si="48"/>
        <v>-6.5574005461590517E-3</v>
      </c>
      <c r="Q501" s="7">
        <f t="shared" si="48"/>
        <v>2.1682471236938857E-3</v>
      </c>
    </row>
    <row r="502" spans="2:17">
      <c r="B502" s="17">
        <v>42769</v>
      </c>
      <c r="C502" s="8">
        <v>5304</v>
      </c>
      <c r="D502" s="8">
        <v>1576</v>
      </c>
      <c r="E502" s="8">
        <v>3670</v>
      </c>
      <c r="F502" s="8"/>
      <c r="G502" s="8"/>
      <c r="H502" s="29">
        <v>4590</v>
      </c>
      <c r="I502" s="10">
        <v>2073.16</v>
      </c>
      <c r="K502" s="7">
        <f t="shared" si="43"/>
        <v>-1.8835944540603338E-3</v>
      </c>
      <c r="L502" s="7">
        <f t="shared" si="44"/>
        <v>8.6088867699114349E-2</v>
      </c>
      <c r="M502" s="7">
        <f t="shared" si="45"/>
        <v>-1.3614705983210744E-3</v>
      </c>
      <c r="N502" s="7" t="str">
        <f t="shared" si="46"/>
        <v/>
      </c>
      <c r="O502" s="7" t="str">
        <f t="shared" si="47"/>
        <v/>
      </c>
      <c r="P502" s="7">
        <f t="shared" si="48"/>
        <v>-1.0887317351965606E-3</v>
      </c>
      <c r="Q502" s="7">
        <f t="shared" si="48"/>
        <v>1.0376023150082119E-3</v>
      </c>
    </row>
    <row r="503" spans="2:17">
      <c r="B503" s="17">
        <v>42768</v>
      </c>
      <c r="C503" s="8">
        <v>5314</v>
      </c>
      <c r="D503" s="8">
        <v>1446</v>
      </c>
      <c r="E503" s="8">
        <v>3675</v>
      </c>
      <c r="F503" s="8"/>
      <c r="G503" s="8"/>
      <c r="H503" s="29">
        <v>4595</v>
      </c>
      <c r="I503" s="10">
        <v>2071.0100000000002</v>
      </c>
      <c r="K503" s="7">
        <f t="shared" si="43"/>
        <v>-3.7565784222008004E-3</v>
      </c>
      <c r="L503" s="7">
        <f t="shared" si="44"/>
        <v>-0.31227347558910312</v>
      </c>
      <c r="M503" s="7">
        <f t="shared" si="45"/>
        <v>-1.2170535620255179E-2</v>
      </c>
      <c r="N503" s="7" t="str">
        <f t="shared" si="46"/>
        <v/>
      </c>
      <c r="O503" s="7" t="str">
        <f t="shared" si="47"/>
        <v/>
      </c>
      <c r="P503" s="7">
        <f t="shared" si="48"/>
        <v>-1.0875476873989933E-3</v>
      </c>
      <c r="Q503" s="7">
        <f t="shared" si="48"/>
        <v>-4.5622253338585888E-3</v>
      </c>
    </row>
    <row r="504" spans="2:17">
      <c r="B504" s="17">
        <v>42767</v>
      </c>
      <c r="C504" s="8">
        <v>5334</v>
      </c>
      <c r="D504" s="8">
        <v>1976</v>
      </c>
      <c r="E504" s="8">
        <v>3720</v>
      </c>
      <c r="F504" s="8"/>
      <c r="G504" s="8"/>
      <c r="H504" s="29">
        <v>4600</v>
      </c>
      <c r="I504" s="10">
        <v>2080.48</v>
      </c>
      <c r="K504" s="7">
        <f t="shared" si="43"/>
        <v>3.7565784222006763E-3</v>
      </c>
      <c r="L504" s="7">
        <f t="shared" si="44"/>
        <v>7.6200521114669099E-3</v>
      </c>
      <c r="M504" s="7">
        <f t="shared" si="45"/>
        <v>7.1011035643188697E-2</v>
      </c>
      <c r="N504" s="7" t="str">
        <f t="shared" si="46"/>
        <v/>
      </c>
      <c r="O504" s="7" t="str">
        <f t="shared" si="47"/>
        <v/>
      </c>
      <c r="P504" s="7">
        <f t="shared" si="48"/>
        <v>0</v>
      </c>
      <c r="Q504" s="7">
        <f t="shared" si="48"/>
        <v>6.2246316627106316E-3</v>
      </c>
    </row>
    <row r="505" spans="2:17">
      <c r="B505" s="18">
        <v>42766</v>
      </c>
      <c r="C505" s="11">
        <v>5314</v>
      </c>
      <c r="D505" s="11">
        <v>1961</v>
      </c>
      <c r="E505" s="11">
        <v>3465</v>
      </c>
      <c r="F505" s="11"/>
      <c r="G505" s="11"/>
      <c r="H505" s="30">
        <v>4600</v>
      </c>
      <c r="I505" s="31">
        <v>2067.5700000000002</v>
      </c>
      <c r="K505" s="7">
        <f t="shared" si="43"/>
        <v>-1.1227662855677674E-2</v>
      </c>
      <c r="L505" s="7">
        <f t="shared" si="44"/>
        <v>-3.4088513629468464E-2</v>
      </c>
      <c r="M505" s="7">
        <f t="shared" si="45"/>
        <v>0</v>
      </c>
      <c r="N505" s="7" t="str">
        <f t="shared" si="46"/>
        <v/>
      </c>
      <c r="O505" s="7" t="str">
        <f t="shared" si="47"/>
        <v/>
      </c>
      <c r="P505" s="7">
        <f t="shared" si="48"/>
        <v>2.4203601740886399E-2</v>
      </c>
      <c r="Q505" s="7">
        <f t="shared" si="48"/>
        <v>-7.7183628335418331E-3</v>
      </c>
    </row>
    <row r="506" spans="2:17">
      <c r="B506" s="17">
        <v>42761</v>
      </c>
      <c r="C506" s="8">
        <v>5374</v>
      </c>
      <c r="D506" s="8">
        <v>2029</v>
      </c>
      <c r="E506" s="8">
        <v>3465</v>
      </c>
      <c r="F506" s="8"/>
      <c r="G506" s="8"/>
      <c r="H506" s="29">
        <v>4490</v>
      </c>
      <c r="I506" s="10">
        <v>2083.59</v>
      </c>
      <c r="K506" s="7">
        <f t="shared" si="43"/>
        <v>1.4809531139929647E-2</v>
      </c>
      <c r="L506" s="7">
        <f t="shared" si="44"/>
        <v>2.3941293127263827E-2</v>
      </c>
      <c r="M506" s="7">
        <f t="shared" si="45"/>
        <v>-0.10406097031574073</v>
      </c>
      <c r="N506" s="7" t="str">
        <f t="shared" si="46"/>
        <v/>
      </c>
      <c r="O506" s="7" t="str">
        <f t="shared" si="47"/>
        <v/>
      </c>
      <c r="P506" s="7">
        <f t="shared" si="48"/>
        <v>3.346350027344173E-3</v>
      </c>
      <c r="Q506" s="7">
        <f t="shared" si="48"/>
        <v>8.0231147895782201E-3</v>
      </c>
    </row>
    <row r="507" spans="2:17">
      <c r="B507" s="17">
        <v>42760</v>
      </c>
      <c r="C507" s="8">
        <v>5295</v>
      </c>
      <c r="D507" s="8">
        <v>1981</v>
      </c>
      <c r="E507" s="8">
        <v>3845</v>
      </c>
      <c r="F507" s="8"/>
      <c r="G507" s="8"/>
      <c r="H507" s="29">
        <v>4475</v>
      </c>
      <c r="I507" s="10">
        <v>2066.94</v>
      </c>
      <c r="K507" s="7">
        <f t="shared" si="43"/>
        <v>-1.6482860525450487E-2</v>
      </c>
      <c r="L507" s="7">
        <f t="shared" si="44"/>
        <v>-6.7814320967507155E-2</v>
      </c>
      <c r="M507" s="7">
        <f t="shared" si="45"/>
        <v>-3.8269976260630674E-2</v>
      </c>
      <c r="N507" s="7" t="str">
        <f t="shared" si="46"/>
        <v/>
      </c>
      <c r="O507" s="7" t="str">
        <f t="shared" si="47"/>
        <v/>
      </c>
      <c r="P507" s="7">
        <f t="shared" si="48"/>
        <v>2.0316725902672406E-2</v>
      </c>
      <c r="Q507" s="7">
        <f t="shared" si="48"/>
        <v>5.7105525785398274E-4</v>
      </c>
    </row>
    <row r="508" spans="2:17">
      <c r="B508" s="17">
        <v>42759</v>
      </c>
      <c r="C508" s="8">
        <v>5383</v>
      </c>
      <c r="D508" s="8">
        <v>2120</v>
      </c>
      <c r="E508" s="8">
        <v>3995</v>
      </c>
      <c r="F508" s="8"/>
      <c r="G508" s="8"/>
      <c r="H508" s="29">
        <v>4385</v>
      </c>
      <c r="I508" s="10">
        <v>2065.7600000000002</v>
      </c>
      <c r="K508" s="7">
        <f t="shared" si="43"/>
        <v>-1.6398340741429127E-2</v>
      </c>
      <c r="L508" s="7">
        <f t="shared" si="44"/>
        <v>4.3873027840243412E-2</v>
      </c>
      <c r="M508" s="7">
        <f t="shared" si="45"/>
        <v>0.14377499014860501</v>
      </c>
      <c r="N508" s="7" t="str">
        <f t="shared" si="46"/>
        <v/>
      </c>
      <c r="O508" s="7" t="str">
        <f t="shared" si="47"/>
        <v/>
      </c>
      <c r="P508" s="7">
        <f t="shared" si="48"/>
        <v>3.4266167166475134E-3</v>
      </c>
      <c r="Q508" s="7">
        <f t="shared" si="48"/>
        <v>-1.1133297040580593E-4</v>
      </c>
    </row>
    <row r="509" spans="2:17">
      <c r="B509" s="17">
        <v>42758</v>
      </c>
      <c r="C509" s="8">
        <v>5472</v>
      </c>
      <c r="D509" s="8">
        <v>2029</v>
      </c>
      <c r="E509" s="8">
        <v>3460</v>
      </c>
      <c r="F509" s="8"/>
      <c r="G509" s="8"/>
      <c r="H509" s="29">
        <v>4370</v>
      </c>
      <c r="I509" s="10">
        <v>2065.9899999999998</v>
      </c>
      <c r="K509" s="7">
        <f t="shared" si="43"/>
        <v>-5.4674821821335011E-3</v>
      </c>
      <c r="L509" s="7">
        <f t="shared" si="44"/>
        <v>-4.3873027840243356E-2</v>
      </c>
      <c r="M509" s="7">
        <f t="shared" si="45"/>
        <v>0</v>
      </c>
      <c r="N509" s="7" t="str">
        <f t="shared" si="46"/>
        <v/>
      </c>
      <c r="O509" s="7" t="str">
        <f t="shared" si="47"/>
        <v/>
      </c>
      <c r="P509" s="7">
        <f t="shared" si="48"/>
        <v>0</v>
      </c>
      <c r="Q509" s="7">
        <f t="shared" si="48"/>
        <v>1.8394810778930889E-4</v>
      </c>
    </row>
    <row r="510" spans="2:17">
      <c r="B510" s="18">
        <v>42755</v>
      </c>
      <c r="C510" s="11">
        <v>5502</v>
      </c>
      <c r="D510" s="11">
        <v>2120</v>
      </c>
      <c r="E510" s="11">
        <v>3460</v>
      </c>
      <c r="F510" s="11"/>
      <c r="G510" s="11"/>
      <c r="H510" s="30">
        <v>4370</v>
      </c>
      <c r="I510" s="31">
        <v>2065.61</v>
      </c>
      <c r="K510" s="7">
        <f t="shared" si="43"/>
        <v>-1.8158712089746609E-3</v>
      </c>
      <c r="L510" s="7">
        <f t="shared" si="44"/>
        <v>-2.4692612590371522E-2</v>
      </c>
      <c r="M510" s="7">
        <f t="shared" si="45"/>
        <v>0</v>
      </c>
      <c r="N510" s="7" t="str">
        <f t="shared" si="46"/>
        <v/>
      </c>
      <c r="O510" s="7" t="str">
        <f t="shared" si="47"/>
        <v/>
      </c>
      <c r="P510" s="7">
        <f t="shared" si="48"/>
        <v>4.5871640069061401E-3</v>
      </c>
      <c r="Q510" s="7">
        <f t="shared" si="48"/>
        <v>-3.4699435551110692E-3</v>
      </c>
    </row>
    <row r="511" spans="2:17">
      <c r="B511" s="17">
        <v>42754</v>
      </c>
      <c r="C511" s="8">
        <v>5512</v>
      </c>
      <c r="D511" s="8">
        <v>2173</v>
      </c>
      <c r="E511" s="8">
        <v>3460</v>
      </c>
      <c r="F511" s="8"/>
      <c r="G511" s="8"/>
      <c r="H511" s="29">
        <v>4350</v>
      </c>
      <c r="I511" s="10">
        <v>2072.79</v>
      </c>
      <c r="K511" s="7">
        <f t="shared" si="43"/>
        <v>-1.6017619516337796E-2</v>
      </c>
      <c r="L511" s="7">
        <f t="shared" si="44"/>
        <v>-7.915732876208792E-2</v>
      </c>
      <c r="M511" s="7">
        <f t="shared" si="45"/>
        <v>0</v>
      </c>
      <c r="N511" s="7" t="str">
        <f t="shared" si="46"/>
        <v/>
      </c>
      <c r="O511" s="7" t="str">
        <f t="shared" si="47"/>
        <v/>
      </c>
      <c r="P511" s="7">
        <f t="shared" si="48"/>
        <v>-1.1487652038733708E-3</v>
      </c>
      <c r="Q511" s="7">
        <f t="shared" si="48"/>
        <v>1.0860830400525087E-3</v>
      </c>
    </row>
    <row r="512" spans="2:17">
      <c r="B512" s="17">
        <v>42753</v>
      </c>
      <c r="C512" s="8">
        <v>5601</v>
      </c>
      <c r="D512" s="8">
        <v>2352</v>
      </c>
      <c r="E512" s="8">
        <v>3460</v>
      </c>
      <c r="F512" s="8"/>
      <c r="G512" s="8"/>
      <c r="H512" s="29">
        <v>4355</v>
      </c>
      <c r="I512" s="10">
        <v>2070.54</v>
      </c>
      <c r="K512" s="7">
        <f t="shared" si="43"/>
        <v>0</v>
      </c>
      <c r="L512" s="7">
        <f t="shared" si="44"/>
        <v>-8.0457770468879888E-3</v>
      </c>
      <c r="M512" s="7">
        <f t="shared" si="45"/>
        <v>0</v>
      </c>
      <c r="N512" s="7" t="str">
        <f t="shared" si="46"/>
        <v/>
      </c>
      <c r="O512" s="7" t="str">
        <f t="shared" si="47"/>
        <v/>
      </c>
      <c r="P512" s="7">
        <f t="shared" si="48"/>
        <v>-1.368322375145724E-2</v>
      </c>
      <c r="Q512" s="7">
        <f t="shared" si="48"/>
        <v>-6.4213829423018871E-4</v>
      </c>
    </row>
    <row r="513" spans="2:17">
      <c r="B513" s="17">
        <v>42752</v>
      </c>
      <c r="C513" s="8">
        <v>5601</v>
      </c>
      <c r="D513" s="8">
        <v>2371</v>
      </c>
      <c r="E513" s="8">
        <v>3460</v>
      </c>
      <c r="F513" s="8"/>
      <c r="G513" s="8"/>
      <c r="H513" s="29">
        <v>4415</v>
      </c>
      <c r="I513" s="10">
        <v>2071.87</v>
      </c>
      <c r="K513" s="7">
        <f t="shared" si="43"/>
        <v>3.5771814213987124E-3</v>
      </c>
      <c r="L513" s="7">
        <f t="shared" si="44"/>
        <v>-4.9372429196774974E-2</v>
      </c>
      <c r="M513" s="7">
        <f t="shared" si="45"/>
        <v>0</v>
      </c>
      <c r="N513" s="7" t="str">
        <f t="shared" si="46"/>
        <v/>
      </c>
      <c r="O513" s="7" t="str">
        <f t="shared" si="47"/>
        <v/>
      </c>
      <c r="P513" s="7">
        <f t="shared" si="48"/>
        <v>-4.5197817056195182E-3</v>
      </c>
      <c r="Q513" s="7">
        <f t="shared" si="48"/>
        <v>3.7233725475311918E-3</v>
      </c>
    </row>
    <row r="514" spans="2:17">
      <c r="B514" s="17">
        <v>42751</v>
      </c>
      <c r="C514" s="8">
        <v>5581</v>
      </c>
      <c r="D514" s="8">
        <v>2491</v>
      </c>
      <c r="E514" s="8">
        <v>3460</v>
      </c>
      <c r="F514" s="8"/>
      <c r="G514" s="8"/>
      <c r="H514" s="29">
        <v>4435</v>
      </c>
      <c r="I514" s="10">
        <v>2064.17</v>
      </c>
      <c r="K514" s="7">
        <f t="shared" si="43"/>
        <v>-8.7414703453024753E-3</v>
      </c>
      <c r="L514" s="7">
        <f t="shared" si="44"/>
        <v>-1.3556826447279791E-2</v>
      </c>
      <c r="M514" s="7">
        <f t="shared" si="45"/>
        <v>-1.4440435722336913E-3</v>
      </c>
      <c r="N514" s="7" t="str">
        <f t="shared" si="46"/>
        <v/>
      </c>
      <c r="O514" s="7" t="str">
        <f t="shared" si="47"/>
        <v/>
      </c>
      <c r="P514" s="7">
        <f t="shared" si="48"/>
        <v>-1.1267606825906176E-3</v>
      </c>
      <c r="Q514" s="7">
        <f t="shared" si="48"/>
        <v>-6.0952238472415576E-3</v>
      </c>
    </row>
    <row r="515" spans="2:17">
      <c r="B515" s="18">
        <v>42748</v>
      </c>
      <c r="C515" s="11">
        <v>5630</v>
      </c>
      <c r="D515" s="11">
        <v>2525</v>
      </c>
      <c r="E515" s="11">
        <v>3465</v>
      </c>
      <c r="F515" s="11"/>
      <c r="G515" s="11"/>
      <c r="H515" s="30">
        <v>4440</v>
      </c>
      <c r="I515" s="31">
        <v>2076.79</v>
      </c>
      <c r="K515" s="7">
        <f t="shared" si="43"/>
        <v>0</v>
      </c>
      <c r="L515" s="7">
        <f t="shared" si="44"/>
        <v>1.3556826447279865E-2</v>
      </c>
      <c r="M515" s="7">
        <f t="shared" si="45"/>
        <v>1.4440435722336239E-3</v>
      </c>
      <c r="N515" s="7" t="str">
        <f t="shared" si="46"/>
        <v/>
      </c>
      <c r="O515" s="7" t="str">
        <f t="shared" si="47"/>
        <v/>
      </c>
      <c r="P515" s="7">
        <f t="shared" si="48"/>
        <v>-1.3423020332140661E-2</v>
      </c>
      <c r="Q515" s="7">
        <f t="shared" si="48"/>
        <v>-4.971275365077083E-3</v>
      </c>
    </row>
    <row r="516" spans="2:17">
      <c r="B516" s="17">
        <v>42747</v>
      </c>
      <c r="C516" s="8">
        <v>5630</v>
      </c>
      <c r="D516" s="8">
        <v>2491</v>
      </c>
      <c r="E516" s="8">
        <v>3460</v>
      </c>
      <c r="F516" s="8"/>
      <c r="G516" s="8"/>
      <c r="H516" s="29">
        <v>4500</v>
      </c>
      <c r="I516" s="10">
        <v>2087.14</v>
      </c>
      <c r="K516" s="7">
        <f t="shared" si="43"/>
        <v>-1.7746233583684897E-3</v>
      </c>
      <c r="L516" s="7">
        <f t="shared" si="44"/>
        <v>-2.4976521330304188E-2</v>
      </c>
      <c r="M516" s="7">
        <f t="shared" si="45"/>
        <v>2.8943580263645565E-3</v>
      </c>
      <c r="N516" s="7" t="str">
        <f t="shared" si="46"/>
        <v/>
      </c>
      <c r="O516" s="7" t="str">
        <f t="shared" si="47"/>
        <v/>
      </c>
      <c r="P516" s="7">
        <f t="shared" si="48"/>
        <v>3.3389012655146303E-3</v>
      </c>
      <c r="Q516" s="7">
        <f t="shared" si="48"/>
        <v>5.7516297433508404E-3</v>
      </c>
    </row>
    <row r="517" spans="2:17">
      <c r="B517" s="17">
        <v>42746</v>
      </c>
      <c r="C517" s="8">
        <v>5640</v>
      </c>
      <c r="D517" s="8">
        <v>2554</v>
      </c>
      <c r="E517" s="8">
        <v>3450</v>
      </c>
      <c r="F517" s="8"/>
      <c r="G517" s="8"/>
      <c r="H517" s="29">
        <v>4485</v>
      </c>
      <c r="I517" s="10">
        <v>2075.17</v>
      </c>
      <c r="K517" s="7">
        <f t="shared" si="43"/>
        <v>5.1551087411324864E-3</v>
      </c>
      <c r="L517" s="7">
        <f t="shared" si="44"/>
        <v>-2.2455453803837136E-2</v>
      </c>
      <c r="M517" s="7">
        <f t="shared" si="45"/>
        <v>-5.7803629154994252E-3</v>
      </c>
      <c r="N517" s="7" t="str">
        <f t="shared" si="46"/>
        <v/>
      </c>
      <c r="O517" s="7" t="str">
        <f t="shared" si="47"/>
        <v/>
      </c>
      <c r="P517" s="7">
        <f t="shared" si="48"/>
        <v>-1.4388737452099556E-2</v>
      </c>
      <c r="Q517" s="7">
        <f t="shared" si="48"/>
        <v>1.4586610557833573E-2</v>
      </c>
    </row>
    <row r="518" spans="2:17">
      <c r="B518" s="17">
        <v>42745</v>
      </c>
      <c r="C518" s="8">
        <v>5611</v>
      </c>
      <c r="D518" s="8">
        <v>2612</v>
      </c>
      <c r="E518" s="8">
        <v>3470</v>
      </c>
      <c r="F518" s="8"/>
      <c r="G518" s="8"/>
      <c r="H518" s="29">
        <v>4550</v>
      </c>
      <c r="I518" s="10">
        <v>2045.12</v>
      </c>
      <c r="K518" s="7">
        <f t="shared" si="43"/>
        <v>1.7838035411396537E-3</v>
      </c>
      <c r="L518" s="7">
        <f t="shared" si="44"/>
        <v>-2.9053165872543026E-2</v>
      </c>
      <c r="M518" s="7">
        <f t="shared" si="45"/>
        <v>0</v>
      </c>
      <c r="N518" s="7" t="str">
        <f t="shared" si="46"/>
        <v/>
      </c>
      <c r="O518" s="7" t="str">
        <f t="shared" si="47"/>
        <v/>
      </c>
      <c r="P518" s="7">
        <f t="shared" si="48"/>
        <v>0</v>
      </c>
      <c r="Q518" s="7">
        <f t="shared" si="48"/>
        <v>-1.7880265639596152E-3</v>
      </c>
    </row>
    <row r="519" spans="2:17">
      <c r="B519" s="17">
        <v>42744</v>
      </c>
      <c r="C519" s="8">
        <v>5601</v>
      </c>
      <c r="D519" s="8">
        <v>2689</v>
      </c>
      <c r="E519" s="8">
        <v>3470</v>
      </c>
      <c r="F519" s="8"/>
      <c r="G519" s="8"/>
      <c r="H519" s="29">
        <v>4550</v>
      </c>
      <c r="I519" s="10">
        <v>2048.7800000000002</v>
      </c>
      <c r="K519" s="7">
        <f t="shared" si="43"/>
        <v>-1.4006079505364682E-2</v>
      </c>
      <c r="L519" s="7">
        <f t="shared" si="44"/>
        <v>-1.0726938442224332E-2</v>
      </c>
      <c r="M519" s="7">
        <f t="shared" si="45"/>
        <v>0</v>
      </c>
      <c r="N519" s="7" t="str">
        <f t="shared" si="46"/>
        <v/>
      </c>
      <c r="O519" s="7" t="str">
        <f t="shared" si="47"/>
        <v/>
      </c>
      <c r="P519" s="7">
        <f t="shared" si="48"/>
        <v>-5.4794657646255957E-3</v>
      </c>
      <c r="Q519" s="7">
        <f t="shared" si="48"/>
        <v>-1.6593865188506082E-4</v>
      </c>
    </row>
    <row r="520" spans="2:17">
      <c r="B520" s="18">
        <v>42741</v>
      </c>
      <c r="C520" s="11">
        <v>5680</v>
      </c>
      <c r="D520" s="11">
        <v>2718</v>
      </c>
      <c r="E520" s="11">
        <v>3470</v>
      </c>
      <c r="F520" s="11"/>
      <c r="G520" s="11"/>
      <c r="H520" s="30">
        <v>4575</v>
      </c>
      <c r="I520" s="31">
        <v>2049.12</v>
      </c>
      <c r="K520" s="7">
        <f t="shared" si="43"/>
        <v>5.2956875747105026E-3</v>
      </c>
      <c r="L520" s="7">
        <f t="shared" si="44"/>
        <v>2.3451661035049882E-2</v>
      </c>
      <c r="M520" s="7">
        <f t="shared" si="45"/>
        <v>2.8860048891348514E-3</v>
      </c>
      <c r="N520" s="7" t="str">
        <f t="shared" si="46"/>
        <v/>
      </c>
      <c r="O520" s="7" t="str">
        <f t="shared" si="47"/>
        <v/>
      </c>
      <c r="P520" s="7">
        <f t="shared" si="48"/>
        <v>-2.1834069809435063E-3</v>
      </c>
      <c r="Q520" s="7">
        <f t="shared" si="48"/>
        <v>3.5051990511698566E-3</v>
      </c>
    </row>
    <row r="521" spans="2:17">
      <c r="B521" s="17">
        <v>42740</v>
      </c>
      <c r="C521" s="8">
        <v>5650</v>
      </c>
      <c r="D521" s="8">
        <v>2655</v>
      </c>
      <c r="E521" s="8">
        <v>3460</v>
      </c>
      <c r="F521" s="8"/>
      <c r="G521" s="8"/>
      <c r="H521" s="29">
        <v>4585</v>
      </c>
      <c r="I521" s="10">
        <v>2041.95</v>
      </c>
      <c r="K521" s="7">
        <f t="shared" si="43"/>
        <v>-8.6351756945129681E-3</v>
      </c>
      <c r="L521" s="7">
        <f t="shared" si="44"/>
        <v>7.1820380536414168E-3</v>
      </c>
      <c r="M521" s="7">
        <f t="shared" si="45"/>
        <v>0</v>
      </c>
      <c r="N521" s="7" t="str">
        <f t="shared" si="46"/>
        <v/>
      </c>
      <c r="O521" s="7" t="str">
        <f t="shared" si="47"/>
        <v/>
      </c>
      <c r="P521" s="7">
        <f t="shared" si="48"/>
        <v>-1.4077113890836827E-2</v>
      </c>
      <c r="Q521" s="7">
        <f t="shared" si="48"/>
        <v>-1.8054653242420061E-3</v>
      </c>
    </row>
    <row r="522" spans="2:17">
      <c r="B522" s="17">
        <v>42739</v>
      </c>
      <c r="C522" s="8">
        <v>5699</v>
      </c>
      <c r="D522" s="8">
        <v>2636</v>
      </c>
      <c r="E522" s="8">
        <v>3460</v>
      </c>
      <c r="F522" s="8"/>
      <c r="G522" s="8"/>
      <c r="H522" s="29">
        <v>4650</v>
      </c>
      <c r="I522" s="10">
        <v>2045.64</v>
      </c>
      <c r="K522" s="7">
        <f t="shared" si="43"/>
        <v>-5.2502745735782874E-3</v>
      </c>
      <c r="L522" s="7">
        <f t="shared" si="44"/>
        <v>-2.176446134791148E-2</v>
      </c>
      <c r="M522" s="7">
        <f t="shared" si="45"/>
        <v>2.8943580263645565E-3</v>
      </c>
      <c r="N522" s="7" t="str">
        <f t="shared" si="46"/>
        <v/>
      </c>
      <c r="O522" s="7" t="str">
        <f t="shared" si="47"/>
        <v/>
      </c>
      <c r="P522" s="7">
        <f t="shared" si="48"/>
        <v>-4.2918520815410323E-3</v>
      </c>
      <c r="Q522" s="7">
        <f t="shared" si="48"/>
        <v>8.1670383866665652E-4</v>
      </c>
    </row>
    <row r="523" spans="2:17">
      <c r="B523" s="17">
        <v>42738</v>
      </c>
      <c r="C523" s="8">
        <v>5729</v>
      </c>
      <c r="D523" s="8">
        <v>2694</v>
      </c>
      <c r="E523" s="8">
        <v>3450</v>
      </c>
      <c r="F523" s="8"/>
      <c r="G523" s="8"/>
      <c r="H523" s="29">
        <v>4670</v>
      </c>
      <c r="I523" s="10">
        <v>2043.97</v>
      </c>
      <c r="K523" s="7">
        <f t="shared" si="43"/>
        <v>-3.4849312147130621E-3</v>
      </c>
      <c r="L523" s="7">
        <f t="shared" si="44"/>
        <v>7.8342841708128885E-2</v>
      </c>
      <c r="M523" s="7">
        <f t="shared" si="45"/>
        <v>0</v>
      </c>
      <c r="N523" s="7" t="str">
        <f t="shared" si="46"/>
        <v/>
      </c>
      <c r="O523" s="7" t="str">
        <f t="shared" si="47"/>
        <v/>
      </c>
      <c r="P523" s="7">
        <f t="shared" si="48"/>
        <v>-5.3390409794203198E-3</v>
      </c>
      <c r="Q523" s="7">
        <f t="shared" si="48"/>
        <v>8.7516190752734754E-3</v>
      </c>
    </row>
    <row r="524" spans="2:17">
      <c r="B524" s="17">
        <v>42737</v>
      </c>
      <c r="C524" s="8">
        <v>5749</v>
      </c>
      <c r="D524" s="8">
        <v>2491</v>
      </c>
      <c r="E524" s="8">
        <v>3450</v>
      </c>
      <c r="F524" s="8"/>
      <c r="G524" s="8"/>
      <c r="H524" s="29">
        <v>4695</v>
      </c>
      <c r="I524" s="10">
        <v>2026.16</v>
      </c>
      <c r="K524" s="7">
        <f t="shared" si="43"/>
        <v>-1.7379218833814877E-3</v>
      </c>
      <c r="L524" s="7">
        <f t="shared" si="44"/>
        <v>1.5372471003691181E-2</v>
      </c>
      <c r="M524" s="7">
        <f t="shared" si="45"/>
        <v>-9.2671655846143702E-2</v>
      </c>
      <c r="N524" s="7" t="str">
        <f t="shared" si="46"/>
        <v/>
      </c>
      <c r="O524" s="7" t="str">
        <f t="shared" si="47"/>
        <v/>
      </c>
      <c r="P524" s="7">
        <f t="shared" si="48"/>
        <v>-4.2508034251946001E-3</v>
      </c>
      <c r="Q524" s="7">
        <f t="shared" si="48"/>
        <v>-1.4805237132913665E-4</v>
      </c>
    </row>
    <row r="525" spans="2:17">
      <c r="B525" s="18">
        <v>42733</v>
      </c>
      <c r="C525" s="11">
        <v>5759</v>
      </c>
      <c r="D525" s="11">
        <v>2453</v>
      </c>
      <c r="E525" s="11">
        <v>3785</v>
      </c>
      <c r="F525" s="11"/>
      <c r="G525" s="11"/>
      <c r="H525" s="30">
        <v>4715</v>
      </c>
      <c r="I525" s="31">
        <v>2026.46</v>
      </c>
      <c r="K525" s="7">
        <f t="shared" si="43"/>
        <v>-1.8579581419187492E-2</v>
      </c>
      <c r="L525" s="7">
        <f t="shared" si="44"/>
        <v>1.3957533648462075E-2</v>
      </c>
      <c r="M525" s="7">
        <f t="shared" si="45"/>
        <v>2.8133134708572472E-2</v>
      </c>
      <c r="N525" s="7" t="str">
        <f t="shared" si="46"/>
        <v/>
      </c>
      <c r="O525" s="7" t="str">
        <f t="shared" si="47"/>
        <v/>
      </c>
      <c r="P525" s="7">
        <f t="shared" si="48"/>
        <v>-2.1186448602852144E-3</v>
      </c>
      <c r="Q525" s="7">
        <f t="shared" si="48"/>
        <v>9.7261143943871444E-4</v>
      </c>
    </row>
    <row r="526" spans="2:17">
      <c r="B526" s="17">
        <v>42732</v>
      </c>
      <c r="C526" s="8">
        <v>5867</v>
      </c>
      <c r="D526" s="8">
        <v>2419</v>
      </c>
      <c r="E526" s="8">
        <v>3680</v>
      </c>
      <c r="F526" s="8"/>
      <c r="G526" s="8"/>
      <c r="H526" s="29">
        <v>4725</v>
      </c>
      <c r="I526" s="10">
        <v>2024.49</v>
      </c>
      <c r="K526" s="7">
        <f t="shared" si="43"/>
        <v>-0.13678584909974598</v>
      </c>
      <c r="L526" s="7">
        <f t="shared" si="44"/>
        <v>8.9457147967801909E-2</v>
      </c>
      <c r="M526" s="7">
        <f t="shared" si="45"/>
        <v>0</v>
      </c>
      <c r="N526" s="7" t="str">
        <f t="shared" si="46"/>
        <v/>
      </c>
      <c r="O526" s="7" t="str">
        <f t="shared" si="47"/>
        <v/>
      </c>
      <c r="P526" s="7">
        <f t="shared" si="48"/>
        <v>-1.057641558135535E-3</v>
      </c>
      <c r="Q526" s="7">
        <f t="shared" si="48"/>
        <v>-8.6951510046011024E-3</v>
      </c>
    </row>
    <row r="527" spans="2:17">
      <c r="B527" s="17">
        <v>42731</v>
      </c>
      <c r="C527" s="8">
        <v>6727</v>
      </c>
      <c r="D527" s="8">
        <v>2212</v>
      </c>
      <c r="E527" s="8">
        <v>3680</v>
      </c>
      <c r="F527" s="8"/>
      <c r="G527" s="8"/>
      <c r="H527" s="29">
        <v>4730</v>
      </c>
      <c r="I527" s="10">
        <v>2042.17</v>
      </c>
      <c r="K527" s="7">
        <f t="shared" si="43"/>
        <v>2.8345030464329828E-2</v>
      </c>
      <c r="L527" s="7">
        <f t="shared" si="44"/>
        <v>4.1538043468296877E-2</v>
      </c>
      <c r="M527" s="7">
        <f t="shared" si="45"/>
        <v>-4.0678022193255869E-3</v>
      </c>
      <c r="N527" s="7" t="str">
        <f t="shared" si="46"/>
        <v/>
      </c>
      <c r="O527" s="7" t="str">
        <f t="shared" si="47"/>
        <v/>
      </c>
      <c r="P527" s="7">
        <f t="shared" si="48"/>
        <v>2.1164029063776937E-3</v>
      </c>
      <c r="Q527" s="7">
        <f t="shared" si="48"/>
        <v>2.1667099988182999E-3</v>
      </c>
    </row>
    <row r="528" spans="2:17">
      <c r="B528" s="17">
        <v>42730</v>
      </c>
      <c r="C528" s="8">
        <v>6539</v>
      </c>
      <c r="D528" s="8">
        <v>2122</v>
      </c>
      <c r="E528" s="8">
        <v>3695</v>
      </c>
      <c r="F528" s="8"/>
      <c r="G528" s="8"/>
      <c r="H528" s="29">
        <v>4720</v>
      </c>
      <c r="I528" s="10">
        <v>2037.75</v>
      </c>
      <c r="K528" s="7">
        <f t="shared" si="43"/>
        <v>4.5984139888885439E-3</v>
      </c>
      <c r="L528" s="7">
        <f t="shared" si="44"/>
        <v>-9.5652850929069264E-2</v>
      </c>
      <c r="M528" s="7">
        <f t="shared" si="45"/>
        <v>0</v>
      </c>
      <c r="N528" s="7" t="str">
        <f t="shared" si="46"/>
        <v/>
      </c>
      <c r="O528" s="7" t="str">
        <f t="shared" si="47"/>
        <v/>
      </c>
      <c r="P528" s="7">
        <f t="shared" si="48"/>
        <v>0</v>
      </c>
      <c r="Q528" s="7">
        <f t="shared" si="48"/>
        <v>9.082764239353139E-4</v>
      </c>
    </row>
    <row r="529" spans="2:17">
      <c r="B529" s="17">
        <v>42727</v>
      </c>
      <c r="C529" s="8">
        <v>6509</v>
      </c>
      <c r="D529" s="8">
        <v>2335</v>
      </c>
      <c r="E529" s="8">
        <v>3695</v>
      </c>
      <c r="F529" s="8"/>
      <c r="G529" s="8"/>
      <c r="H529" s="29">
        <v>4720</v>
      </c>
      <c r="I529" s="10">
        <v>2035.9</v>
      </c>
      <c r="K529" s="7">
        <f t="shared" ref="K529:K592" si="49">IFERROR(LN(C529/C530),"")</f>
        <v>1.3611965778338871E-2</v>
      </c>
      <c r="L529" s="7">
        <f t="shared" ref="L529:L592" si="50">IFERROR(LN(D529/D530),"")</f>
        <v>-4.1524103444474832E-2</v>
      </c>
      <c r="M529" s="7">
        <f t="shared" ref="M529:M592" si="51">IFERROR(LN(E529/E530),"")</f>
        <v>0</v>
      </c>
      <c r="N529" s="7" t="str">
        <f t="shared" ref="N529:N592" si="52">IFERROR(LN(F529/F530),"")</f>
        <v/>
      </c>
      <c r="O529" s="7" t="str">
        <f t="shared" ref="O529:O592" si="53">IFERROR(LN(G529/G530),"")</f>
        <v/>
      </c>
      <c r="P529" s="7">
        <f t="shared" ref="P529:Q592" si="54">IFERROR(LN(H529/H530),"")</f>
        <v>2.5752496102414764E-2</v>
      </c>
      <c r="Q529" s="7">
        <f t="shared" si="54"/>
        <v>8.3504640696062832E-5</v>
      </c>
    </row>
    <row r="530" spans="2:17">
      <c r="B530" s="18">
        <v>42726</v>
      </c>
      <c r="C530" s="11">
        <v>6421</v>
      </c>
      <c r="D530" s="11">
        <v>2434</v>
      </c>
      <c r="E530" s="11">
        <v>3695</v>
      </c>
      <c r="F530" s="11"/>
      <c r="G530" s="11"/>
      <c r="H530" s="30">
        <v>4600</v>
      </c>
      <c r="I530" s="31">
        <v>2035.73</v>
      </c>
      <c r="K530" s="7">
        <f t="shared" si="49"/>
        <v>-6.0554489825991884E-3</v>
      </c>
      <c r="L530" s="7">
        <f t="shared" si="50"/>
        <v>1.1570377012848384E-2</v>
      </c>
      <c r="M530" s="7">
        <f t="shared" si="51"/>
        <v>0</v>
      </c>
      <c r="N530" s="7" t="str">
        <f t="shared" si="52"/>
        <v/>
      </c>
      <c r="O530" s="7" t="str">
        <f t="shared" si="53"/>
        <v/>
      </c>
      <c r="P530" s="7">
        <f t="shared" si="54"/>
        <v>-3.2088314551500512E-2</v>
      </c>
      <c r="Q530" s="7">
        <f t="shared" si="54"/>
        <v>-1.0948305947432473E-3</v>
      </c>
    </row>
    <row r="531" spans="2:17">
      <c r="B531" s="17">
        <v>42725</v>
      </c>
      <c r="C531" s="8">
        <v>6460</v>
      </c>
      <c r="D531" s="8">
        <v>2406</v>
      </c>
      <c r="E531" s="8">
        <v>3695</v>
      </c>
      <c r="F531" s="8"/>
      <c r="G531" s="8"/>
      <c r="H531" s="29">
        <v>4750</v>
      </c>
      <c r="I531" s="10">
        <v>2037.96</v>
      </c>
      <c r="K531" s="7">
        <f t="shared" si="49"/>
        <v>3.1007776782481854E-3</v>
      </c>
      <c r="L531" s="7">
        <f t="shared" si="50"/>
        <v>2.1849608714402065E-2</v>
      </c>
      <c r="M531" s="7">
        <f t="shared" si="51"/>
        <v>0</v>
      </c>
      <c r="N531" s="7" t="str">
        <f t="shared" si="52"/>
        <v/>
      </c>
      <c r="O531" s="7" t="str">
        <f t="shared" si="53"/>
        <v/>
      </c>
      <c r="P531" s="7">
        <f t="shared" si="54"/>
        <v>2.1074823395647994E-3</v>
      </c>
      <c r="Q531" s="7">
        <f t="shared" si="54"/>
        <v>-1.9510288303603161E-3</v>
      </c>
    </row>
    <row r="532" spans="2:17">
      <c r="B532" s="17">
        <v>42724</v>
      </c>
      <c r="C532" s="8">
        <v>6440</v>
      </c>
      <c r="D532" s="8">
        <v>2354</v>
      </c>
      <c r="E532" s="8">
        <v>3695</v>
      </c>
      <c r="F532" s="8"/>
      <c r="G532" s="8"/>
      <c r="H532" s="29">
        <v>4740</v>
      </c>
      <c r="I532" s="10">
        <v>2041.94</v>
      </c>
      <c r="K532" s="7">
        <f t="shared" si="49"/>
        <v>8.80847930978952E-2</v>
      </c>
      <c r="L532" s="7">
        <f t="shared" si="50"/>
        <v>0.14906592310914829</v>
      </c>
      <c r="M532" s="7">
        <f t="shared" si="51"/>
        <v>0</v>
      </c>
      <c r="N532" s="7" t="str">
        <f t="shared" si="52"/>
        <v/>
      </c>
      <c r="O532" s="7" t="str">
        <f t="shared" si="53"/>
        <v/>
      </c>
      <c r="P532" s="7">
        <f t="shared" si="54"/>
        <v>1.0604553248797067E-2</v>
      </c>
      <c r="Q532" s="7">
        <f t="shared" si="54"/>
        <v>1.740055777705338E-3</v>
      </c>
    </row>
    <row r="533" spans="2:17">
      <c r="B533" s="17">
        <v>42723</v>
      </c>
      <c r="C533" s="8">
        <v>5897</v>
      </c>
      <c r="D533" s="8">
        <v>2028</v>
      </c>
      <c r="E533" s="8">
        <v>3695</v>
      </c>
      <c r="F533" s="8"/>
      <c r="G533" s="8"/>
      <c r="H533" s="29">
        <v>4690</v>
      </c>
      <c r="I533" s="10">
        <v>2038.39</v>
      </c>
      <c r="K533" s="7">
        <f t="shared" si="49"/>
        <v>-1.6648833221984231E-2</v>
      </c>
      <c r="L533" s="7">
        <f t="shared" si="50"/>
        <v>9.7828140106752767E-2</v>
      </c>
      <c r="M533" s="7">
        <f t="shared" si="51"/>
        <v>0</v>
      </c>
      <c r="N533" s="7" t="str">
        <f t="shared" si="52"/>
        <v/>
      </c>
      <c r="O533" s="7" t="str">
        <f t="shared" si="53"/>
        <v/>
      </c>
      <c r="P533" s="7">
        <f t="shared" si="54"/>
        <v>5.344748158880943E-3</v>
      </c>
      <c r="Q533" s="7">
        <f t="shared" si="54"/>
        <v>-1.8869640924905184E-3</v>
      </c>
    </row>
    <row r="534" spans="2:17">
      <c r="B534" s="17">
        <v>42720</v>
      </c>
      <c r="C534" s="8">
        <v>5996</v>
      </c>
      <c r="D534" s="8">
        <v>1839</v>
      </c>
      <c r="E534" s="8">
        <v>3695</v>
      </c>
      <c r="F534" s="8"/>
      <c r="G534" s="8"/>
      <c r="H534" s="29">
        <v>4665</v>
      </c>
      <c r="I534" s="10">
        <v>2042.24</v>
      </c>
      <c r="K534" s="7">
        <f t="shared" si="49"/>
        <v>6.693465418588799E-3</v>
      </c>
      <c r="L534" s="7">
        <f t="shared" si="50"/>
        <v>2.3659975742176199E-2</v>
      </c>
      <c r="M534" s="7">
        <f t="shared" si="51"/>
        <v>7.150908301485813E-2</v>
      </c>
      <c r="N534" s="7" t="str">
        <f t="shared" si="52"/>
        <v/>
      </c>
      <c r="O534" s="7" t="str">
        <f t="shared" si="53"/>
        <v/>
      </c>
      <c r="P534" s="7">
        <f t="shared" si="54"/>
        <v>3.9349338788547683E-2</v>
      </c>
      <c r="Q534" s="7">
        <f t="shared" si="54"/>
        <v>2.7409434918317897E-3</v>
      </c>
    </row>
    <row r="535" spans="2:17">
      <c r="B535" s="18">
        <v>42719</v>
      </c>
      <c r="C535" s="11">
        <v>5956</v>
      </c>
      <c r="D535" s="11">
        <v>1796</v>
      </c>
      <c r="E535" s="11">
        <v>3440</v>
      </c>
      <c r="F535" s="11"/>
      <c r="G535" s="11"/>
      <c r="H535" s="30">
        <v>4485</v>
      </c>
      <c r="I535" s="31">
        <v>2036.65</v>
      </c>
      <c r="K535" s="7">
        <f t="shared" si="49"/>
        <v>1.1652584775638264E-2</v>
      </c>
      <c r="L535" s="7">
        <f t="shared" si="50"/>
        <v>0</v>
      </c>
      <c r="M535" s="7">
        <f t="shared" si="51"/>
        <v>8.7591800898815537E-3</v>
      </c>
      <c r="N535" s="7" t="str">
        <f t="shared" si="52"/>
        <v/>
      </c>
      <c r="O535" s="7" t="str">
        <f t="shared" si="53"/>
        <v/>
      </c>
      <c r="P535" s="7">
        <f t="shared" si="54"/>
        <v>1.1154490838656155E-3</v>
      </c>
      <c r="Q535" s="7">
        <f t="shared" si="54"/>
        <v>-1.0801469010273423E-4</v>
      </c>
    </row>
    <row r="536" spans="2:17">
      <c r="B536" s="17">
        <v>42718</v>
      </c>
      <c r="C536" s="8">
        <v>5887</v>
      </c>
      <c r="D536" s="8">
        <v>1796</v>
      </c>
      <c r="E536" s="8">
        <v>3410</v>
      </c>
      <c r="F536" s="8"/>
      <c r="G536" s="8"/>
      <c r="H536" s="29">
        <v>4480</v>
      </c>
      <c r="I536" s="10">
        <v>2036.87</v>
      </c>
      <c r="K536" s="7">
        <f t="shared" si="49"/>
        <v>3.4031001024014602E-3</v>
      </c>
      <c r="L536" s="7">
        <f t="shared" si="50"/>
        <v>2.7878468014332076E-3</v>
      </c>
      <c r="M536" s="7">
        <f t="shared" si="51"/>
        <v>-1.744230266334237E-2</v>
      </c>
      <c r="N536" s="7" t="str">
        <f t="shared" si="52"/>
        <v/>
      </c>
      <c r="O536" s="7" t="str">
        <f t="shared" si="53"/>
        <v/>
      </c>
      <c r="P536" s="7">
        <f t="shared" si="54"/>
        <v>1.1166947000751544E-3</v>
      </c>
      <c r="Q536" s="7">
        <f t="shared" si="54"/>
        <v>4.3704040864071331E-4</v>
      </c>
    </row>
    <row r="537" spans="2:17">
      <c r="B537" s="17">
        <v>42717</v>
      </c>
      <c r="C537" s="8">
        <v>5867</v>
      </c>
      <c r="D537" s="8">
        <v>1791</v>
      </c>
      <c r="E537" s="8">
        <v>3470</v>
      </c>
      <c r="F537" s="8"/>
      <c r="G537" s="8"/>
      <c r="H537" s="29">
        <v>4475</v>
      </c>
      <c r="I537" s="10">
        <v>2035.98</v>
      </c>
      <c r="K537" s="7">
        <f t="shared" si="49"/>
        <v>3.2437074962455262E-3</v>
      </c>
      <c r="L537" s="7">
        <f t="shared" si="50"/>
        <v>-2.7878468014330845E-3</v>
      </c>
      <c r="M537" s="7">
        <f t="shared" si="51"/>
        <v>-8.0264363443035336E-2</v>
      </c>
      <c r="N537" s="7" t="str">
        <f t="shared" si="52"/>
        <v/>
      </c>
      <c r="O537" s="7" t="str">
        <f t="shared" si="53"/>
        <v/>
      </c>
      <c r="P537" s="7">
        <f t="shared" si="54"/>
        <v>5.6022555486697516E-3</v>
      </c>
      <c r="Q537" s="7">
        <f t="shared" si="54"/>
        <v>4.3020134176802831E-3</v>
      </c>
    </row>
    <row r="538" spans="2:17">
      <c r="B538" s="17">
        <v>42716</v>
      </c>
      <c r="C538" s="8">
        <v>5848</v>
      </c>
      <c r="D538" s="8">
        <v>1796</v>
      </c>
      <c r="E538" s="8">
        <v>3760</v>
      </c>
      <c r="F538" s="8"/>
      <c r="G538" s="8"/>
      <c r="H538" s="29">
        <v>4450</v>
      </c>
      <c r="I538" s="10">
        <v>2027.24</v>
      </c>
      <c r="K538" s="7">
        <f t="shared" si="49"/>
        <v>-1.3418460358223677E-2</v>
      </c>
      <c r="L538" s="7">
        <f t="shared" si="50"/>
        <v>3.7440561370320313E-2</v>
      </c>
      <c r="M538" s="7">
        <f t="shared" si="51"/>
        <v>0</v>
      </c>
      <c r="N538" s="7" t="str">
        <f t="shared" si="52"/>
        <v/>
      </c>
      <c r="O538" s="7" t="str">
        <f t="shared" si="53"/>
        <v/>
      </c>
      <c r="P538" s="7">
        <f t="shared" si="54"/>
        <v>-8.9486055760140334E-3</v>
      </c>
      <c r="Q538" s="7">
        <f t="shared" si="54"/>
        <v>1.2586596198095792E-3</v>
      </c>
    </row>
    <row r="539" spans="2:17">
      <c r="B539" s="17">
        <v>42713</v>
      </c>
      <c r="C539" s="8">
        <v>5927</v>
      </c>
      <c r="D539" s="8">
        <v>1730</v>
      </c>
      <c r="E539" s="8">
        <v>3760</v>
      </c>
      <c r="F539" s="8"/>
      <c r="G539" s="8"/>
      <c r="H539" s="29">
        <v>4490</v>
      </c>
      <c r="I539" s="10">
        <v>2024.69</v>
      </c>
      <c r="K539" s="7">
        <f t="shared" si="49"/>
        <v>3.3800944806028862E-3</v>
      </c>
      <c r="L539" s="7">
        <f t="shared" si="50"/>
        <v>5.6478604160470888E-2</v>
      </c>
      <c r="M539" s="7">
        <f t="shared" si="51"/>
        <v>0</v>
      </c>
      <c r="N539" s="7" t="str">
        <f t="shared" si="52"/>
        <v/>
      </c>
      <c r="O539" s="7" t="str">
        <f t="shared" si="53"/>
        <v/>
      </c>
      <c r="P539" s="7">
        <f t="shared" si="54"/>
        <v>0</v>
      </c>
      <c r="Q539" s="7">
        <f t="shared" si="54"/>
        <v>-3.1461453648925627E-3</v>
      </c>
    </row>
    <row r="540" spans="2:17">
      <c r="B540" s="18">
        <v>42712</v>
      </c>
      <c r="C540" s="11">
        <v>5907</v>
      </c>
      <c r="D540" s="11">
        <v>1635</v>
      </c>
      <c r="E540" s="11">
        <v>3760</v>
      </c>
      <c r="F540" s="11"/>
      <c r="G540" s="11"/>
      <c r="H540" s="30">
        <v>4490</v>
      </c>
      <c r="I540" s="31">
        <v>2031.07</v>
      </c>
      <c r="K540" s="7">
        <f t="shared" si="49"/>
        <v>1.6901810802603254E-2</v>
      </c>
      <c r="L540" s="7">
        <f t="shared" si="50"/>
        <v>-1.1553792252282816E-2</v>
      </c>
      <c r="M540" s="7">
        <f t="shared" si="51"/>
        <v>0</v>
      </c>
      <c r="N540" s="7" t="str">
        <f t="shared" si="52"/>
        <v/>
      </c>
      <c r="O540" s="7" t="str">
        <f t="shared" si="53"/>
        <v/>
      </c>
      <c r="P540" s="7">
        <f t="shared" si="54"/>
        <v>0</v>
      </c>
      <c r="Q540" s="7">
        <f t="shared" si="54"/>
        <v>1.9478811030576637E-2</v>
      </c>
    </row>
    <row r="541" spans="2:17">
      <c r="B541" s="17">
        <v>42711</v>
      </c>
      <c r="C541" s="8">
        <v>5808</v>
      </c>
      <c r="D541" s="8">
        <v>1654</v>
      </c>
      <c r="E541" s="8">
        <v>3760</v>
      </c>
      <c r="F541" s="8"/>
      <c r="G541" s="8"/>
      <c r="H541" s="29">
        <v>4490</v>
      </c>
      <c r="I541" s="10">
        <v>1991.89</v>
      </c>
      <c r="K541" s="7">
        <f t="shared" si="49"/>
        <v>-1.3510252523629342E-2</v>
      </c>
      <c r="L541" s="7">
        <f t="shared" si="50"/>
        <v>-6.0277457975173128E-3</v>
      </c>
      <c r="M541" s="7">
        <f t="shared" si="51"/>
        <v>0</v>
      </c>
      <c r="N541" s="7" t="str">
        <f t="shared" si="52"/>
        <v/>
      </c>
      <c r="O541" s="7" t="str">
        <f t="shared" si="53"/>
        <v/>
      </c>
      <c r="P541" s="7">
        <f t="shared" si="54"/>
        <v>2.2296553272690683E-3</v>
      </c>
      <c r="Q541" s="7">
        <f t="shared" si="54"/>
        <v>1.0196522513373934E-3</v>
      </c>
    </row>
    <row r="542" spans="2:17">
      <c r="B542" s="17">
        <v>42710</v>
      </c>
      <c r="C542" s="8">
        <v>5887</v>
      </c>
      <c r="D542" s="8">
        <v>1664</v>
      </c>
      <c r="E542" s="8">
        <v>3760</v>
      </c>
      <c r="F542" s="8"/>
      <c r="G542" s="8"/>
      <c r="H542" s="29">
        <v>4480</v>
      </c>
      <c r="I542" s="10">
        <v>1989.86</v>
      </c>
      <c r="K542" s="7">
        <f t="shared" si="49"/>
        <v>3.4031001024014602E-3</v>
      </c>
      <c r="L542" s="7">
        <f t="shared" si="50"/>
        <v>9.055298821554968E-3</v>
      </c>
      <c r="M542" s="7">
        <f t="shared" si="51"/>
        <v>-1.328903850053752E-3</v>
      </c>
      <c r="N542" s="7" t="str">
        <f t="shared" si="52"/>
        <v/>
      </c>
      <c r="O542" s="7" t="str">
        <f t="shared" si="53"/>
        <v/>
      </c>
      <c r="P542" s="7">
        <f t="shared" si="54"/>
        <v>0</v>
      </c>
      <c r="Q542" s="7">
        <f t="shared" si="54"/>
        <v>1.3406993256705382E-2</v>
      </c>
    </row>
    <row r="543" spans="2:17">
      <c r="B543" s="17">
        <v>42709</v>
      </c>
      <c r="C543" s="8">
        <v>5867</v>
      </c>
      <c r="D543" s="8">
        <v>1649</v>
      </c>
      <c r="E543" s="8">
        <v>3765</v>
      </c>
      <c r="F543" s="8"/>
      <c r="G543" s="8"/>
      <c r="H543" s="29">
        <v>4480</v>
      </c>
      <c r="I543" s="10">
        <v>1963.36</v>
      </c>
      <c r="K543" s="7">
        <f t="shared" si="49"/>
        <v>1.5351815381812004E-3</v>
      </c>
      <c r="L543" s="7">
        <f t="shared" si="50"/>
        <v>-5.3141191794684142E-2</v>
      </c>
      <c r="M543" s="7">
        <f t="shared" si="51"/>
        <v>0.1287996718628853</v>
      </c>
      <c r="N543" s="7" t="str">
        <f t="shared" si="52"/>
        <v/>
      </c>
      <c r="O543" s="7" t="str">
        <f t="shared" si="53"/>
        <v/>
      </c>
      <c r="P543" s="7">
        <f t="shared" si="54"/>
        <v>0</v>
      </c>
      <c r="Q543" s="7">
        <f t="shared" si="54"/>
        <v>-3.6858482438304097E-3</v>
      </c>
    </row>
    <row r="544" spans="2:17">
      <c r="B544" s="17">
        <v>42706</v>
      </c>
      <c r="C544" s="8">
        <v>5858</v>
      </c>
      <c r="D544" s="8">
        <v>1739</v>
      </c>
      <c r="E544" s="8">
        <v>3310</v>
      </c>
      <c r="F544" s="8"/>
      <c r="G544" s="8"/>
      <c r="H544" s="29">
        <v>4480</v>
      </c>
      <c r="I544" s="10">
        <v>1970.61</v>
      </c>
      <c r="K544" s="7">
        <f t="shared" si="49"/>
        <v>-3.2381792249716605E-3</v>
      </c>
      <c r="L544" s="7">
        <f t="shared" si="50"/>
        <v>-2.8710901146419316E-3</v>
      </c>
      <c r="M544" s="7">
        <f t="shared" si="51"/>
        <v>-2.6827242233144189E-2</v>
      </c>
      <c r="N544" s="7" t="str">
        <f t="shared" si="52"/>
        <v/>
      </c>
      <c r="O544" s="7" t="str">
        <f t="shared" si="53"/>
        <v/>
      </c>
      <c r="P544" s="7">
        <f t="shared" si="54"/>
        <v>1.2352767967000907E-2</v>
      </c>
      <c r="Q544" s="7">
        <f t="shared" si="54"/>
        <v>-6.6458533685507994E-3</v>
      </c>
    </row>
    <row r="545" spans="2:17">
      <c r="B545" s="18">
        <v>42705</v>
      </c>
      <c r="C545" s="11">
        <v>5877</v>
      </c>
      <c r="D545" s="11">
        <v>1744</v>
      </c>
      <c r="E545" s="11">
        <v>3400</v>
      </c>
      <c r="F545" s="11"/>
      <c r="G545" s="11"/>
      <c r="H545" s="30">
        <v>4425</v>
      </c>
      <c r="I545" s="31">
        <v>1983.75</v>
      </c>
      <c r="K545" s="7">
        <f t="shared" si="49"/>
        <v>-1.700102415610894E-3</v>
      </c>
      <c r="L545" s="7">
        <f t="shared" si="50"/>
        <v>5.1739120879654614E-3</v>
      </c>
      <c r="M545" s="7">
        <f t="shared" si="51"/>
        <v>-1.8937201019750844E-2</v>
      </c>
      <c r="N545" s="7" t="str">
        <f t="shared" si="52"/>
        <v/>
      </c>
      <c r="O545" s="7" t="str">
        <f t="shared" si="53"/>
        <v/>
      </c>
      <c r="P545" s="7">
        <f t="shared" si="54"/>
        <v>-3.3840979842405684E-3</v>
      </c>
      <c r="Q545" s="7">
        <f t="shared" si="54"/>
        <v>1.3611512335653608E-4</v>
      </c>
    </row>
    <row r="546" spans="2:17">
      <c r="B546" s="17">
        <v>42704</v>
      </c>
      <c r="C546" s="8">
        <v>5887</v>
      </c>
      <c r="D546" s="8">
        <v>1735</v>
      </c>
      <c r="E546" s="8">
        <v>3465</v>
      </c>
      <c r="F546" s="8"/>
      <c r="G546" s="8"/>
      <c r="H546" s="29">
        <v>4440</v>
      </c>
      <c r="I546" s="10">
        <v>1983.48</v>
      </c>
      <c r="K546" s="7">
        <f t="shared" si="49"/>
        <v>-5.083033648432757E-3</v>
      </c>
      <c r="L546" s="7">
        <f t="shared" si="50"/>
        <v>-1.8841550816629225E-2</v>
      </c>
      <c r="M546" s="7">
        <f t="shared" si="51"/>
        <v>-2.8818463748889263E-3</v>
      </c>
      <c r="N546" s="7" t="str">
        <f t="shared" si="52"/>
        <v/>
      </c>
      <c r="O546" s="7" t="str">
        <f t="shared" si="53"/>
        <v/>
      </c>
      <c r="P546" s="7">
        <f t="shared" si="54"/>
        <v>0</v>
      </c>
      <c r="Q546" s="7">
        <f t="shared" si="54"/>
        <v>2.5694951123975047E-3</v>
      </c>
    </row>
    <row r="547" spans="2:17">
      <c r="B547" s="17">
        <v>42703</v>
      </c>
      <c r="C547" s="8">
        <v>5917</v>
      </c>
      <c r="D547" s="8">
        <v>1768</v>
      </c>
      <c r="E547" s="8">
        <v>3475</v>
      </c>
      <c r="F547" s="8"/>
      <c r="G547" s="8"/>
      <c r="H547" s="29">
        <v>4440</v>
      </c>
      <c r="I547" s="10">
        <v>1978.39</v>
      </c>
      <c r="K547" s="7">
        <f t="shared" si="49"/>
        <v>2.7065715170021699E-2</v>
      </c>
      <c r="L547" s="7">
        <f t="shared" si="50"/>
        <v>-7.8873648331658393E-3</v>
      </c>
      <c r="M547" s="7">
        <f t="shared" si="51"/>
        <v>0</v>
      </c>
      <c r="N547" s="7" t="str">
        <f t="shared" si="52"/>
        <v/>
      </c>
      <c r="O547" s="7" t="str">
        <f t="shared" si="53"/>
        <v/>
      </c>
      <c r="P547" s="7">
        <f t="shared" si="54"/>
        <v>0</v>
      </c>
      <c r="Q547" s="7">
        <f t="shared" si="54"/>
        <v>1.3142862938863098E-4</v>
      </c>
    </row>
    <row r="548" spans="2:17">
      <c r="B548" s="17">
        <v>42702</v>
      </c>
      <c r="C548" s="8">
        <v>5759</v>
      </c>
      <c r="D548" s="8">
        <v>1782</v>
      </c>
      <c r="E548" s="8">
        <v>3475</v>
      </c>
      <c r="F548" s="8"/>
      <c r="G548" s="8"/>
      <c r="H548" s="29">
        <v>4440</v>
      </c>
      <c r="I548" s="10">
        <v>1978.13</v>
      </c>
      <c r="K548" s="7">
        <f t="shared" si="49"/>
        <v>1.3812615791475295E-2</v>
      </c>
      <c r="L548" s="7">
        <f t="shared" si="50"/>
        <v>7.8873648331658462E-3</v>
      </c>
      <c r="M548" s="7">
        <f t="shared" si="51"/>
        <v>1.1577553342442893E-2</v>
      </c>
      <c r="N548" s="7" t="str">
        <f t="shared" si="52"/>
        <v/>
      </c>
      <c r="O548" s="7" t="str">
        <f t="shared" si="53"/>
        <v/>
      </c>
      <c r="P548" s="7">
        <f t="shared" si="54"/>
        <v>-2.2497197340154416E-3</v>
      </c>
      <c r="Q548" s="7">
        <f t="shared" si="54"/>
        <v>1.8570107472126892E-3</v>
      </c>
    </row>
    <row r="549" spans="2:17">
      <c r="B549" s="17">
        <v>42699</v>
      </c>
      <c r="C549" s="8">
        <v>5680</v>
      </c>
      <c r="D549" s="8">
        <v>1768</v>
      </c>
      <c r="E549" s="8">
        <v>3435</v>
      </c>
      <c r="F549" s="8"/>
      <c r="G549" s="8"/>
      <c r="H549" s="29">
        <v>4450</v>
      </c>
      <c r="I549" s="10">
        <v>1974.46</v>
      </c>
      <c r="K549" s="7">
        <f t="shared" si="49"/>
        <v>3.5273405179684406E-3</v>
      </c>
      <c r="L549" s="7">
        <f t="shared" si="50"/>
        <v>-2.2598879674374786E-3</v>
      </c>
      <c r="M549" s="7">
        <f t="shared" si="51"/>
        <v>0</v>
      </c>
      <c r="N549" s="7" t="str">
        <f t="shared" si="52"/>
        <v/>
      </c>
      <c r="O549" s="7" t="str">
        <f t="shared" si="53"/>
        <v/>
      </c>
      <c r="P549" s="7">
        <f t="shared" si="54"/>
        <v>0</v>
      </c>
      <c r="Q549" s="7">
        <f t="shared" si="54"/>
        <v>1.6220110406103562E-3</v>
      </c>
    </row>
    <row r="550" spans="2:17">
      <c r="B550" s="18">
        <v>42698</v>
      </c>
      <c r="C550" s="11">
        <v>5660</v>
      </c>
      <c r="D550" s="11">
        <v>1772</v>
      </c>
      <c r="E550" s="11">
        <v>3435</v>
      </c>
      <c r="F550" s="11"/>
      <c r="G550" s="11"/>
      <c r="H550" s="30">
        <v>4450</v>
      </c>
      <c r="I550" s="31">
        <v>1971.26</v>
      </c>
      <c r="K550" s="7">
        <f t="shared" si="49"/>
        <v>8.6949354462565222E-3</v>
      </c>
      <c r="L550" s="7">
        <f t="shared" si="50"/>
        <v>3.7957403113401796E-2</v>
      </c>
      <c r="M550" s="7">
        <f t="shared" si="51"/>
        <v>-8.695706967553932E-3</v>
      </c>
      <c r="N550" s="7" t="str">
        <f t="shared" si="52"/>
        <v/>
      </c>
      <c r="O550" s="7" t="str">
        <f t="shared" si="53"/>
        <v/>
      </c>
      <c r="P550" s="7">
        <f t="shared" si="54"/>
        <v>0</v>
      </c>
      <c r="Q550" s="7">
        <f t="shared" si="54"/>
        <v>-8.4310248071444872E-3</v>
      </c>
    </row>
    <row r="551" spans="2:17">
      <c r="B551" s="17">
        <v>42697</v>
      </c>
      <c r="C551" s="8">
        <v>5611</v>
      </c>
      <c r="D551" s="8">
        <v>1706</v>
      </c>
      <c r="E551" s="8">
        <v>3465</v>
      </c>
      <c r="F551" s="8"/>
      <c r="G551" s="8"/>
      <c r="H551" s="29">
        <v>4450</v>
      </c>
      <c r="I551" s="10">
        <v>1987.95</v>
      </c>
      <c r="K551" s="7">
        <f t="shared" si="49"/>
        <v>-1.0460160970825812E-2</v>
      </c>
      <c r="L551" s="7">
        <f t="shared" si="50"/>
        <v>-2.7177156869610052E-2</v>
      </c>
      <c r="M551" s="7">
        <f t="shared" si="51"/>
        <v>-1.0050335853501451E-2</v>
      </c>
      <c r="N551" s="7" t="str">
        <f t="shared" si="52"/>
        <v/>
      </c>
      <c r="O551" s="7" t="str">
        <f t="shared" si="53"/>
        <v/>
      </c>
      <c r="P551" s="7">
        <f t="shared" si="54"/>
        <v>-8.9486055760140334E-3</v>
      </c>
      <c r="Q551" s="7">
        <f t="shared" si="54"/>
        <v>2.2561209342235053E-3</v>
      </c>
    </row>
    <row r="552" spans="2:17">
      <c r="B552" s="17">
        <v>42696</v>
      </c>
      <c r="C552" s="8">
        <v>5670</v>
      </c>
      <c r="D552" s="8">
        <v>1753</v>
      </c>
      <c r="E552" s="8">
        <v>3500</v>
      </c>
      <c r="F552" s="8"/>
      <c r="G552" s="8"/>
      <c r="H552" s="29">
        <v>4490</v>
      </c>
      <c r="I552" s="10">
        <v>1983.47</v>
      </c>
      <c r="K552" s="7">
        <f t="shared" si="49"/>
        <v>0</v>
      </c>
      <c r="L552" s="7">
        <f t="shared" si="50"/>
        <v>1.3207197429409834E-2</v>
      </c>
      <c r="M552" s="7">
        <f t="shared" si="51"/>
        <v>1.4388737452099671E-2</v>
      </c>
      <c r="N552" s="7" t="str">
        <f t="shared" si="52"/>
        <v/>
      </c>
      <c r="O552" s="7" t="str">
        <f t="shared" si="53"/>
        <v/>
      </c>
      <c r="P552" s="7">
        <f t="shared" si="54"/>
        <v>-8.8692377407797729E-3</v>
      </c>
      <c r="Q552" s="7">
        <f t="shared" si="54"/>
        <v>8.821382326909601E-3</v>
      </c>
    </row>
    <row r="553" spans="2:17">
      <c r="B553" s="17">
        <v>42695</v>
      </c>
      <c r="C553" s="8">
        <v>5670</v>
      </c>
      <c r="D553" s="8">
        <v>1730</v>
      </c>
      <c r="E553" s="8">
        <v>3450</v>
      </c>
      <c r="F553" s="8"/>
      <c r="G553" s="8"/>
      <c r="H553" s="29">
        <v>4530</v>
      </c>
      <c r="I553" s="10">
        <v>1966.05</v>
      </c>
      <c r="K553" s="7">
        <f t="shared" si="49"/>
        <v>-3.5211303985788248E-3</v>
      </c>
      <c r="L553" s="7">
        <f t="shared" si="50"/>
        <v>2.7543493301018684E-2</v>
      </c>
      <c r="M553" s="7">
        <f t="shared" si="51"/>
        <v>8.7336799687546315E-3</v>
      </c>
      <c r="N553" s="7" t="str">
        <f t="shared" si="52"/>
        <v/>
      </c>
      <c r="O553" s="7" t="str">
        <f t="shared" si="53"/>
        <v/>
      </c>
      <c r="P553" s="7">
        <f t="shared" si="54"/>
        <v>-3.3057881344995439E-3</v>
      </c>
      <c r="Q553" s="7">
        <f t="shared" si="54"/>
        <v>-4.329263758742717E-3</v>
      </c>
    </row>
    <row r="554" spans="2:17">
      <c r="B554" s="17">
        <v>42692</v>
      </c>
      <c r="C554" s="8">
        <v>5690</v>
      </c>
      <c r="D554" s="8">
        <v>1683</v>
      </c>
      <c r="E554" s="8">
        <v>3420</v>
      </c>
      <c r="F554" s="8"/>
      <c r="G554" s="8"/>
      <c r="H554" s="29">
        <v>4545</v>
      </c>
      <c r="I554" s="10">
        <v>1974.58</v>
      </c>
      <c r="K554" s="7">
        <f t="shared" si="49"/>
        <v>1.7590154051796245E-3</v>
      </c>
      <c r="L554" s="7">
        <f t="shared" si="50"/>
        <v>-4.0750690730428467E-2</v>
      </c>
      <c r="M554" s="7">
        <f t="shared" si="51"/>
        <v>2.9282597790883597E-3</v>
      </c>
      <c r="N554" s="7" t="str">
        <f t="shared" si="52"/>
        <v/>
      </c>
      <c r="O554" s="7" t="str">
        <f t="shared" si="53"/>
        <v/>
      </c>
      <c r="P554" s="7">
        <f t="shared" si="54"/>
        <v>-1.0995053334168876E-3</v>
      </c>
      <c r="Q554" s="7">
        <f t="shared" si="54"/>
        <v>-3.018866400847879E-3</v>
      </c>
    </row>
    <row r="555" spans="2:17">
      <c r="B555" s="18">
        <v>42691</v>
      </c>
      <c r="C555" s="11">
        <v>5680</v>
      </c>
      <c r="D555" s="11">
        <v>1753</v>
      </c>
      <c r="E555" s="11">
        <v>3410</v>
      </c>
      <c r="F555" s="11"/>
      <c r="G555" s="11"/>
      <c r="H555" s="30">
        <v>4550</v>
      </c>
      <c r="I555" s="31">
        <v>1980.55</v>
      </c>
      <c r="K555" s="7">
        <f t="shared" si="49"/>
        <v>-1.2074693908093828E-2</v>
      </c>
      <c r="L555" s="7">
        <f t="shared" si="50"/>
        <v>1.3207197429409834E-2</v>
      </c>
      <c r="M555" s="7">
        <f t="shared" si="51"/>
        <v>7.3583849311871785E-3</v>
      </c>
      <c r="N555" s="7" t="str">
        <f t="shared" si="52"/>
        <v/>
      </c>
      <c r="O555" s="7" t="str">
        <f t="shared" si="53"/>
        <v/>
      </c>
      <c r="P555" s="7">
        <f t="shared" si="54"/>
        <v>1.0995053334168679E-3</v>
      </c>
      <c r="Q555" s="7">
        <f t="shared" si="54"/>
        <v>4.5452250668861067E-4</v>
      </c>
    </row>
    <row r="556" spans="2:17">
      <c r="B556" s="17">
        <v>42690</v>
      </c>
      <c r="C556" s="8">
        <v>5749</v>
      </c>
      <c r="D556" s="8">
        <v>1730</v>
      </c>
      <c r="E556" s="8">
        <v>3385</v>
      </c>
      <c r="F556" s="8"/>
      <c r="G556" s="8"/>
      <c r="H556" s="29">
        <v>4545</v>
      </c>
      <c r="I556" s="10">
        <v>1979.65</v>
      </c>
      <c r="K556" s="7">
        <f t="shared" si="49"/>
        <v>1.560203442606236E-2</v>
      </c>
      <c r="L556" s="7">
        <f t="shared" si="50"/>
        <v>5.7971176843259146E-3</v>
      </c>
      <c r="M556" s="7">
        <f t="shared" si="51"/>
        <v>-4.4772820781444726E-2</v>
      </c>
      <c r="N556" s="7" t="str">
        <f t="shared" si="52"/>
        <v/>
      </c>
      <c r="O556" s="7" t="str">
        <f t="shared" si="53"/>
        <v/>
      </c>
      <c r="P556" s="7">
        <f t="shared" si="54"/>
        <v>3.3057881344994103E-3</v>
      </c>
      <c r="Q556" s="7">
        <f t="shared" si="54"/>
        <v>6.1411124348880186E-3</v>
      </c>
    </row>
    <row r="557" spans="2:17">
      <c r="B557" s="17">
        <v>42689</v>
      </c>
      <c r="C557" s="8">
        <v>5660</v>
      </c>
      <c r="D557" s="8">
        <v>1720</v>
      </c>
      <c r="E557" s="8">
        <v>3540</v>
      </c>
      <c r="F557" s="8"/>
      <c r="G557" s="8"/>
      <c r="H557" s="29">
        <v>4530</v>
      </c>
      <c r="I557" s="10">
        <v>1967.53</v>
      </c>
      <c r="K557" s="7">
        <f t="shared" si="49"/>
        <v>-1.0370072718087573E-2</v>
      </c>
      <c r="L557" s="7">
        <f t="shared" si="50"/>
        <v>3.912769422386219E-2</v>
      </c>
      <c r="M557" s="7">
        <f t="shared" si="51"/>
        <v>0</v>
      </c>
      <c r="N557" s="7" t="str">
        <f t="shared" si="52"/>
        <v/>
      </c>
      <c r="O557" s="7" t="str">
        <f t="shared" si="53"/>
        <v/>
      </c>
      <c r="P557" s="7">
        <f t="shared" si="54"/>
        <v>1.1043623430532275E-3</v>
      </c>
      <c r="Q557" s="7">
        <f t="shared" si="54"/>
        <v>-3.4856057593906681E-3</v>
      </c>
    </row>
    <row r="558" spans="2:17">
      <c r="B558" s="17">
        <v>42688</v>
      </c>
      <c r="C558" s="8">
        <v>5719</v>
      </c>
      <c r="D558" s="8">
        <v>1654</v>
      </c>
      <c r="E558" s="8">
        <v>3540</v>
      </c>
      <c r="F558" s="8"/>
      <c r="G558" s="8"/>
      <c r="H558" s="29">
        <v>4525</v>
      </c>
      <c r="I558" s="10">
        <v>1974.4</v>
      </c>
      <c r="K558" s="7">
        <f t="shared" si="49"/>
        <v>-1.5442312589315809E-2</v>
      </c>
      <c r="L558" s="7">
        <f t="shared" si="50"/>
        <v>5.4562123841642865E-3</v>
      </c>
      <c r="M558" s="7">
        <f t="shared" si="51"/>
        <v>1.997213318691517E-2</v>
      </c>
      <c r="N558" s="7" t="str">
        <f t="shared" si="52"/>
        <v/>
      </c>
      <c r="O558" s="7" t="str">
        <f t="shared" si="53"/>
        <v/>
      </c>
      <c r="P558" s="7">
        <f t="shared" si="54"/>
        <v>5.5401803756153509E-3</v>
      </c>
      <c r="Q558" s="7">
        <f t="shared" si="54"/>
        <v>-5.0671645213248122E-3</v>
      </c>
    </row>
    <row r="559" spans="2:17">
      <c r="B559" s="17">
        <v>42685</v>
      </c>
      <c r="C559" s="8">
        <v>5808</v>
      </c>
      <c r="D559" s="8">
        <v>1645</v>
      </c>
      <c r="E559" s="8">
        <v>3470</v>
      </c>
      <c r="F559" s="8"/>
      <c r="G559" s="8"/>
      <c r="H559" s="29">
        <v>4500</v>
      </c>
      <c r="I559" s="10">
        <v>1984.43</v>
      </c>
      <c r="K559" s="7">
        <f t="shared" si="49"/>
        <v>4.8686863719983188E-2</v>
      </c>
      <c r="L559" s="7">
        <f t="shared" si="50"/>
        <v>-8.4746269909722321E-3</v>
      </c>
      <c r="M559" s="7">
        <f t="shared" si="51"/>
        <v>0</v>
      </c>
      <c r="N559" s="7" t="str">
        <f t="shared" si="52"/>
        <v/>
      </c>
      <c r="O559" s="7" t="str">
        <f t="shared" si="53"/>
        <v/>
      </c>
      <c r="P559" s="7">
        <f t="shared" si="54"/>
        <v>0</v>
      </c>
      <c r="Q559" s="7">
        <f t="shared" si="54"/>
        <v>-9.1146170413088715E-3</v>
      </c>
    </row>
    <row r="560" spans="2:17">
      <c r="B560" s="18">
        <v>42684</v>
      </c>
      <c r="C560" s="11">
        <v>5532</v>
      </c>
      <c r="D560" s="11">
        <v>1659</v>
      </c>
      <c r="E560" s="11">
        <v>3470</v>
      </c>
      <c r="F560" s="11"/>
      <c r="G560" s="11"/>
      <c r="H560" s="30">
        <v>4500</v>
      </c>
      <c r="I560" s="31">
        <v>2002.6</v>
      </c>
      <c r="K560" s="7">
        <f t="shared" si="49"/>
        <v>-1.4179542966323167E-2</v>
      </c>
      <c r="L560" s="7">
        <f t="shared" si="50"/>
        <v>4.3739648383363361E-2</v>
      </c>
      <c r="M560" s="7">
        <f t="shared" si="51"/>
        <v>2.0379162336652046E-2</v>
      </c>
      <c r="N560" s="7" t="str">
        <f t="shared" si="52"/>
        <v/>
      </c>
      <c r="O560" s="7" t="str">
        <f t="shared" si="53"/>
        <v/>
      </c>
      <c r="P560" s="7">
        <f t="shared" si="54"/>
        <v>-6.6445427186686131E-3</v>
      </c>
      <c r="Q560" s="7">
        <f t="shared" si="54"/>
        <v>2.232873542614321E-2</v>
      </c>
    </row>
    <row r="561" spans="2:17">
      <c r="B561" s="17">
        <v>42683</v>
      </c>
      <c r="C561" s="8">
        <v>5611</v>
      </c>
      <c r="D561" s="8">
        <v>1588</v>
      </c>
      <c r="E561" s="8">
        <v>3400</v>
      </c>
      <c r="F561" s="8"/>
      <c r="G561" s="8"/>
      <c r="H561" s="29">
        <v>4530</v>
      </c>
      <c r="I561" s="10">
        <v>1958.38</v>
      </c>
      <c r="K561" s="7">
        <f t="shared" si="49"/>
        <v>-2.9501700566806007E-2</v>
      </c>
      <c r="L561" s="7">
        <f t="shared" si="50"/>
        <v>-4.0721233776555572E-2</v>
      </c>
      <c r="M561" s="7">
        <f t="shared" si="51"/>
        <v>2.5317807984289786E-2</v>
      </c>
      <c r="N561" s="7" t="str">
        <f t="shared" si="52"/>
        <v/>
      </c>
      <c r="O561" s="7" t="str">
        <f t="shared" si="53"/>
        <v/>
      </c>
      <c r="P561" s="7">
        <f t="shared" si="54"/>
        <v>-1.1031440721573171E-3</v>
      </c>
      <c r="Q561" s="7">
        <f t="shared" si="54"/>
        <v>-2.271815325142295E-2</v>
      </c>
    </row>
    <row r="562" spans="2:17">
      <c r="B562" s="17">
        <v>42682</v>
      </c>
      <c r="C562" s="8">
        <v>5779</v>
      </c>
      <c r="D562" s="8">
        <v>1654</v>
      </c>
      <c r="E562" s="8">
        <v>3315</v>
      </c>
      <c r="F562" s="8"/>
      <c r="G562" s="8"/>
      <c r="H562" s="29">
        <v>4535</v>
      </c>
      <c r="I562" s="10">
        <v>2003.38</v>
      </c>
      <c r="K562" s="7">
        <f t="shared" si="49"/>
        <v>-2.697329795289747E-2</v>
      </c>
      <c r="L562" s="7">
        <f t="shared" si="50"/>
        <v>3.4443749257416646E-2</v>
      </c>
      <c r="M562" s="7">
        <f t="shared" si="51"/>
        <v>-5.1444112576509979E-2</v>
      </c>
      <c r="N562" s="7" t="str">
        <f t="shared" si="52"/>
        <v/>
      </c>
      <c r="O562" s="7" t="str">
        <f t="shared" si="53"/>
        <v/>
      </c>
      <c r="P562" s="7">
        <f t="shared" si="54"/>
        <v>1.103144072157168E-3</v>
      </c>
      <c r="Q562" s="7">
        <f t="shared" si="54"/>
        <v>2.8993061979565322E-3</v>
      </c>
    </row>
    <row r="563" spans="2:17">
      <c r="B563" s="17">
        <v>42681</v>
      </c>
      <c r="C563" s="8">
        <v>5937</v>
      </c>
      <c r="D563" s="8">
        <v>1598</v>
      </c>
      <c r="E563" s="8">
        <v>3490</v>
      </c>
      <c r="F563" s="8"/>
      <c r="G563" s="8"/>
      <c r="H563" s="29">
        <v>4530</v>
      </c>
      <c r="I563" s="10">
        <v>1997.58</v>
      </c>
      <c r="K563" s="7">
        <f t="shared" si="49"/>
        <v>-1.3218631359000371E-2</v>
      </c>
      <c r="L563" s="7">
        <f t="shared" si="50"/>
        <v>-8.7227967403536513E-3</v>
      </c>
      <c r="M563" s="7">
        <f t="shared" si="51"/>
        <v>2.0261185139821929E-2</v>
      </c>
      <c r="N563" s="7" t="str">
        <f t="shared" si="52"/>
        <v/>
      </c>
      <c r="O563" s="7" t="str">
        <f t="shared" si="53"/>
        <v/>
      </c>
      <c r="P563" s="7">
        <f t="shared" si="54"/>
        <v>8.8692377407797902E-3</v>
      </c>
      <c r="Q563" s="7">
        <f t="shared" si="54"/>
        <v>7.8199212446479673E-3</v>
      </c>
    </row>
    <row r="564" spans="2:17">
      <c r="B564" s="17">
        <v>42678</v>
      </c>
      <c r="C564" s="8">
        <v>6016</v>
      </c>
      <c r="D564" s="8">
        <v>1612</v>
      </c>
      <c r="E564" s="8">
        <v>3420</v>
      </c>
      <c r="F564" s="8"/>
      <c r="G564" s="8"/>
      <c r="H564" s="29">
        <v>4490</v>
      </c>
      <c r="I564" s="10">
        <v>1982.02</v>
      </c>
      <c r="K564" s="7">
        <f t="shared" si="49"/>
        <v>1.0023471825776049E-2</v>
      </c>
      <c r="L564" s="7">
        <f t="shared" si="50"/>
        <v>1.5000281259492598E-2</v>
      </c>
      <c r="M564" s="7">
        <f t="shared" si="51"/>
        <v>0</v>
      </c>
      <c r="N564" s="7" t="str">
        <f t="shared" si="52"/>
        <v/>
      </c>
      <c r="O564" s="7" t="str">
        <f t="shared" si="53"/>
        <v/>
      </c>
      <c r="P564" s="7">
        <f t="shared" si="54"/>
        <v>0</v>
      </c>
      <c r="Q564" s="7">
        <f t="shared" si="54"/>
        <v>-8.9767065551574936E-4</v>
      </c>
    </row>
    <row r="565" spans="2:17">
      <c r="B565" s="18">
        <v>42677</v>
      </c>
      <c r="C565" s="11">
        <v>5956</v>
      </c>
      <c r="D565" s="11">
        <v>1588</v>
      </c>
      <c r="E565" s="11">
        <v>3420</v>
      </c>
      <c r="F565" s="11"/>
      <c r="G565" s="11"/>
      <c r="H565" s="30">
        <v>4490</v>
      </c>
      <c r="I565" s="31">
        <v>1983.8</v>
      </c>
      <c r="K565" s="7">
        <f t="shared" si="49"/>
        <v>0</v>
      </c>
      <c r="L565" s="7">
        <f t="shared" si="50"/>
        <v>-6.27748451913896E-3</v>
      </c>
      <c r="M565" s="7">
        <f t="shared" si="51"/>
        <v>0</v>
      </c>
      <c r="N565" s="7" t="str">
        <f t="shared" si="52"/>
        <v/>
      </c>
      <c r="O565" s="7" t="str">
        <f t="shared" si="53"/>
        <v/>
      </c>
      <c r="P565" s="7">
        <f t="shared" si="54"/>
        <v>-3.3351893061383505E-3</v>
      </c>
      <c r="Q565" s="7">
        <f t="shared" si="54"/>
        <v>2.45284951153506E-3</v>
      </c>
    </row>
    <row r="566" spans="2:17">
      <c r="B566" s="17">
        <v>42676</v>
      </c>
      <c r="C566" s="8">
        <v>5956</v>
      </c>
      <c r="D566" s="8">
        <v>1598</v>
      </c>
      <c r="E566" s="8">
        <v>3420</v>
      </c>
      <c r="F566" s="8"/>
      <c r="G566" s="8"/>
      <c r="H566" s="29">
        <v>4505</v>
      </c>
      <c r="I566" s="10">
        <v>1978.94</v>
      </c>
      <c r="K566" s="7">
        <f t="shared" si="49"/>
        <v>-2.7816362973674739E-2</v>
      </c>
      <c r="L566" s="7">
        <f t="shared" si="50"/>
        <v>-6.0109138908006308E-2</v>
      </c>
      <c r="M566" s="7">
        <f t="shared" si="51"/>
        <v>0</v>
      </c>
      <c r="N566" s="7" t="str">
        <f t="shared" si="52"/>
        <v/>
      </c>
      <c r="O566" s="7" t="str">
        <f t="shared" si="53"/>
        <v/>
      </c>
      <c r="P566" s="7">
        <f t="shared" si="54"/>
        <v>-1.4325313845812102E-2</v>
      </c>
      <c r="Q566" s="7">
        <f t="shared" si="54"/>
        <v>-1.4274022998736041E-2</v>
      </c>
    </row>
    <row r="567" spans="2:17">
      <c r="B567" s="17">
        <v>42675</v>
      </c>
      <c r="C567" s="8">
        <v>6124</v>
      </c>
      <c r="D567" s="8">
        <v>1697</v>
      </c>
      <c r="E567" s="8">
        <v>3420</v>
      </c>
      <c r="F567" s="8"/>
      <c r="G567" s="8"/>
      <c r="H567" s="29">
        <v>4570</v>
      </c>
      <c r="I567" s="10">
        <v>2007.39</v>
      </c>
      <c r="K567" s="7">
        <f t="shared" si="49"/>
        <v>-4.8867991044127309E-3</v>
      </c>
      <c r="L567" s="7">
        <f t="shared" si="50"/>
        <v>6.3242955324177799E-2</v>
      </c>
      <c r="M567" s="7">
        <f t="shared" si="51"/>
        <v>0</v>
      </c>
      <c r="N567" s="7" t="str">
        <f t="shared" si="52"/>
        <v/>
      </c>
      <c r="O567" s="7" t="str">
        <f t="shared" si="53"/>
        <v/>
      </c>
      <c r="P567" s="7">
        <f t="shared" si="54"/>
        <v>-2.1645866774692664E-2</v>
      </c>
      <c r="Q567" s="7">
        <f t="shared" si="54"/>
        <v>-3.9844805013672239E-4</v>
      </c>
    </row>
    <row r="568" spans="2:17">
      <c r="B568" s="17">
        <v>42674</v>
      </c>
      <c r="C568" s="8">
        <v>6154</v>
      </c>
      <c r="D568" s="8">
        <v>1593</v>
      </c>
      <c r="E568" s="8">
        <v>3420</v>
      </c>
      <c r="F568" s="8"/>
      <c r="G568" s="8"/>
      <c r="H568" s="29">
        <v>4670</v>
      </c>
      <c r="I568" s="10">
        <v>2008.19</v>
      </c>
      <c r="K568" s="7">
        <f t="shared" si="49"/>
        <v>-1.4358559179756957E-2</v>
      </c>
      <c r="L568" s="7">
        <f t="shared" si="50"/>
        <v>-6.3242955324177758E-2</v>
      </c>
      <c r="M568" s="7">
        <f t="shared" si="51"/>
        <v>-1.3072081567352775E-2</v>
      </c>
      <c r="N568" s="7" t="str">
        <f t="shared" si="52"/>
        <v/>
      </c>
      <c r="O568" s="7" t="str">
        <f t="shared" si="53"/>
        <v/>
      </c>
      <c r="P568" s="7">
        <f t="shared" si="54"/>
        <v>2.3836448154511251E-2</v>
      </c>
      <c r="Q568" s="7">
        <f t="shared" si="54"/>
        <v>-5.5765226038070508E-3</v>
      </c>
    </row>
    <row r="569" spans="2:17">
      <c r="B569" s="17">
        <v>42671</v>
      </c>
      <c r="C569" s="8">
        <v>6243</v>
      </c>
      <c r="D569" s="8">
        <v>1697</v>
      </c>
      <c r="E569" s="8">
        <v>3465</v>
      </c>
      <c r="F569" s="8"/>
      <c r="G569" s="8"/>
      <c r="H569" s="29">
        <v>4560</v>
      </c>
      <c r="I569" s="10">
        <v>2019.42</v>
      </c>
      <c r="K569" s="7">
        <f t="shared" si="49"/>
        <v>-9.4062072554758538E-3</v>
      </c>
      <c r="L569" s="7">
        <f t="shared" si="50"/>
        <v>1.963764385307248E-2</v>
      </c>
      <c r="M569" s="7">
        <f t="shared" si="51"/>
        <v>0</v>
      </c>
      <c r="N569" s="7" t="str">
        <f t="shared" si="52"/>
        <v/>
      </c>
      <c r="O569" s="7" t="str">
        <f t="shared" si="53"/>
        <v/>
      </c>
      <c r="P569" s="7">
        <f t="shared" si="54"/>
        <v>-2.3836448154511188E-2</v>
      </c>
      <c r="Q569" s="7">
        <f t="shared" si="54"/>
        <v>-2.3246967343716206E-3</v>
      </c>
    </row>
    <row r="570" spans="2:17">
      <c r="B570" s="18">
        <v>42670</v>
      </c>
      <c r="C570" s="11">
        <v>6302</v>
      </c>
      <c r="D570" s="11">
        <v>1664</v>
      </c>
      <c r="E570" s="11">
        <v>3465</v>
      </c>
      <c r="F570" s="11"/>
      <c r="G570" s="11"/>
      <c r="H570" s="30">
        <v>4670</v>
      </c>
      <c r="I570" s="31">
        <v>2024.12</v>
      </c>
      <c r="K570" s="7">
        <f t="shared" si="49"/>
        <v>1.5833997344102471E-2</v>
      </c>
      <c r="L570" s="7">
        <f t="shared" si="50"/>
        <v>-1.1353572809652126E-2</v>
      </c>
      <c r="M570" s="7">
        <f t="shared" si="51"/>
        <v>0</v>
      </c>
      <c r="N570" s="7" t="str">
        <f t="shared" si="52"/>
        <v/>
      </c>
      <c r="O570" s="7" t="str">
        <f t="shared" si="53"/>
        <v/>
      </c>
      <c r="P570" s="7">
        <f t="shared" si="54"/>
        <v>2.1436235432513691E-3</v>
      </c>
      <c r="Q570" s="7">
        <f t="shared" si="54"/>
        <v>5.0668630767676318E-3</v>
      </c>
    </row>
    <row r="571" spans="2:17">
      <c r="B571" s="17">
        <v>42669</v>
      </c>
      <c r="C571" s="8">
        <v>6203</v>
      </c>
      <c r="D571" s="8">
        <v>1683</v>
      </c>
      <c r="E571" s="8">
        <v>3465</v>
      </c>
      <c r="F571" s="8"/>
      <c r="G571" s="8"/>
      <c r="H571" s="29">
        <v>4660</v>
      </c>
      <c r="I571" s="10">
        <v>2013.89</v>
      </c>
      <c r="K571" s="7">
        <f t="shared" si="49"/>
        <v>1.1185980298920607E-2</v>
      </c>
      <c r="L571" s="7">
        <f t="shared" si="50"/>
        <v>-5.9960320968622034E-2</v>
      </c>
      <c r="M571" s="7">
        <f t="shared" si="51"/>
        <v>0</v>
      </c>
      <c r="N571" s="7" t="str">
        <f t="shared" si="52"/>
        <v/>
      </c>
      <c r="O571" s="7" t="str">
        <f t="shared" si="53"/>
        <v/>
      </c>
      <c r="P571" s="7">
        <f t="shared" si="54"/>
        <v>-5.7337224747890415E-2</v>
      </c>
      <c r="Q571" s="7">
        <f t="shared" si="54"/>
        <v>-1.1493414696738017E-2</v>
      </c>
    </row>
    <row r="572" spans="2:17">
      <c r="B572" s="17">
        <v>42668</v>
      </c>
      <c r="C572" s="8">
        <v>6134</v>
      </c>
      <c r="D572" s="8">
        <v>1787</v>
      </c>
      <c r="E572" s="8">
        <v>3465</v>
      </c>
      <c r="F572" s="8"/>
      <c r="G572" s="8"/>
      <c r="H572" s="29">
        <v>4935</v>
      </c>
      <c r="I572" s="10">
        <v>2037.17</v>
      </c>
      <c r="K572" s="7">
        <f t="shared" si="49"/>
        <v>-4.8681474424202453E-2</v>
      </c>
      <c r="L572" s="7">
        <f t="shared" si="50"/>
        <v>-4.3794628382294545E-2</v>
      </c>
      <c r="M572" s="7">
        <f t="shared" si="51"/>
        <v>0</v>
      </c>
      <c r="N572" s="7" t="str">
        <f t="shared" si="52"/>
        <v/>
      </c>
      <c r="O572" s="7" t="str">
        <f t="shared" si="53"/>
        <v/>
      </c>
      <c r="P572" s="7">
        <f t="shared" si="54"/>
        <v>-3.2887866844835176E-2</v>
      </c>
      <c r="Q572" s="7">
        <f t="shared" si="54"/>
        <v>-5.1751561677884769E-3</v>
      </c>
    </row>
    <row r="573" spans="2:17">
      <c r="B573" s="17">
        <v>42667</v>
      </c>
      <c r="C573" s="8">
        <v>6440</v>
      </c>
      <c r="D573" s="8">
        <v>1867</v>
      </c>
      <c r="E573" s="8">
        <v>3465</v>
      </c>
      <c r="F573" s="8"/>
      <c r="G573" s="8"/>
      <c r="H573" s="29">
        <v>5100</v>
      </c>
      <c r="I573" s="10">
        <v>2047.74</v>
      </c>
      <c r="K573" s="7">
        <f t="shared" si="49"/>
        <v>-2.1354217987598564E-2</v>
      </c>
      <c r="L573" s="7">
        <f t="shared" si="50"/>
        <v>1.7833490725312446E-2</v>
      </c>
      <c r="M573" s="7">
        <f t="shared" si="51"/>
        <v>-3.1252543504104426E-2</v>
      </c>
      <c r="N573" s="7" t="str">
        <f t="shared" si="52"/>
        <v/>
      </c>
      <c r="O573" s="7" t="str">
        <f t="shared" si="53"/>
        <v/>
      </c>
      <c r="P573" s="7">
        <f t="shared" si="54"/>
        <v>-7.8125397367936247E-3</v>
      </c>
      <c r="Q573" s="7">
        <f t="shared" si="54"/>
        <v>7.2242113468217678E-3</v>
      </c>
    </row>
    <row r="574" spans="2:17">
      <c r="B574" s="17">
        <v>42664</v>
      </c>
      <c r="C574" s="8">
        <v>6579</v>
      </c>
      <c r="D574" s="8">
        <v>1834</v>
      </c>
      <c r="E574" s="8">
        <v>3575</v>
      </c>
      <c r="F574" s="8"/>
      <c r="G574" s="8"/>
      <c r="H574" s="29">
        <v>5140</v>
      </c>
      <c r="I574" s="10">
        <v>2033</v>
      </c>
      <c r="K574" s="7">
        <f t="shared" si="49"/>
        <v>-8.9279551939220082E-3</v>
      </c>
      <c r="L574" s="7">
        <f t="shared" si="50"/>
        <v>5.0318048347485218E-2</v>
      </c>
      <c r="M574" s="7">
        <f t="shared" si="51"/>
        <v>1.5504186535965254E-2</v>
      </c>
      <c r="N574" s="7" t="str">
        <f t="shared" si="52"/>
        <v/>
      </c>
      <c r="O574" s="7" t="str">
        <f t="shared" si="53"/>
        <v/>
      </c>
      <c r="P574" s="7">
        <f t="shared" si="54"/>
        <v>9.7752489046424654E-3</v>
      </c>
      <c r="Q574" s="7">
        <f t="shared" si="54"/>
        <v>-3.7313476128581356E-3</v>
      </c>
    </row>
    <row r="575" spans="2:17">
      <c r="B575" s="18">
        <v>42663</v>
      </c>
      <c r="C575" s="11">
        <v>6638</v>
      </c>
      <c r="D575" s="11">
        <v>1744</v>
      </c>
      <c r="E575" s="11">
        <v>3520</v>
      </c>
      <c r="F575" s="11"/>
      <c r="G575" s="11"/>
      <c r="H575" s="30">
        <v>5090</v>
      </c>
      <c r="I575" s="31">
        <v>2040.6</v>
      </c>
      <c r="K575" s="7">
        <f t="shared" si="49"/>
        <v>-1.1830912986944603E-2</v>
      </c>
      <c r="L575" s="7">
        <f t="shared" si="50"/>
        <v>-6.2780956883780853E-2</v>
      </c>
      <c r="M575" s="7">
        <f t="shared" si="51"/>
        <v>0</v>
      </c>
      <c r="N575" s="7" t="str">
        <f t="shared" si="52"/>
        <v/>
      </c>
      <c r="O575" s="7" t="str">
        <f t="shared" si="53"/>
        <v/>
      </c>
      <c r="P575" s="7">
        <f t="shared" si="54"/>
        <v>-3.9215736531816913E-3</v>
      </c>
      <c r="Q575" s="7">
        <f t="shared" si="54"/>
        <v>-1.6660378229134081E-4</v>
      </c>
    </row>
    <row r="576" spans="2:17">
      <c r="B576" s="17">
        <v>42662</v>
      </c>
      <c r="C576" s="8">
        <v>6717</v>
      </c>
      <c r="D576" s="8">
        <v>1857</v>
      </c>
      <c r="E576" s="8">
        <v>3520</v>
      </c>
      <c r="F576" s="8"/>
      <c r="G576" s="8"/>
      <c r="H576" s="29">
        <v>5110</v>
      </c>
      <c r="I576" s="10">
        <v>2040.94</v>
      </c>
      <c r="K576" s="7">
        <f t="shared" si="49"/>
        <v>-1.4876527587412325E-3</v>
      </c>
      <c r="L576" s="7">
        <f t="shared" si="50"/>
        <v>2.8401690585724403E-2</v>
      </c>
      <c r="M576" s="7">
        <f t="shared" si="51"/>
        <v>2.0086758566737292E-2</v>
      </c>
      <c r="N576" s="7" t="str">
        <f t="shared" si="52"/>
        <v/>
      </c>
      <c r="O576" s="7" t="str">
        <f t="shared" si="53"/>
        <v/>
      </c>
      <c r="P576" s="7">
        <f t="shared" si="54"/>
        <v>-7.7973104600317297E-3</v>
      </c>
      <c r="Q576" s="7">
        <f t="shared" si="54"/>
        <v>2.4991608340073167E-4</v>
      </c>
    </row>
    <row r="577" spans="2:17">
      <c r="B577" s="17">
        <v>42661</v>
      </c>
      <c r="C577" s="8">
        <v>6727</v>
      </c>
      <c r="D577" s="8">
        <v>1805</v>
      </c>
      <c r="E577" s="8">
        <v>3450</v>
      </c>
      <c r="F577" s="8"/>
      <c r="G577" s="8"/>
      <c r="H577" s="29">
        <v>5150</v>
      </c>
      <c r="I577" s="10">
        <v>2040.43</v>
      </c>
      <c r="K577" s="7">
        <f t="shared" si="49"/>
        <v>-8.7323873185696111E-3</v>
      </c>
      <c r="L577" s="7">
        <f t="shared" si="50"/>
        <v>1.2824262736226673E-2</v>
      </c>
      <c r="M577" s="7">
        <f t="shared" si="51"/>
        <v>5.8139698654198161E-3</v>
      </c>
      <c r="N577" s="7" t="str">
        <f t="shared" si="52"/>
        <v/>
      </c>
      <c r="O577" s="7" t="str">
        <f t="shared" si="53"/>
        <v/>
      </c>
      <c r="P577" s="7">
        <f t="shared" si="54"/>
        <v>1.7630231376270501E-2</v>
      </c>
      <c r="Q577" s="7">
        <f t="shared" si="54"/>
        <v>6.3028104148245868E-3</v>
      </c>
    </row>
    <row r="578" spans="2:17">
      <c r="B578" s="17">
        <v>42660</v>
      </c>
      <c r="C578" s="8">
        <v>6786</v>
      </c>
      <c r="D578" s="8">
        <v>1782</v>
      </c>
      <c r="E578" s="8">
        <v>3430</v>
      </c>
      <c r="F578" s="8"/>
      <c r="G578" s="8"/>
      <c r="H578" s="29">
        <v>5060</v>
      </c>
      <c r="I578" s="10">
        <v>2027.61</v>
      </c>
      <c r="K578" s="7">
        <f t="shared" si="49"/>
        <v>4.430667416484675E-3</v>
      </c>
      <c r="L578" s="7">
        <f t="shared" si="50"/>
        <v>7.4539732447118062E-2</v>
      </c>
      <c r="M578" s="7">
        <f t="shared" si="51"/>
        <v>-2.5900728432157124E-2</v>
      </c>
      <c r="N578" s="7" t="str">
        <f t="shared" si="52"/>
        <v/>
      </c>
      <c r="O578" s="7" t="str">
        <f t="shared" si="53"/>
        <v/>
      </c>
      <c r="P578" s="7">
        <f t="shared" si="54"/>
        <v>-7.874056430905883E-3</v>
      </c>
      <c r="Q578" s="7">
        <f t="shared" si="54"/>
        <v>2.4442827092950601E-3</v>
      </c>
    </row>
    <row r="579" spans="2:17">
      <c r="B579" s="17">
        <v>42657</v>
      </c>
      <c r="C579" s="8">
        <v>6756</v>
      </c>
      <c r="D579" s="8">
        <v>1654</v>
      </c>
      <c r="E579" s="8">
        <v>3520</v>
      </c>
      <c r="F579" s="8"/>
      <c r="G579" s="8"/>
      <c r="H579" s="29">
        <v>5100</v>
      </c>
      <c r="I579" s="10">
        <v>2022.66</v>
      </c>
      <c r="K579" s="7">
        <f t="shared" si="49"/>
        <v>8.771334017640452E-3</v>
      </c>
      <c r="L579" s="7">
        <f t="shared" si="50"/>
        <v>5.5949954478380276E-2</v>
      </c>
      <c r="M579" s="7">
        <f t="shared" si="51"/>
        <v>0</v>
      </c>
      <c r="N579" s="7" t="str">
        <f t="shared" si="52"/>
        <v/>
      </c>
      <c r="O579" s="7" t="str">
        <f t="shared" si="53"/>
        <v/>
      </c>
      <c r="P579" s="7">
        <f t="shared" si="54"/>
        <v>-7.8125397367936247E-3</v>
      </c>
      <c r="Q579" s="7">
        <f t="shared" si="54"/>
        <v>3.5759429898871492E-3</v>
      </c>
    </row>
    <row r="580" spans="2:17">
      <c r="B580" s="18">
        <v>42656</v>
      </c>
      <c r="C580" s="11">
        <v>6697</v>
      </c>
      <c r="D580" s="11">
        <v>1564</v>
      </c>
      <c r="E580" s="11">
        <v>3520</v>
      </c>
      <c r="F580" s="11"/>
      <c r="G580" s="11"/>
      <c r="H580" s="30">
        <v>5140</v>
      </c>
      <c r="I580" s="31">
        <v>2015.44</v>
      </c>
      <c r="K580" s="7">
        <f t="shared" si="49"/>
        <v>-7.438296717375191E-3</v>
      </c>
      <c r="L580" s="7">
        <f t="shared" si="50"/>
        <v>-5.04937420942159E-2</v>
      </c>
      <c r="M580" s="7">
        <f t="shared" si="51"/>
        <v>0</v>
      </c>
      <c r="N580" s="7" t="str">
        <f t="shared" si="52"/>
        <v/>
      </c>
      <c r="O580" s="7" t="str">
        <f t="shared" si="53"/>
        <v/>
      </c>
      <c r="P580" s="7">
        <f t="shared" si="54"/>
        <v>0</v>
      </c>
      <c r="Q580" s="7">
        <f t="shared" si="54"/>
        <v>-9.034011608404887E-3</v>
      </c>
    </row>
    <row r="581" spans="2:17">
      <c r="B581" s="17">
        <v>42655</v>
      </c>
      <c r="C581" s="8">
        <v>6747</v>
      </c>
      <c r="D581" s="8">
        <v>1645</v>
      </c>
      <c r="E581" s="8">
        <v>3520</v>
      </c>
      <c r="F581" s="8"/>
      <c r="G581" s="8"/>
      <c r="H581" s="29">
        <v>5140</v>
      </c>
      <c r="I581" s="10">
        <v>2033.73</v>
      </c>
      <c r="K581" s="7">
        <f t="shared" si="49"/>
        <v>-1.1640888839226926E-2</v>
      </c>
      <c r="L581" s="7">
        <f t="shared" si="50"/>
        <v>-2.8170876966696335E-2</v>
      </c>
      <c r="M581" s="7">
        <f t="shared" si="51"/>
        <v>0</v>
      </c>
      <c r="N581" s="7" t="str">
        <f t="shared" si="52"/>
        <v/>
      </c>
      <c r="O581" s="7" t="str">
        <f t="shared" si="53"/>
        <v/>
      </c>
      <c r="P581" s="7">
        <f t="shared" si="54"/>
        <v>0</v>
      </c>
      <c r="Q581" s="7">
        <f t="shared" si="54"/>
        <v>8.8546514839267705E-4</v>
      </c>
    </row>
    <row r="582" spans="2:17">
      <c r="B582" s="17">
        <v>42654</v>
      </c>
      <c r="C582" s="8">
        <v>6826</v>
      </c>
      <c r="D582" s="8">
        <v>1692</v>
      </c>
      <c r="E582" s="8">
        <v>3520</v>
      </c>
      <c r="F582" s="8"/>
      <c r="G582" s="8"/>
      <c r="H582" s="29">
        <v>5140</v>
      </c>
      <c r="I582" s="10">
        <v>2031.93</v>
      </c>
      <c r="K582" s="7">
        <f t="shared" si="49"/>
        <v>-4.2394625297624468E-3</v>
      </c>
      <c r="L582" s="7">
        <f t="shared" si="50"/>
        <v>1.1292839179344686E-2</v>
      </c>
      <c r="M582" s="7">
        <f t="shared" si="51"/>
        <v>0</v>
      </c>
      <c r="N582" s="7" t="str">
        <f t="shared" si="52"/>
        <v/>
      </c>
      <c r="O582" s="7" t="str">
        <f t="shared" si="53"/>
        <v/>
      </c>
      <c r="P582" s="7">
        <f t="shared" si="54"/>
        <v>7.8125397367936247E-3</v>
      </c>
      <c r="Q582" s="7">
        <f t="shared" si="54"/>
        <v>-1.2175020461165536E-2</v>
      </c>
    </row>
    <row r="583" spans="2:17">
      <c r="B583" s="17">
        <v>42653</v>
      </c>
      <c r="C583" s="8">
        <v>6855</v>
      </c>
      <c r="D583" s="8">
        <v>1673</v>
      </c>
      <c r="E583" s="8">
        <v>3520</v>
      </c>
      <c r="F583" s="8"/>
      <c r="G583" s="8"/>
      <c r="H583" s="29">
        <v>5100</v>
      </c>
      <c r="I583" s="10">
        <v>2056.8200000000002</v>
      </c>
      <c r="K583" s="7">
        <f t="shared" si="49"/>
        <v>2.9218428383647722E-3</v>
      </c>
      <c r="L583" s="7">
        <f t="shared" si="50"/>
        <v>-4.4425774031778074E-2</v>
      </c>
      <c r="M583" s="7">
        <f t="shared" si="51"/>
        <v>0</v>
      </c>
      <c r="N583" s="7" t="str">
        <f t="shared" si="52"/>
        <v/>
      </c>
      <c r="O583" s="7" t="str">
        <f t="shared" si="53"/>
        <v/>
      </c>
      <c r="P583" s="7">
        <f t="shared" si="54"/>
        <v>-3.9138993211363287E-3</v>
      </c>
      <c r="Q583" s="7">
        <f t="shared" si="54"/>
        <v>1.4693649830715713E-3</v>
      </c>
    </row>
    <row r="584" spans="2:17">
      <c r="B584" s="17">
        <v>42650</v>
      </c>
      <c r="C584" s="8">
        <v>6835</v>
      </c>
      <c r="D584" s="8">
        <v>1749</v>
      </c>
      <c r="E584" s="8">
        <v>3520</v>
      </c>
      <c r="F584" s="8"/>
      <c r="G584" s="8"/>
      <c r="H584" s="29">
        <v>5120</v>
      </c>
      <c r="I584" s="10">
        <v>2053.8000000000002</v>
      </c>
      <c r="K584" s="7">
        <f t="shared" si="49"/>
        <v>5.7222663662273967E-3</v>
      </c>
      <c r="L584" s="7">
        <f t="shared" si="50"/>
        <v>3.6092392472633857E-2</v>
      </c>
      <c r="M584" s="7">
        <f t="shared" si="51"/>
        <v>3.4685557987890109E-2</v>
      </c>
      <c r="N584" s="7" t="str">
        <f t="shared" si="52"/>
        <v/>
      </c>
      <c r="O584" s="7" t="str">
        <f t="shared" si="53"/>
        <v/>
      </c>
      <c r="P584" s="7">
        <f t="shared" si="54"/>
        <v>7.8431774610258787E-3</v>
      </c>
      <c r="Q584" s="7">
        <f t="shared" si="54"/>
        <v>-5.5837585294095504E-3</v>
      </c>
    </row>
    <row r="585" spans="2:17">
      <c r="B585" s="18">
        <v>42649</v>
      </c>
      <c r="C585" s="11">
        <v>6796</v>
      </c>
      <c r="D585" s="11">
        <v>1687</v>
      </c>
      <c r="E585" s="11">
        <v>3400</v>
      </c>
      <c r="F585" s="11"/>
      <c r="G585" s="11"/>
      <c r="H585" s="30">
        <v>5080</v>
      </c>
      <c r="I585" s="31">
        <v>2065.3000000000002</v>
      </c>
      <c r="K585" s="7">
        <f t="shared" si="49"/>
        <v>1.4674538881772458E-2</v>
      </c>
      <c r="L585" s="7">
        <f t="shared" si="50"/>
        <v>3.1308999214614462E-2</v>
      </c>
      <c r="M585" s="7">
        <f t="shared" si="51"/>
        <v>-5.8651194523981339E-3</v>
      </c>
      <c r="N585" s="7" t="str">
        <f t="shared" si="52"/>
        <v/>
      </c>
      <c r="O585" s="7" t="str">
        <f t="shared" si="53"/>
        <v/>
      </c>
      <c r="P585" s="7">
        <f t="shared" si="54"/>
        <v>3.9447782910163251E-3</v>
      </c>
      <c r="Q585" s="7">
        <f t="shared" si="54"/>
        <v>5.9733562746708251E-3</v>
      </c>
    </row>
    <row r="586" spans="2:17">
      <c r="B586" s="17">
        <v>42648</v>
      </c>
      <c r="C586" s="8">
        <v>6697</v>
      </c>
      <c r="D586" s="8">
        <v>1635</v>
      </c>
      <c r="E586" s="8">
        <v>3420</v>
      </c>
      <c r="F586" s="8"/>
      <c r="G586" s="8"/>
      <c r="H586" s="29">
        <v>5060</v>
      </c>
      <c r="I586" s="10">
        <v>2053</v>
      </c>
      <c r="K586" s="7">
        <f t="shared" si="49"/>
        <v>-1.4674538881772435E-2</v>
      </c>
      <c r="L586" s="7">
        <f t="shared" si="50"/>
        <v>0</v>
      </c>
      <c r="M586" s="7">
        <f t="shared" si="51"/>
        <v>0</v>
      </c>
      <c r="N586" s="7" t="str">
        <f t="shared" si="52"/>
        <v/>
      </c>
      <c r="O586" s="7" t="str">
        <f t="shared" si="53"/>
        <v/>
      </c>
      <c r="P586" s="7">
        <f t="shared" si="54"/>
        <v>-1.3739175883304046E-2</v>
      </c>
      <c r="Q586" s="7">
        <f t="shared" si="54"/>
        <v>-9.0558107000341499E-4</v>
      </c>
    </row>
    <row r="587" spans="2:17">
      <c r="B587" s="17">
        <v>42647</v>
      </c>
      <c r="C587" s="8">
        <v>6796</v>
      </c>
      <c r="D587" s="8">
        <v>1635</v>
      </c>
      <c r="E587" s="8">
        <v>3420</v>
      </c>
      <c r="F587" s="8"/>
      <c r="G587" s="8"/>
      <c r="H587" s="29">
        <v>5130</v>
      </c>
      <c r="I587" s="10">
        <v>2054.86</v>
      </c>
      <c r="K587" s="7">
        <f t="shared" si="49"/>
        <v>1.4725374476472505E-3</v>
      </c>
      <c r="L587" s="7">
        <f t="shared" si="50"/>
        <v>-6.0975798681184449E-3</v>
      </c>
      <c r="M587" s="7">
        <f t="shared" si="51"/>
        <v>1.4630580517603152E-3</v>
      </c>
      <c r="N587" s="7" t="str">
        <f t="shared" si="52"/>
        <v/>
      </c>
      <c r="O587" s="7" t="str">
        <f t="shared" si="53"/>
        <v/>
      </c>
      <c r="P587" s="7">
        <f t="shared" si="54"/>
        <v>-5.8309203107932096E-3</v>
      </c>
      <c r="Q587" s="7">
        <f t="shared" si="54"/>
        <v>5.4800807635318532E-3</v>
      </c>
    </row>
    <row r="588" spans="2:17">
      <c r="B588" s="17">
        <v>42643</v>
      </c>
      <c r="C588" s="8">
        <v>6786</v>
      </c>
      <c r="D588" s="8">
        <v>1645</v>
      </c>
      <c r="E588" s="8">
        <v>3415</v>
      </c>
      <c r="F588" s="8"/>
      <c r="G588" s="8"/>
      <c r="H588" s="29">
        <v>5160</v>
      </c>
      <c r="I588" s="10">
        <v>2043.63</v>
      </c>
      <c r="K588" s="7">
        <f t="shared" si="49"/>
        <v>-1.011664665223929E-2</v>
      </c>
      <c r="L588" s="7">
        <f t="shared" si="50"/>
        <v>-2.4286593601266274E-3</v>
      </c>
      <c r="M588" s="7">
        <f t="shared" si="51"/>
        <v>0</v>
      </c>
      <c r="N588" s="7" t="str">
        <f t="shared" si="52"/>
        <v/>
      </c>
      <c r="O588" s="7" t="str">
        <f t="shared" si="53"/>
        <v/>
      </c>
      <c r="P588" s="7">
        <f t="shared" si="54"/>
        <v>-1.3474698583360159E-2</v>
      </c>
      <c r="Q588" s="7">
        <f t="shared" si="54"/>
        <v>-1.2202420184245786E-2</v>
      </c>
    </row>
    <row r="589" spans="2:17">
      <c r="B589" s="17">
        <v>42642</v>
      </c>
      <c r="C589" s="8">
        <v>6855</v>
      </c>
      <c r="D589" s="8">
        <v>1649</v>
      </c>
      <c r="E589" s="8">
        <v>3415</v>
      </c>
      <c r="F589" s="8"/>
      <c r="G589" s="8"/>
      <c r="H589" s="29">
        <v>5230</v>
      </c>
      <c r="I589" s="10">
        <v>2068.7199999999998</v>
      </c>
      <c r="K589" s="7">
        <f t="shared" si="49"/>
        <v>-1.5775708891664863E-2</v>
      </c>
      <c r="L589" s="7">
        <f t="shared" si="50"/>
        <v>-4.7952364932225731E-2</v>
      </c>
      <c r="M589" s="7">
        <f t="shared" si="51"/>
        <v>-2.4585475472614568E-2</v>
      </c>
      <c r="N589" s="7" t="str">
        <f t="shared" si="52"/>
        <v/>
      </c>
      <c r="O589" s="7" t="str">
        <f t="shared" si="53"/>
        <v/>
      </c>
      <c r="P589" s="7">
        <f t="shared" si="54"/>
        <v>-1.3295542481244614E-2</v>
      </c>
      <c r="Q589" s="7">
        <f t="shared" si="54"/>
        <v>7.5986953941508525E-3</v>
      </c>
    </row>
    <row r="590" spans="2:17">
      <c r="B590" s="18">
        <v>42641</v>
      </c>
      <c r="C590" s="11">
        <v>6964</v>
      </c>
      <c r="D590" s="11">
        <v>1730</v>
      </c>
      <c r="E590" s="11">
        <v>3500</v>
      </c>
      <c r="F590" s="11"/>
      <c r="G590" s="11"/>
      <c r="H590" s="30">
        <v>5300</v>
      </c>
      <c r="I590" s="31">
        <v>2053.06</v>
      </c>
      <c r="K590" s="7">
        <f t="shared" si="49"/>
        <v>-4.155626815787212E-3</v>
      </c>
      <c r="L590" s="7">
        <f t="shared" si="50"/>
        <v>-0.13749750562946619</v>
      </c>
      <c r="M590" s="7">
        <f t="shared" si="51"/>
        <v>2.8987536873252187E-2</v>
      </c>
      <c r="N590" s="7" t="str">
        <f t="shared" si="52"/>
        <v/>
      </c>
      <c r="O590" s="7" t="str">
        <f t="shared" si="53"/>
        <v/>
      </c>
      <c r="P590" s="7">
        <f t="shared" si="54"/>
        <v>1.5209418663528708E-2</v>
      </c>
      <c r="Q590" s="7">
        <f t="shared" si="54"/>
        <v>-4.7426155737358396E-3</v>
      </c>
    </row>
    <row r="591" spans="2:17">
      <c r="B591" s="17">
        <v>42640</v>
      </c>
      <c r="C591" s="8">
        <v>6993</v>
      </c>
      <c r="D591" s="8">
        <v>1985</v>
      </c>
      <c r="E591" s="8">
        <v>3400</v>
      </c>
      <c r="F591" s="8"/>
      <c r="G591" s="8"/>
      <c r="H591" s="29">
        <v>5220</v>
      </c>
      <c r="I591" s="10">
        <v>2062.8200000000002</v>
      </c>
      <c r="K591" s="7">
        <f t="shared" si="49"/>
        <v>4.1556268157871999E-3</v>
      </c>
      <c r="L591" s="7">
        <f t="shared" si="50"/>
        <v>-6.6740126052637655E-2</v>
      </c>
      <c r="M591" s="7">
        <f t="shared" si="51"/>
        <v>0</v>
      </c>
      <c r="N591" s="7" t="str">
        <f t="shared" si="52"/>
        <v/>
      </c>
      <c r="O591" s="7" t="str">
        <f t="shared" si="53"/>
        <v/>
      </c>
      <c r="P591" s="7">
        <f t="shared" si="54"/>
        <v>7.6923456231556449E-3</v>
      </c>
      <c r="Q591" s="7">
        <f t="shared" si="54"/>
        <v>7.6449362953813979E-3</v>
      </c>
    </row>
    <row r="592" spans="2:17">
      <c r="B592" s="17">
        <v>42639</v>
      </c>
      <c r="C592" s="8">
        <v>6964</v>
      </c>
      <c r="D592" s="8">
        <v>2122</v>
      </c>
      <c r="E592" s="8">
        <v>3400</v>
      </c>
      <c r="F592" s="8"/>
      <c r="G592" s="8"/>
      <c r="H592" s="29">
        <v>5180</v>
      </c>
      <c r="I592" s="10">
        <v>2047.11</v>
      </c>
      <c r="K592" s="7">
        <f t="shared" si="49"/>
        <v>2.0015171421427256E-2</v>
      </c>
      <c r="L592" s="7">
        <f t="shared" si="50"/>
        <v>0.26071623584257475</v>
      </c>
      <c r="M592" s="7">
        <f t="shared" si="51"/>
        <v>0</v>
      </c>
      <c r="N592" s="7" t="str">
        <f t="shared" si="52"/>
        <v/>
      </c>
      <c r="O592" s="7" t="str">
        <f t="shared" si="53"/>
        <v/>
      </c>
      <c r="P592" s="7">
        <f t="shared" si="54"/>
        <v>2.5416812984123256E-2</v>
      </c>
      <c r="Q592" s="7">
        <f t="shared" si="54"/>
        <v>-3.3941483581505392E-3</v>
      </c>
    </row>
    <row r="593" spans="2:17">
      <c r="B593" s="17">
        <v>42636</v>
      </c>
      <c r="C593" s="8">
        <v>6826</v>
      </c>
      <c r="D593" s="8">
        <v>1635</v>
      </c>
      <c r="E593" s="8">
        <v>3400</v>
      </c>
      <c r="F593" s="8"/>
      <c r="G593" s="8"/>
      <c r="H593" s="29">
        <v>5050</v>
      </c>
      <c r="I593" s="10">
        <v>2054.0700000000002</v>
      </c>
      <c r="K593" s="7">
        <f t="shared" ref="K593:K656" si="55">IFERROR(LN(C593/C594),"")</f>
        <v>-1.3176196913975695E-3</v>
      </c>
      <c r="L593" s="7">
        <f t="shared" ref="L593:L656" si="56">IFERROR(LN(D593/D594),"")</f>
        <v>-6.0975798681184449E-3</v>
      </c>
      <c r="M593" s="7">
        <f t="shared" ref="M593:M656" si="57">IFERROR(LN(E593/E594),"")</f>
        <v>1.4815085785140682E-2</v>
      </c>
      <c r="N593" s="7" t="str">
        <f t="shared" ref="N593:N656" si="58">IFERROR(LN(F593/F594),"")</f>
        <v/>
      </c>
      <c r="O593" s="7" t="str">
        <f t="shared" ref="O593:O656" si="59">IFERROR(LN(G593/G594),"")</f>
        <v/>
      </c>
      <c r="P593" s="7">
        <f t="shared" ref="P593:Q656" si="60">IFERROR(LN(H593/H594),"")</f>
        <v>-3.5023034789563104E-2</v>
      </c>
      <c r="Q593" s="7">
        <f t="shared" si="60"/>
        <v>2.1297497919229046E-3</v>
      </c>
    </row>
    <row r="594" spans="2:17">
      <c r="B594" s="17">
        <v>42635</v>
      </c>
      <c r="C594" s="8">
        <v>6835</v>
      </c>
      <c r="D594" s="8">
        <v>1645</v>
      </c>
      <c r="E594" s="8">
        <v>3350</v>
      </c>
      <c r="F594" s="8"/>
      <c r="G594" s="8"/>
      <c r="H594" s="29">
        <v>5230</v>
      </c>
      <c r="I594" s="10">
        <v>2049.6999999999998</v>
      </c>
      <c r="K594" s="7">
        <f t="shared" si="55"/>
        <v>0</v>
      </c>
      <c r="L594" s="7">
        <f t="shared" si="56"/>
        <v>8.5470605784583476E-3</v>
      </c>
      <c r="M594" s="7">
        <f t="shared" si="57"/>
        <v>7.4906717291576587E-3</v>
      </c>
      <c r="N594" s="7" t="str">
        <f t="shared" si="58"/>
        <v/>
      </c>
      <c r="O594" s="7" t="str">
        <f t="shared" si="59"/>
        <v/>
      </c>
      <c r="P594" s="7" t="str">
        <f t="shared" si="60"/>
        <v/>
      </c>
      <c r="Q594" s="7">
        <f t="shared" si="60"/>
        <v>6.7112538930866345E-3</v>
      </c>
    </row>
    <row r="595" spans="2:17">
      <c r="B595" s="18">
        <v>42634</v>
      </c>
      <c r="C595" s="11">
        <v>6835</v>
      </c>
      <c r="D595" s="11">
        <v>1631</v>
      </c>
      <c r="E595" s="11">
        <v>3325</v>
      </c>
      <c r="F595" s="11"/>
      <c r="G595" s="11"/>
      <c r="H595" s="30"/>
      <c r="I595" s="31">
        <v>2035.99</v>
      </c>
      <c r="K595" s="7">
        <f t="shared" si="55"/>
        <v>4.2518940971988644E-3</v>
      </c>
      <c r="L595" s="7">
        <f t="shared" si="56"/>
        <v>-8.5470605784584083E-3</v>
      </c>
      <c r="M595" s="7">
        <f t="shared" si="57"/>
        <v>-4.9863701577956138E-2</v>
      </c>
      <c r="N595" s="7" t="str">
        <f t="shared" si="58"/>
        <v/>
      </c>
      <c r="O595" s="7" t="str">
        <f t="shared" si="59"/>
        <v/>
      </c>
      <c r="P595" s="7" t="str">
        <f t="shared" si="60"/>
        <v/>
      </c>
      <c r="Q595" s="7">
        <f t="shared" si="60"/>
        <v>5.0619306942820122E-3</v>
      </c>
    </row>
    <row r="596" spans="2:17">
      <c r="B596" s="17">
        <v>42633</v>
      </c>
      <c r="C596" s="8">
        <v>6806</v>
      </c>
      <c r="D596" s="8">
        <v>1645</v>
      </c>
      <c r="E596" s="8">
        <v>3495</v>
      </c>
      <c r="F596" s="8"/>
      <c r="G596" s="8"/>
      <c r="H596" s="29"/>
      <c r="I596" s="10">
        <v>2025.71</v>
      </c>
      <c r="K596" s="7">
        <f t="shared" si="55"/>
        <v>0</v>
      </c>
      <c r="L596" s="7">
        <f t="shared" si="56"/>
        <v>6.8558749491854865E-2</v>
      </c>
      <c r="M596" s="7">
        <f t="shared" si="57"/>
        <v>-1.4295928095944335E-3</v>
      </c>
      <c r="N596" s="7" t="str">
        <f t="shared" si="58"/>
        <v/>
      </c>
      <c r="O596" s="7" t="str">
        <f t="shared" si="59"/>
        <v/>
      </c>
      <c r="P596" s="7" t="str">
        <f t="shared" si="60"/>
        <v/>
      </c>
      <c r="Q596" s="7">
        <f t="shared" si="60"/>
        <v>4.914039120364146E-3</v>
      </c>
    </row>
    <row r="597" spans="2:17">
      <c r="B597" s="17">
        <v>42632</v>
      </c>
      <c r="C597" s="8">
        <v>6806</v>
      </c>
      <c r="D597" s="8">
        <v>1536</v>
      </c>
      <c r="E597" s="8">
        <v>3500</v>
      </c>
      <c r="F597" s="8"/>
      <c r="G597" s="8"/>
      <c r="H597" s="29"/>
      <c r="I597" s="10">
        <v>2015.78</v>
      </c>
      <c r="K597" s="7">
        <f t="shared" si="55"/>
        <v>-1.4441210782541484E-2</v>
      </c>
      <c r="L597" s="7">
        <f t="shared" si="56"/>
        <v>0.13130173729725345</v>
      </c>
      <c r="M597" s="7">
        <f t="shared" si="57"/>
        <v>4.231119807172283E-2</v>
      </c>
      <c r="N597" s="7" t="str">
        <f t="shared" si="58"/>
        <v/>
      </c>
      <c r="O597" s="7" t="str">
        <f t="shared" si="59"/>
        <v/>
      </c>
      <c r="P597" s="7" t="str">
        <f t="shared" si="60"/>
        <v/>
      </c>
      <c r="Q597" s="7">
        <f t="shared" si="60"/>
        <v>8.1790879211926255E-3</v>
      </c>
    </row>
    <row r="598" spans="2:17">
      <c r="B598" s="17">
        <v>42626</v>
      </c>
      <c r="C598" s="8">
        <v>6905</v>
      </c>
      <c r="D598" s="8">
        <v>1347</v>
      </c>
      <c r="E598" s="8">
        <v>3355</v>
      </c>
      <c r="F598" s="8"/>
      <c r="G598" s="8"/>
      <c r="H598" s="29"/>
      <c r="I598" s="10">
        <v>1999.36</v>
      </c>
      <c r="K598" s="7">
        <f t="shared" si="55"/>
        <v>1.4492756159902157E-3</v>
      </c>
      <c r="L598" s="7">
        <f t="shared" si="56"/>
        <v>3.7188588787369771E-3</v>
      </c>
      <c r="M598" s="7">
        <f t="shared" si="57"/>
        <v>1.4914245866701199E-3</v>
      </c>
      <c r="N598" s="7" t="str">
        <f t="shared" si="58"/>
        <v/>
      </c>
      <c r="O598" s="7" t="str">
        <f t="shared" si="59"/>
        <v/>
      </c>
      <c r="P598" s="7" t="str">
        <f t="shared" si="60"/>
        <v/>
      </c>
      <c r="Q598" s="7">
        <f t="shared" si="60"/>
        <v>3.949048441282123E-3</v>
      </c>
    </row>
    <row r="599" spans="2:17">
      <c r="B599" s="17">
        <v>42625</v>
      </c>
      <c r="C599" s="8">
        <v>6895</v>
      </c>
      <c r="D599" s="8">
        <v>1342</v>
      </c>
      <c r="E599" s="8">
        <v>3350</v>
      </c>
      <c r="F599" s="8"/>
      <c r="G599" s="8"/>
      <c r="H599" s="29"/>
      <c r="I599" s="10">
        <v>1991.48</v>
      </c>
      <c r="K599" s="7">
        <f t="shared" si="55"/>
        <v>1.0057660760749919E-2</v>
      </c>
      <c r="L599" s="7">
        <f t="shared" si="56"/>
        <v>2.9850768434532774E-3</v>
      </c>
      <c r="M599" s="7">
        <f t="shared" si="57"/>
        <v>0</v>
      </c>
      <c r="N599" s="7" t="str">
        <f t="shared" si="58"/>
        <v/>
      </c>
      <c r="O599" s="7" t="str">
        <f t="shared" si="59"/>
        <v/>
      </c>
      <c r="P599" s="7" t="str">
        <f t="shared" si="60"/>
        <v/>
      </c>
      <c r="Q599" s="7">
        <f t="shared" si="60"/>
        <v>-2.302706383077445E-2</v>
      </c>
    </row>
    <row r="600" spans="2:17">
      <c r="B600" s="18">
        <v>42622</v>
      </c>
      <c r="C600" s="11">
        <v>6826</v>
      </c>
      <c r="D600" s="11">
        <v>1338</v>
      </c>
      <c r="E600" s="11">
        <v>3350</v>
      </c>
      <c r="F600" s="11"/>
      <c r="G600" s="11"/>
      <c r="H600" s="30"/>
      <c r="I600" s="31">
        <v>2037.87</v>
      </c>
      <c r="K600" s="7">
        <f t="shared" si="55"/>
        <v>7.3518931347619342E-3</v>
      </c>
      <c r="L600" s="7">
        <f t="shared" si="56"/>
        <v>-1.3363227812167141E-2</v>
      </c>
      <c r="M600" s="7">
        <f t="shared" si="57"/>
        <v>0</v>
      </c>
      <c r="N600" s="7" t="str">
        <f t="shared" si="58"/>
        <v/>
      </c>
      <c r="O600" s="7" t="str">
        <f t="shared" si="59"/>
        <v/>
      </c>
      <c r="P600" s="7" t="str">
        <f t="shared" si="60"/>
        <v/>
      </c>
      <c r="Q600" s="7">
        <f t="shared" si="60"/>
        <v>-1.2609880370424122E-2</v>
      </c>
    </row>
    <row r="601" spans="2:17">
      <c r="B601" s="17">
        <v>42621</v>
      </c>
      <c r="C601" s="8">
        <v>6776</v>
      </c>
      <c r="D601" s="8">
        <v>1356</v>
      </c>
      <c r="E601" s="8">
        <v>3350</v>
      </c>
      <c r="F601" s="8"/>
      <c r="G601" s="8"/>
      <c r="H601" s="29"/>
      <c r="I601" s="10">
        <v>2063.73</v>
      </c>
      <c r="K601" s="7">
        <f t="shared" si="55"/>
        <v>-1.4747090122850866E-3</v>
      </c>
      <c r="L601" s="7">
        <f t="shared" si="56"/>
        <v>-1.7544309650909508E-2</v>
      </c>
      <c r="M601" s="7">
        <f t="shared" si="57"/>
        <v>0</v>
      </c>
      <c r="N601" s="7" t="str">
        <f t="shared" si="58"/>
        <v/>
      </c>
      <c r="O601" s="7" t="str">
        <f t="shared" si="59"/>
        <v/>
      </c>
      <c r="P601" s="7" t="str">
        <f t="shared" si="60"/>
        <v/>
      </c>
      <c r="Q601" s="7">
        <f t="shared" si="60"/>
        <v>8.9683713390193332E-4</v>
      </c>
    </row>
    <row r="602" spans="2:17">
      <c r="B602" s="17">
        <v>42620</v>
      </c>
      <c r="C602" s="8">
        <v>6786</v>
      </c>
      <c r="D602" s="8">
        <v>1380</v>
      </c>
      <c r="E602" s="8">
        <v>3350</v>
      </c>
      <c r="F602" s="8"/>
      <c r="G602" s="8"/>
      <c r="H602" s="29"/>
      <c r="I602" s="10">
        <v>2061.88</v>
      </c>
      <c r="K602" s="7">
        <f t="shared" si="55"/>
        <v>0</v>
      </c>
      <c r="L602" s="7">
        <f t="shared" si="56"/>
        <v>-1.0093813169218787E-2</v>
      </c>
      <c r="M602" s="7">
        <f t="shared" si="57"/>
        <v>-2.0680205237538746E-2</v>
      </c>
      <c r="N602" s="7" t="str">
        <f t="shared" si="58"/>
        <v/>
      </c>
      <c r="O602" s="7" t="str">
        <f t="shared" si="59"/>
        <v/>
      </c>
      <c r="P602" s="7" t="str">
        <f t="shared" si="60"/>
        <v/>
      </c>
      <c r="Q602" s="7">
        <f t="shared" si="60"/>
        <v>-2.2526841890228777E-3</v>
      </c>
    </row>
    <row r="603" spans="2:17">
      <c r="B603" s="17">
        <v>42619</v>
      </c>
      <c r="C603" s="8">
        <v>6786</v>
      </c>
      <c r="D603" s="8">
        <v>1394</v>
      </c>
      <c r="E603" s="8">
        <v>3420</v>
      </c>
      <c r="F603" s="8"/>
      <c r="G603" s="8"/>
      <c r="H603" s="29"/>
      <c r="I603" s="10">
        <v>2066.5300000000002</v>
      </c>
      <c r="K603" s="7">
        <f t="shared" si="55"/>
        <v>-1.8686675137394443E-2</v>
      </c>
      <c r="L603" s="7">
        <f t="shared" si="56"/>
        <v>2.0290551189733767E-2</v>
      </c>
      <c r="M603" s="7">
        <f t="shared" si="57"/>
        <v>0</v>
      </c>
      <c r="N603" s="7" t="str">
        <f t="shared" si="58"/>
        <v/>
      </c>
      <c r="O603" s="7" t="str">
        <f t="shared" si="59"/>
        <v/>
      </c>
      <c r="P603" s="7" t="str">
        <f t="shared" si="60"/>
        <v/>
      </c>
      <c r="Q603" s="7">
        <f t="shared" si="60"/>
        <v>3.1260551651684683E-3</v>
      </c>
    </row>
    <row r="604" spans="2:17">
      <c r="B604" s="17">
        <v>42618</v>
      </c>
      <c r="C604" s="8">
        <v>6914</v>
      </c>
      <c r="D604" s="8">
        <v>1366</v>
      </c>
      <c r="E604" s="8">
        <v>3420</v>
      </c>
      <c r="F604" s="8"/>
      <c r="G604" s="8"/>
      <c r="H604" s="29"/>
      <c r="I604" s="10">
        <v>2060.08</v>
      </c>
      <c r="K604" s="7">
        <f t="shared" si="55"/>
        <v>-1.4452958145299789E-3</v>
      </c>
      <c r="L604" s="7">
        <f t="shared" si="56"/>
        <v>-3.6536394315789997E-3</v>
      </c>
      <c r="M604" s="7">
        <f t="shared" si="57"/>
        <v>0</v>
      </c>
      <c r="N604" s="7" t="str">
        <f t="shared" si="58"/>
        <v/>
      </c>
      <c r="O604" s="7" t="str">
        <f t="shared" si="59"/>
        <v/>
      </c>
      <c r="P604" s="7" t="str">
        <f t="shared" si="60"/>
        <v/>
      </c>
      <c r="Q604" s="7">
        <f t="shared" si="60"/>
        <v>1.0623783854217222E-2</v>
      </c>
    </row>
    <row r="605" spans="2:17">
      <c r="B605" s="18">
        <v>42615</v>
      </c>
      <c r="C605" s="11">
        <v>6924</v>
      </c>
      <c r="D605" s="11">
        <v>1371</v>
      </c>
      <c r="E605" s="11">
        <v>3420</v>
      </c>
      <c r="F605" s="11"/>
      <c r="G605" s="11"/>
      <c r="H605" s="30"/>
      <c r="I605" s="31">
        <v>2038.31</v>
      </c>
      <c r="K605" s="7">
        <f t="shared" si="55"/>
        <v>-1.419683986292064E-2</v>
      </c>
      <c r="L605" s="7">
        <f t="shared" si="56"/>
        <v>1.7660503151950314E-2</v>
      </c>
      <c r="M605" s="7">
        <f t="shared" si="57"/>
        <v>-4.8511651425673673E-2</v>
      </c>
      <c r="N605" s="7" t="str">
        <f t="shared" si="58"/>
        <v/>
      </c>
      <c r="O605" s="7" t="str">
        <f t="shared" si="59"/>
        <v/>
      </c>
      <c r="P605" s="7" t="str">
        <f t="shared" si="60"/>
        <v/>
      </c>
      <c r="Q605" s="7">
        <f t="shared" si="60"/>
        <v>2.7462354800754083E-3</v>
      </c>
    </row>
    <row r="606" spans="2:17">
      <c r="B606" s="17">
        <v>42614</v>
      </c>
      <c r="C606" s="8">
        <v>7023</v>
      </c>
      <c r="D606" s="8">
        <v>1347</v>
      </c>
      <c r="E606" s="8">
        <v>3590</v>
      </c>
      <c r="F606" s="8"/>
      <c r="G606" s="8"/>
      <c r="H606" s="29"/>
      <c r="I606" s="10">
        <v>2032.72</v>
      </c>
      <c r="K606" s="7">
        <f t="shared" si="55"/>
        <v>1.5642135677450607E-2</v>
      </c>
      <c r="L606" s="7">
        <f t="shared" si="56"/>
        <v>3.7188588787369771E-3</v>
      </c>
      <c r="M606" s="7">
        <f t="shared" si="57"/>
        <v>8.4229734027752967E-2</v>
      </c>
      <c r="N606" s="7" t="str">
        <f t="shared" si="58"/>
        <v/>
      </c>
      <c r="O606" s="7" t="str">
        <f t="shared" si="59"/>
        <v/>
      </c>
      <c r="P606" s="7" t="str">
        <f t="shared" si="60"/>
        <v/>
      </c>
      <c r="Q606" s="7">
        <f t="shared" si="60"/>
        <v>-9.4901626596625315E-4</v>
      </c>
    </row>
    <row r="607" spans="2:17">
      <c r="B607" s="17">
        <v>42613</v>
      </c>
      <c r="C607" s="8">
        <v>6914</v>
      </c>
      <c r="D607" s="8">
        <v>1342</v>
      </c>
      <c r="E607" s="8">
        <v>3300</v>
      </c>
      <c r="F607" s="8"/>
      <c r="G607" s="8"/>
      <c r="H607" s="29"/>
      <c r="I607" s="10">
        <v>2034.65</v>
      </c>
      <c r="K607" s="7">
        <f t="shared" si="55"/>
        <v>-1.4217228055340656E-2</v>
      </c>
      <c r="L607" s="7">
        <f t="shared" si="56"/>
        <v>-1.0378150968713756E-2</v>
      </c>
      <c r="M607" s="7">
        <f t="shared" si="57"/>
        <v>-0.2819840513371431</v>
      </c>
      <c r="N607" s="7" t="str">
        <f t="shared" si="58"/>
        <v/>
      </c>
      <c r="O607" s="7" t="str">
        <f t="shared" si="59"/>
        <v/>
      </c>
      <c r="P607" s="7" t="str">
        <f t="shared" si="60"/>
        <v/>
      </c>
      <c r="Q607" s="7">
        <f t="shared" si="60"/>
        <v>-2.4985348226040523E-3</v>
      </c>
    </row>
    <row r="608" spans="2:17">
      <c r="B608" s="17">
        <v>42612</v>
      </c>
      <c r="C608" s="8">
        <v>7013</v>
      </c>
      <c r="D608" s="8">
        <v>1356</v>
      </c>
      <c r="E608" s="8">
        <v>4375</v>
      </c>
      <c r="F608" s="8"/>
      <c r="G608" s="8"/>
      <c r="H608" s="29"/>
      <c r="I608" s="10">
        <v>2039.74</v>
      </c>
      <c r="K608" s="7">
        <f t="shared" si="55"/>
        <v>4.1636290511304734E-2</v>
      </c>
      <c r="L608" s="7">
        <f t="shared" si="56"/>
        <v>2.4637304385385295E-2</v>
      </c>
      <c r="M608" s="7">
        <f t="shared" si="57"/>
        <v>0.2521310881874621</v>
      </c>
      <c r="N608" s="7" t="str">
        <f t="shared" si="58"/>
        <v/>
      </c>
      <c r="O608" s="7" t="str">
        <f t="shared" si="59"/>
        <v/>
      </c>
      <c r="P608" s="7" t="str">
        <f t="shared" si="60"/>
        <v/>
      </c>
      <c r="Q608" s="7">
        <f t="shared" si="60"/>
        <v>3.6295897747538495E-3</v>
      </c>
    </row>
    <row r="609" spans="2:17">
      <c r="B609" s="17">
        <v>42611</v>
      </c>
      <c r="C609" s="8">
        <v>6727</v>
      </c>
      <c r="D609" s="8">
        <v>1323</v>
      </c>
      <c r="E609" s="8">
        <v>3400</v>
      </c>
      <c r="F609" s="8"/>
      <c r="G609" s="8"/>
      <c r="H609" s="29"/>
      <c r="I609" s="10">
        <v>2032.35</v>
      </c>
      <c r="K609" s="7">
        <f t="shared" si="55"/>
        <v>7.4604941677370636E-3</v>
      </c>
      <c r="L609" s="7">
        <f t="shared" si="56"/>
        <v>-3.5638515447358736E-2</v>
      </c>
      <c r="M609" s="7">
        <f t="shared" si="57"/>
        <v>-1.0241494052196907E-2</v>
      </c>
      <c r="N609" s="7" t="str">
        <f t="shared" si="58"/>
        <v/>
      </c>
      <c r="O609" s="7" t="str">
        <f t="shared" si="59"/>
        <v/>
      </c>
      <c r="P609" s="7" t="str">
        <f t="shared" si="60"/>
        <v/>
      </c>
      <c r="Q609" s="7">
        <f t="shared" si="60"/>
        <v>-2.5308071544679909E-3</v>
      </c>
    </row>
    <row r="610" spans="2:17">
      <c r="B610" s="18">
        <v>42608</v>
      </c>
      <c r="C610" s="11">
        <v>6677</v>
      </c>
      <c r="D610" s="11">
        <v>1371</v>
      </c>
      <c r="E610" s="11">
        <v>3435</v>
      </c>
      <c r="F610" s="11"/>
      <c r="G610" s="11"/>
      <c r="H610" s="30"/>
      <c r="I610" s="31">
        <v>2037.5</v>
      </c>
      <c r="K610" s="7">
        <f t="shared" si="55"/>
        <v>0</v>
      </c>
      <c r="L610" s="7">
        <f t="shared" si="56"/>
        <v>-1.6636911758154786E-2</v>
      </c>
      <c r="M610" s="7">
        <f t="shared" si="57"/>
        <v>6.3083975426576872E-2</v>
      </c>
      <c r="N610" s="7" t="str">
        <f t="shared" si="58"/>
        <v/>
      </c>
      <c r="O610" s="7" t="str">
        <f t="shared" si="59"/>
        <v/>
      </c>
      <c r="P610" s="7" t="str">
        <f t="shared" si="60"/>
        <v/>
      </c>
      <c r="Q610" s="7">
        <f t="shared" si="60"/>
        <v>-2.6565908350737856E-3</v>
      </c>
    </row>
    <row r="611" spans="2:17">
      <c r="B611" s="17">
        <v>42607</v>
      </c>
      <c r="C611" s="8">
        <v>6677</v>
      </c>
      <c r="D611" s="8">
        <v>1394</v>
      </c>
      <c r="E611" s="8">
        <v>3225</v>
      </c>
      <c r="F611" s="8"/>
      <c r="G611" s="8"/>
      <c r="H611" s="29"/>
      <c r="I611" s="10">
        <v>2042.92</v>
      </c>
      <c r="K611" s="7">
        <f t="shared" si="55"/>
        <v>0</v>
      </c>
      <c r="L611" s="7">
        <f t="shared" si="56"/>
        <v>-1.7070115771603587E-2</v>
      </c>
      <c r="M611" s="7">
        <f t="shared" si="57"/>
        <v>4.6620131058113714E-3</v>
      </c>
      <c r="N611" s="7" t="str">
        <f t="shared" si="58"/>
        <v/>
      </c>
      <c r="O611" s="7" t="str">
        <f t="shared" si="59"/>
        <v/>
      </c>
      <c r="P611" s="7" t="str">
        <f t="shared" si="60"/>
        <v/>
      </c>
      <c r="Q611" s="7">
        <f t="shared" si="60"/>
        <v>-4.1109164986234806E-4</v>
      </c>
    </row>
    <row r="612" spans="2:17">
      <c r="B612" s="17">
        <v>42606</v>
      </c>
      <c r="C612" s="8">
        <v>6677</v>
      </c>
      <c r="D612" s="8">
        <v>1418</v>
      </c>
      <c r="E612" s="8">
        <v>3210</v>
      </c>
      <c r="F612" s="8"/>
      <c r="G612" s="8"/>
      <c r="H612" s="29"/>
      <c r="I612" s="10">
        <v>2043.76</v>
      </c>
      <c r="K612" s="7">
        <f t="shared" si="55"/>
        <v>1.4786026771870929E-2</v>
      </c>
      <c r="L612" s="7">
        <f t="shared" si="56"/>
        <v>-1.9553695626637231E-2</v>
      </c>
      <c r="M612" s="7">
        <f t="shared" si="57"/>
        <v>0</v>
      </c>
      <c r="N612" s="7" t="str">
        <f t="shared" si="58"/>
        <v/>
      </c>
      <c r="O612" s="7" t="str">
        <f t="shared" si="59"/>
        <v/>
      </c>
      <c r="P612" s="7" t="str">
        <f t="shared" si="60"/>
        <v/>
      </c>
      <c r="Q612" s="7">
        <f t="shared" si="60"/>
        <v>-3.0143976080368702E-3</v>
      </c>
    </row>
    <row r="613" spans="2:17">
      <c r="B613" s="17">
        <v>42605</v>
      </c>
      <c r="C613" s="8">
        <v>6579</v>
      </c>
      <c r="D613" s="8">
        <v>1446</v>
      </c>
      <c r="E613" s="8">
        <v>3210</v>
      </c>
      <c r="F613" s="8"/>
      <c r="G613" s="8"/>
      <c r="H613" s="29"/>
      <c r="I613" s="10">
        <v>2049.9299999999998</v>
      </c>
      <c r="K613" s="7">
        <f t="shared" si="55"/>
        <v>1.5211441935248462E-3</v>
      </c>
      <c r="L613" s="7">
        <f t="shared" si="56"/>
        <v>2.7700848738156096E-3</v>
      </c>
      <c r="M613" s="7">
        <f t="shared" si="57"/>
        <v>-2.6135230812546015E-2</v>
      </c>
      <c r="N613" s="7" t="str">
        <f t="shared" si="58"/>
        <v/>
      </c>
      <c r="O613" s="7" t="str">
        <f t="shared" si="59"/>
        <v/>
      </c>
      <c r="P613" s="7" t="str">
        <f t="shared" si="60"/>
        <v/>
      </c>
      <c r="Q613" s="7">
        <f t="shared" si="60"/>
        <v>3.7975749985792511E-3</v>
      </c>
    </row>
    <row r="614" spans="2:17">
      <c r="B614" s="17">
        <v>42604</v>
      </c>
      <c r="C614" s="8">
        <v>6569</v>
      </c>
      <c r="D614" s="8">
        <v>1442</v>
      </c>
      <c r="E614" s="8">
        <v>3295</v>
      </c>
      <c r="F614" s="8"/>
      <c r="G614" s="8"/>
      <c r="H614" s="29"/>
      <c r="I614" s="10">
        <v>2042.16</v>
      </c>
      <c r="K614" s="7">
        <f t="shared" si="55"/>
        <v>-7.4315955890845642E-3</v>
      </c>
      <c r="L614" s="7">
        <f t="shared" si="56"/>
        <v>-9.6619109117368589E-3</v>
      </c>
      <c r="M614" s="7">
        <f t="shared" si="57"/>
        <v>1.5186031771900596E-3</v>
      </c>
      <c r="N614" s="7" t="str">
        <f t="shared" si="58"/>
        <v/>
      </c>
      <c r="O614" s="7" t="str">
        <f t="shared" si="59"/>
        <v/>
      </c>
      <c r="P614" s="7" t="str">
        <f t="shared" si="60"/>
        <v/>
      </c>
      <c r="Q614" s="7">
        <f t="shared" si="60"/>
        <v>-6.8710010705603283E-3</v>
      </c>
    </row>
    <row r="615" spans="2:17">
      <c r="B615" s="18">
        <v>42601</v>
      </c>
      <c r="C615" s="11">
        <v>6618</v>
      </c>
      <c r="D615" s="11">
        <v>1456</v>
      </c>
      <c r="E615" s="11">
        <v>3290</v>
      </c>
      <c r="F615" s="11"/>
      <c r="G615" s="11"/>
      <c r="H615" s="30"/>
      <c r="I615" s="31">
        <v>2056.2399999999998</v>
      </c>
      <c r="K615" s="7">
        <f t="shared" si="55"/>
        <v>4.5433971840265711E-3</v>
      </c>
      <c r="L615" s="7">
        <f t="shared" si="56"/>
        <v>-1.296504001728894E-2</v>
      </c>
      <c r="M615" s="7">
        <f t="shared" si="57"/>
        <v>2.7736754971599619E-2</v>
      </c>
      <c r="N615" s="7" t="str">
        <f t="shared" si="58"/>
        <v/>
      </c>
      <c r="O615" s="7" t="str">
        <f t="shared" si="59"/>
        <v/>
      </c>
      <c r="P615" s="7" t="str">
        <f t="shared" si="60"/>
        <v/>
      </c>
      <c r="Q615" s="7">
        <f t="shared" si="60"/>
        <v>3.745400376006442E-4</v>
      </c>
    </row>
    <row r="616" spans="2:17">
      <c r="B616" s="17">
        <v>42600</v>
      </c>
      <c r="C616" s="8">
        <v>6588</v>
      </c>
      <c r="D616" s="8">
        <v>1475</v>
      </c>
      <c r="E616" s="8">
        <v>3200</v>
      </c>
      <c r="F616" s="8"/>
      <c r="G616" s="8"/>
      <c r="H616" s="29"/>
      <c r="I616" s="10">
        <v>2055.4699999999998</v>
      </c>
      <c r="K616" s="7">
        <f t="shared" si="55"/>
        <v>-1.5167604909957716E-3</v>
      </c>
      <c r="L616" s="7">
        <f t="shared" si="56"/>
        <v>2.2626950929025804E-2</v>
      </c>
      <c r="M616" s="7">
        <f t="shared" si="57"/>
        <v>0</v>
      </c>
      <c r="N616" s="7" t="str">
        <f t="shared" si="58"/>
        <v/>
      </c>
      <c r="O616" s="7" t="str">
        <f t="shared" si="59"/>
        <v/>
      </c>
      <c r="P616" s="7" t="str">
        <f t="shared" si="60"/>
        <v/>
      </c>
      <c r="Q616" s="7">
        <f t="shared" si="60"/>
        <v>5.7181765968077735E-3</v>
      </c>
    </row>
    <row r="617" spans="2:17">
      <c r="B617" s="17">
        <v>42599</v>
      </c>
      <c r="C617" s="8">
        <v>6598</v>
      </c>
      <c r="D617" s="8">
        <v>1442</v>
      </c>
      <c r="E617" s="8">
        <v>3200</v>
      </c>
      <c r="F617" s="8"/>
      <c r="G617" s="8"/>
      <c r="H617" s="29"/>
      <c r="I617" s="10">
        <v>2043.75</v>
      </c>
      <c r="K617" s="7">
        <f t="shared" si="55"/>
        <v>1.9590464293580464E-2</v>
      </c>
      <c r="L617" s="7">
        <f t="shared" si="56"/>
        <v>-9.6619109117368589E-3</v>
      </c>
      <c r="M617" s="7">
        <f t="shared" si="57"/>
        <v>3.1298930089275656E-3</v>
      </c>
      <c r="N617" s="7" t="str">
        <f t="shared" si="58"/>
        <v/>
      </c>
      <c r="O617" s="7" t="str">
        <f t="shared" si="59"/>
        <v/>
      </c>
      <c r="P617" s="7" t="str">
        <f t="shared" si="60"/>
        <v/>
      </c>
      <c r="Q617" s="7">
        <f t="shared" si="60"/>
        <v>-1.9601571468432976E-3</v>
      </c>
    </row>
    <row r="618" spans="2:17">
      <c r="B618" s="17">
        <v>42598</v>
      </c>
      <c r="C618" s="8">
        <v>6470</v>
      </c>
      <c r="D618" s="8">
        <v>1456</v>
      </c>
      <c r="E618" s="8">
        <v>3190</v>
      </c>
      <c r="F618" s="8"/>
      <c r="G618" s="8"/>
      <c r="H618" s="29"/>
      <c r="I618" s="10">
        <v>2047.76</v>
      </c>
      <c r="K618" s="7">
        <f t="shared" si="55"/>
        <v>-1.5444018513741361E-3</v>
      </c>
      <c r="L618" s="7">
        <f t="shared" si="56"/>
        <v>-3.1770160996343264E-2</v>
      </c>
      <c r="M618" s="7">
        <f t="shared" si="57"/>
        <v>2.7007201411311018E-2</v>
      </c>
      <c r="N618" s="7" t="str">
        <f t="shared" si="58"/>
        <v/>
      </c>
      <c r="O618" s="7" t="str">
        <f t="shared" si="59"/>
        <v/>
      </c>
      <c r="P618" s="7" t="str">
        <f t="shared" si="60"/>
        <v/>
      </c>
      <c r="Q618" s="7">
        <f t="shared" si="60"/>
        <v>-1.3225223547712302E-3</v>
      </c>
    </row>
    <row r="619" spans="2:17">
      <c r="B619" s="17">
        <v>42594</v>
      </c>
      <c r="C619" s="8">
        <v>6480</v>
      </c>
      <c r="D619" s="8">
        <v>1503</v>
      </c>
      <c r="E619" s="8">
        <v>3105</v>
      </c>
      <c r="F619" s="8"/>
      <c r="G619" s="8"/>
      <c r="H619" s="29"/>
      <c r="I619" s="10">
        <v>2050.4699999999998</v>
      </c>
      <c r="K619" s="7">
        <f t="shared" si="55"/>
        <v>1.5444018513742074E-3</v>
      </c>
      <c r="L619" s="7">
        <f t="shared" si="56"/>
        <v>2.5607868301806839E-2</v>
      </c>
      <c r="M619" s="7">
        <f t="shared" si="57"/>
        <v>-2.7007201411311087E-2</v>
      </c>
      <c r="N619" s="7" t="str">
        <f t="shared" si="58"/>
        <v/>
      </c>
      <c r="O619" s="7" t="str">
        <f t="shared" si="59"/>
        <v/>
      </c>
      <c r="P619" s="7" t="str">
        <f t="shared" si="60"/>
        <v/>
      </c>
      <c r="Q619" s="7">
        <f t="shared" si="60"/>
        <v>8.1477926186241604E-4</v>
      </c>
    </row>
    <row r="620" spans="2:17">
      <c r="B620" s="18">
        <v>42593</v>
      </c>
      <c r="C620" s="11">
        <v>6470</v>
      </c>
      <c r="D620" s="11">
        <v>1465</v>
      </c>
      <c r="E620" s="11">
        <v>3190</v>
      </c>
      <c r="F620" s="11"/>
      <c r="G620" s="11"/>
      <c r="H620" s="30"/>
      <c r="I620" s="31">
        <v>2048.8000000000002</v>
      </c>
      <c r="K620" s="7">
        <f t="shared" si="55"/>
        <v>-1.5444018513741361E-3</v>
      </c>
      <c r="L620" s="7">
        <f t="shared" si="56"/>
        <v>2.2783173930576738E-2</v>
      </c>
      <c r="M620" s="7">
        <f t="shared" si="57"/>
        <v>-3.1298930089277044E-3</v>
      </c>
      <c r="N620" s="7" t="str">
        <f t="shared" si="58"/>
        <v/>
      </c>
      <c r="O620" s="7" t="str">
        <f t="shared" si="59"/>
        <v/>
      </c>
      <c r="P620" s="7" t="str">
        <f t="shared" si="60"/>
        <v/>
      </c>
      <c r="Q620" s="7">
        <f t="shared" si="60"/>
        <v>2.0325210249224307E-3</v>
      </c>
    </row>
    <row r="621" spans="2:17">
      <c r="B621" s="17">
        <v>42592</v>
      </c>
      <c r="C621" s="8">
        <v>6480</v>
      </c>
      <c r="D621" s="8">
        <v>1432</v>
      </c>
      <c r="E621" s="8">
        <v>3200</v>
      </c>
      <c r="F621" s="8"/>
      <c r="G621" s="8"/>
      <c r="H621" s="29"/>
      <c r="I621" s="10">
        <v>2044.64</v>
      </c>
      <c r="K621" s="7">
        <f t="shared" si="55"/>
        <v>-3.0816665374081122E-3</v>
      </c>
      <c r="L621" s="7">
        <f t="shared" si="56"/>
        <v>-3.4855385584340111E-3</v>
      </c>
      <c r="M621" s="7">
        <f t="shared" si="57"/>
        <v>4.6985207815541143E-3</v>
      </c>
      <c r="N621" s="7" t="str">
        <f t="shared" si="58"/>
        <v/>
      </c>
      <c r="O621" s="7" t="str">
        <f t="shared" si="59"/>
        <v/>
      </c>
      <c r="P621" s="7" t="str">
        <f t="shared" si="60"/>
        <v/>
      </c>
      <c r="Q621" s="7">
        <f t="shared" si="60"/>
        <v>4.2070042348104123E-4</v>
      </c>
    </row>
    <row r="622" spans="2:17">
      <c r="B622" s="17">
        <v>42591</v>
      </c>
      <c r="C622" s="8">
        <v>6500</v>
      </c>
      <c r="D622" s="8">
        <v>1437</v>
      </c>
      <c r="E622" s="8">
        <v>3185</v>
      </c>
      <c r="F622" s="8"/>
      <c r="G622" s="8"/>
      <c r="H622" s="29"/>
      <c r="I622" s="10">
        <v>2043.78</v>
      </c>
      <c r="K622" s="7">
        <f t="shared" si="55"/>
        <v>-1.3836576886588562E-3</v>
      </c>
      <c r="L622" s="7">
        <f t="shared" si="56"/>
        <v>6.9832686021884405E-3</v>
      </c>
      <c r="M622" s="7">
        <f t="shared" si="57"/>
        <v>-6.259801348506666E-3</v>
      </c>
      <c r="N622" s="7" t="str">
        <f t="shared" si="58"/>
        <v/>
      </c>
      <c r="O622" s="7" t="str">
        <f t="shared" si="59"/>
        <v/>
      </c>
      <c r="P622" s="7" t="str">
        <f t="shared" si="60"/>
        <v/>
      </c>
      <c r="Q622" s="7">
        <f t="shared" si="60"/>
        <v>6.2136694069518756E-3</v>
      </c>
    </row>
    <row r="623" spans="2:17">
      <c r="B623" s="17">
        <v>42590</v>
      </c>
      <c r="C623" s="8">
        <v>6509</v>
      </c>
      <c r="D623" s="8">
        <v>1427</v>
      </c>
      <c r="E623" s="8">
        <v>3205</v>
      </c>
      <c r="F623" s="8"/>
      <c r="G623" s="8"/>
      <c r="H623" s="29"/>
      <c r="I623" s="10">
        <v>2031.12</v>
      </c>
      <c r="K623" s="7">
        <f t="shared" si="55"/>
        <v>7.5565167957398248E-3</v>
      </c>
      <c r="L623" s="7">
        <f t="shared" si="56"/>
        <v>2.8070193869840104E-3</v>
      </c>
      <c r="M623" s="7">
        <f t="shared" si="57"/>
        <v>1.5612805669524105E-3</v>
      </c>
      <c r="N623" s="7" t="str">
        <f t="shared" si="58"/>
        <v/>
      </c>
      <c r="O623" s="7" t="str">
        <f t="shared" si="59"/>
        <v/>
      </c>
      <c r="P623" s="7" t="str">
        <f t="shared" si="60"/>
        <v/>
      </c>
      <c r="Q623" s="7">
        <f t="shared" si="60"/>
        <v>6.5101759667478666E-3</v>
      </c>
    </row>
    <row r="624" spans="2:17">
      <c r="B624" s="17">
        <v>42587</v>
      </c>
      <c r="C624" s="8">
        <v>6460</v>
      </c>
      <c r="D624" s="8">
        <v>1423</v>
      </c>
      <c r="E624" s="8">
        <v>3200</v>
      </c>
      <c r="F624" s="8"/>
      <c r="G624" s="8"/>
      <c r="H624" s="29"/>
      <c r="I624" s="10">
        <v>2017.94</v>
      </c>
      <c r="K624" s="7">
        <f t="shared" si="55"/>
        <v>0</v>
      </c>
      <c r="L624" s="7">
        <f t="shared" si="56"/>
        <v>-9.7902879891725164E-3</v>
      </c>
      <c r="M624" s="7">
        <f t="shared" si="57"/>
        <v>4.6985207815541143E-3</v>
      </c>
      <c r="N624" s="7" t="str">
        <f t="shared" si="58"/>
        <v/>
      </c>
      <c r="O624" s="7" t="str">
        <f t="shared" si="59"/>
        <v/>
      </c>
      <c r="P624" s="7" t="str">
        <f t="shared" si="60"/>
        <v/>
      </c>
      <c r="Q624" s="7">
        <f t="shared" si="60"/>
        <v>8.9150086336289135E-3</v>
      </c>
    </row>
    <row r="625" spans="2:17">
      <c r="B625" s="18">
        <v>42586</v>
      </c>
      <c r="C625" s="11">
        <v>6460</v>
      </c>
      <c r="D625" s="11">
        <v>1437</v>
      </c>
      <c r="E625" s="11">
        <v>3185</v>
      </c>
      <c r="F625" s="11"/>
      <c r="G625" s="11"/>
      <c r="H625" s="30"/>
      <c r="I625" s="31">
        <v>2000.03</v>
      </c>
      <c r="K625" s="7">
        <f t="shared" si="55"/>
        <v>-6.1728591070809675E-3</v>
      </c>
      <c r="L625" s="7">
        <f t="shared" si="56"/>
        <v>-1.5878828623357214E-2</v>
      </c>
      <c r="M625" s="7">
        <f t="shared" si="57"/>
        <v>0</v>
      </c>
      <c r="N625" s="7" t="str">
        <f t="shared" si="58"/>
        <v/>
      </c>
      <c r="O625" s="7" t="str">
        <f t="shared" si="59"/>
        <v/>
      </c>
      <c r="P625" s="7" t="str">
        <f t="shared" si="60"/>
        <v/>
      </c>
      <c r="Q625" s="7">
        <f t="shared" si="60"/>
        <v>2.6233988040694719E-3</v>
      </c>
    </row>
    <row r="626" spans="2:17">
      <c r="B626" s="17">
        <v>42585</v>
      </c>
      <c r="C626" s="8">
        <v>6500</v>
      </c>
      <c r="D626" s="8">
        <v>1460</v>
      </c>
      <c r="E626" s="8">
        <v>3185</v>
      </c>
      <c r="F626" s="8"/>
      <c r="G626" s="8"/>
      <c r="H626" s="29"/>
      <c r="I626" s="10">
        <v>1994.79</v>
      </c>
      <c r="K626" s="7">
        <f t="shared" si="55"/>
        <v>-7.5101893343251349E-3</v>
      </c>
      <c r="L626" s="7">
        <f t="shared" si="56"/>
        <v>2.5669116612529689E-2</v>
      </c>
      <c r="M626" s="7">
        <f t="shared" si="57"/>
        <v>-1.568627772626487E-3</v>
      </c>
      <c r="N626" s="7" t="str">
        <f t="shared" si="58"/>
        <v/>
      </c>
      <c r="O626" s="7" t="str">
        <f t="shared" si="59"/>
        <v/>
      </c>
      <c r="P626" s="7" t="str">
        <f t="shared" si="60"/>
        <v/>
      </c>
      <c r="Q626" s="7">
        <f t="shared" si="60"/>
        <v>-1.2078416417942354E-2</v>
      </c>
    </row>
    <row r="627" spans="2:17">
      <c r="B627" s="17">
        <v>42584</v>
      </c>
      <c r="C627" s="8">
        <v>6549</v>
      </c>
      <c r="D627" s="8">
        <v>1423</v>
      </c>
      <c r="E627" s="8">
        <v>3190</v>
      </c>
      <c r="F627" s="8"/>
      <c r="G627" s="8"/>
      <c r="H627" s="29"/>
      <c r="I627" s="10">
        <v>2019.03</v>
      </c>
      <c r="K627" s="7">
        <f t="shared" si="55"/>
        <v>1.0591855871733244E-2</v>
      </c>
      <c r="L627" s="7">
        <f t="shared" si="56"/>
        <v>-3.2495081682929632E-2</v>
      </c>
      <c r="M627" s="7">
        <f t="shared" si="57"/>
        <v>-1.091203345098265E-2</v>
      </c>
      <c r="N627" s="7" t="str">
        <f t="shared" si="58"/>
        <v/>
      </c>
      <c r="O627" s="7" t="str">
        <f t="shared" si="59"/>
        <v/>
      </c>
      <c r="P627" s="7" t="str">
        <f t="shared" si="60"/>
        <v/>
      </c>
      <c r="Q627" s="7">
        <f t="shared" si="60"/>
        <v>-5.2264583087050648E-3</v>
      </c>
    </row>
    <row r="628" spans="2:17">
      <c r="B628" s="17">
        <v>42583</v>
      </c>
      <c r="C628" s="8">
        <v>6480</v>
      </c>
      <c r="D628" s="8">
        <v>1470</v>
      </c>
      <c r="E628" s="8">
        <v>3225</v>
      </c>
      <c r="F628" s="8"/>
      <c r="G628" s="8"/>
      <c r="H628" s="29"/>
      <c r="I628" s="10">
        <v>2029.61</v>
      </c>
      <c r="K628" s="7">
        <f t="shared" si="55"/>
        <v>0</v>
      </c>
      <c r="L628" s="7">
        <f t="shared" si="56"/>
        <v>-6.1037829380177992E-3</v>
      </c>
      <c r="M628" s="7">
        <f t="shared" si="57"/>
        <v>7.782140442054949E-3</v>
      </c>
      <c r="N628" s="7" t="str">
        <f t="shared" si="58"/>
        <v/>
      </c>
      <c r="O628" s="7" t="str">
        <f t="shared" si="59"/>
        <v/>
      </c>
      <c r="P628" s="7" t="str">
        <f t="shared" si="60"/>
        <v/>
      </c>
      <c r="Q628" s="7">
        <f t="shared" si="60"/>
        <v>6.634064570034323E-3</v>
      </c>
    </row>
    <row r="629" spans="2:17">
      <c r="B629" s="17">
        <v>42580</v>
      </c>
      <c r="C629" s="8">
        <v>6480</v>
      </c>
      <c r="D629" s="8">
        <v>1479</v>
      </c>
      <c r="E629" s="8">
        <v>3200</v>
      </c>
      <c r="F629" s="8"/>
      <c r="G629" s="8"/>
      <c r="H629" s="29"/>
      <c r="I629" s="10">
        <v>2016.19</v>
      </c>
      <c r="K629" s="7">
        <f t="shared" si="55"/>
        <v>3.0911925696728796E-3</v>
      </c>
      <c r="L629" s="7">
        <f t="shared" si="56"/>
        <v>-1.276470136636503E-2</v>
      </c>
      <c r="M629" s="7">
        <f t="shared" si="57"/>
        <v>0</v>
      </c>
      <c r="N629" s="7" t="str">
        <f t="shared" si="58"/>
        <v/>
      </c>
      <c r="O629" s="7" t="str">
        <f t="shared" si="59"/>
        <v/>
      </c>
      <c r="P629" s="7" t="str">
        <f t="shared" si="60"/>
        <v/>
      </c>
      <c r="Q629" s="7">
        <f t="shared" si="60"/>
        <v>-2.432325852596721E-3</v>
      </c>
    </row>
    <row r="630" spans="2:17">
      <c r="B630" s="18">
        <v>42579</v>
      </c>
      <c r="C630" s="11">
        <v>6460</v>
      </c>
      <c r="D630" s="11">
        <v>1498</v>
      </c>
      <c r="E630" s="11">
        <v>3200</v>
      </c>
      <c r="F630" s="11"/>
      <c r="G630" s="11"/>
      <c r="H630" s="30"/>
      <c r="I630" s="31">
        <v>2021.1</v>
      </c>
      <c r="K630" s="7">
        <f t="shared" si="55"/>
        <v>-1.9620494520883457E-2</v>
      </c>
      <c r="L630" s="7">
        <f t="shared" si="56"/>
        <v>-3.7344660536169708E-2</v>
      </c>
      <c r="M630" s="7">
        <f t="shared" si="57"/>
        <v>1.4162313812504421E-2</v>
      </c>
      <c r="N630" s="7" t="str">
        <f t="shared" si="58"/>
        <v/>
      </c>
      <c r="O630" s="7" t="str">
        <f t="shared" si="59"/>
        <v/>
      </c>
      <c r="P630" s="7" t="str">
        <f t="shared" si="60"/>
        <v/>
      </c>
      <c r="Q630" s="7">
        <f t="shared" si="60"/>
        <v>-1.952473959113777E-3</v>
      </c>
    </row>
    <row r="631" spans="2:17">
      <c r="B631" s="17">
        <v>42578</v>
      </c>
      <c r="C631" s="8">
        <v>6588</v>
      </c>
      <c r="D631" s="8">
        <v>1555</v>
      </c>
      <c r="E631" s="8">
        <v>3155</v>
      </c>
      <c r="F631" s="8"/>
      <c r="G631" s="8"/>
      <c r="H631" s="29"/>
      <c r="I631" s="10">
        <v>2025.05</v>
      </c>
      <c r="K631" s="7">
        <f t="shared" si="55"/>
        <v>0</v>
      </c>
      <c r="L631" s="7">
        <f t="shared" si="56"/>
        <v>-2.9777303014969982E-2</v>
      </c>
      <c r="M631" s="7">
        <f t="shared" si="57"/>
        <v>-7.8927007989090421E-3</v>
      </c>
      <c r="N631" s="7" t="str">
        <f t="shared" si="58"/>
        <v/>
      </c>
      <c r="O631" s="7" t="str">
        <f t="shared" si="59"/>
        <v/>
      </c>
      <c r="P631" s="7" t="str">
        <f t="shared" si="60"/>
        <v/>
      </c>
      <c r="Q631" s="7">
        <f t="shared" si="60"/>
        <v>-1.1301973619321265E-3</v>
      </c>
    </row>
    <row r="632" spans="2:17">
      <c r="B632" s="17">
        <v>42577</v>
      </c>
      <c r="C632" s="8">
        <v>6588</v>
      </c>
      <c r="D632" s="8">
        <v>1602</v>
      </c>
      <c r="E632" s="8">
        <v>3180</v>
      </c>
      <c r="F632" s="8"/>
      <c r="G632" s="8"/>
      <c r="H632" s="29"/>
      <c r="I632" s="10">
        <v>2027.34</v>
      </c>
      <c r="K632" s="7">
        <f t="shared" si="55"/>
        <v>5.9374460794772797E-3</v>
      </c>
      <c r="L632" s="7">
        <f t="shared" si="56"/>
        <v>8.7774858212234415E-3</v>
      </c>
      <c r="M632" s="7">
        <f t="shared" si="57"/>
        <v>-4.7058910374126166E-3</v>
      </c>
      <c r="N632" s="7" t="str">
        <f t="shared" si="58"/>
        <v/>
      </c>
      <c r="O632" s="7" t="str">
        <f t="shared" si="59"/>
        <v/>
      </c>
      <c r="P632" s="7" t="str">
        <f t="shared" si="60"/>
        <v/>
      </c>
      <c r="Q632" s="7">
        <f t="shared" si="60"/>
        <v>7.4363036569243327E-3</v>
      </c>
    </row>
    <row r="633" spans="2:17">
      <c r="B633" s="17">
        <v>42576</v>
      </c>
      <c r="C633" s="8">
        <v>6549</v>
      </c>
      <c r="D633" s="8">
        <v>1588</v>
      </c>
      <c r="E633" s="8">
        <v>3195</v>
      </c>
      <c r="F633" s="8"/>
      <c r="G633" s="8"/>
      <c r="H633" s="29"/>
      <c r="I633" s="10">
        <v>2012.32</v>
      </c>
      <c r="K633" s="7">
        <f t="shared" si="55"/>
        <v>0</v>
      </c>
      <c r="L633" s="7">
        <f t="shared" si="56"/>
        <v>1.5228720701824683E-2</v>
      </c>
      <c r="M633" s="7">
        <f t="shared" si="57"/>
        <v>9.4340322333587145E-3</v>
      </c>
      <c r="N633" s="7" t="str">
        <f t="shared" si="58"/>
        <v/>
      </c>
      <c r="O633" s="7" t="str">
        <f t="shared" si="59"/>
        <v/>
      </c>
      <c r="P633" s="7" t="str">
        <f t="shared" si="60"/>
        <v/>
      </c>
      <c r="Q633" s="7">
        <f t="shared" si="60"/>
        <v>9.844233218317777E-4</v>
      </c>
    </row>
    <row r="634" spans="2:17">
      <c r="B634" s="17">
        <v>42573</v>
      </c>
      <c r="C634" s="8">
        <v>6549</v>
      </c>
      <c r="D634" s="8">
        <v>1564</v>
      </c>
      <c r="E634" s="8">
        <v>3165</v>
      </c>
      <c r="F634" s="8"/>
      <c r="G634" s="8"/>
      <c r="H634" s="29"/>
      <c r="I634" s="10">
        <v>2010.34</v>
      </c>
      <c r="K634" s="7">
        <f t="shared" si="55"/>
        <v>1.2136257723107334E-2</v>
      </c>
      <c r="L634" s="7">
        <f t="shared" si="56"/>
        <v>0</v>
      </c>
      <c r="M634" s="7">
        <f t="shared" si="57"/>
        <v>0</v>
      </c>
      <c r="N634" s="7" t="str">
        <f t="shared" si="58"/>
        <v/>
      </c>
      <c r="O634" s="7" t="str">
        <f t="shared" si="59"/>
        <v/>
      </c>
      <c r="P634" s="7" t="str">
        <f t="shared" si="60"/>
        <v/>
      </c>
      <c r="Q634" s="7">
        <f t="shared" si="60"/>
        <v>-9.3472820138539785E-4</v>
      </c>
    </row>
    <row r="635" spans="2:17">
      <c r="B635" s="18">
        <v>42572</v>
      </c>
      <c r="C635" s="11">
        <v>6470</v>
      </c>
      <c r="D635" s="11">
        <v>1564</v>
      </c>
      <c r="E635" s="11">
        <v>3165</v>
      </c>
      <c r="F635" s="11"/>
      <c r="G635" s="11"/>
      <c r="H635" s="30"/>
      <c r="I635" s="31">
        <v>2012.22</v>
      </c>
      <c r="K635" s="7">
        <f t="shared" si="55"/>
        <v>-3.5975648604791008E-2</v>
      </c>
      <c r="L635" s="7">
        <f t="shared" si="56"/>
        <v>2.5608208616736505E-3</v>
      </c>
      <c r="M635" s="7">
        <f t="shared" si="57"/>
        <v>-5.3817751392469533E-2</v>
      </c>
      <c r="N635" s="7" t="str">
        <f t="shared" si="58"/>
        <v/>
      </c>
      <c r="O635" s="7" t="str">
        <f t="shared" si="59"/>
        <v/>
      </c>
      <c r="P635" s="7" t="str">
        <f t="shared" si="60"/>
        <v/>
      </c>
      <c r="Q635" s="7">
        <f t="shared" si="60"/>
        <v>-1.6088669898711931E-3</v>
      </c>
    </row>
    <row r="636" spans="2:17">
      <c r="B636" s="17">
        <v>42571</v>
      </c>
      <c r="C636" s="8">
        <v>6707</v>
      </c>
      <c r="D636" s="8">
        <v>1560</v>
      </c>
      <c r="E636" s="8">
        <v>3340</v>
      </c>
      <c r="F636" s="8"/>
      <c r="G636" s="8"/>
      <c r="H636" s="29"/>
      <c r="I636" s="10">
        <v>2015.46</v>
      </c>
      <c r="K636" s="7">
        <f t="shared" si="55"/>
        <v>1.4920921896870503E-3</v>
      </c>
      <c r="L636" s="7">
        <f t="shared" si="56"/>
        <v>-2.6567027384721751E-2</v>
      </c>
      <c r="M636" s="7">
        <f t="shared" si="57"/>
        <v>-1.4958865915826911E-3</v>
      </c>
      <c r="N636" s="7" t="str">
        <f t="shared" si="58"/>
        <v/>
      </c>
      <c r="O636" s="7" t="str">
        <f t="shared" si="59"/>
        <v/>
      </c>
      <c r="P636" s="7" t="str">
        <f t="shared" si="60"/>
        <v/>
      </c>
      <c r="Q636" s="7">
        <f t="shared" si="60"/>
        <v>-7.0926385851792311E-4</v>
      </c>
    </row>
    <row r="637" spans="2:17">
      <c r="B637" s="17">
        <v>42570</v>
      </c>
      <c r="C637" s="8">
        <v>6697</v>
      </c>
      <c r="D637" s="8">
        <v>1602</v>
      </c>
      <c r="E637" s="8">
        <v>3345</v>
      </c>
      <c r="F637" s="8"/>
      <c r="G637" s="8"/>
      <c r="H637" s="29"/>
      <c r="I637" s="10">
        <v>2016.89</v>
      </c>
      <c r="K637" s="7">
        <f t="shared" si="55"/>
        <v>2.2347298691996618E-2</v>
      </c>
      <c r="L637" s="7">
        <f t="shared" si="56"/>
        <v>0</v>
      </c>
      <c r="M637" s="7">
        <f t="shared" si="57"/>
        <v>-4.4742803949210774E-3</v>
      </c>
      <c r="N637" s="7" t="str">
        <f t="shared" si="58"/>
        <v/>
      </c>
      <c r="O637" s="7" t="str">
        <f t="shared" si="59"/>
        <v/>
      </c>
      <c r="P637" s="7" t="str">
        <f t="shared" si="60"/>
        <v/>
      </c>
      <c r="Q637" s="7">
        <f t="shared" si="60"/>
        <v>-2.090144396397829E-3</v>
      </c>
    </row>
    <row r="638" spans="2:17">
      <c r="B638" s="17">
        <v>42569</v>
      </c>
      <c r="C638" s="8">
        <v>6549</v>
      </c>
      <c r="D638" s="8">
        <v>1602</v>
      </c>
      <c r="E638" s="8">
        <v>3360</v>
      </c>
      <c r="F638" s="8"/>
      <c r="G638" s="8"/>
      <c r="H638" s="29"/>
      <c r="I638" s="10">
        <v>2021.11</v>
      </c>
      <c r="K638" s="7">
        <f t="shared" si="55"/>
        <v>1.2136257723107334E-2</v>
      </c>
      <c r="L638" s="7">
        <f t="shared" si="56"/>
        <v>-1.4870162479451393E-2</v>
      </c>
      <c r="M638" s="7">
        <f t="shared" si="57"/>
        <v>-1.0362787035546547E-2</v>
      </c>
      <c r="N638" s="7" t="str">
        <f t="shared" si="58"/>
        <v/>
      </c>
      <c r="O638" s="7" t="str">
        <f t="shared" si="59"/>
        <v/>
      </c>
      <c r="P638" s="7" t="str">
        <f t="shared" si="60"/>
        <v/>
      </c>
      <c r="Q638" s="7">
        <f t="shared" si="60"/>
        <v>1.9067104630847273E-3</v>
      </c>
    </row>
    <row r="639" spans="2:17">
      <c r="B639" s="17">
        <v>42566</v>
      </c>
      <c r="C639" s="8">
        <v>6470</v>
      </c>
      <c r="D639" s="8">
        <v>1626</v>
      </c>
      <c r="E639" s="8">
        <v>3395</v>
      </c>
      <c r="F639" s="8"/>
      <c r="G639" s="8"/>
      <c r="H639" s="29"/>
      <c r="I639" s="10">
        <v>2017.26</v>
      </c>
      <c r="K639" s="7">
        <f t="shared" si="55"/>
        <v>9.160843507688891E-3</v>
      </c>
      <c r="L639" s="7">
        <f t="shared" si="56"/>
        <v>-1.4046032451842952E-2</v>
      </c>
      <c r="M639" s="7">
        <f t="shared" si="57"/>
        <v>5.1370810762923561E-2</v>
      </c>
      <c r="N639" s="7" t="str">
        <f t="shared" si="58"/>
        <v/>
      </c>
      <c r="O639" s="7" t="str">
        <f t="shared" si="59"/>
        <v/>
      </c>
      <c r="P639" s="7" t="str">
        <f t="shared" si="60"/>
        <v/>
      </c>
      <c r="Q639" s="7">
        <f t="shared" si="60"/>
        <v>4.2175605173716078E-3</v>
      </c>
    </row>
    <row r="640" spans="2:17">
      <c r="B640" s="18">
        <v>42565</v>
      </c>
      <c r="C640" s="11">
        <v>6411</v>
      </c>
      <c r="D640" s="11">
        <v>1649</v>
      </c>
      <c r="E640" s="11">
        <v>3225</v>
      </c>
      <c r="F640" s="11"/>
      <c r="G640" s="11"/>
      <c r="H640" s="30"/>
      <c r="I640" s="31">
        <v>2008.77</v>
      </c>
      <c r="K640" s="7">
        <f t="shared" si="55"/>
        <v>-1.9768983574018642E-2</v>
      </c>
      <c r="L640" s="7">
        <f t="shared" si="56"/>
        <v>-1.7433564467552627E-2</v>
      </c>
      <c r="M640" s="7">
        <f t="shared" si="57"/>
        <v>-4.9896971144623041E-2</v>
      </c>
      <c r="N640" s="7" t="str">
        <f t="shared" si="58"/>
        <v/>
      </c>
      <c r="O640" s="7" t="str">
        <f t="shared" si="59"/>
        <v/>
      </c>
      <c r="P640" s="7" t="str">
        <f t="shared" si="60"/>
        <v/>
      </c>
      <c r="Q640" s="7">
        <f t="shared" si="60"/>
        <v>1.6042571048615129E-3</v>
      </c>
    </row>
    <row r="641" spans="2:17">
      <c r="B641" s="17">
        <v>42564</v>
      </c>
      <c r="C641" s="8">
        <v>6539</v>
      </c>
      <c r="D641" s="8">
        <v>1678</v>
      </c>
      <c r="E641" s="8">
        <v>3390</v>
      </c>
      <c r="F641" s="8"/>
      <c r="G641" s="8"/>
      <c r="H641" s="29"/>
      <c r="I641" s="10">
        <v>2005.55</v>
      </c>
      <c r="K641" s="7">
        <f t="shared" si="55"/>
        <v>-1.9535716309408729E-2</v>
      </c>
      <c r="L641" s="7">
        <f t="shared" si="56"/>
        <v>1.9862223827679326E-2</v>
      </c>
      <c r="M641" s="7">
        <f t="shared" si="57"/>
        <v>1.1869575555383729E-2</v>
      </c>
      <c r="N641" s="7" t="str">
        <f t="shared" si="58"/>
        <v/>
      </c>
      <c r="O641" s="7" t="str">
        <f t="shared" si="59"/>
        <v/>
      </c>
      <c r="P641" s="7" t="str">
        <f t="shared" si="60"/>
        <v/>
      </c>
      <c r="Q641" s="7">
        <f t="shared" si="60"/>
        <v>7.1657991062981834E-3</v>
      </c>
    </row>
    <row r="642" spans="2:17">
      <c r="B642" s="17">
        <v>42563</v>
      </c>
      <c r="C642" s="8">
        <v>6668</v>
      </c>
      <c r="D642" s="8">
        <v>1645</v>
      </c>
      <c r="E642" s="8">
        <v>3350</v>
      </c>
      <c r="F642" s="8"/>
      <c r="G642" s="8"/>
      <c r="H642" s="29"/>
      <c r="I642" s="10">
        <v>1991.23</v>
      </c>
      <c r="K642" s="7">
        <f t="shared" si="55"/>
        <v>-2.195282463846699E-2</v>
      </c>
      <c r="L642" s="7">
        <f t="shared" si="56"/>
        <v>-1.6878037787351748E-2</v>
      </c>
      <c r="M642" s="7">
        <f t="shared" si="57"/>
        <v>0</v>
      </c>
      <c r="N642" s="7" t="str">
        <f t="shared" si="58"/>
        <v/>
      </c>
      <c r="O642" s="7" t="str">
        <f t="shared" si="59"/>
        <v/>
      </c>
      <c r="P642" s="7" t="str">
        <f t="shared" si="60"/>
        <v/>
      </c>
      <c r="Q642" s="7">
        <f t="shared" si="60"/>
        <v>1.3518371210681052E-3</v>
      </c>
    </row>
    <row r="643" spans="2:17">
      <c r="B643" s="17">
        <v>42562</v>
      </c>
      <c r="C643" s="8">
        <v>6816</v>
      </c>
      <c r="D643" s="8">
        <v>1673</v>
      </c>
      <c r="E643" s="8">
        <v>3350</v>
      </c>
      <c r="F643" s="8"/>
      <c r="G643" s="8"/>
      <c r="H643" s="29"/>
      <c r="I643" s="10">
        <v>1988.54</v>
      </c>
      <c r="K643" s="7">
        <f t="shared" si="55"/>
        <v>2.6462076229231683E-2</v>
      </c>
      <c r="L643" s="7">
        <f t="shared" si="56"/>
        <v>3.1575179251147834E-2</v>
      </c>
      <c r="M643" s="7">
        <f t="shared" si="57"/>
        <v>3.0305349495328843E-2</v>
      </c>
      <c r="N643" s="7" t="str">
        <f t="shared" si="58"/>
        <v/>
      </c>
      <c r="O643" s="7" t="str">
        <f t="shared" si="59"/>
        <v/>
      </c>
      <c r="P643" s="7" t="str">
        <f t="shared" si="60"/>
        <v/>
      </c>
      <c r="Q643" s="7">
        <f t="shared" si="60"/>
        <v>1.2875844696514661E-2</v>
      </c>
    </row>
    <row r="644" spans="2:17">
      <c r="B644" s="17">
        <v>42559</v>
      </c>
      <c r="C644" s="8">
        <v>6638</v>
      </c>
      <c r="D644" s="8">
        <v>1621</v>
      </c>
      <c r="E644" s="8">
        <v>3250</v>
      </c>
      <c r="F644" s="8"/>
      <c r="G644" s="8"/>
      <c r="H644" s="29"/>
      <c r="I644" s="10">
        <v>1963.1</v>
      </c>
      <c r="K644" s="7">
        <f t="shared" si="55"/>
        <v>4.5296770791058366E-3</v>
      </c>
      <c r="L644" s="7">
        <f t="shared" si="56"/>
        <v>-1.712580082392285E-2</v>
      </c>
      <c r="M644" s="7">
        <f t="shared" si="57"/>
        <v>0</v>
      </c>
      <c r="N644" s="7" t="str">
        <f t="shared" si="58"/>
        <v/>
      </c>
      <c r="O644" s="7" t="str">
        <f t="shared" si="59"/>
        <v/>
      </c>
      <c r="P644" s="7" t="str">
        <f t="shared" si="60"/>
        <v/>
      </c>
      <c r="Q644" s="7">
        <f t="shared" si="60"/>
        <v>-5.57761060728614E-3</v>
      </c>
    </row>
    <row r="645" spans="2:17">
      <c r="B645" s="18">
        <v>42558</v>
      </c>
      <c r="C645" s="11">
        <v>6608</v>
      </c>
      <c r="D645" s="11">
        <v>1649</v>
      </c>
      <c r="E645" s="11">
        <v>3250</v>
      </c>
      <c r="F645" s="11"/>
      <c r="G645" s="11"/>
      <c r="H645" s="30"/>
      <c r="I645" s="31">
        <v>1974.08</v>
      </c>
      <c r="K645" s="7">
        <f t="shared" si="55"/>
        <v>1.6478859317085596E-2</v>
      </c>
      <c r="L645" s="7">
        <f t="shared" si="56"/>
        <v>2.4286593601267024E-3</v>
      </c>
      <c r="M645" s="7">
        <f t="shared" si="57"/>
        <v>0</v>
      </c>
      <c r="N645" s="7" t="str">
        <f t="shared" si="58"/>
        <v/>
      </c>
      <c r="O645" s="7" t="str">
        <f t="shared" si="59"/>
        <v/>
      </c>
      <c r="P645" s="7" t="str">
        <f t="shared" si="60"/>
        <v/>
      </c>
      <c r="Q645" s="7">
        <f t="shared" si="60"/>
        <v>1.0674373099784392E-2</v>
      </c>
    </row>
    <row r="646" spans="2:17">
      <c r="B646" s="17">
        <v>42557</v>
      </c>
      <c r="C646" s="8">
        <v>6500</v>
      </c>
      <c r="D646" s="8">
        <v>1645</v>
      </c>
      <c r="E646" s="8">
        <v>3250</v>
      </c>
      <c r="F646" s="8"/>
      <c r="G646" s="8"/>
      <c r="H646" s="29"/>
      <c r="I646" s="10">
        <v>1953.12</v>
      </c>
      <c r="K646" s="7">
        <f t="shared" si="55"/>
        <v>4.6260683887822431E-3</v>
      </c>
      <c r="L646" s="7">
        <f t="shared" si="56"/>
        <v>-3.3475929196389455E-2</v>
      </c>
      <c r="M646" s="7">
        <f t="shared" si="57"/>
        <v>0</v>
      </c>
      <c r="N646" s="7" t="str">
        <f t="shared" si="58"/>
        <v/>
      </c>
      <c r="O646" s="7" t="str">
        <f t="shared" si="59"/>
        <v/>
      </c>
      <c r="P646" s="7" t="str">
        <f t="shared" si="60"/>
        <v/>
      </c>
      <c r="Q646" s="7">
        <f t="shared" si="60"/>
        <v>-1.863116507164635E-2</v>
      </c>
    </row>
    <row r="647" spans="2:17">
      <c r="B647" s="17">
        <v>42556</v>
      </c>
      <c r="C647" s="8">
        <v>6470</v>
      </c>
      <c r="D647" s="8">
        <v>1701</v>
      </c>
      <c r="E647" s="8">
        <v>3250</v>
      </c>
      <c r="F647" s="8"/>
      <c r="G647" s="8"/>
      <c r="H647" s="29"/>
      <c r="I647" s="10">
        <v>1989.85</v>
      </c>
      <c r="K647" s="7">
        <f t="shared" si="55"/>
        <v>4.6475683965468756E-3</v>
      </c>
      <c r="L647" s="7">
        <f t="shared" si="56"/>
        <v>0</v>
      </c>
      <c r="M647" s="7">
        <f t="shared" si="57"/>
        <v>0</v>
      </c>
      <c r="N647" s="7" t="str">
        <f t="shared" si="58"/>
        <v/>
      </c>
      <c r="O647" s="7" t="str">
        <f t="shared" si="59"/>
        <v/>
      </c>
      <c r="P647" s="7" t="str">
        <f t="shared" si="60"/>
        <v/>
      </c>
      <c r="Q647" s="7">
        <f t="shared" si="60"/>
        <v>-2.7351559653493347E-3</v>
      </c>
    </row>
    <row r="648" spans="2:17">
      <c r="B648" s="17">
        <v>42555</v>
      </c>
      <c r="C648" s="8">
        <v>6440</v>
      </c>
      <c r="D648" s="8">
        <v>1701</v>
      </c>
      <c r="E648" s="8">
        <v>3250</v>
      </c>
      <c r="F648" s="8"/>
      <c r="G648" s="8"/>
      <c r="H648" s="29"/>
      <c r="I648" s="10">
        <v>1995.3</v>
      </c>
      <c r="K648" s="7">
        <f t="shared" si="55"/>
        <v>2.4840138999807443E-2</v>
      </c>
      <c r="L648" s="7">
        <f t="shared" si="56"/>
        <v>-1.4010737069598333E-2</v>
      </c>
      <c r="M648" s="7">
        <f t="shared" si="57"/>
        <v>0</v>
      </c>
      <c r="N648" s="7" t="str">
        <f t="shared" si="58"/>
        <v/>
      </c>
      <c r="O648" s="7" t="str">
        <f t="shared" si="59"/>
        <v/>
      </c>
      <c r="P648" s="7" t="str">
        <f t="shared" si="60"/>
        <v/>
      </c>
      <c r="Q648" s="7">
        <f t="shared" si="60"/>
        <v>4.0074175690852382E-3</v>
      </c>
    </row>
    <row r="649" spans="2:17">
      <c r="B649" s="17">
        <v>42552</v>
      </c>
      <c r="C649" s="8">
        <v>6282</v>
      </c>
      <c r="D649" s="8">
        <v>1725</v>
      </c>
      <c r="E649" s="8">
        <v>3250</v>
      </c>
      <c r="F649" s="8"/>
      <c r="G649" s="8"/>
      <c r="H649" s="29"/>
      <c r="I649" s="10">
        <v>1987.32</v>
      </c>
      <c r="K649" s="7">
        <f t="shared" si="55"/>
        <v>3.350641188984272E-2</v>
      </c>
      <c r="L649" s="7">
        <f t="shared" si="56"/>
        <v>7.3974201837155668E-2</v>
      </c>
      <c r="M649" s="7">
        <f t="shared" si="57"/>
        <v>0</v>
      </c>
      <c r="N649" s="7" t="str">
        <f t="shared" si="58"/>
        <v/>
      </c>
      <c r="O649" s="7" t="str">
        <f t="shared" si="59"/>
        <v/>
      </c>
      <c r="P649" s="7" t="str">
        <f t="shared" si="60"/>
        <v/>
      </c>
      <c r="Q649" s="7">
        <f t="shared" si="60"/>
        <v>8.5758054632989709E-3</v>
      </c>
    </row>
    <row r="650" spans="2:17">
      <c r="B650" s="18">
        <v>42551</v>
      </c>
      <c r="C650" s="11">
        <v>6075</v>
      </c>
      <c r="D650" s="11">
        <v>1602</v>
      </c>
      <c r="E650" s="11">
        <v>3250</v>
      </c>
      <c r="F650" s="11"/>
      <c r="G650" s="11"/>
      <c r="H650" s="30"/>
      <c r="I650" s="31">
        <v>1970.35</v>
      </c>
      <c r="K650" s="7">
        <f t="shared" si="55"/>
        <v>0</v>
      </c>
      <c r="L650" s="7">
        <f t="shared" si="56"/>
        <v>5.6338177182560642E-3</v>
      </c>
      <c r="M650" s="7">
        <f t="shared" si="57"/>
        <v>-1.2232568435634408E-2</v>
      </c>
      <c r="N650" s="7" t="str">
        <f t="shared" si="58"/>
        <v/>
      </c>
      <c r="O650" s="7" t="str">
        <f t="shared" si="59"/>
        <v/>
      </c>
      <c r="P650" s="7" t="str">
        <f t="shared" si="60"/>
        <v/>
      </c>
      <c r="Q650" s="7">
        <f t="shared" si="60"/>
        <v>7.1255881865376356E-3</v>
      </c>
    </row>
    <row r="651" spans="2:17">
      <c r="B651" s="17">
        <v>42550</v>
      </c>
      <c r="C651" s="8">
        <v>6075</v>
      </c>
      <c r="D651" s="8">
        <v>1593</v>
      </c>
      <c r="E651" s="8">
        <v>3290</v>
      </c>
      <c r="F651" s="8"/>
      <c r="G651" s="8"/>
      <c r="H651" s="29"/>
      <c r="I651" s="10">
        <v>1956.36</v>
      </c>
      <c r="K651" s="7">
        <f t="shared" si="55"/>
        <v>3.2976122215566729E-3</v>
      </c>
      <c r="L651" s="7">
        <f t="shared" si="56"/>
        <v>2.0933209666465721E-2</v>
      </c>
      <c r="M651" s="7">
        <f t="shared" si="57"/>
        <v>0</v>
      </c>
      <c r="N651" s="7" t="str">
        <f t="shared" si="58"/>
        <v/>
      </c>
      <c r="O651" s="7" t="str">
        <f t="shared" si="59"/>
        <v/>
      </c>
      <c r="P651" s="7" t="str">
        <f t="shared" si="60"/>
        <v/>
      </c>
      <c r="Q651" s="7">
        <f t="shared" si="60"/>
        <v>1.0347984995526954E-2</v>
      </c>
    </row>
    <row r="652" spans="2:17">
      <c r="B652" s="17">
        <v>42549</v>
      </c>
      <c r="C652" s="8">
        <v>6055</v>
      </c>
      <c r="D652" s="8">
        <v>1560</v>
      </c>
      <c r="E652" s="8">
        <v>3290</v>
      </c>
      <c r="F652" s="8"/>
      <c r="G652" s="8"/>
      <c r="H652" s="29"/>
      <c r="I652" s="10">
        <v>1936.22</v>
      </c>
      <c r="K652" s="7">
        <f t="shared" si="55"/>
        <v>2.4746288679957467E-2</v>
      </c>
      <c r="L652" s="7">
        <f t="shared" si="56"/>
        <v>1.2254264923466929E-2</v>
      </c>
      <c r="M652" s="7">
        <f t="shared" si="57"/>
        <v>2.7736754971599619E-2</v>
      </c>
      <c r="N652" s="7" t="str">
        <f t="shared" si="58"/>
        <v/>
      </c>
      <c r="O652" s="7" t="str">
        <f t="shared" si="59"/>
        <v/>
      </c>
      <c r="P652" s="7" t="str">
        <f t="shared" si="60"/>
        <v/>
      </c>
      <c r="Q652" s="7">
        <f t="shared" si="60"/>
        <v>4.8510735633976176E-3</v>
      </c>
    </row>
    <row r="653" spans="2:17">
      <c r="B653" s="17">
        <v>42548</v>
      </c>
      <c r="C653" s="8">
        <v>5907</v>
      </c>
      <c r="D653" s="8">
        <v>1541</v>
      </c>
      <c r="E653" s="8">
        <v>3200</v>
      </c>
      <c r="F653" s="8"/>
      <c r="G653" s="8"/>
      <c r="H653" s="29"/>
      <c r="I653" s="10">
        <v>1926.85</v>
      </c>
      <c r="K653" s="7">
        <f t="shared" si="55"/>
        <v>0</v>
      </c>
      <c r="L653" s="7">
        <f t="shared" si="56"/>
        <v>2.8300671242950867E-2</v>
      </c>
      <c r="M653" s="7">
        <f t="shared" si="57"/>
        <v>0</v>
      </c>
      <c r="N653" s="7" t="str">
        <f t="shared" si="58"/>
        <v/>
      </c>
      <c r="O653" s="7" t="str">
        <f t="shared" si="59"/>
        <v/>
      </c>
      <c r="P653" s="7" t="str">
        <f t="shared" si="60"/>
        <v/>
      </c>
      <c r="Q653" s="7">
        <f t="shared" si="60"/>
        <v>8.3590990540115652E-4</v>
      </c>
    </row>
    <row r="654" spans="2:17">
      <c r="B654" s="17">
        <v>42545</v>
      </c>
      <c r="C654" s="8">
        <v>5907</v>
      </c>
      <c r="D654" s="8">
        <v>1498</v>
      </c>
      <c r="E654" s="8">
        <v>3200</v>
      </c>
      <c r="F654" s="8"/>
      <c r="G654" s="8"/>
      <c r="H654" s="29"/>
      <c r="I654" s="10">
        <v>1925.24</v>
      </c>
      <c r="K654" s="7">
        <f t="shared" si="55"/>
        <v>-8.2610264966643601E-3</v>
      </c>
      <c r="L654" s="7">
        <f t="shared" si="56"/>
        <v>-6.462196224905524E-2</v>
      </c>
      <c r="M654" s="7">
        <f t="shared" si="57"/>
        <v>0</v>
      </c>
      <c r="N654" s="7" t="str">
        <f t="shared" si="58"/>
        <v/>
      </c>
      <c r="O654" s="7" t="str">
        <f t="shared" si="59"/>
        <v/>
      </c>
      <c r="P654" s="7" t="str">
        <f t="shared" si="60"/>
        <v/>
      </c>
      <c r="Q654" s="7">
        <f t="shared" si="60"/>
        <v>-3.1429368958705142E-2</v>
      </c>
    </row>
    <row r="655" spans="2:17">
      <c r="B655" s="18">
        <v>42544</v>
      </c>
      <c r="C655" s="11">
        <v>5956</v>
      </c>
      <c r="D655" s="11">
        <v>1598</v>
      </c>
      <c r="E655" s="11">
        <v>3200</v>
      </c>
      <c r="F655" s="11"/>
      <c r="G655" s="11"/>
      <c r="H655" s="30"/>
      <c r="I655" s="31">
        <v>1986.71</v>
      </c>
      <c r="K655" s="7">
        <f t="shared" si="55"/>
        <v>-1.6775712707941758E-3</v>
      </c>
      <c r="L655" s="7">
        <f t="shared" si="56"/>
        <v>-4.2872456592472054E-2</v>
      </c>
      <c r="M655" s="7">
        <f t="shared" si="57"/>
        <v>-4.8790164169432056E-2</v>
      </c>
      <c r="N655" s="7" t="str">
        <f t="shared" si="58"/>
        <v/>
      </c>
      <c r="O655" s="7" t="str">
        <f t="shared" si="59"/>
        <v/>
      </c>
      <c r="P655" s="7" t="str">
        <f t="shared" si="60"/>
        <v/>
      </c>
      <c r="Q655" s="7">
        <f t="shared" si="60"/>
        <v>-2.9502771890323664E-3</v>
      </c>
    </row>
    <row r="656" spans="2:17">
      <c r="B656" s="17">
        <v>42543</v>
      </c>
      <c r="C656" s="8">
        <v>5966</v>
      </c>
      <c r="D656" s="8">
        <v>1668</v>
      </c>
      <c r="E656" s="8">
        <v>3360</v>
      </c>
      <c r="F656" s="8"/>
      <c r="G656" s="8"/>
      <c r="H656" s="29"/>
      <c r="I656" s="10">
        <v>1992.58</v>
      </c>
      <c r="K656" s="7">
        <f t="shared" si="55"/>
        <v>0</v>
      </c>
      <c r="L656" s="7">
        <f t="shared" si="56"/>
        <v>1.9982499587338356E-2</v>
      </c>
      <c r="M656" s="7">
        <f t="shared" si="57"/>
        <v>3.174869831458027E-2</v>
      </c>
      <c r="N656" s="7" t="str">
        <f t="shared" si="58"/>
        <v/>
      </c>
      <c r="O656" s="7" t="str">
        <f t="shared" si="59"/>
        <v/>
      </c>
      <c r="P656" s="7" t="str">
        <f t="shared" si="60"/>
        <v/>
      </c>
      <c r="Q656" s="7">
        <f t="shared" si="60"/>
        <v>4.9707292784582705E-3</v>
      </c>
    </row>
    <row r="657" spans="2:17">
      <c r="B657" s="17">
        <v>42542</v>
      </c>
      <c r="C657" s="8">
        <v>5966</v>
      </c>
      <c r="D657" s="8">
        <v>1635</v>
      </c>
      <c r="E657" s="8">
        <v>3255</v>
      </c>
      <c r="F657" s="8"/>
      <c r="G657" s="8"/>
      <c r="H657" s="29"/>
      <c r="I657" s="10">
        <v>1982.7</v>
      </c>
      <c r="K657" s="7">
        <f t="shared" ref="K657:K720" si="61">IFERROR(LN(C657/C658),"")</f>
        <v>-3.3467233379503771E-3</v>
      </c>
      <c r="L657" s="7">
        <f t="shared" ref="L657:L720" si="62">IFERROR(LN(D657/D658),"")</f>
        <v>-8.5262392282451048E-3</v>
      </c>
      <c r="M657" s="7">
        <f t="shared" ref="M657:M720" si="63">IFERROR(LN(E657/E658),"")</f>
        <v>-1.8265347977293313E-2</v>
      </c>
      <c r="N657" s="7" t="str">
        <f t="shared" ref="N657:N720" si="64">IFERROR(LN(F657/F658),"")</f>
        <v/>
      </c>
      <c r="O657" s="7" t="str">
        <f t="shared" ref="O657:O720" si="65">IFERROR(LN(G657/G658),"")</f>
        <v/>
      </c>
      <c r="P657" s="7" t="str">
        <f t="shared" ref="P657:Q720" si="66">IFERROR(LN(H657/H658),"")</f>
        <v/>
      </c>
      <c r="Q657" s="7">
        <f t="shared" si="66"/>
        <v>7.9721081364953665E-4</v>
      </c>
    </row>
    <row r="658" spans="2:17">
      <c r="B658" s="17">
        <v>42541</v>
      </c>
      <c r="C658" s="8">
        <v>5986</v>
      </c>
      <c r="D658" s="8">
        <v>1649</v>
      </c>
      <c r="E658" s="8">
        <v>3315</v>
      </c>
      <c r="F658" s="8"/>
      <c r="G658" s="8"/>
      <c r="H658" s="29"/>
      <c r="I658" s="10">
        <v>1981.12</v>
      </c>
      <c r="K658" s="7">
        <f t="shared" si="61"/>
        <v>1.4979662412140021E-2</v>
      </c>
      <c r="L658" s="7">
        <f t="shared" si="62"/>
        <v>2.0215083478558177E-2</v>
      </c>
      <c r="M658" s="7">
        <f t="shared" si="63"/>
        <v>6.7055512146725255E-2</v>
      </c>
      <c r="N658" s="7" t="str">
        <f t="shared" si="64"/>
        <v/>
      </c>
      <c r="O658" s="7" t="str">
        <f t="shared" si="65"/>
        <v/>
      </c>
      <c r="P658" s="7" t="str">
        <f t="shared" si="66"/>
        <v/>
      </c>
      <c r="Q658" s="7">
        <f t="shared" si="66"/>
        <v>1.4090897317490613E-2</v>
      </c>
    </row>
    <row r="659" spans="2:17">
      <c r="B659" s="17">
        <v>42538</v>
      </c>
      <c r="C659" s="8">
        <v>5897</v>
      </c>
      <c r="D659" s="8">
        <v>1616</v>
      </c>
      <c r="E659" s="8">
        <v>3100</v>
      </c>
      <c r="F659" s="8"/>
      <c r="G659" s="8"/>
      <c r="H659" s="29"/>
      <c r="I659" s="10">
        <v>1953.4</v>
      </c>
      <c r="K659" s="7">
        <f t="shared" si="61"/>
        <v>-9.9553678033954783E-3</v>
      </c>
      <c r="L659" s="7">
        <f t="shared" si="62"/>
        <v>3.5268138837458052E-2</v>
      </c>
      <c r="M659" s="7">
        <f t="shared" si="63"/>
        <v>4.8504541337494799E-3</v>
      </c>
      <c r="N659" s="7" t="str">
        <f t="shared" si="64"/>
        <v/>
      </c>
      <c r="O659" s="7" t="str">
        <f t="shared" si="65"/>
        <v/>
      </c>
      <c r="P659" s="7" t="str">
        <f t="shared" si="66"/>
        <v/>
      </c>
      <c r="Q659" s="7">
        <f t="shared" si="66"/>
        <v>7.2207900428095789E-4</v>
      </c>
    </row>
    <row r="660" spans="2:17">
      <c r="B660" s="18">
        <v>42537</v>
      </c>
      <c r="C660" s="11">
        <v>5956</v>
      </c>
      <c r="D660" s="11">
        <v>1560</v>
      </c>
      <c r="E660" s="11">
        <v>3085</v>
      </c>
      <c r="F660" s="11"/>
      <c r="G660" s="11"/>
      <c r="H660" s="30"/>
      <c r="I660" s="31">
        <v>1951.99</v>
      </c>
      <c r="K660" s="7">
        <f t="shared" si="61"/>
        <v>-1.0023471825776118E-2</v>
      </c>
      <c r="L660" s="7">
        <f t="shared" si="62"/>
        <v>5.3319637532783022E-2</v>
      </c>
      <c r="M660" s="7">
        <f t="shared" si="63"/>
        <v>-9.6774948820653687E-3</v>
      </c>
      <c r="N660" s="7" t="str">
        <f t="shared" si="64"/>
        <v/>
      </c>
      <c r="O660" s="7" t="str">
        <f t="shared" si="65"/>
        <v/>
      </c>
      <c r="P660" s="7" t="str">
        <f t="shared" si="66"/>
        <v/>
      </c>
      <c r="Q660" s="7">
        <f t="shared" si="66"/>
        <v>-8.590092659906276E-3</v>
      </c>
    </row>
    <row r="661" spans="2:17">
      <c r="B661" s="17">
        <v>42536</v>
      </c>
      <c r="C661" s="8">
        <v>6016</v>
      </c>
      <c r="D661" s="8">
        <v>1479</v>
      </c>
      <c r="E661" s="8">
        <v>3115</v>
      </c>
      <c r="F661" s="8"/>
      <c r="G661" s="8"/>
      <c r="H661" s="29"/>
      <c r="I661" s="10">
        <v>1968.83</v>
      </c>
      <c r="K661" s="7">
        <f t="shared" si="61"/>
        <v>-1.4948927291800311E-3</v>
      </c>
      <c r="L661" s="7">
        <f t="shared" si="62"/>
        <v>2.7081939368795564E-3</v>
      </c>
      <c r="M661" s="7">
        <f t="shared" si="63"/>
        <v>0</v>
      </c>
      <c r="N661" s="7" t="str">
        <f t="shared" si="64"/>
        <v/>
      </c>
      <c r="O661" s="7" t="str">
        <f t="shared" si="65"/>
        <v/>
      </c>
      <c r="P661" s="7" t="str">
        <f t="shared" si="66"/>
        <v/>
      </c>
      <c r="Q661" s="7">
        <f t="shared" si="66"/>
        <v>-1.6240113596068708E-3</v>
      </c>
    </row>
    <row r="662" spans="2:17">
      <c r="B662" s="17">
        <v>42535</v>
      </c>
      <c r="C662" s="8">
        <v>6025</v>
      </c>
      <c r="D662" s="8">
        <v>1475</v>
      </c>
      <c r="E662" s="8">
        <v>3115</v>
      </c>
      <c r="F662" s="8"/>
      <c r="G662" s="8"/>
      <c r="H662" s="29"/>
      <c r="I662" s="10">
        <v>1972.03</v>
      </c>
      <c r="K662" s="7">
        <f t="shared" si="61"/>
        <v>1.1518364554956169E-2</v>
      </c>
      <c r="L662" s="7">
        <f t="shared" si="62"/>
        <v>2.6100382694895213E-2</v>
      </c>
      <c r="M662" s="7">
        <f t="shared" si="63"/>
        <v>-3.7799775713447413E-2</v>
      </c>
      <c r="N662" s="7" t="str">
        <f t="shared" si="64"/>
        <v/>
      </c>
      <c r="O662" s="7" t="str">
        <f t="shared" si="65"/>
        <v/>
      </c>
      <c r="P662" s="7" t="str">
        <f t="shared" si="66"/>
        <v/>
      </c>
      <c r="Q662" s="7">
        <f t="shared" si="66"/>
        <v>-3.5585154569624058E-3</v>
      </c>
    </row>
    <row r="663" spans="2:17">
      <c r="B663" s="17">
        <v>42534</v>
      </c>
      <c r="C663" s="8">
        <v>5956</v>
      </c>
      <c r="D663" s="8">
        <v>1437</v>
      </c>
      <c r="E663" s="8">
        <v>3235</v>
      </c>
      <c r="F663" s="8"/>
      <c r="G663" s="8"/>
      <c r="H663" s="29"/>
      <c r="I663" s="10">
        <v>1979.06</v>
      </c>
      <c r="K663" s="7">
        <f t="shared" si="61"/>
        <v>0</v>
      </c>
      <c r="L663" s="7">
        <f t="shared" si="62"/>
        <v>-1.9297635372142796E-2</v>
      </c>
      <c r="M663" s="7">
        <f t="shared" si="63"/>
        <v>-3.343776562732783E-2</v>
      </c>
      <c r="N663" s="7" t="str">
        <f t="shared" si="64"/>
        <v/>
      </c>
      <c r="O663" s="7" t="str">
        <f t="shared" si="65"/>
        <v/>
      </c>
      <c r="P663" s="7" t="str">
        <f t="shared" si="66"/>
        <v/>
      </c>
      <c r="Q663" s="7">
        <f t="shared" si="66"/>
        <v>-1.930157076600621E-2</v>
      </c>
    </row>
    <row r="664" spans="2:17">
      <c r="B664" s="17">
        <v>42531</v>
      </c>
      <c r="C664" s="8">
        <v>5956</v>
      </c>
      <c r="D664" s="8">
        <v>1465</v>
      </c>
      <c r="E664" s="8">
        <v>3345</v>
      </c>
      <c r="F664" s="8"/>
      <c r="G664" s="8"/>
      <c r="H664" s="29"/>
      <c r="I664" s="10">
        <v>2017.63</v>
      </c>
      <c r="K664" s="7">
        <f t="shared" si="61"/>
        <v>0</v>
      </c>
      <c r="L664" s="7">
        <f t="shared" si="62"/>
        <v>6.1622926945363796E-3</v>
      </c>
      <c r="M664" s="7">
        <f t="shared" si="63"/>
        <v>6.3243893660029818E-2</v>
      </c>
      <c r="N664" s="7" t="str">
        <f t="shared" si="64"/>
        <v/>
      </c>
      <c r="O664" s="7" t="str">
        <f t="shared" si="65"/>
        <v/>
      </c>
      <c r="P664" s="7" t="str">
        <f t="shared" si="66"/>
        <v/>
      </c>
      <c r="Q664" s="7">
        <f t="shared" si="66"/>
        <v>-3.2361847235018205E-3</v>
      </c>
    </row>
    <row r="665" spans="2:17">
      <c r="B665" s="18">
        <v>42530</v>
      </c>
      <c r="C665" s="11">
        <v>5956</v>
      </c>
      <c r="D665" s="11">
        <v>1456</v>
      </c>
      <c r="E665" s="11">
        <v>3140</v>
      </c>
      <c r="F665" s="11"/>
      <c r="G665" s="11"/>
      <c r="H665" s="30"/>
      <c r="I665" s="31">
        <v>2024.17</v>
      </c>
      <c r="K665" s="7">
        <f t="shared" si="61"/>
        <v>-3.3523330087536726E-3</v>
      </c>
      <c r="L665" s="7">
        <f t="shared" si="62"/>
        <v>-9.5694510161506725E-3</v>
      </c>
      <c r="M665" s="7">
        <f t="shared" si="63"/>
        <v>-4.5143852016411891E-2</v>
      </c>
      <c r="N665" s="7" t="str">
        <f t="shared" si="64"/>
        <v/>
      </c>
      <c r="O665" s="7" t="str">
        <f t="shared" si="65"/>
        <v/>
      </c>
      <c r="P665" s="7" t="str">
        <f t="shared" si="66"/>
        <v/>
      </c>
      <c r="Q665" s="7">
        <f t="shared" si="66"/>
        <v>-1.4365938910074006E-3</v>
      </c>
    </row>
    <row r="666" spans="2:17">
      <c r="B666" s="17">
        <v>42529</v>
      </c>
      <c r="C666" s="8">
        <v>5976</v>
      </c>
      <c r="D666" s="8">
        <v>1470</v>
      </c>
      <c r="E666" s="8">
        <v>3285</v>
      </c>
      <c r="F666" s="8"/>
      <c r="G666" s="8"/>
      <c r="H666" s="29"/>
      <c r="I666" s="10">
        <v>2027.08</v>
      </c>
      <c r="K666" s="7">
        <f t="shared" si="61"/>
        <v>-9.8244067189785962E-3</v>
      </c>
      <c r="L666" s="7">
        <f t="shared" si="62"/>
        <v>-5.0408549374585276E-2</v>
      </c>
      <c r="M666" s="7">
        <f t="shared" si="63"/>
        <v>-3.039516017896704E-3</v>
      </c>
      <c r="N666" s="7" t="str">
        <f t="shared" si="64"/>
        <v/>
      </c>
      <c r="O666" s="7" t="str">
        <f t="shared" si="65"/>
        <v/>
      </c>
      <c r="P666" s="7" t="str">
        <f t="shared" si="66"/>
        <v/>
      </c>
      <c r="Q666" s="7">
        <f t="shared" si="66"/>
        <v>7.6509951777918731E-3</v>
      </c>
    </row>
    <row r="667" spans="2:17">
      <c r="B667" s="17">
        <v>42528</v>
      </c>
      <c r="C667" s="8">
        <v>6035</v>
      </c>
      <c r="D667" s="8">
        <v>1546</v>
      </c>
      <c r="E667" s="8">
        <v>3295</v>
      </c>
      <c r="F667" s="8"/>
      <c r="G667" s="8"/>
      <c r="H667" s="29"/>
      <c r="I667" s="10">
        <v>2011.63</v>
      </c>
      <c r="K667" s="7">
        <f t="shared" si="61"/>
        <v>-4.1703130646536614E-2</v>
      </c>
      <c r="L667" s="7">
        <f t="shared" si="62"/>
        <v>-5.8045954659672241E-3</v>
      </c>
      <c r="M667" s="7">
        <f t="shared" si="63"/>
        <v>-3.1369263667645163E-2</v>
      </c>
      <c r="N667" s="7" t="str">
        <f t="shared" si="64"/>
        <v/>
      </c>
      <c r="O667" s="7" t="str">
        <f t="shared" si="65"/>
        <v/>
      </c>
      <c r="P667" s="7" t="str">
        <f t="shared" si="66"/>
        <v/>
      </c>
      <c r="Q667" s="7">
        <f t="shared" si="66"/>
        <v>1.290334027625949E-2</v>
      </c>
    </row>
    <row r="668" spans="2:17">
      <c r="B668" s="17">
        <v>42524</v>
      </c>
      <c r="C668" s="8">
        <v>6292</v>
      </c>
      <c r="D668" s="8">
        <v>1555</v>
      </c>
      <c r="E668" s="8">
        <v>3400</v>
      </c>
      <c r="F668" s="8"/>
      <c r="G668" s="8"/>
      <c r="H668" s="29"/>
      <c r="I668" s="10">
        <v>1985.84</v>
      </c>
      <c r="K668" s="7">
        <f t="shared" si="61"/>
        <v>-5.0514224303389081E-2</v>
      </c>
      <c r="L668" s="7">
        <f t="shared" si="62"/>
        <v>3.2206147000421572E-3</v>
      </c>
      <c r="M668" s="7">
        <f t="shared" si="63"/>
        <v>0</v>
      </c>
      <c r="N668" s="7" t="str">
        <f t="shared" si="64"/>
        <v/>
      </c>
      <c r="O668" s="7" t="str">
        <f t="shared" si="65"/>
        <v/>
      </c>
      <c r="P668" s="7" t="str">
        <f t="shared" si="66"/>
        <v/>
      </c>
      <c r="Q668" s="7">
        <f t="shared" si="66"/>
        <v>3.6767020900474413E-4</v>
      </c>
    </row>
    <row r="669" spans="2:17">
      <c r="B669" s="17">
        <v>42523</v>
      </c>
      <c r="C669" s="8">
        <v>6618</v>
      </c>
      <c r="D669" s="8">
        <v>1550</v>
      </c>
      <c r="E669" s="8">
        <v>3400</v>
      </c>
      <c r="F669" s="8"/>
      <c r="G669" s="8"/>
      <c r="H669" s="29"/>
      <c r="I669" s="10">
        <v>1985.11</v>
      </c>
      <c r="K669" s="7">
        <f t="shared" si="61"/>
        <v>-2.9479580027594179E-2</v>
      </c>
      <c r="L669" s="7">
        <f t="shared" si="62"/>
        <v>-3.299791771501219E-2</v>
      </c>
      <c r="M669" s="7">
        <f t="shared" si="63"/>
        <v>0</v>
      </c>
      <c r="N669" s="7" t="str">
        <f t="shared" si="64"/>
        <v/>
      </c>
      <c r="O669" s="7" t="str">
        <f t="shared" si="65"/>
        <v/>
      </c>
      <c r="P669" s="7" t="str">
        <f t="shared" si="66"/>
        <v/>
      </c>
      <c r="Q669" s="7">
        <f t="shared" si="66"/>
        <v>1.2046888546362786E-3</v>
      </c>
    </row>
    <row r="670" spans="2:17">
      <c r="B670" s="18">
        <v>42522</v>
      </c>
      <c r="C670" s="11">
        <v>6816</v>
      </c>
      <c r="D670" s="11">
        <v>1602</v>
      </c>
      <c r="E670" s="11">
        <v>3400</v>
      </c>
      <c r="F670" s="11"/>
      <c r="G670" s="11"/>
      <c r="H670" s="30"/>
      <c r="I670" s="31">
        <v>1982.72</v>
      </c>
      <c r="K670" s="7">
        <f t="shared" si="61"/>
        <v>1.0174827881726276E-2</v>
      </c>
      <c r="L670" s="7">
        <f t="shared" si="62"/>
        <v>8.7774858212234415E-3</v>
      </c>
      <c r="M670" s="7">
        <f t="shared" si="63"/>
        <v>0</v>
      </c>
      <c r="N670" s="7" t="str">
        <f t="shared" si="64"/>
        <v/>
      </c>
      <c r="O670" s="7" t="str">
        <f t="shared" si="65"/>
        <v/>
      </c>
      <c r="P670" s="7" t="str">
        <f t="shared" si="66"/>
        <v/>
      </c>
      <c r="Q670" s="7">
        <f t="shared" si="66"/>
        <v>-3.4290440363034632E-4</v>
      </c>
    </row>
    <row r="671" spans="2:17">
      <c r="B671" s="17">
        <v>42521</v>
      </c>
      <c r="C671" s="8">
        <v>6747</v>
      </c>
      <c r="D671" s="8">
        <v>1588</v>
      </c>
      <c r="E671" s="8">
        <v>3400</v>
      </c>
      <c r="F671" s="8"/>
      <c r="G671" s="8"/>
      <c r="H671" s="29"/>
      <c r="I671" s="10">
        <v>1983.4</v>
      </c>
      <c r="K671" s="7">
        <f t="shared" si="61"/>
        <v>1.9304752145867857E-2</v>
      </c>
      <c r="L671" s="7">
        <f t="shared" si="62"/>
        <v>1.778954156349824E-2</v>
      </c>
      <c r="M671" s="7">
        <f t="shared" si="63"/>
        <v>-1.3148472843506211E-2</v>
      </c>
      <c r="N671" s="7" t="str">
        <f t="shared" si="64"/>
        <v/>
      </c>
      <c r="O671" s="7" t="str">
        <f t="shared" si="65"/>
        <v/>
      </c>
      <c r="P671" s="7" t="str">
        <f t="shared" si="66"/>
        <v/>
      </c>
      <c r="Q671" s="7">
        <f t="shared" si="66"/>
        <v>8.23691605370927E-3</v>
      </c>
    </row>
    <row r="672" spans="2:17">
      <c r="B672" s="17">
        <v>42520</v>
      </c>
      <c r="C672" s="8">
        <v>6618</v>
      </c>
      <c r="D672" s="8">
        <v>1560</v>
      </c>
      <c r="E672" s="8">
        <v>3445</v>
      </c>
      <c r="F672" s="8"/>
      <c r="G672" s="8"/>
      <c r="H672" s="29"/>
      <c r="I672" s="10">
        <v>1967.13</v>
      </c>
      <c r="K672" s="7">
        <f t="shared" si="61"/>
        <v>-2.9479580027594179E-2</v>
      </c>
      <c r="L672" s="7">
        <f t="shared" si="62"/>
        <v>-5.0010420574661422E-2</v>
      </c>
      <c r="M672" s="7">
        <f t="shared" si="63"/>
        <v>-2.8985527540113039E-3</v>
      </c>
      <c r="N672" s="7" t="str">
        <f t="shared" si="64"/>
        <v/>
      </c>
      <c r="O672" s="7" t="str">
        <f t="shared" si="65"/>
        <v/>
      </c>
      <c r="P672" s="7" t="str">
        <f t="shared" si="66"/>
        <v/>
      </c>
      <c r="Q672" s="7">
        <f t="shared" si="66"/>
        <v>-1.0365064566413935E-3</v>
      </c>
    </row>
    <row r="673" spans="2:17">
      <c r="B673" s="17">
        <v>42517</v>
      </c>
      <c r="C673" s="8">
        <v>6816</v>
      </c>
      <c r="D673" s="8">
        <v>1640</v>
      </c>
      <c r="E673" s="8">
        <v>3455</v>
      </c>
      <c r="F673" s="8"/>
      <c r="G673" s="8"/>
      <c r="H673" s="29"/>
      <c r="I673" s="10">
        <v>1969.17</v>
      </c>
      <c r="K673" s="7">
        <f t="shared" si="61"/>
        <v>0.10217051262716445</v>
      </c>
      <c r="L673" s="7">
        <f t="shared" si="62"/>
        <v>2.0327155080731501E-2</v>
      </c>
      <c r="M673" s="7">
        <f t="shared" si="63"/>
        <v>0</v>
      </c>
      <c r="N673" s="7" t="str">
        <f t="shared" si="64"/>
        <v/>
      </c>
      <c r="O673" s="7" t="str">
        <f t="shared" si="65"/>
        <v/>
      </c>
      <c r="P673" s="7" t="str">
        <f t="shared" si="66"/>
        <v/>
      </c>
      <c r="Q673" s="7">
        <f t="shared" si="66"/>
        <v>6.1687870566611343E-3</v>
      </c>
    </row>
    <row r="674" spans="2:17">
      <c r="B674" s="17">
        <v>42516</v>
      </c>
      <c r="C674" s="8">
        <v>6154</v>
      </c>
      <c r="D674" s="8">
        <v>1607</v>
      </c>
      <c r="E674" s="8">
        <v>3455</v>
      </c>
      <c r="F674" s="8"/>
      <c r="G674" s="8"/>
      <c r="H674" s="29"/>
      <c r="I674" s="10">
        <v>1957.06</v>
      </c>
      <c r="K674" s="7">
        <f t="shared" si="61"/>
        <v>5.614571682684024E-2</v>
      </c>
      <c r="L674" s="7">
        <f t="shared" si="62"/>
        <v>3.6114155824220361E-2</v>
      </c>
      <c r="M674" s="7">
        <f t="shared" si="63"/>
        <v>0</v>
      </c>
      <c r="N674" s="7" t="str">
        <f t="shared" si="64"/>
        <v/>
      </c>
      <c r="O674" s="7" t="str">
        <f t="shared" si="65"/>
        <v/>
      </c>
      <c r="P674" s="7" t="str">
        <f t="shared" si="66"/>
        <v/>
      </c>
      <c r="Q674" s="7">
        <f t="shared" si="66"/>
        <v>-1.761296360689147E-3</v>
      </c>
    </row>
    <row r="675" spans="2:17">
      <c r="B675" s="18">
        <v>42515</v>
      </c>
      <c r="C675" s="11">
        <v>5818</v>
      </c>
      <c r="D675" s="11">
        <v>1550</v>
      </c>
      <c r="E675" s="11">
        <v>3455</v>
      </c>
      <c r="F675" s="11"/>
      <c r="G675" s="11"/>
      <c r="H675" s="30"/>
      <c r="I675" s="31">
        <v>1960.51</v>
      </c>
      <c r="K675" s="7">
        <f t="shared" si="61"/>
        <v>3.4624896167410109E-2</v>
      </c>
      <c r="L675" s="7">
        <f t="shared" si="62"/>
        <v>2.5839807659250678E-3</v>
      </c>
      <c r="M675" s="7">
        <f t="shared" si="63"/>
        <v>0</v>
      </c>
      <c r="N675" s="7" t="str">
        <f t="shared" si="64"/>
        <v/>
      </c>
      <c r="O675" s="7" t="str">
        <f t="shared" si="65"/>
        <v/>
      </c>
      <c r="P675" s="7" t="str">
        <f t="shared" si="66"/>
        <v/>
      </c>
      <c r="Q675" s="7">
        <f t="shared" si="66"/>
        <v>1.1713262320913673E-2</v>
      </c>
    </row>
    <row r="676" spans="2:17">
      <c r="B676" s="17">
        <v>42514</v>
      </c>
      <c r="C676" s="8">
        <v>5620</v>
      </c>
      <c r="D676" s="8">
        <v>1546</v>
      </c>
      <c r="E676" s="8">
        <v>3455</v>
      </c>
      <c r="F676" s="8"/>
      <c r="G676" s="8"/>
      <c r="H676" s="29"/>
      <c r="I676" s="10">
        <v>1937.68</v>
      </c>
      <c r="K676" s="7">
        <f t="shared" si="61"/>
        <v>6.9636920993030897E-3</v>
      </c>
      <c r="L676" s="7">
        <f t="shared" si="62"/>
        <v>3.1540065070202426E-2</v>
      </c>
      <c r="M676" s="7">
        <f t="shared" si="63"/>
        <v>7.2621960417846958E-3</v>
      </c>
      <c r="N676" s="7" t="str">
        <f t="shared" si="64"/>
        <v/>
      </c>
      <c r="O676" s="7" t="str">
        <f t="shared" si="65"/>
        <v/>
      </c>
      <c r="P676" s="7" t="str">
        <f t="shared" si="66"/>
        <v/>
      </c>
      <c r="Q676" s="7">
        <f t="shared" si="66"/>
        <v>-9.0266813436496798E-3</v>
      </c>
    </row>
    <row r="677" spans="2:17">
      <c r="B677" s="17">
        <v>42513</v>
      </c>
      <c r="C677" s="8">
        <v>5581</v>
      </c>
      <c r="D677" s="8">
        <v>1498</v>
      </c>
      <c r="E677" s="8">
        <v>3430</v>
      </c>
      <c r="F677" s="8"/>
      <c r="G677" s="8"/>
      <c r="H677" s="29"/>
      <c r="I677" s="10">
        <v>1955.25</v>
      </c>
      <c r="K677" s="7">
        <f t="shared" si="61"/>
        <v>1.789797392570237E-2</v>
      </c>
      <c r="L677" s="7">
        <f t="shared" si="62"/>
        <v>2.2275642625997089E-2</v>
      </c>
      <c r="M677" s="7">
        <f t="shared" si="63"/>
        <v>0</v>
      </c>
      <c r="N677" s="7" t="str">
        <f t="shared" si="64"/>
        <v/>
      </c>
      <c r="O677" s="7" t="str">
        <f t="shared" si="65"/>
        <v/>
      </c>
      <c r="P677" s="7" t="str">
        <f t="shared" si="66"/>
        <v/>
      </c>
      <c r="Q677" s="7">
        <f t="shared" si="66"/>
        <v>3.8842761472600361E-3</v>
      </c>
    </row>
    <row r="678" spans="2:17">
      <c r="B678" s="17">
        <v>42510</v>
      </c>
      <c r="C678" s="8">
        <v>5482</v>
      </c>
      <c r="D678" s="8">
        <v>1465</v>
      </c>
      <c r="E678" s="8">
        <v>3430</v>
      </c>
      <c r="F678" s="8"/>
      <c r="G678" s="8"/>
      <c r="H678" s="29"/>
      <c r="I678" s="10">
        <v>1947.67</v>
      </c>
      <c r="K678" s="7">
        <f t="shared" si="61"/>
        <v>-7.2701156273686325E-3</v>
      </c>
      <c r="L678" s="7">
        <f t="shared" si="62"/>
        <v>9.6022685669797485E-3</v>
      </c>
      <c r="M678" s="7">
        <f t="shared" si="63"/>
        <v>0</v>
      </c>
      <c r="N678" s="7" t="str">
        <f t="shared" si="64"/>
        <v/>
      </c>
      <c r="O678" s="7" t="str">
        <f t="shared" si="65"/>
        <v/>
      </c>
      <c r="P678" s="7" t="str">
        <f t="shared" si="66"/>
        <v/>
      </c>
      <c r="Q678" s="7">
        <f t="shared" si="66"/>
        <v>4.5706069688598644E-4</v>
      </c>
    </row>
    <row r="679" spans="2:17">
      <c r="B679" s="17">
        <v>42509</v>
      </c>
      <c r="C679" s="8">
        <v>5522</v>
      </c>
      <c r="D679" s="8">
        <v>1451</v>
      </c>
      <c r="E679" s="8">
        <v>3430</v>
      </c>
      <c r="F679" s="8"/>
      <c r="G679" s="8"/>
      <c r="H679" s="29"/>
      <c r="I679" s="10">
        <v>1946.78</v>
      </c>
      <c r="K679" s="7">
        <f t="shared" si="61"/>
        <v>-2.8211119225097312E-2</v>
      </c>
      <c r="L679" s="7">
        <f t="shared" si="62"/>
        <v>-1.3009426888594109E-2</v>
      </c>
      <c r="M679" s="7">
        <f t="shared" si="63"/>
        <v>0</v>
      </c>
      <c r="N679" s="7" t="str">
        <f t="shared" si="64"/>
        <v/>
      </c>
      <c r="O679" s="7" t="str">
        <f t="shared" si="65"/>
        <v/>
      </c>
      <c r="P679" s="7" t="str">
        <f t="shared" si="66"/>
        <v/>
      </c>
      <c r="Q679" s="7">
        <f t="shared" si="66"/>
        <v>-5.0979869653689789E-3</v>
      </c>
    </row>
    <row r="680" spans="2:17">
      <c r="B680" s="18">
        <v>42508</v>
      </c>
      <c r="C680" s="11">
        <v>5680</v>
      </c>
      <c r="D680" s="11">
        <v>1470</v>
      </c>
      <c r="E680" s="11">
        <v>3430</v>
      </c>
      <c r="F680" s="11"/>
      <c r="G680" s="11"/>
      <c r="H680" s="30"/>
      <c r="I680" s="31">
        <v>1956.73</v>
      </c>
      <c r="K680" s="7">
        <f t="shared" si="61"/>
        <v>-2.056179776640376E-2</v>
      </c>
      <c r="L680" s="7">
        <f t="shared" si="62"/>
        <v>-2.220070998019253E-2</v>
      </c>
      <c r="M680" s="7">
        <f t="shared" si="63"/>
        <v>0</v>
      </c>
      <c r="N680" s="7" t="str">
        <f t="shared" si="64"/>
        <v/>
      </c>
      <c r="O680" s="7" t="str">
        <f t="shared" si="65"/>
        <v/>
      </c>
      <c r="P680" s="7" t="str">
        <f t="shared" si="66"/>
        <v/>
      </c>
      <c r="Q680" s="7">
        <f t="shared" si="66"/>
        <v>-5.7735733493894034E-3</v>
      </c>
    </row>
    <row r="681" spans="2:17">
      <c r="B681" s="17">
        <v>42507</v>
      </c>
      <c r="C681" s="8">
        <v>5798</v>
      </c>
      <c r="D681" s="8">
        <v>1503</v>
      </c>
      <c r="E681" s="8">
        <v>3430</v>
      </c>
      <c r="F681" s="8"/>
      <c r="G681" s="8"/>
      <c r="H681" s="29"/>
      <c r="I681" s="10">
        <v>1968.06</v>
      </c>
      <c r="K681" s="7">
        <f t="shared" si="61"/>
        <v>3.8145058693167276E-2</v>
      </c>
      <c r="L681" s="7">
        <f t="shared" si="62"/>
        <v>1.8805120979054214E-2</v>
      </c>
      <c r="M681" s="7">
        <f t="shared" si="63"/>
        <v>0</v>
      </c>
      <c r="N681" s="7" t="str">
        <f t="shared" si="64"/>
        <v/>
      </c>
      <c r="O681" s="7" t="str">
        <f t="shared" si="65"/>
        <v/>
      </c>
      <c r="P681" s="7" t="str">
        <f t="shared" si="66"/>
        <v/>
      </c>
      <c r="Q681" s="7">
        <f t="shared" si="66"/>
        <v>7.6220093177813649E-5</v>
      </c>
    </row>
    <row r="682" spans="2:17">
      <c r="B682" s="17">
        <v>42506</v>
      </c>
      <c r="C682" s="8">
        <v>5581</v>
      </c>
      <c r="D682" s="8">
        <v>1475</v>
      </c>
      <c r="E682" s="8">
        <v>3430</v>
      </c>
      <c r="F682" s="8"/>
      <c r="G682" s="8"/>
      <c r="H682" s="29"/>
      <c r="I682" s="10">
        <v>1967.91</v>
      </c>
      <c r="K682" s="7">
        <f t="shared" si="61"/>
        <v>3.5900236008695107E-3</v>
      </c>
      <c r="L682" s="7">
        <f t="shared" si="62"/>
        <v>-2.7081939368796548E-3</v>
      </c>
      <c r="M682" s="7">
        <f t="shared" si="63"/>
        <v>0</v>
      </c>
      <c r="N682" s="7" t="str">
        <f t="shared" si="64"/>
        <v/>
      </c>
      <c r="O682" s="7" t="str">
        <f t="shared" si="65"/>
        <v/>
      </c>
      <c r="P682" s="7" t="str">
        <f t="shared" si="66"/>
        <v/>
      </c>
      <c r="Q682" s="7">
        <f t="shared" si="66"/>
        <v>4.6761036710665804E-4</v>
      </c>
    </row>
    <row r="683" spans="2:17">
      <c r="B683" s="17">
        <v>42503</v>
      </c>
      <c r="C683" s="8">
        <v>5561</v>
      </c>
      <c r="D683" s="8">
        <v>1479</v>
      </c>
      <c r="E683" s="8">
        <v>3430</v>
      </c>
      <c r="F683" s="8"/>
      <c r="G683" s="8"/>
      <c r="H683" s="29"/>
      <c r="I683" s="10">
        <v>1966.99</v>
      </c>
      <c r="K683" s="7">
        <f t="shared" si="61"/>
        <v>-3.5900236008695667E-3</v>
      </c>
      <c r="L683" s="7">
        <f t="shared" si="62"/>
        <v>-1.6096927042174667E-2</v>
      </c>
      <c r="M683" s="7">
        <f t="shared" si="63"/>
        <v>0</v>
      </c>
      <c r="N683" s="7" t="str">
        <f t="shared" si="64"/>
        <v/>
      </c>
      <c r="O683" s="7" t="str">
        <f t="shared" si="65"/>
        <v/>
      </c>
      <c r="P683" s="7" t="str">
        <f t="shared" si="66"/>
        <v/>
      </c>
      <c r="Q683" s="7">
        <f t="shared" si="66"/>
        <v>-5.3239082469615012E-3</v>
      </c>
    </row>
    <row r="684" spans="2:17">
      <c r="B684" s="17">
        <v>42502</v>
      </c>
      <c r="C684" s="8">
        <v>5581</v>
      </c>
      <c r="D684" s="8">
        <v>1503</v>
      </c>
      <c r="E684" s="8">
        <v>3430</v>
      </c>
      <c r="F684" s="8"/>
      <c r="G684" s="8"/>
      <c r="H684" s="29"/>
      <c r="I684" s="10">
        <v>1977.49</v>
      </c>
      <c r="K684" s="7">
        <f t="shared" si="61"/>
        <v>0</v>
      </c>
      <c r="L684" s="7">
        <f t="shared" si="62"/>
        <v>0</v>
      </c>
      <c r="M684" s="7">
        <f t="shared" si="63"/>
        <v>-1.4566644964641555E-3</v>
      </c>
      <c r="N684" s="7" t="str">
        <f t="shared" si="64"/>
        <v/>
      </c>
      <c r="O684" s="7" t="str">
        <f t="shared" si="65"/>
        <v/>
      </c>
      <c r="P684" s="7" t="str">
        <f t="shared" si="66"/>
        <v/>
      </c>
      <c r="Q684" s="7">
        <f t="shared" si="66"/>
        <v>-1.3189847247386162E-3</v>
      </c>
    </row>
    <row r="685" spans="2:17">
      <c r="B685" s="18">
        <v>42501</v>
      </c>
      <c r="C685" s="11">
        <v>5581</v>
      </c>
      <c r="D685" s="11">
        <v>1503</v>
      </c>
      <c r="E685" s="11">
        <v>3435</v>
      </c>
      <c r="F685" s="11"/>
      <c r="G685" s="11"/>
      <c r="H685" s="30"/>
      <c r="I685" s="31">
        <v>1980.1</v>
      </c>
      <c r="K685" s="7">
        <f t="shared" si="61"/>
        <v>-6.9636920993031816E-3</v>
      </c>
      <c r="L685" s="7">
        <f t="shared" si="62"/>
        <v>2.2200709980192551E-2</v>
      </c>
      <c r="M685" s="7">
        <f t="shared" si="63"/>
        <v>0</v>
      </c>
      <c r="N685" s="7" t="str">
        <f t="shared" si="64"/>
        <v/>
      </c>
      <c r="O685" s="7" t="str">
        <f t="shared" si="65"/>
        <v/>
      </c>
      <c r="P685" s="7" t="str">
        <f t="shared" si="66"/>
        <v/>
      </c>
      <c r="Q685" s="7">
        <f t="shared" si="66"/>
        <v>-1.2113260452542229E-3</v>
      </c>
    </row>
    <row r="686" spans="2:17">
      <c r="B686" s="17">
        <v>42500</v>
      </c>
      <c r="C686" s="8">
        <v>5620</v>
      </c>
      <c r="D686" s="8">
        <v>1470</v>
      </c>
      <c r="E686" s="8">
        <v>3435</v>
      </c>
      <c r="F686" s="8"/>
      <c r="G686" s="8"/>
      <c r="H686" s="29"/>
      <c r="I686" s="10">
        <v>1982.5</v>
      </c>
      <c r="K686" s="7">
        <f t="shared" si="61"/>
        <v>1.4156674020387E-2</v>
      </c>
      <c r="L686" s="7">
        <f t="shared" si="62"/>
        <v>-3.3955890011381604E-3</v>
      </c>
      <c r="M686" s="7">
        <f t="shared" si="63"/>
        <v>-1.454545710994324E-3</v>
      </c>
      <c r="N686" s="7" t="str">
        <f t="shared" si="64"/>
        <v/>
      </c>
      <c r="O686" s="7" t="str">
        <f t="shared" si="65"/>
        <v/>
      </c>
      <c r="P686" s="7" t="str">
        <f t="shared" si="66"/>
        <v/>
      </c>
      <c r="Q686" s="7">
        <f t="shared" si="66"/>
        <v>7.4374252729926095E-3</v>
      </c>
    </row>
    <row r="687" spans="2:17">
      <c r="B687" s="17">
        <v>42499</v>
      </c>
      <c r="C687" s="8">
        <v>5541</v>
      </c>
      <c r="D687" s="8">
        <v>1475</v>
      </c>
      <c r="E687" s="8">
        <v>3440</v>
      </c>
      <c r="F687" s="8"/>
      <c r="G687" s="8"/>
      <c r="H687" s="29"/>
      <c r="I687" s="10">
        <v>1967.81</v>
      </c>
      <c r="K687" s="7">
        <f t="shared" si="61"/>
        <v>-2.4776242847847432E-2</v>
      </c>
      <c r="L687" s="7">
        <f t="shared" si="62"/>
        <v>3.3083651297083849E-2</v>
      </c>
      <c r="M687" s="7">
        <f t="shared" si="63"/>
        <v>2.5019700961661936E-2</v>
      </c>
      <c r="N687" s="7" t="str">
        <f t="shared" si="64"/>
        <v/>
      </c>
      <c r="O687" s="7" t="str">
        <f t="shared" si="65"/>
        <v/>
      </c>
      <c r="P687" s="7" t="str">
        <f t="shared" si="66"/>
        <v/>
      </c>
      <c r="Q687" s="7">
        <f t="shared" si="66"/>
        <v>-4.5125972756885693E-3</v>
      </c>
    </row>
    <row r="688" spans="2:17">
      <c r="B688" s="17">
        <v>42494</v>
      </c>
      <c r="C688" s="8">
        <v>5680</v>
      </c>
      <c r="D688" s="8">
        <v>1427</v>
      </c>
      <c r="E688" s="8">
        <v>3355</v>
      </c>
      <c r="F688" s="8"/>
      <c r="G688" s="8"/>
      <c r="H688" s="29"/>
      <c r="I688" s="10">
        <v>1976.71</v>
      </c>
      <c r="K688" s="7">
        <f t="shared" si="61"/>
        <v>-1.3812615791475342E-2</v>
      </c>
      <c r="L688" s="7">
        <f t="shared" si="62"/>
        <v>-2.0118611279794904E-2</v>
      </c>
      <c r="M688" s="7">
        <f t="shared" si="63"/>
        <v>0</v>
      </c>
      <c r="N688" s="7" t="str">
        <f t="shared" si="64"/>
        <v/>
      </c>
      <c r="O688" s="7" t="str">
        <f t="shared" si="65"/>
        <v/>
      </c>
      <c r="P688" s="7" t="str">
        <f t="shared" si="66"/>
        <v/>
      </c>
      <c r="Q688" s="7">
        <f t="shared" si="66"/>
        <v>-4.8951429023690379E-3</v>
      </c>
    </row>
    <row r="689" spans="2:17">
      <c r="B689" s="17">
        <v>42493</v>
      </c>
      <c r="C689" s="8">
        <v>5759</v>
      </c>
      <c r="D689" s="8">
        <v>1456</v>
      </c>
      <c r="E689" s="8">
        <v>3355</v>
      </c>
      <c r="F689" s="8"/>
      <c r="G689" s="8"/>
      <c r="H689" s="29"/>
      <c r="I689" s="10">
        <v>1986.41</v>
      </c>
      <c r="K689" s="7">
        <f t="shared" si="61"/>
        <v>6.9698835913562778E-3</v>
      </c>
      <c r="L689" s="7">
        <f t="shared" si="62"/>
        <v>-2.7434859457508326E-3</v>
      </c>
      <c r="M689" s="7">
        <f t="shared" si="63"/>
        <v>0</v>
      </c>
      <c r="N689" s="7" t="str">
        <f t="shared" si="64"/>
        <v/>
      </c>
      <c r="O689" s="7" t="str">
        <f t="shared" si="65"/>
        <v/>
      </c>
      <c r="P689" s="7" t="str">
        <f t="shared" si="66"/>
        <v/>
      </c>
      <c r="Q689" s="7">
        <f t="shared" si="66"/>
        <v>4.1669249307410873E-3</v>
      </c>
    </row>
    <row r="690" spans="2:17">
      <c r="B690" s="18">
        <v>42492</v>
      </c>
      <c r="C690" s="11">
        <v>5719</v>
      </c>
      <c r="D690" s="11">
        <v>1460</v>
      </c>
      <c r="E690" s="11">
        <v>3355</v>
      </c>
      <c r="F690" s="11"/>
      <c r="G690" s="11"/>
      <c r="H690" s="30"/>
      <c r="I690" s="31">
        <v>1978.15</v>
      </c>
      <c r="K690" s="7">
        <f t="shared" si="61"/>
        <v>1.7500879510569214E-3</v>
      </c>
      <c r="L690" s="7">
        <f t="shared" si="62"/>
        <v>-1.2929748008417634E-2</v>
      </c>
      <c r="M690" s="7">
        <f t="shared" si="63"/>
        <v>1.6529301951210506E-2</v>
      </c>
      <c r="N690" s="7" t="str">
        <f t="shared" si="64"/>
        <v/>
      </c>
      <c r="O690" s="7" t="str">
        <f t="shared" si="65"/>
        <v/>
      </c>
      <c r="P690" s="7" t="str">
        <f t="shared" si="66"/>
        <v/>
      </c>
      <c r="Q690" s="7">
        <f t="shared" si="66"/>
        <v>-8.0558298861784505E-3</v>
      </c>
    </row>
    <row r="691" spans="2:17">
      <c r="B691" s="17">
        <v>42489</v>
      </c>
      <c r="C691" s="8">
        <v>5709</v>
      </c>
      <c r="D691" s="8">
        <v>1479</v>
      </c>
      <c r="E691" s="8">
        <v>3300</v>
      </c>
      <c r="F691" s="8"/>
      <c r="G691" s="8"/>
      <c r="H691" s="29"/>
      <c r="I691" s="10">
        <v>1994.15</v>
      </c>
      <c r="K691" s="7">
        <f t="shared" si="61"/>
        <v>-3.4971184443186518E-3</v>
      </c>
      <c r="L691" s="7">
        <f t="shared" si="62"/>
        <v>5.2040878125043398E-2</v>
      </c>
      <c r="M691" s="7">
        <f t="shared" si="63"/>
        <v>-4.0094457201878091E-2</v>
      </c>
      <c r="N691" s="7" t="str">
        <f t="shared" si="64"/>
        <v/>
      </c>
      <c r="O691" s="7" t="str">
        <f t="shared" si="65"/>
        <v/>
      </c>
      <c r="P691" s="7" t="str">
        <f t="shared" si="66"/>
        <v/>
      </c>
      <c r="Q691" s="7">
        <f t="shared" si="66"/>
        <v>-3.3941780935801795E-3</v>
      </c>
    </row>
    <row r="692" spans="2:17">
      <c r="B692" s="17">
        <v>42488</v>
      </c>
      <c r="C692" s="8">
        <v>5729</v>
      </c>
      <c r="D692" s="8">
        <v>1404</v>
      </c>
      <c r="E692" s="8">
        <v>3435</v>
      </c>
      <c r="F692" s="8"/>
      <c r="G692" s="8"/>
      <c r="H692" s="29"/>
      <c r="I692" s="10">
        <v>2000.93</v>
      </c>
      <c r="K692" s="7">
        <f t="shared" si="61"/>
        <v>-6.9577598483116119E-3</v>
      </c>
      <c r="L692" s="7">
        <f t="shared" si="62"/>
        <v>2.0871574485084719E-2</v>
      </c>
      <c r="M692" s="7">
        <f t="shared" si="63"/>
        <v>-2.9069787913092726E-3</v>
      </c>
      <c r="N692" s="7" t="str">
        <f t="shared" si="64"/>
        <v/>
      </c>
      <c r="O692" s="7" t="str">
        <f t="shared" si="65"/>
        <v/>
      </c>
      <c r="P692" s="7" t="str">
        <f t="shared" si="66"/>
        <v/>
      </c>
      <c r="Q692" s="7">
        <f t="shared" si="66"/>
        <v>-7.2056143832164871E-3</v>
      </c>
    </row>
    <row r="693" spans="2:17">
      <c r="B693" s="17">
        <v>42487</v>
      </c>
      <c r="C693" s="8">
        <v>5769</v>
      </c>
      <c r="D693" s="8">
        <v>1375</v>
      </c>
      <c r="E693" s="8">
        <v>3445</v>
      </c>
      <c r="F693" s="8"/>
      <c r="G693" s="8"/>
      <c r="H693" s="29"/>
      <c r="I693" s="10">
        <v>2015.4</v>
      </c>
      <c r="K693" s="7">
        <f t="shared" si="61"/>
        <v>-6.7375222477426139E-3</v>
      </c>
      <c r="L693" s="7">
        <f t="shared" si="62"/>
        <v>-1.0850016024065818E-2</v>
      </c>
      <c r="M693" s="7">
        <f t="shared" si="63"/>
        <v>1.6093983073263061E-2</v>
      </c>
      <c r="N693" s="7" t="str">
        <f t="shared" si="64"/>
        <v/>
      </c>
      <c r="O693" s="7" t="str">
        <f t="shared" si="65"/>
        <v/>
      </c>
      <c r="P693" s="7" t="str">
        <f t="shared" si="66"/>
        <v/>
      </c>
      <c r="Q693" s="7">
        <f t="shared" si="66"/>
        <v>-2.0966394547518542E-3</v>
      </c>
    </row>
    <row r="694" spans="2:17">
      <c r="B694" s="17">
        <v>42486</v>
      </c>
      <c r="C694" s="8">
        <v>5808</v>
      </c>
      <c r="D694" s="8">
        <v>1390</v>
      </c>
      <c r="E694" s="8">
        <v>3390</v>
      </c>
      <c r="F694" s="8"/>
      <c r="G694" s="8"/>
      <c r="H694" s="29"/>
      <c r="I694" s="10">
        <v>2019.63</v>
      </c>
      <c r="K694" s="7">
        <f t="shared" si="61"/>
        <v>-1.720282550514918E-3</v>
      </c>
      <c r="L694" s="7">
        <f t="shared" si="62"/>
        <v>-1.6411356559790032E-2</v>
      </c>
      <c r="M694" s="7">
        <f t="shared" si="63"/>
        <v>1.7857617400006472E-2</v>
      </c>
      <c r="N694" s="7" t="str">
        <f t="shared" si="64"/>
        <v/>
      </c>
      <c r="O694" s="7" t="str">
        <f t="shared" si="65"/>
        <v/>
      </c>
      <c r="P694" s="7" t="str">
        <f t="shared" si="66"/>
        <v/>
      </c>
      <c r="Q694" s="7">
        <f t="shared" si="66"/>
        <v>2.5184809230604311E-3</v>
      </c>
    </row>
    <row r="695" spans="2:17">
      <c r="B695" s="18">
        <v>42485</v>
      </c>
      <c r="C695" s="11">
        <v>5818</v>
      </c>
      <c r="D695" s="11">
        <v>1413</v>
      </c>
      <c r="E695" s="11">
        <v>3330</v>
      </c>
      <c r="F695" s="11"/>
      <c r="G695" s="11"/>
      <c r="H695" s="30"/>
      <c r="I695" s="31">
        <v>2014.55</v>
      </c>
      <c r="K695" s="7">
        <f t="shared" si="61"/>
        <v>3.4435295735461137E-3</v>
      </c>
      <c r="L695" s="7">
        <f t="shared" si="62"/>
        <v>-4.2942886089392764E-2</v>
      </c>
      <c r="M695" s="7">
        <f t="shared" si="63"/>
        <v>-2.9985029962565574E-3</v>
      </c>
      <c r="N695" s="7" t="str">
        <f t="shared" si="64"/>
        <v/>
      </c>
      <c r="O695" s="7" t="str">
        <f t="shared" si="65"/>
        <v/>
      </c>
      <c r="P695" s="7" t="str">
        <f t="shared" si="66"/>
        <v/>
      </c>
      <c r="Q695" s="7">
        <f t="shared" si="66"/>
        <v>-4.6649661891543783E-4</v>
      </c>
    </row>
    <row r="696" spans="2:17">
      <c r="B696" s="17">
        <v>42482</v>
      </c>
      <c r="C696" s="8">
        <v>5798</v>
      </c>
      <c r="D696" s="8">
        <v>1475</v>
      </c>
      <c r="E696" s="8">
        <v>3340</v>
      </c>
      <c r="F696" s="8"/>
      <c r="G696" s="8"/>
      <c r="H696" s="29"/>
      <c r="I696" s="10">
        <v>2015.49</v>
      </c>
      <c r="K696" s="7">
        <f t="shared" si="61"/>
        <v>1.7262217302263295E-3</v>
      </c>
      <c r="L696" s="7">
        <f t="shared" si="62"/>
        <v>3.3955890011381075E-3</v>
      </c>
      <c r="M696" s="7">
        <f t="shared" si="63"/>
        <v>-1.0424517335884091E-2</v>
      </c>
      <c r="N696" s="7" t="str">
        <f t="shared" si="64"/>
        <v/>
      </c>
      <c r="O696" s="7" t="str">
        <f t="shared" si="65"/>
        <v/>
      </c>
      <c r="P696" s="7" t="str">
        <f t="shared" si="66"/>
        <v/>
      </c>
      <c r="Q696" s="7">
        <f t="shared" si="66"/>
        <v>-3.2742333447749309E-3</v>
      </c>
    </row>
    <row r="697" spans="2:17">
      <c r="B697" s="17">
        <v>42481</v>
      </c>
      <c r="C697" s="8">
        <v>5788</v>
      </c>
      <c r="D697" s="8">
        <v>1470</v>
      </c>
      <c r="E697" s="8">
        <v>3375</v>
      </c>
      <c r="F697" s="8"/>
      <c r="G697" s="8"/>
      <c r="H697" s="29"/>
      <c r="I697" s="10">
        <v>2022.1</v>
      </c>
      <c r="K697" s="7">
        <f t="shared" si="61"/>
        <v>3.284165554154219E-2</v>
      </c>
      <c r="L697" s="7">
        <f t="shared" si="62"/>
        <v>3.601497268070912E-2</v>
      </c>
      <c r="M697" s="7">
        <f t="shared" si="63"/>
        <v>7.4349784875179905E-3</v>
      </c>
      <c r="N697" s="7" t="str">
        <f t="shared" si="64"/>
        <v/>
      </c>
      <c r="O697" s="7" t="str">
        <f t="shared" si="65"/>
        <v/>
      </c>
      <c r="P697" s="7" t="str">
        <f t="shared" si="66"/>
        <v/>
      </c>
      <c r="Q697" s="7">
        <f t="shared" si="66"/>
        <v>8.078635173640103E-3</v>
      </c>
    </row>
    <row r="698" spans="2:17">
      <c r="B698" s="17">
        <v>42480</v>
      </c>
      <c r="C698" s="8">
        <v>5601</v>
      </c>
      <c r="D698" s="8">
        <v>1418</v>
      </c>
      <c r="E698" s="8">
        <v>3350</v>
      </c>
      <c r="F698" s="8"/>
      <c r="G698" s="8"/>
      <c r="H698" s="29"/>
      <c r="I698" s="10">
        <v>2005.83</v>
      </c>
      <c r="K698" s="7">
        <f t="shared" si="61"/>
        <v>-1.2243964511965444E-2</v>
      </c>
      <c r="L698" s="7">
        <f t="shared" si="62"/>
        <v>-2.3005545792115022E-2</v>
      </c>
      <c r="M698" s="7">
        <f t="shared" si="63"/>
        <v>-7.4349784875180902E-3</v>
      </c>
      <c r="N698" s="7" t="str">
        <f t="shared" si="64"/>
        <v/>
      </c>
      <c r="O698" s="7" t="str">
        <f t="shared" si="65"/>
        <v/>
      </c>
      <c r="P698" s="7" t="str">
        <f t="shared" si="66"/>
        <v/>
      </c>
      <c r="Q698" s="7">
        <f t="shared" si="66"/>
        <v>-2.753169998476987E-3</v>
      </c>
    </row>
    <row r="699" spans="2:17">
      <c r="B699" s="17">
        <v>42479</v>
      </c>
      <c r="C699" s="8">
        <v>5670</v>
      </c>
      <c r="D699" s="8">
        <v>1451</v>
      </c>
      <c r="E699" s="8">
        <v>3375</v>
      </c>
      <c r="F699" s="8"/>
      <c r="G699" s="8"/>
      <c r="H699" s="29"/>
      <c r="I699" s="10">
        <v>2011.36</v>
      </c>
      <c r="K699" s="7">
        <f t="shared" si="61"/>
        <v>3.5335725813110445E-3</v>
      </c>
      <c r="L699" s="7">
        <f t="shared" si="62"/>
        <v>-9.6022685669797988E-3</v>
      </c>
      <c r="M699" s="7">
        <f t="shared" si="63"/>
        <v>-5.4768729541766169E-2</v>
      </c>
      <c r="N699" s="7" t="str">
        <f t="shared" si="64"/>
        <v/>
      </c>
      <c r="O699" s="7" t="str">
        <f t="shared" si="65"/>
        <v/>
      </c>
      <c r="P699" s="7" t="str">
        <f t="shared" si="66"/>
        <v/>
      </c>
      <c r="Q699" s="7">
        <f t="shared" si="66"/>
        <v>1.1242495824068145E-3</v>
      </c>
    </row>
    <row r="700" spans="2:17">
      <c r="B700" s="18">
        <v>42478</v>
      </c>
      <c r="C700" s="11">
        <v>5650</v>
      </c>
      <c r="D700" s="11">
        <v>1465</v>
      </c>
      <c r="E700" s="11">
        <v>3565</v>
      </c>
      <c r="F700" s="11"/>
      <c r="G700" s="11"/>
      <c r="H700" s="30"/>
      <c r="I700" s="31">
        <v>2009.1</v>
      </c>
      <c r="K700" s="7">
        <f t="shared" si="61"/>
        <v>-8.6351756945129681E-3</v>
      </c>
      <c r="L700" s="7">
        <f t="shared" si="62"/>
        <v>2.2783173930576738E-2</v>
      </c>
      <c r="M700" s="7">
        <f t="shared" si="63"/>
        <v>-9.7697915958050233E-3</v>
      </c>
      <c r="N700" s="7" t="str">
        <f t="shared" si="64"/>
        <v/>
      </c>
      <c r="O700" s="7" t="str">
        <f t="shared" si="65"/>
        <v/>
      </c>
      <c r="P700" s="7" t="str">
        <f t="shared" si="66"/>
        <v/>
      </c>
      <c r="Q700" s="7">
        <f t="shared" si="66"/>
        <v>-2.7884038435729728E-3</v>
      </c>
    </row>
    <row r="701" spans="2:17">
      <c r="B701" s="17">
        <v>42475</v>
      </c>
      <c r="C701" s="8">
        <v>5699</v>
      </c>
      <c r="D701" s="8">
        <v>1432</v>
      </c>
      <c r="E701" s="8">
        <v>3600</v>
      </c>
      <c r="F701" s="8"/>
      <c r="G701" s="8"/>
      <c r="H701" s="29"/>
      <c r="I701" s="10">
        <v>2014.71</v>
      </c>
      <c r="K701" s="7">
        <f t="shared" si="61"/>
        <v>-1.7531561292596473E-3</v>
      </c>
      <c r="L701" s="7">
        <f t="shared" si="62"/>
        <v>6.1192171110226859E-2</v>
      </c>
      <c r="M701" s="7">
        <f t="shared" si="63"/>
        <v>-7.8759833860647263E-2</v>
      </c>
      <c r="N701" s="7" t="str">
        <f t="shared" si="64"/>
        <v/>
      </c>
      <c r="O701" s="7" t="str">
        <f t="shared" si="65"/>
        <v/>
      </c>
      <c r="P701" s="7" t="str">
        <f t="shared" si="66"/>
        <v/>
      </c>
      <c r="Q701" s="7">
        <f t="shared" si="66"/>
        <v>-6.0536293851956482E-4</v>
      </c>
    </row>
    <row r="702" spans="2:17">
      <c r="B702" s="17">
        <v>42474</v>
      </c>
      <c r="C702" s="8">
        <v>5709</v>
      </c>
      <c r="D702" s="8">
        <v>1347</v>
      </c>
      <c r="E702" s="8">
        <v>3895</v>
      </c>
      <c r="F702" s="8"/>
      <c r="G702" s="8"/>
      <c r="H702" s="29"/>
      <c r="I702" s="10">
        <v>2015.93</v>
      </c>
      <c r="K702" s="7">
        <f t="shared" si="61"/>
        <v>3.3336288438825866E-3</v>
      </c>
      <c r="L702" s="7">
        <f t="shared" si="62"/>
        <v>-0.15574025256698448</v>
      </c>
      <c r="M702" s="7">
        <f t="shared" si="63"/>
        <v>7.8759833860647208E-2</v>
      </c>
      <c r="N702" s="7" t="str">
        <f t="shared" si="64"/>
        <v/>
      </c>
      <c r="O702" s="7" t="str">
        <f t="shared" si="65"/>
        <v/>
      </c>
      <c r="P702" s="7" t="str">
        <f t="shared" si="66"/>
        <v/>
      </c>
      <c r="Q702" s="7">
        <f t="shared" si="66"/>
        <v>1.7317338134465315E-2</v>
      </c>
    </row>
    <row r="703" spans="2:17">
      <c r="B703" s="17">
        <v>42472</v>
      </c>
      <c r="C703" s="8">
        <v>5690</v>
      </c>
      <c r="D703" s="8">
        <v>1574</v>
      </c>
      <c r="E703" s="8">
        <v>3600</v>
      </c>
      <c r="F703" s="8"/>
      <c r="G703" s="8"/>
      <c r="H703" s="29"/>
      <c r="I703" s="10">
        <v>1981.32</v>
      </c>
      <c r="K703" s="7">
        <f t="shared" si="61"/>
        <v>-2.567802429368346E-2</v>
      </c>
      <c r="L703" s="7">
        <f t="shared" si="62"/>
        <v>-2.0748936760164028E-2</v>
      </c>
      <c r="M703" s="7">
        <f t="shared" si="63"/>
        <v>4.6916919787751657E-2</v>
      </c>
      <c r="N703" s="7" t="str">
        <f t="shared" si="64"/>
        <v/>
      </c>
      <c r="O703" s="7" t="str">
        <f t="shared" si="65"/>
        <v/>
      </c>
      <c r="P703" s="7" t="str">
        <f t="shared" si="66"/>
        <v/>
      </c>
      <c r="Q703" s="7">
        <f t="shared" si="66"/>
        <v>5.5419468762771575E-3</v>
      </c>
    </row>
    <row r="704" spans="2:17">
      <c r="B704" s="17">
        <v>42471</v>
      </c>
      <c r="C704" s="8">
        <v>5838</v>
      </c>
      <c r="D704" s="8">
        <v>1607</v>
      </c>
      <c r="E704" s="8">
        <v>3435</v>
      </c>
      <c r="F704" s="8"/>
      <c r="G704" s="8"/>
      <c r="H704" s="29"/>
      <c r="I704" s="10">
        <v>1970.37</v>
      </c>
      <c r="K704" s="7">
        <f t="shared" si="61"/>
        <v>1.7103293305697584E-2</v>
      </c>
      <c r="L704" s="7">
        <f t="shared" si="62"/>
        <v>-4.0249335249311347E-2</v>
      </c>
      <c r="M704" s="7">
        <f t="shared" si="63"/>
        <v>2.9154539601241349E-3</v>
      </c>
      <c r="N704" s="7" t="str">
        <f t="shared" si="64"/>
        <v/>
      </c>
      <c r="O704" s="7" t="str">
        <f t="shared" si="65"/>
        <v/>
      </c>
      <c r="P704" s="7" t="str">
        <f t="shared" si="66"/>
        <v/>
      </c>
      <c r="Q704" s="7">
        <f t="shared" si="66"/>
        <v>-8.5226845525884331E-4</v>
      </c>
    </row>
    <row r="705" spans="2:17">
      <c r="B705" s="18">
        <v>42468</v>
      </c>
      <c r="C705" s="11">
        <v>5739</v>
      </c>
      <c r="D705" s="11">
        <v>1673</v>
      </c>
      <c r="E705" s="11">
        <v>3425</v>
      </c>
      <c r="F705" s="11"/>
      <c r="G705" s="11"/>
      <c r="H705" s="30"/>
      <c r="I705" s="31">
        <v>1972.05</v>
      </c>
      <c r="K705" s="7">
        <f t="shared" si="61"/>
        <v>2.4339825898530155E-2</v>
      </c>
      <c r="L705" s="7">
        <f t="shared" si="62"/>
        <v>-1.9533027064800441E-2</v>
      </c>
      <c r="M705" s="7">
        <f t="shared" si="63"/>
        <v>-5.8224327514332531E-3</v>
      </c>
      <c r="N705" s="7" t="str">
        <f t="shared" si="64"/>
        <v/>
      </c>
      <c r="O705" s="7" t="str">
        <f t="shared" si="65"/>
        <v/>
      </c>
      <c r="P705" s="7" t="str">
        <f t="shared" si="66"/>
        <v/>
      </c>
      <c r="Q705" s="7">
        <f t="shared" si="66"/>
        <v>-9.3260421261446528E-4</v>
      </c>
    </row>
    <row r="706" spans="2:17">
      <c r="B706" s="17">
        <v>42467</v>
      </c>
      <c r="C706" s="8">
        <v>5601</v>
      </c>
      <c r="D706" s="8">
        <v>1706</v>
      </c>
      <c r="E706" s="8">
        <v>3445</v>
      </c>
      <c r="F706" s="8"/>
      <c r="G706" s="8"/>
      <c r="H706" s="29"/>
      <c r="I706" s="10">
        <v>1973.89</v>
      </c>
      <c r="K706" s="7">
        <f t="shared" si="61"/>
        <v>-2.7818695296840071E-2</v>
      </c>
      <c r="L706" s="7">
        <f t="shared" si="62"/>
        <v>-5.1410520810520485E-2</v>
      </c>
      <c r="M706" s="7">
        <f t="shared" si="63"/>
        <v>-4.6783867879167669E-2</v>
      </c>
      <c r="N706" s="7" t="str">
        <f t="shared" si="64"/>
        <v/>
      </c>
      <c r="O706" s="7" t="str">
        <f t="shared" si="65"/>
        <v/>
      </c>
      <c r="P706" s="7" t="str">
        <f t="shared" si="66"/>
        <v/>
      </c>
      <c r="Q706" s="7">
        <f t="shared" si="66"/>
        <v>1.3028459136665313E-3</v>
      </c>
    </row>
    <row r="707" spans="2:17">
      <c r="B707" s="17">
        <v>42466</v>
      </c>
      <c r="C707" s="8">
        <v>5759</v>
      </c>
      <c r="D707" s="8">
        <v>1796</v>
      </c>
      <c r="E707" s="8">
        <v>3610</v>
      </c>
      <c r="F707" s="8"/>
      <c r="G707" s="8"/>
      <c r="H707" s="29"/>
      <c r="I707" s="10">
        <v>1971.32</v>
      </c>
      <c r="K707" s="7">
        <f t="shared" si="61"/>
        <v>3.478869398309767E-3</v>
      </c>
      <c r="L707" s="7">
        <f t="shared" si="62"/>
        <v>-3.1243977423214886E-2</v>
      </c>
      <c r="M707" s="7">
        <f t="shared" si="63"/>
        <v>-7.5985906977921985E-2</v>
      </c>
      <c r="N707" s="7" t="str">
        <f t="shared" si="64"/>
        <v/>
      </c>
      <c r="O707" s="7" t="str">
        <f t="shared" si="65"/>
        <v/>
      </c>
      <c r="P707" s="7" t="str">
        <f t="shared" si="66"/>
        <v/>
      </c>
      <c r="Q707" s="7">
        <f t="shared" si="66"/>
        <v>4.3619129366552134E-3</v>
      </c>
    </row>
    <row r="708" spans="2:17">
      <c r="B708" s="17">
        <v>42465</v>
      </c>
      <c r="C708" s="8">
        <v>5739</v>
      </c>
      <c r="D708" s="8">
        <v>1853</v>
      </c>
      <c r="E708" s="8">
        <v>3895</v>
      </c>
      <c r="F708" s="8"/>
      <c r="G708" s="8"/>
      <c r="H708" s="29"/>
      <c r="I708" s="10">
        <v>1962.74</v>
      </c>
      <c r="K708" s="7">
        <f t="shared" si="61"/>
        <v>-3.0544584568331479E-2</v>
      </c>
      <c r="L708" s="7">
        <f t="shared" si="62"/>
        <v>4.9789043887489559E-2</v>
      </c>
      <c r="M708" s="7">
        <f t="shared" si="63"/>
        <v>5.6780927141872037E-2</v>
      </c>
      <c r="N708" s="7" t="str">
        <f t="shared" si="64"/>
        <v/>
      </c>
      <c r="O708" s="7" t="str">
        <f t="shared" si="65"/>
        <v/>
      </c>
      <c r="P708" s="7" t="str">
        <f t="shared" si="66"/>
        <v/>
      </c>
      <c r="Q708" s="7">
        <f t="shared" si="66"/>
        <v>-8.2350511433501809E-3</v>
      </c>
    </row>
    <row r="709" spans="2:17">
      <c r="B709" s="17">
        <v>42464</v>
      </c>
      <c r="C709" s="8">
        <v>5917</v>
      </c>
      <c r="D709" s="8">
        <v>1763</v>
      </c>
      <c r="E709" s="8">
        <v>3680</v>
      </c>
      <c r="F709" s="8"/>
      <c r="G709" s="8"/>
      <c r="H709" s="29"/>
      <c r="I709" s="10">
        <v>1978.97</v>
      </c>
      <c r="K709" s="7">
        <f t="shared" si="61"/>
        <v>4.7945498184589541E-2</v>
      </c>
      <c r="L709" s="7">
        <f t="shared" si="62"/>
        <v>-0.11152412475484996</v>
      </c>
      <c r="M709" s="7">
        <f t="shared" si="63"/>
        <v>-1.3495481474884621E-2</v>
      </c>
      <c r="N709" s="7" t="str">
        <f t="shared" si="64"/>
        <v/>
      </c>
      <c r="O709" s="7" t="str">
        <f t="shared" si="65"/>
        <v/>
      </c>
      <c r="P709" s="7" t="str">
        <f t="shared" si="66"/>
        <v/>
      </c>
      <c r="Q709" s="7">
        <f t="shared" si="66"/>
        <v>2.7324218653108005E-3</v>
      </c>
    </row>
    <row r="710" spans="2:17">
      <c r="B710" s="18">
        <v>42461</v>
      </c>
      <c r="C710" s="11">
        <v>5640</v>
      </c>
      <c r="D710" s="11">
        <v>1971</v>
      </c>
      <c r="E710" s="11">
        <v>3730</v>
      </c>
      <c r="F710" s="11"/>
      <c r="G710" s="11"/>
      <c r="H710" s="30"/>
      <c r="I710" s="31">
        <v>1973.57</v>
      </c>
      <c r="K710" s="7">
        <f t="shared" si="61"/>
        <v>-1.0406655342895E-2</v>
      </c>
      <c r="L710" s="7">
        <f t="shared" si="62"/>
        <v>-3.9786450919660453E-2</v>
      </c>
      <c r="M710" s="7">
        <f t="shared" si="63"/>
        <v>0</v>
      </c>
      <c r="N710" s="7" t="str">
        <f t="shared" si="64"/>
        <v/>
      </c>
      <c r="O710" s="7" t="str">
        <f t="shared" si="65"/>
        <v/>
      </c>
      <c r="P710" s="7" t="str">
        <f t="shared" si="66"/>
        <v/>
      </c>
      <c r="Q710" s="7">
        <f t="shared" si="66"/>
        <v>-1.1225939295827792E-2</v>
      </c>
    </row>
    <row r="711" spans="2:17">
      <c r="B711" s="17">
        <v>42460</v>
      </c>
      <c r="C711" s="8">
        <v>5699</v>
      </c>
      <c r="D711" s="8">
        <v>2051</v>
      </c>
      <c r="E711" s="8">
        <v>3730</v>
      </c>
      <c r="F711" s="8"/>
      <c r="G711" s="8"/>
      <c r="H711" s="29"/>
      <c r="I711" s="10">
        <v>1995.85</v>
      </c>
      <c r="K711" s="7">
        <f t="shared" si="61"/>
        <v>2.451277264743568E-2</v>
      </c>
      <c r="L711" s="7">
        <f t="shared" si="62"/>
        <v>1.622055715882641E-2</v>
      </c>
      <c r="M711" s="7">
        <f t="shared" si="63"/>
        <v>6.7249749076739159E-3</v>
      </c>
      <c r="N711" s="7" t="str">
        <f t="shared" si="64"/>
        <v/>
      </c>
      <c r="O711" s="7" t="str">
        <f t="shared" si="65"/>
        <v/>
      </c>
      <c r="P711" s="7" t="str">
        <f t="shared" si="66"/>
        <v/>
      </c>
      <c r="Q711" s="7">
        <f t="shared" si="66"/>
        <v>-3.1465837532199848E-3</v>
      </c>
    </row>
    <row r="712" spans="2:17">
      <c r="B712" s="17">
        <v>42459</v>
      </c>
      <c r="C712" s="8">
        <v>5561</v>
      </c>
      <c r="D712" s="8">
        <v>2018</v>
      </c>
      <c r="E712" s="8">
        <v>3705</v>
      </c>
      <c r="F712" s="8"/>
      <c r="G712" s="8"/>
      <c r="H712" s="29"/>
      <c r="I712" s="10">
        <v>2002.14</v>
      </c>
      <c r="K712" s="7">
        <f t="shared" si="61"/>
        <v>1.7998564974027122E-3</v>
      </c>
      <c r="L712" s="7">
        <f t="shared" si="62"/>
        <v>5.5527377187806683E-2</v>
      </c>
      <c r="M712" s="7">
        <f t="shared" si="63"/>
        <v>0</v>
      </c>
      <c r="N712" s="7" t="str">
        <f t="shared" si="64"/>
        <v/>
      </c>
      <c r="O712" s="7" t="str">
        <f t="shared" si="65"/>
        <v/>
      </c>
      <c r="P712" s="7" t="str">
        <f t="shared" si="66"/>
        <v/>
      </c>
      <c r="Q712" s="7">
        <f t="shared" si="66"/>
        <v>3.6176719757058783E-3</v>
      </c>
    </row>
    <row r="713" spans="2:17">
      <c r="B713" s="17">
        <v>42458</v>
      </c>
      <c r="C713" s="8">
        <v>5551</v>
      </c>
      <c r="D713" s="8">
        <v>1909</v>
      </c>
      <c r="E713" s="8">
        <v>3705</v>
      </c>
      <c r="F713" s="8"/>
      <c r="G713" s="8"/>
      <c r="H713" s="29"/>
      <c r="I713" s="10">
        <v>1994.91</v>
      </c>
      <c r="K713" s="7">
        <f t="shared" si="61"/>
        <v>-1.2353572197575501E-2</v>
      </c>
      <c r="L713" s="7">
        <f t="shared" si="62"/>
        <v>2.9773597440387913E-2</v>
      </c>
      <c r="M713" s="7">
        <f t="shared" si="63"/>
        <v>1.4956091153650177E-2</v>
      </c>
      <c r="N713" s="7" t="str">
        <f t="shared" si="64"/>
        <v/>
      </c>
      <c r="O713" s="7" t="str">
        <f t="shared" si="65"/>
        <v/>
      </c>
      <c r="P713" s="7" t="str">
        <f t="shared" si="66"/>
        <v/>
      </c>
      <c r="Q713" s="7">
        <f t="shared" si="66"/>
        <v>6.2200856741707698E-3</v>
      </c>
    </row>
    <row r="714" spans="2:17">
      <c r="B714" s="17">
        <v>42457</v>
      </c>
      <c r="C714" s="8">
        <v>5620</v>
      </c>
      <c r="D714" s="8">
        <v>1853</v>
      </c>
      <c r="E714" s="8">
        <v>3650</v>
      </c>
      <c r="F714" s="8"/>
      <c r="G714" s="8"/>
      <c r="H714" s="29"/>
      <c r="I714" s="10">
        <v>1982.54</v>
      </c>
      <c r="K714" s="7">
        <f t="shared" si="61"/>
        <v>0</v>
      </c>
      <c r="L714" s="7">
        <f t="shared" si="62"/>
        <v>-1.7652236908042997E-2</v>
      </c>
      <c r="M714" s="7">
        <f t="shared" si="63"/>
        <v>-6.3681990035954844E-2</v>
      </c>
      <c r="N714" s="7" t="str">
        <f t="shared" si="64"/>
        <v/>
      </c>
      <c r="O714" s="7" t="str">
        <f t="shared" si="65"/>
        <v/>
      </c>
      <c r="P714" s="7" t="str">
        <f t="shared" si="66"/>
        <v/>
      </c>
      <c r="Q714" s="7">
        <f t="shared" si="66"/>
        <v>-6.4038727969129017E-4</v>
      </c>
    </row>
    <row r="715" spans="2:17">
      <c r="B715" s="18">
        <v>42454</v>
      </c>
      <c r="C715" s="11">
        <v>5620</v>
      </c>
      <c r="D715" s="11">
        <v>1886</v>
      </c>
      <c r="E715" s="11">
        <v>3890</v>
      </c>
      <c r="F715" s="11"/>
      <c r="G715" s="11"/>
      <c r="H715" s="30"/>
      <c r="I715" s="31">
        <v>1983.81</v>
      </c>
      <c r="K715" s="7">
        <f t="shared" si="61"/>
        <v>1.5782250103088015E-2</v>
      </c>
      <c r="L715" s="7">
        <f t="shared" si="62"/>
        <v>0.23971703946607695</v>
      </c>
      <c r="M715" s="7">
        <f t="shared" si="63"/>
        <v>5.1428603230189815E-2</v>
      </c>
      <c r="N715" s="7" t="str">
        <f t="shared" si="64"/>
        <v/>
      </c>
      <c r="O715" s="7" t="str">
        <f t="shared" si="65"/>
        <v/>
      </c>
      <c r="P715" s="7" t="str">
        <f t="shared" si="66"/>
        <v/>
      </c>
      <c r="Q715" s="7">
        <f t="shared" si="66"/>
        <v>-1.0882216209265278E-3</v>
      </c>
    </row>
    <row r="716" spans="2:17">
      <c r="B716" s="17">
        <v>42453</v>
      </c>
      <c r="C716" s="8">
        <v>5532</v>
      </c>
      <c r="D716" s="8">
        <v>1484</v>
      </c>
      <c r="E716" s="8">
        <v>3695</v>
      </c>
      <c r="F716" s="8"/>
      <c r="G716" s="8"/>
      <c r="H716" s="29"/>
      <c r="I716" s="10">
        <v>1985.97</v>
      </c>
      <c r="K716" s="7">
        <f t="shared" si="61"/>
        <v>0</v>
      </c>
      <c r="L716" s="7">
        <f t="shared" si="62"/>
        <v>3.5669076206734929E-2</v>
      </c>
      <c r="M716" s="7">
        <f t="shared" si="63"/>
        <v>2.3272782055375651E-2</v>
      </c>
      <c r="N716" s="7" t="str">
        <f t="shared" si="64"/>
        <v/>
      </c>
      <c r="O716" s="7" t="str">
        <f t="shared" si="65"/>
        <v/>
      </c>
      <c r="P716" s="7" t="str">
        <f t="shared" si="66"/>
        <v/>
      </c>
      <c r="Q716" s="7">
        <f t="shared" si="66"/>
        <v>-4.5967391400984561E-3</v>
      </c>
    </row>
    <row r="717" spans="2:17">
      <c r="B717" s="17">
        <v>42452</v>
      </c>
      <c r="C717" s="8">
        <v>5532</v>
      </c>
      <c r="D717" s="8">
        <v>1432</v>
      </c>
      <c r="E717" s="8">
        <v>3610</v>
      </c>
      <c r="F717" s="8"/>
      <c r="G717" s="8"/>
      <c r="H717" s="29"/>
      <c r="I717" s="10">
        <v>1995.12</v>
      </c>
      <c r="K717" s="7">
        <f t="shared" si="61"/>
        <v>1.4383497858587257E-2</v>
      </c>
      <c r="L717" s="7">
        <f t="shared" si="62"/>
        <v>1.9746762934834499E-2</v>
      </c>
      <c r="M717" s="7">
        <f t="shared" si="63"/>
        <v>2.7739268827252244E-3</v>
      </c>
      <c r="N717" s="7" t="str">
        <f t="shared" si="64"/>
        <v/>
      </c>
      <c r="O717" s="7" t="str">
        <f t="shared" si="65"/>
        <v/>
      </c>
      <c r="P717" s="7" t="str">
        <f t="shared" si="66"/>
        <v/>
      </c>
      <c r="Q717" s="7">
        <f t="shared" si="66"/>
        <v>-8.4670828444662375E-4</v>
      </c>
    </row>
    <row r="718" spans="2:17">
      <c r="B718" s="17">
        <v>42451</v>
      </c>
      <c r="C718" s="8">
        <v>5453</v>
      </c>
      <c r="D718" s="8">
        <v>1404</v>
      </c>
      <c r="E718" s="8">
        <v>3600</v>
      </c>
      <c r="F718" s="8"/>
      <c r="G718" s="8"/>
      <c r="H718" s="29"/>
      <c r="I718" s="10">
        <v>1996.81</v>
      </c>
      <c r="K718" s="7">
        <f t="shared" si="61"/>
        <v>-3.4782643763248086E-3</v>
      </c>
      <c r="L718" s="7">
        <f t="shared" si="62"/>
        <v>-2.3232301493268537E-2</v>
      </c>
      <c r="M718" s="7">
        <f t="shared" si="63"/>
        <v>0</v>
      </c>
      <c r="N718" s="7" t="str">
        <f t="shared" si="64"/>
        <v/>
      </c>
      <c r="O718" s="7" t="str">
        <f t="shared" si="65"/>
        <v/>
      </c>
      <c r="P718" s="7" t="str">
        <f t="shared" si="66"/>
        <v/>
      </c>
      <c r="Q718" s="7">
        <f t="shared" si="66"/>
        <v>3.5368787450546137E-3</v>
      </c>
    </row>
    <row r="719" spans="2:17">
      <c r="B719" s="17">
        <v>42450</v>
      </c>
      <c r="C719" s="8">
        <v>5472</v>
      </c>
      <c r="D719" s="8">
        <v>1437</v>
      </c>
      <c r="E719" s="8">
        <v>3600</v>
      </c>
      <c r="F719" s="8"/>
      <c r="G719" s="8"/>
      <c r="H719" s="29"/>
      <c r="I719" s="10">
        <v>1989.76</v>
      </c>
      <c r="K719" s="7">
        <f t="shared" si="61"/>
        <v>-1.2530809564963287E-2</v>
      </c>
      <c r="L719" s="7">
        <f t="shared" si="62"/>
        <v>9.7902879891725372E-3</v>
      </c>
      <c r="M719" s="7">
        <f t="shared" si="63"/>
        <v>-1.3879252748480802E-3</v>
      </c>
      <c r="N719" s="7" t="str">
        <f t="shared" si="64"/>
        <v/>
      </c>
      <c r="O719" s="7" t="str">
        <f t="shared" si="65"/>
        <v/>
      </c>
      <c r="P719" s="7" t="str">
        <f t="shared" si="66"/>
        <v/>
      </c>
      <c r="Q719" s="7">
        <f t="shared" si="66"/>
        <v>-1.1853698636506414E-3</v>
      </c>
    </row>
    <row r="720" spans="2:17">
      <c r="B720" s="18">
        <v>42447</v>
      </c>
      <c r="C720" s="11">
        <v>5541</v>
      </c>
      <c r="D720" s="11">
        <v>1423</v>
      </c>
      <c r="E720" s="11">
        <v>3605</v>
      </c>
      <c r="F720" s="11"/>
      <c r="G720" s="11"/>
      <c r="H720" s="30"/>
      <c r="I720" s="31">
        <v>1992.12</v>
      </c>
      <c r="K720" s="7">
        <f t="shared" si="61"/>
        <v>1.6255760827007953E-3</v>
      </c>
      <c r="L720" s="7">
        <f t="shared" si="62"/>
        <v>3.4313587989180792E-2</v>
      </c>
      <c r="M720" s="7">
        <f t="shared" si="63"/>
        <v>2.5282245474284166E-2</v>
      </c>
      <c r="N720" s="7" t="str">
        <f t="shared" si="64"/>
        <v/>
      </c>
      <c r="O720" s="7" t="str">
        <f t="shared" si="65"/>
        <v/>
      </c>
      <c r="P720" s="7" t="str">
        <f t="shared" si="66"/>
        <v/>
      </c>
      <c r="Q720" s="7">
        <f t="shared" si="66"/>
        <v>2.0753202712035772E-3</v>
      </c>
    </row>
    <row r="721" spans="2:17">
      <c r="B721" s="17">
        <v>42446</v>
      </c>
      <c r="C721" s="8">
        <v>5532</v>
      </c>
      <c r="D721" s="8">
        <v>1375</v>
      </c>
      <c r="E721" s="8">
        <v>3515</v>
      </c>
      <c r="F721" s="8"/>
      <c r="G721" s="8"/>
      <c r="H721" s="29"/>
      <c r="I721" s="10">
        <v>1987.99</v>
      </c>
      <c r="K721" s="7">
        <f t="shared" ref="K721:K749" si="67">IFERROR(LN(C721/C722),"")</f>
        <v>1.8057946233125708E-2</v>
      </c>
      <c r="L721" s="7">
        <f t="shared" ref="L721:L749" si="68">IFERROR(LN(D721/D722),"")</f>
        <v>-1.0850016024065818E-2</v>
      </c>
      <c r="M721" s="7">
        <f t="shared" ref="M721:M749" si="69">IFERROR(LN(E721/E722),"")</f>
        <v>0</v>
      </c>
      <c r="N721" s="7" t="str">
        <f t="shared" ref="N721:N749" si="70">IFERROR(LN(F721/F722),"")</f>
        <v/>
      </c>
      <c r="O721" s="7" t="str">
        <f t="shared" ref="O721:O749" si="71">IFERROR(LN(G721/G722),"")</f>
        <v/>
      </c>
      <c r="P721" s="7" t="str">
        <f t="shared" ref="P721:Q749" si="72">IFERROR(LN(H721/H722),"")</f>
        <v/>
      </c>
      <c r="Q721" s="7">
        <f t="shared" si="72"/>
        <v>6.6063138808406356E-3</v>
      </c>
    </row>
    <row r="722" spans="2:17">
      <c r="B722" s="17">
        <v>42445</v>
      </c>
      <c r="C722" s="8">
        <v>5433</v>
      </c>
      <c r="D722" s="8">
        <v>1390</v>
      </c>
      <c r="E722" s="8">
        <v>3515</v>
      </c>
      <c r="F722" s="8"/>
      <c r="G722" s="8"/>
      <c r="H722" s="29"/>
      <c r="I722" s="10">
        <v>1974.9</v>
      </c>
      <c r="K722" s="7">
        <f t="shared" si="67"/>
        <v>7.3896512142960684E-3</v>
      </c>
      <c r="L722" s="7">
        <f t="shared" si="68"/>
        <v>-5.595865364804449E-2</v>
      </c>
      <c r="M722" s="7">
        <f t="shared" si="69"/>
        <v>-7.0872018830548745E-3</v>
      </c>
      <c r="N722" s="7" t="str">
        <f t="shared" si="70"/>
        <v/>
      </c>
      <c r="O722" s="7" t="str">
        <f t="shared" si="71"/>
        <v/>
      </c>
      <c r="P722" s="7" t="str">
        <f t="shared" si="72"/>
        <v/>
      </c>
      <c r="Q722" s="7">
        <f t="shared" si="72"/>
        <v>2.4994499522562439E-3</v>
      </c>
    </row>
    <row r="723" spans="2:17">
      <c r="B723" s="17">
        <v>42444</v>
      </c>
      <c r="C723" s="8">
        <v>5393</v>
      </c>
      <c r="D723" s="8">
        <v>1470</v>
      </c>
      <c r="E723" s="8">
        <v>3540</v>
      </c>
      <c r="F723" s="8"/>
      <c r="G723" s="8"/>
      <c r="H723" s="29"/>
      <c r="I723" s="10">
        <v>1969.97</v>
      </c>
      <c r="K723" s="7">
        <f t="shared" si="67"/>
        <v>2.5921812026175557E-2</v>
      </c>
      <c r="L723" s="7">
        <f t="shared" si="68"/>
        <v>0</v>
      </c>
      <c r="M723" s="7">
        <f t="shared" si="69"/>
        <v>-3.4701608192931763E-2</v>
      </c>
      <c r="N723" s="7" t="str">
        <f t="shared" si="70"/>
        <v/>
      </c>
      <c r="O723" s="7" t="str">
        <f t="shared" si="71"/>
        <v/>
      </c>
      <c r="P723" s="7" t="str">
        <f t="shared" si="72"/>
        <v/>
      </c>
      <c r="Q723" s="7">
        <f t="shared" si="72"/>
        <v>-1.1668494363413959E-3</v>
      </c>
    </row>
    <row r="724" spans="2:17">
      <c r="B724" s="17">
        <v>42443</v>
      </c>
      <c r="C724" s="8">
        <v>5255</v>
      </c>
      <c r="D724" s="8">
        <v>1470</v>
      </c>
      <c r="E724" s="8">
        <v>3665</v>
      </c>
      <c r="F724" s="8"/>
      <c r="G724" s="8"/>
      <c r="H724" s="29"/>
      <c r="I724" s="10">
        <v>1972.27</v>
      </c>
      <c r="K724" s="7">
        <f t="shared" si="67"/>
        <v>1.3217317212441772E-2</v>
      </c>
      <c r="L724" s="7">
        <f t="shared" si="68"/>
        <v>5.9562261151343096E-2</v>
      </c>
      <c r="M724" s="7">
        <f t="shared" si="69"/>
        <v>-1.3550342831107676E-2</v>
      </c>
      <c r="N724" s="7" t="str">
        <f t="shared" si="70"/>
        <v/>
      </c>
      <c r="O724" s="7" t="str">
        <f t="shared" si="71"/>
        <v/>
      </c>
      <c r="P724" s="7" t="str">
        <f t="shared" si="72"/>
        <v/>
      </c>
      <c r="Q724" s="7">
        <f t="shared" si="72"/>
        <v>4.3614087026958557E-4</v>
      </c>
    </row>
    <row r="725" spans="2:17">
      <c r="B725" s="18">
        <v>42440</v>
      </c>
      <c r="C725" s="11">
        <v>5186</v>
      </c>
      <c r="D725" s="11">
        <v>1385</v>
      </c>
      <c r="E725" s="11">
        <v>3715</v>
      </c>
      <c r="F725" s="11"/>
      <c r="G725" s="11"/>
      <c r="H725" s="30"/>
      <c r="I725" s="31">
        <v>1971.41</v>
      </c>
      <c r="K725" s="7">
        <f t="shared" si="67"/>
        <v>-1.9264116918804538E-3</v>
      </c>
      <c r="L725" s="7">
        <f t="shared" si="68"/>
        <v>-2.3547288470633896E-2</v>
      </c>
      <c r="M725" s="7">
        <f t="shared" si="69"/>
        <v>2.1769567184239818E-2</v>
      </c>
      <c r="N725" s="7" t="str">
        <f t="shared" si="70"/>
        <v/>
      </c>
      <c r="O725" s="7" t="str">
        <f t="shared" si="71"/>
        <v/>
      </c>
      <c r="P725" s="7" t="str">
        <f t="shared" si="72"/>
        <v/>
      </c>
      <c r="Q725" s="7">
        <f t="shared" si="72"/>
        <v>1.0556393942044006E-3</v>
      </c>
    </row>
    <row r="726" spans="2:17">
      <c r="B726" s="17">
        <v>42439</v>
      </c>
      <c r="C726" s="8">
        <v>5196</v>
      </c>
      <c r="D726" s="8">
        <v>1418</v>
      </c>
      <c r="E726" s="8">
        <v>3635</v>
      </c>
      <c r="F726" s="8"/>
      <c r="G726" s="8"/>
      <c r="H726" s="29"/>
      <c r="I726" s="10">
        <v>1969.33</v>
      </c>
      <c r="K726" s="7">
        <f t="shared" si="67"/>
        <v>-5.5656990425215856E-3</v>
      </c>
      <c r="L726" s="7">
        <f t="shared" si="68"/>
        <v>0</v>
      </c>
      <c r="M726" s="7">
        <f t="shared" si="69"/>
        <v>-1.7723708664696115E-2</v>
      </c>
      <c r="N726" s="7" t="str">
        <f t="shared" si="70"/>
        <v/>
      </c>
      <c r="O726" s="7" t="str">
        <f t="shared" si="71"/>
        <v/>
      </c>
      <c r="P726" s="7" t="str">
        <f t="shared" si="72"/>
        <v/>
      </c>
      <c r="Q726" s="7">
        <f t="shared" si="72"/>
        <v>8.3523334511055678E-3</v>
      </c>
    </row>
    <row r="727" spans="2:17">
      <c r="B727" s="17">
        <v>42438</v>
      </c>
      <c r="C727" s="8">
        <v>5225</v>
      </c>
      <c r="D727" s="8">
        <v>1418</v>
      </c>
      <c r="E727" s="8">
        <v>3700</v>
      </c>
      <c r="F727" s="8"/>
      <c r="G727" s="8"/>
      <c r="H727" s="29"/>
      <c r="I727" s="10">
        <v>1952.95</v>
      </c>
      <c r="K727" s="7">
        <f t="shared" si="67"/>
        <v>3.070587135710208E-2</v>
      </c>
      <c r="L727" s="7">
        <f t="shared" si="68"/>
        <v>4.102770444060682E-2</v>
      </c>
      <c r="M727" s="7">
        <f t="shared" si="69"/>
        <v>-2.6990569691650581E-3</v>
      </c>
      <c r="N727" s="7" t="str">
        <f t="shared" si="70"/>
        <v/>
      </c>
      <c r="O727" s="7" t="str">
        <f t="shared" si="71"/>
        <v/>
      </c>
      <c r="P727" s="7" t="str">
        <f t="shared" si="72"/>
        <v/>
      </c>
      <c r="Q727" s="7">
        <f t="shared" si="72"/>
        <v>3.5034031119501254E-3</v>
      </c>
    </row>
    <row r="728" spans="2:17">
      <c r="B728" s="17">
        <v>42437</v>
      </c>
      <c r="C728" s="8">
        <v>5067</v>
      </c>
      <c r="D728" s="8">
        <v>1361</v>
      </c>
      <c r="E728" s="8">
        <v>3710</v>
      </c>
      <c r="F728" s="8"/>
      <c r="G728" s="8"/>
      <c r="H728" s="29"/>
      <c r="I728" s="10">
        <v>1946.12</v>
      </c>
      <c r="K728" s="7">
        <f t="shared" si="67"/>
        <v>2.154481898677579E-2</v>
      </c>
      <c r="L728" s="7">
        <f t="shared" si="68"/>
        <v>1.4058685119838975E-2</v>
      </c>
      <c r="M728" s="7">
        <f t="shared" si="69"/>
        <v>1.4935783417601958E-2</v>
      </c>
      <c r="N728" s="7" t="str">
        <f t="shared" si="70"/>
        <v/>
      </c>
      <c r="O728" s="7" t="str">
        <f t="shared" si="71"/>
        <v/>
      </c>
      <c r="P728" s="7" t="str">
        <f t="shared" si="72"/>
        <v/>
      </c>
      <c r="Q728" s="7">
        <f t="shared" si="72"/>
        <v>-6.0195008078839088E-3</v>
      </c>
    </row>
    <row r="729" spans="2:17">
      <c r="B729" s="17">
        <v>42436</v>
      </c>
      <c r="C729" s="8">
        <v>4959</v>
      </c>
      <c r="D729" s="8">
        <v>1342</v>
      </c>
      <c r="E729" s="8">
        <v>3655</v>
      </c>
      <c r="F729" s="8"/>
      <c r="G729" s="8"/>
      <c r="H729" s="29"/>
      <c r="I729" s="10">
        <v>1957.87</v>
      </c>
      <c r="K729" s="7">
        <f t="shared" si="67"/>
        <v>4.0412259485089405E-3</v>
      </c>
      <c r="L729" s="7">
        <f t="shared" si="68"/>
        <v>6.7289973529183807E-3</v>
      </c>
      <c r="M729" s="7">
        <f t="shared" si="69"/>
        <v>-5.7158413839948637E-2</v>
      </c>
      <c r="N729" s="7" t="str">
        <f t="shared" si="70"/>
        <v/>
      </c>
      <c r="O729" s="7" t="str">
        <f t="shared" si="71"/>
        <v/>
      </c>
      <c r="P729" s="7" t="str">
        <f t="shared" si="72"/>
        <v/>
      </c>
      <c r="Q729" s="7">
        <f t="shared" si="72"/>
        <v>1.1447554591132027E-3</v>
      </c>
    </row>
    <row r="730" spans="2:17">
      <c r="B730" s="18">
        <v>42433</v>
      </c>
      <c r="C730" s="11">
        <v>4939</v>
      </c>
      <c r="D730" s="11">
        <v>1333</v>
      </c>
      <c r="E730" s="11">
        <v>3870</v>
      </c>
      <c r="F730" s="11"/>
      <c r="G730" s="11"/>
      <c r="H730" s="30"/>
      <c r="I730" s="31">
        <v>1955.63</v>
      </c>
      <c r="K730" s="7">
        <f t="shared" si="67"/>
        <v>0</v>
      </c>
      <c r="L730" s="7">
        <f t="shared" si="68"/>
        <v>2.8921346045070531E-2</v>
      </c>
      <c r="M730" s="7">
        <f t="shared" si="69"/>
        <v>-6.4391722810212011E-3</v>
      </c>
      <c r="N730" s="7" t="str">
        <f t="shared" si="70"/>
        <v/>
      </c>
      <c r="O730" s="7" t="str">
        <f t="shared" si="71"/>
        <v/>
      </c>
      <c r="P730" s="7" t="str">
        <f t="shared" si="72"/>
        <v/>
      </c>
      <c r="Q730" s="7">
        <f t="shared" si="72"/>
        <v>-1.2979714633354765E-3</v>
      </c>
    </row>
    <row r="731" spans="2:17">
      <c r="B731" s="17">
        <v>42432</v>
      </c>
      <c r="C731" s="8">
        <v>4939</v>
      </c>
      <c r="D731" s="8">
        <v>1295</v>
      </c>
      <c r="E731" s="8">
        <v>3895</v>
      </c>
      <c r="F731" s="8"/>
      <c r="G731" s="8"/>
      <c r="H731" s="29"/>
      <c r="I731" s="10">
        <v>1958.17</v>
      </c>
      <c r="K731" s="7">
        <f t="shared" si="67"/>
        <v>-6.055731061695698E-3</v>
      </c>
      <c r="L731" s="7">
        <f t="shared" si="68"/>
        <v>0.1407276594951177</v>
      </c>
      <c r="M731" s="7">
        <f t="shared" si="69"/>
        <v>3.7937839340392104E-2</v>
      </c>
      <c r="N731" s="7" t="str">
        <f t="shared" si="70"/>
        <v/>
      </c>
      <c r="O731" s="7" t="str">
        <f t="shared" si="71"/>
        <v/>
      </c>
      <c r="P731" s="7" t="str">
        <f t="shared" si="72"/>
        <v/>
      </c>
      <c r="Q731" s="7">
        <f t="shared" si="72"/>
        <v>5.5049440149558971E-3</v>
      </c>
    </row>
    <row r="732" spans="2:17">
      <c r="B732" s="17">
        <v>42431</v>
      </c>
      <c r="C732" s="8">
        <v>4969</v>
      </c>
      <c r="D732" s="8">
        <v>1125</v>
      </c>
      <c r="E732" s="8">
        <v>3750</v>
      </c>
      <c r="F732" s="8"/>
      <c r="G732" s="8"/>
      <c r="H732" s="29"/>
      <c r="I732" s="10">
        <v>1947.42</v>
      </c>
      <c r="K732" s="7">
        <f t="shared" si="67"/>
        <v>2.1151896982215083E-2</v>
      </c>
      <c r="L732" s="7">
        <f t="shared" si="68"/>
        <v>0</v>
      </c>
      <c r="M732" s="7">
        <f t="shared" si="69"/>
        <v>-6.2035390919452635E-2</v>
      </c>
      <c r="N732" s="7" t="str">
        <f t="shared" si="70"/>
        <v/>
      </c>
      <c r="O732" s="7" t="str">
        <f t="shared" si="71"/>
        <v/>
      </c>
      <c r="P732" s="7" t="str">
        <f t="shared" si="72"/>
        <v/>
      </c>
      <c r="Q732" s="7">
        <f t="shared" si="72"/>
        <v>1.5921331739279124E-2</v>
      </c>
    </row>
    <row r="733" spans="2:17">
      <c r="B733" s="17">
        <v>42429</v>
      </c>
      <c r="C733" s="8">
        <v>4865</v>
      </c>
      <c r="D733" s="8">
        <v>1125</v>
      </c>
      <c r="E733" s="8">
        <v>3990</v>
      </c>
      <c r="F733" s="8"/>
      <c r="G733" s="8"/>
      <c r="H733" s="29"/>
      <c r="I733" s="10">
        <v>1916.66</v>
      </c>
      <c r="K733" s="7">
        <f t="shared" si="67"/>
        <v>-1.103854217523441E-2</v>
      </c>
      <c r="L733" s="7">
        <f t="shared" si="68"/>
        <v>3.8971855232093629E-2</v>
      </c>
      <c r="M733" s="7">
        <f t="shared" si="69"/>
        <v>7.0067562616716844E-2</v>
      </c>
      <c r="N733" s="7" t="str">
        <f t="shared" si="70"/>
        <v/>
      </c>
      <c r="O733" s="7" t="str">
        <f t="shared" si="71"/>
        <v/>
      </c>
      <c r="P733" s="7" t="str">
        <f t="shared" si="72"/>
        <v/>
      </c>
      <c r="Q733" s="7">
        <f t="shared" si="72"/>
        <v>-1.8244280267635201E-3</v>
      </c>
    </row>
    <row r="734" spans="2:17">
      <c r="B734" s="17">
        <v>42426</v>
      </c>
      <c r="C734" s="8">
        <v>4919</v>
      </c>
      <c r="D734" s="8">
        <v>1082</v>
      </c>
      <c r="E734" s="8">
        <v>3720</v>
      </c>
      <c r="F734" s="8"/>
      <c r="G734" s="8"/>
      <c r="H734" s="29"/>
      <c r="I734" s="10">
        <v>1920.16</v>
      </c>
      <c r="K734" s="7">
        <f t="shared" si="67"/>
        <v>4.0741551567649494E-3</v>
      </c>
      <c r="L734" s="7">
        <f t="shared" si="68"/>
        <v>3.4794295007515477E-2</v>
      </c>
      <c r="M734" s="7">
        <f t="shared" si="69"/>
        <v>-1.3431835464676259E-3</v>
      </c>
      <c r="N734" s="7" t="str">
        <f t="shared" si="70"/>
        <v/>
      </c>
      <c r="O734" s="7" t="str">
        <f t="shared" si="71"/>
        <v/>
      </c>
      <c r="P734" s="7" t="str">
        <f t="shared" si="72"/>
        <v/>
      </c>
      <c r="Q734" s="7">
        <f t="shared" si="72"/>
        <v>8.2839902307659051E-4</v>
      </c>
    </row>
    <row r="735" spans="2:17">
      <c r="B735" s="18">
        <v>42425</v>
      </c>
      <c r="C735" s="11">
        <v>4899</v>
      </c>
      <c r="D735" s="11">
        <v>1045</v>
      </c>
      <c r="E735" s="11">
        <v>3725</v>
      </c>
      <c r="F735" s="11"/>
      <c r="G735" s="11"/>
      <c r="H735" s="30"/>
      <c r="I735" s="31">
        <v>1918.57</v>
      </c>
      <c r="K735" s="7">
        <f t="shared" si="67"/>
        <v>1.8387991696570834E-3</v>
      </c>
      <c r="L735" s="7">
        <f t="shared" si="68"/>
        <v>2.3234346234245855E-2</v>
      </c>
      <c r="M735" s="7">
        <f t="shared" si="69"/>
        <v>-8.9803894861303135E-2</v>
      </c>
      <c r="N735" s="7" t="str">
        <f t="shared" si="70"/>
        <v/>
      </c>
      <c r="O735" s="7" t="str">
        <f t="shared" si="71"/>
        <v/>
      </c>
      <c r="P735" s="7" t="str">
        <f t="shared" si="72"/>
        <v/>
      </c>
      <c r="Q735" s="7">
        <f t="shared" si="72"/>
        <v>3.1531440078822817E-3</v>
      </c>
    </row>
    <row r="736" spans="2:17">
      <c r="B736" s="17">
        <v>42424</v>
      </c>
      <c r="C736" s="8">
        <v>4890</v>
      </c>
      <c r="D736" s="8">
        <v>1021</v>
      </c>
      <c r="E736" s="8">
        <v>4075</v>
      </c>
      <c r="F736" s="8"/>
      <c r="G736" s="8"/>
      <c r="H736" s="29"/>
      <c r="I736" s="10">
        <v>1912.53</v>
      </c>
      <c r="K736" s="7">
        <f t="shared" si="67"/>
        <v>1.027758275824023E-2</v>
      </c>
      <c r="L736" s="7">
        <f t="shared" si="68"/>
        <v>-1.8438173970752838E-2</v>
      </c>
      <c r="M736" s="7">
        <f t="shared" si="69"/>
        <v>5.9398380093190609E-2</v>
      </c>
      <c r="N736" s="7" t="str">
        <f t="shared" si="70"/>
        <v/>
      </c>
      <c r="O736" s="7" t="str">
        <f t="shared" si="71"/>
        <v/>
      </c>
      <c r="P736" s="7" t="str">
        <f t="shared" si="72"/>
        <v/>
      </c>
      <c r="Q736" s="7">
        <f t="shared" si="72"/>
        <v>-8.8325608407658024E-4</v>
      </c>
    </row>
    <row r="737" spans="2:17">
      <c r="B737" s="17">
        <v>42423</v>
      </c>
      <c r="C737" s="8">
        <v>4840</v>
      </c>
      <c r="D737" s="8">
        <v>1040</v>
      </c>
      <c r="E737" s="8">
        <v>3840</v>
      </c>
      <c r="F737" s="8"/>
      <c r="G737" s="8"/>
      <c r="H737" s="29"/>
      <c r="I737" s="10">
        <v>1914.22</v>
      </c>
      <c r="K737" s="7">
        <f t="shared" si="67"/>
        <v>-2.0639842208514825E-3</v>
      </c>
      <c r="L737" s="7">
        <f t="shared" si="68"/>
        <v>-1.3371736965889308E-2</v>
      </c>
      <c r="M737" s="7">
        <f t="shared" si="69"/>
        <v>-3.077165866675366E-2</v>
      </c>
      <c r="N737" s="7" t="str">
        <f t="shared" si="70"/>
        <v/>
      </c>
      <c r="O737" s="7" t="str">
        <f t="shared" si="71"/>
        <v/>
      </c>
      <c r="P737" s="7" t="str">
        <f t="shared" si="72"/>
        <v/>
      </c>
      <c r="Q737" s="7">
        <f t="shared" si="72"/>
        <v>-1.1173243856719647E-3</v>
      </c>
    </row>
    <row r="738" spans="2:17">
      <c r="B738" s="17">
        <v>42422</v>
      </c>
      <c r="C738" s="8">
        <v>4850</v>
      </c>
      <c r="D738" s="8">
        <v>1054</v>
      </c>
      <c r="E738" s="8">
        <v>3960</v>
      </c>
      <c r="F738" s="8"/>
      <c r="G738" s="8"/>
      <c r="H738" s="29"/>
      <c r="I738" s="10">
        <v>1916.36</v>
      </c>
      <c r="K738" s="7">
        <f t="shared" si="67"/>
        <v>1.3283715463210336E-2</v>
      </c>
      <c r="L738" s="7">
        <f t="shared" si="68"/>
        <v>1.3371736965889241E-2</v>
      </c>
      <c r="M738" s="7">
        <f t="shared" si="69"/>
        <v>0</v>
      </c>
      <c r="N738" s="7" t="str">
        <f t="shared" si="70"/>
        <v/>
      </c>
      <c r="O738" s="7" t="str">
        <f t="shared" si="71"/>
        <v/>
      </c>
      <c r="P738" s="7" t="str">
        <f t="shared" si="72"/>
        <v/>
      </c>
      <c r="Q738" s="7">
        <f t="shared" si="72"/>
        <v>6.2620675280021998E-5</v>
      </c>
    </row>
    <row r="739" spans="2:17">
      <c r="B739" s="17">
        <v>42419</v>
      </c>
      <c r="C739" s="8">
        <v>4786</v>
      </c>
      <c r="D739" s="8">
        <v>1040</v>
      </c>
      <c r="E739" s="8">
        <v>3960</v>
      </c>
      <c r="F739" s="8"/>
      <c r="G739" s="8"/>
      <c r="H739" s="29"/>
      <c r="I739" s="10">
        <v>1916.24</v>
      </c>
      <c r="K739" s="7">
        <f t="shared" si="67"/>
        <v>5.2372592737997955E-3</v>
      </c>
      <c r="L739" s="7">
        <f t="shared" si="68"/>
        <v>4.8192864359489218E-3</v>
      </c>
      <c r="M739" s="7">
        <f t="shared" si="69"/>
        <v>-1.0050335853501451E-2</v>
      </c>
      <c r="N739" s="7" t="str">
        <f t="shared" si="70"/>
        <v/>
      </c>
      <c r="O739" s="7" t="str">
        <f t="shared" si="71"/>
        <v/>
      </c>
      <c r="P739" s="7" t="str">
        <f t="shared" si="72"/>
        <v/>
      </c>
      <c r="Q739" s="7">
        <f t="shared" si="72"/>
        <v>3.8692049483714961E-3</v>
      </c>
    </row>
    <row r="740" spans="2:17">
      <c r="B740" s="18">
        <v>42418</v>
      </c>
      <c r="C740" s="11">
        <v>4761</v>
      </c>
      <c r="D740" s="11">
        <v>1035</v>
      </c>
      <c r="E740" s="11">
        <v>4000</v>
      </c>
      <c r="F740" s="11"/>
      <c r="G740" s="11"/>
      <c r="H740" s="30"/>
      <c r="I740" s="31">
        <v>1908.84</v>
      </c>
      <c r="K740" s="7">
        <f t="shared" si="67"/>
        <v>-1.9551371530906539E-2</v>
      </c>
      <c r="L740" s="7">
        <f t="shared" si="68"/>
        <v>-3.1386313820670718E-2</v>
      </c>
      <c r="M740" s="7">
        <f t="shared" si="69"/>
        <v>4.8665171981281008E-2</v>
      </c>
      <c r="N740" s="7" t="str">
        <f t="shared" si="70"/>
        <v/>
      </c>
      <c r="O740" s="7" t="str">
        <f t="shared" si="71"/>
        <v/>
      </c>
      <c r="P740" s="7" t="str">
        <f t="shared" si="72"/>
        <v/>
      </c>
      <c r="Q740" s="7">
        <f t="shared" si="72"/>
        <v>1.3130399202849636E-2</v>
      </c>
    </row>
    <row r="741" spans="2:17">
      <c r="B741" s="17">
        <v>42417</v>
      </c>
      <c r="C741" s="8">
        <v>4855</v>
      </c>
      <c r="D741" s="8">
        <v>1068</v>
      </c>
      <c r="E741" s="8">
        <v>3810</v>
      </c>
      <c r="F741" s="8"/>
      <c r="G741" s="8"/>
      <c r="H741" s="29"/>
      <c r="I741" s="10">
        <v>1883.94</v>
      </c>
      <c r="K741" s="7">
        <f t="shared" si="67"/>
        <v>-3.084835351210151E-3</v>
      </c>
      <c r="L741" s="7">
        <f t="shared" si="68"/>
        <v>-4.3066664374078953E-2</v>
      </c>
      <c r="M741" s="7">
        <f t="shared" si="69"/>
        <v>0</v>
      </c>
      <c r="N741" s="7" t="str">
        <f t="shared" si="70"/>
        <v/>
      </c>
      <c r="O741" s="7" t="str">
        <f t="shared" si="71"/>
        <v/>
      </c>
      <c r="P741" s="7" t="str">
        <f t="shared" si="72"/>
        <v/>
      </c>
      <c r="Q741" s="7">
        <f t="shared" si="72"/>
        <v>-2.311624892112478E-3</v>
      </c>
    </row>
    <row r="742" spans="2:17">
      <c r="B742" s="17">
        <v>42416</v>
      </c>
      <c r="C742" s="8">
        <v>4870</v>
      </c>
      <c r="D742" s="8">
        <v>1115</v>
      </c>
      <c r="E742" s="8">
        <v>3810</v>
      </c>
      <c r="F742" s="8"/>
      <c r="G742" s="8"/>
      <c r="H742" s="29"/>
      <c r="I742" s="10">
        <v>1888.3</v>
      </c>
      <c r="K742" s="7">
        <f t="shared" si="67"/>
        <v>6.1792163659581184E-3</v>
      </c>
      <c r="L742" s="7">
        <f t="shared" si="68"/>
        <v>8.8071865729553472E-2</v>
      </c>
      <c r="M742" s="7">
        <f t="shared" si="69"/>
        <v>0</v>
      </c>
      <c r="N742" s="7" t="str">
        <f t="shared" si="70"/>
        <v/>
      </c>
      <c r="O742" s="7" t="str">
        <f t="shared" si="71"/>
        <v/>
      </c>
      <c r="P742" s="7" t="str">
        <f t="shared" si="72"/>
        <v/>
      </c>
      <c r="Q742" s="7">
        <f t="shared" si="72"/>
        <v>1.3918368933102688E-2</v>
      </c>
    </row>
    <row r="743" spans="2:17">
      <c r="B743" s="17">
        <v>42415</v>
      </c>
      <c r="C743" s="8">
        <v>4840</v>
      </c>
      <c r="D743" s="8">
        <v>1021</v>
      </c>
      <c r="E743" s="8">
        <v>3810</v>
      </c>
      <c r="F743" s="8"/>
      <c r="G743" s="8"/>
      <c r="H743" s="29"/>
      <c r="I743" s="10">
        <v>1862.2</v>
      </c>
      <c r="K743" s="7">
        <f t="shared" si="67"/>
        <v>1.2264991084573925E-2</v>
      </c>
      <c r="L743" s="7">
        <f t="shared" si="68"/>
        <v>2.3787048202827229E-2</v>
      </c>
      <c r="M743" s="7">
        <f t="shared" si="69"/>
        <v>0</v>
      </c>
      <c r="N743" s="7" t="str">
        <f t="shared" si="70"/>
        <v/>
      </c>
      <c r="O743" s="7" t="str">
        <f t="shared" si="71"/>
        <v/>
      </c>
      <c r="P743" s="7" t="str">
        <f t="shared" si="72"/>
        <v/>
      </c>
      <c r="Q743" s="7">
        <f t="shared" si="72"/>
        <v>1.4561526050350052E-2</v>
      </c>
    </row>
    <row r="744" spans="2:17">
      <c r="B744" s="17">
        <v>42412</v>
      </c>
      <c r="C744" s="8">
        <v>4781</v>
      </c>
      <c r="D744" s="8">
        <v>997</v>
      </c>
      <c r="E744" s="8">
        <v>3810</v>
      </c>
      <c r="F744" s="8"/>
      <c r="G744" s="8"/>
      <c r="H744" s="29"/>
      <c r="I744" s="10">
        <v>1835.28</v>
      </c>
      <c r="K744" s="7">
        <f t="shared" si="67"/>
        <v>-1.329751569876322E-2</v>
      </c>
      <c r="L744" s="7">
        <f t="shared" si="68"/>
        <v>-2.378704820282726E-2</v>
      </c>
      <c r="M744" s="7">
        <f t="shared" si="69"/>
        <v>0</v>
      </c>
      <c r="N744" s="7" t="str">
        <f t="shared" si="70"/>
        <v/>
      </c>
      <c r="O744" s="7" t="str">
        <f t="shared" si="71"/>
        <v/>
      </c>
      <c r="P744" s="7" t="str">
        <f t="shared" si="72"/>
        <v/>
      </c>
      <c r="Q744" s="7">
        <f t="shared" si="72"/>
        <v>-1.4207043725101115E-2</v>
      </c>
    </row>
    <row r="745" spans="2:17">
      <c r="B745" s="18">
        <v>42411</v>
      </c>
      <c r="C745" s="11">
        <v>4845</v>
      </c>
      <c r="D745" s="11">
        <v>1021</v>
      </c>
      <c r="E745" s="11">
        <v>3810</v>
      </c>
      <c r="F745" s="11"/>
      <c r="G745" s="11"/>
      <c r="H745" s="30"/>
      <c r="I745" s="31">
        <v>1861.54</v>
      </c>
      <c r="K745" s="7">
        <f t="shared" si="67"/>
        <v>1.032524614189184E-3</v>
      </c>
      <c r="L745" s="7">
        <f t="shared" si="68"/>
        <v>-4.8852075660493158E-3</v>
      </c>
      <c r="M745" s="7">
        <f t="shared" si="69"/>
        <v>2.6281224062694084E-3</v>
      </c>
      <c r="N745" s="7" t="str">
        <f t="shared" si="70"/>
        <v/>
      </c>
      <c r="O745" s="7" t="str">
        <f t="shared" si="71"/>
        <v/>
      </c>
      <c r="P745" s="7" t="str">
        <f t="shared" si="72"/>
        <v/>
      </c>
      <c r="Q745" s="7">
        <f t="shared" si="72"/>
        <v>-2.9769379268744383E-2</v>
      </c>
    </row>
    <row r="746" spans="2:17">
      <c r="B746" s="17">
        <v>42405</v>
      </c>
      <c r="C746" s="8">
        <v>4840</v>
      </c>
      <c r="D746" s="8">
        <v>1026</v>
      </c>
      <c r="E746" s="8">
        <v>3800</v>
      </c>
      <c r="F746" s="8"/>
      <c r="G746" s="8"/>
      <c r="H746" s="29"/>
      <c r="I746" s="10">
        <v>1917.79</v>
      </c>
      <c r="K746" s="7">
        <f t="shared" si="67"/>
        <v>2.0666636808559125E-2</v>
      </c>
      <c r="L746" s="7">
        <f t="shared" si="68"/>
        <v>1.4727806710243386E-2</v>
      </c>
      <c r="M746" s="7">
        <f t="shared" si="69"/>
        <v>-5.1293294387550578E-2</v>
      </c>
      <c r="N746" s="7" t="str">
        <f t="shared" si="70"/>
        <v/>
      </c>
      <c r="O746" s="7" t="str">
        <f t="shared" si="71"/>
        <v/>
      </c>
      <c r="P746" s="7" t="str">
        <f t="shared" si="72"/>
        <v/>
      </c>
      <c r="Q746" s="7">
        <f t="shared" si="72"/>
        <v>7.981116997509203E-4</v>
      </c>
    </row>
    <row r="747" spans="2:17">
      <c r="B747" s="17">
        <v>42404</v>
      </c>
      <c r="C747" s="8">
        <v>4741</v>
      </c>
      <c r="D747" s="8">
        <v>1011</v>
      </c>
      <c r="E747" s="8">
        <v>4000</v>
      </c>
      <c r="F747" s="8"/>
      <c r="G747" s="8"/>
      <c r="H747" s="29"/>
      <c r="I747" s="10">
        <v>1916.26</v>
      </c>
      <c r="K747" s="7">
        <f t="shared" si="67"/>
        <v>-2.2730621029410536E-2</v>
      </c>
      <c r="L747" s="7">
        <f t="shared" si="68"/>
        <v>0</v>
      </c>
      <c r="M747" s="7">
        <f t="shared" si="69"/>
        <v>-2.5911381784500895E-2</v>
      </c>
      <c r="N747" s="7" t="str">
        <f t="shared" si="70"/>
        <v/>
      </c>
      <c r="O747" s="7" t="str">
        <f t="shared" si="71"/>
        <v/>
      </c>
      <c r="P747" s="7" t="str">
        <f t="shared" si="72"/>
        <v/>
      </c>
      <c r="Q747" s="7">
        <f t="shared" si="72"/>
        <v>1.3444106109329938E-2</v>
      </c>
    </row>
    <row r="748" spans="2:17">
      <c r="B748" s="17">
        <v>42403</v>
      </c>
      <c r="C748" s="8">
        <v>4850</v>
      </c>
      <c r="D748" s="8">
        <v>1011</v>
      </c>
      <c r="E748" s="8">
        <v>4105</v>
      </c>
      <c r="F748" s="8"/>
      <c r="G748" s="8"/>
      <c r="H748" s="29"/>
      <c r="I748" s="10">
        <v>1890.67</v>
      </c>
      <c r="K748" s="7">
        <f t="shared" si="67"/>
        <v>-3.0880106885765052E-3</v>
      </c>
      <c r="L748" s="7">
        <f t="shared" si="68"/>
        <v>0</v>
      </c>
      <c r="M748" s="7">
        <f t="shared" si="69"/>
        <v>0</v>
      </c>
      <c r="N748" s="7" t="str">
        <f t="shared" si="70"/>
        <v/>
      </c>
      <c r="O748" s="7" t="str">
        <f t="shared" si="71"/>
        <v/>
      </c>
      <c r="P748" s="7" t="str">
        <f t="shared" si="72"/>
        <v/>
      </c>
      <c r="Q748" s="7">
        <f t="shared" si="72"/>
        <v>-8.3902874706337002E-3</v>
      </c>
    </row>
    <row r="749" spans="2:17">
      <c r="B749" s="35">
        <v>42402</v>
      </c>
      <c r="C749" s="36">
        <v>4865</v>
      </c>
      <c r="D749" s="36">
        <v>1011</v>
      </c>
      <c r="E749" s="36">
        <v>4105</v>
      </c>
      <c r="F749" s="36"/>
      <c r="G749" s="36"/>
      <c r="H749" s="32"/>
      <c r="I749" s="33">
        <v>1906.6</v>
      </c>
      <c r="K749" s="7">
        <f t="shared" si="67"/>
        <v>-1.0272214565300254E-3</v>
      </c>
      <c r="L749" s="7">
        <f t="shared" si="68"/>
        <v>0</v>
      </c>
      <c r="M749" s="7">
        <f t="shared" si="69"/>
        <v>-4.2914809145351604E-2</v>
      </c>
      <c r="N749" s="7" t="str">
        <f t="shared" si="70"/>
        <v/>
      </c>
      <c r="O749" s="7" t="str">
        <f t="shared" si="71"/>
        <v/>
      </c>
      <c r="P749" s="7" t="str">
        <f t="shared" si="72"/>
        <v/>
      </c>
      <c r="Q749" s="7">
        <f t="shared" si="72"/>
        <v>-9.5109057968955912E-3</v>
      </c>
    </row>
    <row r="750" spans="2:17">
      <c r="B750" s="18">
        <v>42401</v>
      </c>
      <c r="C750" s="11">
        <v>4870</v>
      </c>
      <c r="D750" s="11">
        <v>1011</v>
      </c>
      <c r="E750" s="11">
        <v>4285</v>
      </c>
      <c r="F750" s="11"/>
      <c r="G750" s="11"/>
      <c r="H750" s="30"/>
      <c r="I750" s="31">
        <v>1924.82</v>
      </c>
    </row>
    <row r="751" spans="2:17">
      <c r="B751" s="17">
        <v>42398</v>
      </c>
      <c r="C751" s="8">
        <v>4949</v>
      </c>
      <c r="D751" s="8">
        <v>1007</v>
      </c>
      <c r="E751" s="8">
        <v>4135</v>
      </c>
      <c r="F751" s="8"/>
      <c r="G751" s="8"/>
      <c r="H751" s="29"/>
      <c r="I751" s="10">
        <v>1912.06</v>
      </c>
    </row>
    <row r="752" spans="2:17">
      <c r="B752" s="17">
        <v>42397</v>
      </c>
      <c r="C752" s="8">
        <v>4919</v>
      </c>
      <c r="D752" s="8">
        <v>1002</v>
      </c>
      <c r="E752" s="8">
        <v>3795</v>
      </c>
      <c r="F752" s="8"/>
      <c r="G752" s="8"/>
      <c r="H752" s="29"/>
      <c r="I752" s="10">
        <v>1906.94</v>
      </c>
    </row>
    <row r="753" spans="2:9">
      <c r="B753" s="17">
        <v>42396</v>
      </c>
      <c r="C753" s="8">
        <v>4949</v>
      </c>
      <c r="D753" s="8">
        <v>983</v>
      </c>
      <c r="E753" s="8">
        <v>3760</v>
      </c>
      <c r="F753" s="8"/>
      <c r="G753" s="8"/>
      <c r="H753" s="29"/>
      <c r="I753" s="10">
        <v>1897.87</v>
      </c>
    </row>
    <row r="754" spans="2:9">
      <c r="B754" s="17">
        <v>42395</v>
      </c>
      <c r="C754" s="8">
        <v>4978</v>
      </c>
      <c r="D754" s="8">
        <v>997</v>
      </c>
      <c r="E754" s="8">
        <v>3760</v>
      </c>
      <c r="F754" s="8"/>
      <c r="G754" s="8"/>
      <c r="H754" s="29"/>
      <c r="I754" s="10">
        <v>1871.69</v>
      </c>
    </row>
    <row r="755" spans="2:9">
      <c r="B755" s="18">
        <v>42394</v>
      </c>
      <c r="C755" s="11">
        <v>5008</v>
      </c>
      <c r="D755" s="11">
        <v>988</v>
      </c>
      <c r="E755" s="11">
        <v>3780</v>
      </c>
      <c r="F755" s="11"/>
      <c r="G755" s="11"/>
      <c r="H755" s="30"/>
      <c r="I755" s="31">
        <v>1893.43</v>
      </c>
    </row>
    <row r="756" spans="2:9">
      <c r="B756" s="17">
        <v>42391</v>
      </c>
      <c r="C756" s="8">
        <v>4988</v>
      </c>
      <c r="D756" s="8">
        <v>974</v>
      </c>
      <c r="E756" s="8">
        <v>3885</v>
      </c>
      <c r="F756" s="8"/>
      <c r="G756" s="8"/>
      <c r="H756" s="29"/>
      <c r="I756" s="10">
        <v>1879.43</v>
      </c>
    </row>
    <row r="757" spans="2:9">
      <c r="B757" s="17">
        <v>42390</v>
      </c>
      <c r="C757" s="8">
        <v>4786</v>
      </c>
      <c r="D757" s="8">
        <v>964</v>
      </c>
      <c r="E757" s="8">
        <v>3885</v>
      </c>
      <c r="F757" s="8"/>
      <c r="G757" s="8"/>
      <c r="H757" s="29"/>
      <c r="I757" s="10">
        <v>1840.53</v>
      </c>
    </row>
    <row r="758" spans="2:9">
      <c r="B758" s="17">
        <v>42389</v>
      </c>
      <c r="C758" s="8">
        <v>4939</v>
      </c>
      <c r="D758" s="8">
        <v>978</v>
      </c>
      <c r="E758" s="8">
        <v>3875</v>
      </c>
      <c r="F758" s="8"/>
      <c r="G758" s="8"/>
      <c r="H758" s="29"/>
      <c r="I758" s="10">
        <v>1845.45</v>
      </c>
    </row>
    <row r="759" spans="2:9">
      <c r="B759" s="17">
        <v>42388</v>
      </c>
      <c r="C759" s="8">
        <v>5117</v>
      </c>
      <c r="D759" s="8">
        <v>993</v>
      </c>
      <c r="E759" s="8">
        <v>3875</v>
      </c>
      <c r="F759" s="8"/>
      <c r="G759" s="8"/>
      <c r="H759" s="29"/>
      <c r="I759" s="10">
        <v>1889.64</v>
      </c>
    </row>
    <row r="760" spans="2:9">
      <c r="B760" s="18">
        <v>42387</v>
      </c>
      <c r="C760" s="11">
        <v>5008</v>
      </c>
      <c r="D760" s="11">
        <v>983</v>
      </c>
      <c r="E760" s="11">
        <v>3980</v>
      </c>
      <c r="F760" s="11"/>
      <c r="G760" s="11"/>
      <c r="H760" s="30"/>
      <c r="I760" s="31">
        <v>1878.45</v>
      </c>
    </row>
    <row r="761" spans="2:9">
      <c r="B761" s="17">
        <v>42384</v>
      </c>
      <c r="C761" s="8">
        <v>5048</v>
      </c>
      <c r="D761" s="8">
        <v>983</v>
      </c>
      <c r="E761" s="8">
        <v>3980</v>
      </c>
      <c r="F761" s="8"/>
      <c r="G761" s="8"/>
      <c r="H761" s="29"/>
      <c r="I761" s="10">
        <v>1878.87</v>
      </c>
    </row>
    <row r="762" spans="2:9">
      <c r="B762" s="17">
        <v>42383</v>
      </c>
      <c r="C762" s="8">
        <v>5087</v>
      </c>
      <c r="D762" s="8">
        <v>993</v>
      </c>
      <c r="E762" s="8">
        <v>3980</v>
      </c>
      <c r="F762" s="8"/>
      <c r="G762" s="8"/>
      <c r="H762" s="29"/>
      <c r="I762" s="10">
        <v>1900.01</v>
      </c>
    </row>
    <row r="763" spans="2:9">
      <c r="B763" s="17">
        <v>42382</v>
      </c>
      <c r="C763" s="8">
        <v>5186</v>
      </c>
      <c r="D763" s="8">
        <v>1007</v>
      </c>
      <c r="E763" s="8">
        <v>3690</v>
      </c>
      <c r="F763" s="8"/>
      <c r="G763" s="8"/>
      <c r="H763" s="29"/>
      <c r="I763" s="10">
        <v>1916.28</v>
      </c>
    </row>
    <row r="764" spans="2:9">
      <c r="B764" s="17">
        <v>42381</v>
      </c>
      <c r="C764" s="8">
        <v>5048</v>
      </c>
      <c r="D764" s="8">
        <v>1016</v>
      </c>
      <c r="E764" s="8">
        <v>3710</v>
      </c>
      <c r="F764" s="8"/>
      <c r="G764" s="8"/>
      <c r="H764" s="29"/>
      <c r="I764" s="10">
        <v>1890.86</v>
      </c>
    </row>
    <row r="765" spans="2:9">
      <c r="B765" s="18">
        <v>42380</v>
      </c>
      <c r="C765" s="11">
        <v>5067</v>
      </c>
      <c r="D765" s="11">
        <v>1040</v>
      </c>
      <c r="E765" s="11">
        <v>3355</v>
      </c>
      <c r="F765" s="11"/>
      <c r="G765" s="11"/>
      <c r="H765" s="30"/>
      <c r="I765" s="31">
        <v>1894.84</v>
      </c>
    </row>
    <row r="766" spans="2:9">
      <c r="B766" s="17">
        <v>42377</v>
      </c>
      <c r="C766" s="8">
        <v>5067</v>
      </c>
      <c r="D766" s="8">
        <v>1045</v>
      </c>
      <c r="E766" s="8">
        <v>4050</v>
      </c>
      <c r="F766" s="8"/>
      <c r="G766" s="8"/>
      <c r="H766" s="29"/>
      <c r="I766" s="10">
        <v>1917.62</v>
      </c>
    </row>
    <row r="767" spans="2:9">
      <c r="B767" s="17">
        <v>42376</v>
      </c>
      <c r="C767" s="8">
        <v>5206</v>
      </c>
      <c r="D767" s="8">
        <v>1073</v>
      </c>
      <c r="E767" s="8">
        <v>4060</v>
      </c>
      <c r="F767" s="8"/>
      <c r="G767" s="8"/>
      <c r="H767" s="29"/>
      <c r="I767" s="10">
        <v>1904.33</v>
      </c>
    </row>
    <row r="768" spans="2:9">
      <c r="B768" s="17">
        <v>42375</v>
      </c>
      <c r="C768" s="8">
        <v>5127</v>
      </c>
      <c r="D768" s="8">
        <v>1078</v>
      </c>
      <c r="E768" s="8">
        <v>4080</v>
      </c>
      <c r="F768" s="8"/>
      <c r="G768" s="8"/>
      <c r="H768" s="29"/>
      <c r="I768" s="10">
        <v>1925.43</v>
      </c>
    </row>
    <row r="769" spans="2:9">
      <c r="B769" s="17">
        <v>42374</v>
      </c>
      <c r="C769" s="8">
        <v>5057</v>
      </c>
      <c r="D769" s="8">
        <v>1097</v>
      </c>
      <c r="E769" s="8">
        <v>4090</v>
      </c>
      <c r="F769" s="8"/>
      <c r="G769" s="8"/>
      <c r="H769" s="29"/>
      <c r="I769" s="10">
        <v>1930.53</v>
      </c>
    </row>
    <row r="770" spans="2:9">
      <c r="B770" s="18">
        <v>42373</v>
      </c>
      <c r="C770" s="11">
        <v>5136</v>
      </c>
      <c r="D770" s="11">
        <v>1097</v>
      </c>
      <c r="E770" s="11">
        <v>4100</v>
      </c>
      <c r="F770" s="11"/>
      <c r="G770" s="11"/>
      <c r="H770" s="30"/>
      <c r="I770" s="31">
        <v>1918.76</v>
      </c>
    </row>
    <row r="771" spans="2:9">
      <c r="B771" s="17">
        <v>42368</v>
      </c>
      <c r="C771" s="8">
        <v>5334</v>
      </c>
      <c r="D771" s="8">
        <v>1101</v>
      </c>
      <c r="E771" s="8">
        <v>3995</v>
      </c>
      <c r="F771" s="8"/>
      <c r="G771" s="8"/>
      <c r="H771" s="29"/>
      <c r="I771" s="10">
        <v>1961.31</v>
      </c>
    </row>
    <row r="772" spans="2:9">
      <c r="B772" s="17">
        <v>42367</v>
      </c>
      <c r="C772" s="8">
        <v>5314</v>
      </c>
      <c r="D772" s="8">
        <v>1115</v>
      </c>
      <c r="E772" s="8">
        <v>3995</v>
      </c>
      <c r="F772" s="8"/>
      <c r="G772" s="8"/>
      <c r="H772" s="29"/>
      <c r="I772" s="10">
        <v>1966.31</v>
      </c>
    </row>
    <row r="773" spans="2:9">
      <c r="B773" s="17">
        <v>42366</v>
      </c>
      <c r="C773" s="8">
        <v>5887</v>
      </c>
      <c r="D773" s="8">
        <v>1097</v>
      </c>
      <c r="E773" s="8">
        <v>3830</v>
      </c>
      <c r="F773" s="8"/>
      <c r="G773" s="8"/>
      <c r="H773" s="29"/>
      <c r="I773" s="10">
        <v>1964.06</v>
      </c>
    </row>
    <row r="774" spans="2:9">
      <c r="B774" s="17">
        <v>42362</v>
      </c>
      <c r="C774" s="8">
        <v>5848</v>
      </c>
      <c r="D774" s="8">
        <v>1106</v>
      </c>
      <c r="E774" s="8">
        <v>4085</v>
      </c>
      <c r="F774" s="8"/>
      <c r="G774" s="8"/>
      <c r="H774" s="29"/>
      <c r="I774" s="10">
        <v>1990.65</v>
      </c>
    </row>
    <row r="775" spans="2:9">
      <c r="B775" s="18">
        <v>42361</v>
      </c>
      <c r="C775" s="11">
        <v>5818</v>
      </c>
      <c r="D775" s="11">
        <v>1106</v>
      </c>
      <c r="E775" s="11">
        <v>4085</v>
      </c>
      <c r="F775" s="11"/>
      <c r="G775" s="11"/>
      <c r="H775" s="30"/>
      <c r="I775" s="31">
        <v>1999.22</v>
      </c>
    </row>
    <row r="776" spans="2:9">
      <c r="B776" s="17">
        <v>42360</v>
      </c>
      <c r="C776" s="8">
        <v>5788</v>
      </c>
      <c r="D776" s="8">
        <v>1097</v>
      </c>
      <c r="E776" s="8">
        <v>4085</v>
      </c>
      <c r="F776" s="8"/>
      <c r="G776" s="8"/>
      <c r="H776" s="29"/>
      <c r="I776" s="10">
        <v>1992.56</v>
      </c>
    </row>
    <row r="777" spans="2:9">
      <c r="B777" s="17">
        <v>42359</v>
      </c>
      <c r="C777" s="8">
        <v>5877</v>
      </c>
      <c r="D777" s="8">
        <v>1097</v>
      </c>
      <c r="E777" s="8">
        <v>4125</v>
      </c>
      <c r="F777" s="8"/>
      <c r="G777" s="8"/>
      <c r="H777" s="29"/>
      <c r="I777" s="10">
        <v>1981.19</v>
      </c>
    </row>
    <row r="778" spans="2:9">
      <c r="B778" s="17">
        <v>42356</v>
      </c>
      <c r="C778" s="8">
        <v>5818</v>
      </c>
      <c r="D778" s="8">
        <v>1106</v>
      </c>
      <c r="E778" s="8">
        <v>4125</v>
      </c>
      <c r="F778" s="8"/>
      <c r="G778" s="8"/>
      <c r="H778" s="29"/>
      <c r="I778" s="10">
        <v>1975.32</v>
      </c>
    </row>
    <row r="779" spans="2:9">
      <c r="B779" s="17">
        <v>42355</v>
      </c>
      <c r="C779" s="8">
        <v>5788</v>
      </c>
      <c r="D779" s="8">
        <v>1074</v>
      </c>
      <c r="E779" s="8">
        <v>4125</v>
      </c>
      <c r="F779" s="8"/>
      <c r="G779" s="8"/>
      <c r="H779" s="29"/>
      <c r="I779" s="10">
        <v>1977.96</v>
      </c>
    </row>
    <row r="780" spans="2:9">
      <c r="B780" s="18">
        <v>42354</v>
      </c>
      <c r="C780" s="11">
        <v>5788</v>
      </c>
      <c r="D780" s="11">
        <v>1087</v>
      </c>
      <c r="E780" s="11">
        <v>4125</v>
      </c>
      <c r="F780" s="11"/>
      <c r="G780" s="11"/>
      <c r="H780" s="30"/>
      <c r="I780" s="31">
        <v>1969.4</v>
      </c>
    </row>
    <row r="781" spans="2:9">
      <c r="B781" s="17">
        <v>42353</v>
      </c>
      <c r="C781" s="8">
        <v>5946</v>
      </c>
      <c r="D781" s="8">
        <v>1083</v>
      </c>
      <c r="E781" s="8">
        <v>3980</v>
      </c>
      <c r="F781" s="8"/>
      <c r="G781" s="8"/>
      <c r="H781" s="29"/>
      <c r="I781" s="10">
        <v>1932.97</v>
      </c>
    </row>
    <row r="782" spans="2:9">
      <c r="B782" s="17">
        <v>42352</v>
      </c>
      <c r="C782" s="8">
        <v>5650</v>
      </c>
      <c r="D782" s="8">
        <v>1078</v>
      </c>
      <c r="E782" s="8">
        <v>4195</v>
      </c>
      <c r="F782" s="8"/>
      <c r="G782" s="8"/>
      <c r="H782" s="29"/>
      <c r="I782" s="10">
        <v>1927.82</v>
      </c>
    </row>
    <row r="783" spans="2:9">
      <c r="B783" s="17">
        <v>42349</v>
      </c>
      <c r="C783" s="8">
        <v>5532</v>
      </c>
      <c r="D783" s="8">
        <v>1092</v>
      </c>
      <c r="E783" s="8">
        <v>4285</v>
      </c>
      <c r="F783" s="8"/>
      <c r="G783" s="8"/>
      <c r="H783" s="29"/>
      <c r="I783" s="10">
        <v>1948.62</v>
      </c>
    </row>
    <row r="784" spans="2:9">
      <c r="B784" s="17">
        <v>42348</v>
      </c>
      <c r="C784" s="8">
        <v>5601</v>
      </c>
      <c r="D784" s="8">
        <v>1074</v>
      </c>
      <c r="E784" s="8">
        <v>4310</v>
      </c>
      <c r="F784" s="8"/>
      <c r="G784" s="8"/>
      <c r="H784" s="29"/>
      <c r="I784" s="10">
        <v>1952.07</v>
      </c>
    </row>
    <row r="785" spans="2:9">
      <c r="B785" s="18">
        <v>42347</v>
      </c>
      <c r="C785" s="11">
        <v>5729</v>
      </c>
      <c r="D785" s="11">
        <v>1060</v>
      </c>
      <c r="E785" s="11">
        <v>4200</v>
      </c>
      <c r="F785" s="11"/>
      <c r="G785" s="11"/>
      <c r="H785" s="30"/>
      <c r="I785" s="31">
        <v>1948.24</v>
      </c>
    </row>
    <row r="786" spans="2:9">
      <c r="B786" s="17">
        <v>42346</v>
      </c>
      <c r="C786" s="8">
        <v>5660</v>
      </c>
      <c r="D786" s="8">
        <v>1087</v>
      </c>
      <c r="E786" s="8">
        <v>4210</v>
      </c>
      <c r="F786" s="8"/>
      <c r="G786" s="8"/>
      <c r="H786" s="29"/>
      <c r="I786" s="10">
        <v>1949.04</v>
      </c>
    </row>
    <row r="787" spans="2:9">
      <c r="B787" s="17">
        <v>42345</v>
      </c>
      <c r="C787" s="8">
        <v>5581</v>
      </c>
      <c r="D787" s="8">
        <v>1078</v>
      </c>
      <c r="E787" s="8">
        <v>4210</v>
      </c>
      <c r="F787" s="8"/>
      <c r="G787" s="8"/>
      <c r="H787" s="29"/>
      <c r="I787" s="10">
        <v>1963.67</v>
      </c>
    </row>
    <row r="788" spans="2:9">
      <c r="B788" s="17">
        <v>42342</v>
      </c>
      <c r="C788" s="8">
        <v>5482</v>
      </c>
      <c r="D788" s="8">
        <v>1097</v>
      </c>
      <c r="E788" s="8">
        <v>4270</v>
      </c>
      <c r="F788" s="8"/>
      <c r="G788" s="8"/>
      <c r="H788" s="29"/>
      <c r="I788" s="10">
        <v>1974.4</v>
      </c>
    </row>
    <row r="789" spans="2:9">
      <c r="B789" s="17">
        <v>42341</v>
      </c>
      <c r="C789" s="8">
        <v>5532</v>
      </c>
      <c r="D789" s="8">
        <v>1097</v>
      </c>
      <c r="E789" s="8">
        <v>4200</v>
      </c>
      <c r="F789" s="8"/>
      <c r="G789" s="8"/>
      <c r="H789" s="29"/>
      <c r="I789" s="10">
        <v>1994.07</v>
      </c>
    </row>
    <row r="790" spans="2:9">
      <c r="B790" s="18">
        <v>42340</v>
      </c>
      <c r="C790" s="11">
        <v>5719</v>
      </c>
      <c r="D790" s="11">
        <v>1101</v>
      </c>
      <c r="E790" s="11">
        <v>4260</v>
      </c>
      <c r="F790" s="11"/>
      <c r="G790" s="11"/>
      <c r="H790" s="30"/>
      <c r="I790" s="31">
        <v>2009.29</v>
      </c>
    </row>
    <row r="791" spans="2:9">
      <c r="B791" s="17">
        <v>42339</v>
      </c>
      <c r="C791" s="8">
        <v>5482</v>
      </c>
      <c r="D791" s="8">
        <v>1115</v>
      </c>
      <c r="E791" s="8">
        <v>4380</v>
      </c>
      <c r="F791" s="8"/>
      <c r="G791" s="8"/>
      <c r="H791" s="29"/>
      <c r="I791" s="10">
        <v>2023.93</v>
      </c>
    </row>
    <row r="792" spans="2:9">
      <c r="B792" s="17">
        <v>42338</v>
      </c>
      <c r="C792" s="8">
        <v>5453</v>
      </c>
      <c r="D792" s="8">
        <v>1087</v>
      </c>
      <c r="E792" s="8">
        <v>4380</v>
      </c>
      <c r="F792" s="8"/>
      <c r="G792" s="8"/>
      <c r="H792" s="29"/>
      <c r="I792" s="10">
        <v>1991.97</v>
      </c>
    </row>
    <row r="793" spans="2:9">
      <c r="B793" s="17">
        <v>42335</v>
      </c>
      <c r="C793" s="8">
        <v>5492</v>
      </c>
      <c r="D793" s="8">
        <v>1074</v>
      </c>
      <c r="E793" s="8">
        <v>4160</v>
      </c>
      <c r="F793" s="8"/>
      <c r="G793" s="8"/>
      <c r="H793" s="29"/>
      <c r="I793" s="10">
        <v>2028.99</v>
      </c>
    </row>
    <row r="794" spans="2:9">
      <c r="B794" s="17">
        <v>42334</v>
      </c>
      <c r="C794" s="8">
        <v>5630</v>
      </c>
      <c r="D794" s="8">
        <v>1074</v>
      </c>
      <c r="E794" s="8">
        <v>4435</v>
      </c>
      <c r="F794" s="8"/>
      <c r="G794" s="8"/>
      <c r="H794" s="29"/>
      <c r="I794" s="10">
        <v>2030.68</v>
      </c>
    </row>
    <row r="795" spans="2:9">
      <c r="B795" s="18">
        <v>42333</v>
      </c>
      <c r="C795" s="11">
        <v>5561</v>
      </c>
      <c r="D795" s="11">
        <v>1069</v>
      </c>
      <c r="E795" s="11">
        <v>4485</v>
      </c>
      <c r="F795" s="11"/>
      <c r="G795" s="11"/>
      <c r="H795" s="30"/>
      <c r="I795" s="31">
        <v>2009.42</v>
      </c>
    </row>
    <row r="796" spans="2:9">
      <c r="B796" s="17">
        <v>42332</v>
      </c>
      <c r="C796" s="8">
        <v>5611</v>
      </c>
      <c r="D796" s="8">
        <v>1032</v>
      </c>
      <c r="E796" s="8">
        <v>4440</v>
      </c>
      <c r="F796" s="8"/>
      <c r="G796" s="8"/>
      <c r="H796" s="29"/>
      <c r="I796" s="10">
        <v>2016.29</v>
      </c>
    </row>
    <row r="797" spans="2:9">
      <c r="B797" s="17">
        <v>42331</v>
      </c>
      <c r="C797" s="8">
        <v>5532</v>
      </c>
      <c r="D797" s="8">
        <v>1000</v>
      </c>
      <c r="E797" s="8">
        <v>4125</v>
      </c>
      <c r="F797" s="8"/>
      <c r="G797" s="8"/>
      <c r="H797" s="29"/>
      <c r="I797" s="10">
        <v>2003.7</v>
      </c>
    </row>
    <row r="798" spans="2:9">
      <c r="B798" s="17">
        <v>42328</v>
      </c>
      <c r="C798" s="8">
        <v>5620</v>
      </c>
      <c r="D798" s="8">
        <v>1014</v>
      </c>
      <c r="E798" s="8">
        <v>4495</v>
      </c>
      <c r="F798" s="8"/>
      <c r="G798" s="8"/>
      <c r="H798" s="29"/>
      <c r="I798" s="10">
        <v>1989.86</v>
      </c>
    </row>
    <row r="799" spans="2:9">
      <c r="B799" s="17">
        <v>42327</v>
      </c>
      <c r="C799" s="8">
        <v>5581</v>
      </c>
      <c r="D799" s="8">
        <v>1005</v>
      </c>
      <c r="E799" s="8">
        <v>4300</v>
      </c>
      <c r="F799" s="8"/>
      <c r="G799" s="8"/>
      <c r="H799" s="29"/>
      <c r="I799" s="10">
        <v>1988.91</v>
      </c>
    </row>
    <row r="800" spans="2:9">
      <c r="B800" s="18">
        <v>42326</v>
      </c>
      <c r="C800" s="11">
        <v>5472</v>
      </c>
      <c r="D800" s="11">
        <v>1023</v>
      </c>
      <c r="E800" s="11">
        <v>4300</v>
      </c>
      <c r="F800" s="11"/>
      <c r="G800" s="11"/>
      <c r="H800" s="30"/>
      <c r="I800" s="31">
        <v>1962.88</v>
      </c>
    </row>
    <row r="801" spans="2:9">
      <c r="B801" s="17">
        <v>42325</v>
      </c>
      <c r="C801" s="8">
        <v>5453</v>
      </c>
      <c r="D801" s="8">
        <v>1037</v>
      </c>
      <c r="E801" s="8">
        <v>4300</v>
      </c>
      <c r="F801" s="8"/>
      <c r="G801" s="8"/>
      <c r="H801" s="29"/>
      <c r="I801" s="10">
        <v>1963.58</v>
      </c>
    </row>
    <row r="802" spans="2:9">
      <c r="B802" s="17">
        <v>42324</v>
      </c>
      <c r="C802" s="8">
        <v>5650</v>
      </c>
      <c r="D802" s="8">
        <v>1046</v>
      </c>
      <c r="E802" s="8">
        <v>4300</v>
      </c>
      <c r="F802" s="8"/>
      <c r="G802" s="8"/>
      <c r="H802" s="29"/>
      <c r="I802" s="10">
        <v>1943.02</v>
      </c>
    </row>
    <row r="803" spans="2:9">
      <c r="B803" s="17">
        <v>42321</v>
      </c>
      <c r="C803" s="8">
        <v>5591</v>
      </c>
      <c r="D803" s="8">
        <v>1060</v>
      </c>
      <c r="E803" s="8">
        <v>4255</v>
      </c>
      <c r="F803" s="8"/>
      <c r="G803" s="8"/>
      <c r="H803" s="29"/>
      <c r="I803" s="10">
        <v>1973.29</v>
      </c>
    </row>
    <row r="804" spans="2:9">
      <c r="B804" s="17">
        <v>42320</v>
      </c>
      <c r="C804" s="8">
        <v>5709</v>
      </c>
      <c r="D804" s="8">
        <v>1055</v>
      </c>
      <c r="E804" s="8">
        <v>4255</v>
      </c>
      <c r="F804" s="8"/>
      <c r="G804" s="8"/>
      <c r="H804" s="29"/>
      <c r="I804" s="10">
        <v>1993.36</v>
      </c>
    </row>
    <row r="805" spans="2:9">
      <c r="B805" s="18">
        <v>42319</v>
      </c>
      <c r="C805" s="11">
        <v>5620</v>
      </c>
      <c r="D805" s="11">
        <v>1083</v>
      </c>
      <c r="E805" s="11">
        <v>4255</v>
      </c>
      <c r="F805" s="11"/>
      <c r="G805" s="11"/>
      <c r="H805" s="30"/>
      <c r="I805" s="31">
        <v>1997.27</v>
      </c>
    </row>
    <row r="806" spans="2:9">
      <c r="B806" s="17">
        <v>42318</v>
      </c>
      <c r="C806" s="8">
        <v>5640</v>
      </c>
      <c r="D806" s="8">
        <v>1060</v>
      </c>
      <c r="E806" s="8">
        <v>4255</v>
      </c>
      <c r="F806" s="8"/>
      <c r="G806" s="8"/>
      <c r="H806" s="29"/>
      <c r="I806" s="10">
        <v>1996.59</v>
      </c>
    </row>
    <row r="807" spans="2:9">
      <c r="B807" s="17">
        <v>42317</v>
      </c>
      <c r="C807" s="8">
        <v>5769</v>
      </c>
      <c r="D807" s="8">
        <v>1083</v>
      </c>
      <c r="E807" s="8">
        <v>4255</v>
      </c>
      <c r="F807" s="8"/>
      <c r="G807" s="8"/>
      <c r="H807" s="29"/>
      <c r="I807" s="10">
        <v>2025.7</v>
      </c>
    </row>
    <row r="808" spans="2:9">
      <c r="B808" s="17">
        <v>42314</v>
      </c>
      <c r="C808" s="8">
        <v>5966</v>
      </c>
      <c r="D808" s="8">
        <v>1175</v>
      </c>
      <c r="E808" s="8">
        <v>4255</v>
      </c>
      <c r="F808" s="8"/>
      <c r="G808" s="8"/>
      <c r="H808" s="29"/>
      <c r="I808" s="10">
        <v>2041.07</v>
      </c>
    </row>
    <row r="809" spans="2:9">
      <c r="B809" s="17">
        <v>42313</v>
      </c>
      <c r="C809" s="8">
        <v>5976</v>
      </c>
      <c r="D809" s="8">
        <v>1179</v>
      </c>
      <c r="E809" s="8">
        <v>4255</v>
      </c>
      <c r="F809" s="8"/>
      <c r="G809" s="8"/>
      <c r="H809" s="29"/>
      <c r="I809" s="10">
        <v>2049.41</v>
      </c>
    </row>
    <row r="810" spans="2:9">
      <c r="B810" s="18">
        <v>42312</v>
      </c>
      <c r="C810" s="11">
        <v>5877</v>
      </c>
      <c r="D810" s="11">
        <v>1170</v>
      </c>
      <c r="E810" s="11">
        <v>4255</v>
      </c>
      <c r="F810" s="11"/>
      <c r="G810" s="11"/>
      <c r="H810" s="30"/>
      <c r="I810" s="31">
        <v>2052.77</v>
      </c>
    </row>
    <row r="811" spans="2:9">
      <c r="B811" s="17">
        <v>42311</v>
      </c>
      <c r="C811" s="8">
        <v>5867</v>
      </c>
      <c r="D811" s="8">
        <v>1211</v>
      </c>
      <c r="E811" s="8">
        <v>4210</v>
      </c>
      <c r="F811" s="8"/>
      <c r="G811" s="8"/>
      <c r="H811" s="29"/>
      <c r="I811" s="10">
        <v>2048.4</v>
      </c>
    </row>
    <row r="812" spans="2:9">
      <c r="B812" s="17">
        <v>42310</v>
      </c>
      <c r="C812" s="8">
        <v>5828</v>
      </c>
      <c r="D812" s="8">
        <v>1211</v>
      </c>
      <c r="E812" s="8">
        <v>4300</v>
      </c>
      <c r="F812" s="8"/>
      <c r="G812" s="8"/>
      <c r="H812" s="29"/>
      <c r="I812" s="10">
        <v>2035.24</v>
      </c>
    </row>
    <row r="813" spans="2:9">
      <c r="B813" s="17">
        <v>42307</v>
      </c>
      <c r="C813" s="8">
        <v>5749</v>
      </c>
      <c r="D813" s="8">
        <v>1211</v>
      </c>
      <c r="E813" s="8">
        <v>4215</v>
      </c>
      <c r="F813" s="8"/>
      <c r="G813" s="8"/>
      <c r="H813" s="29"/>
      <c r="I813" s="10">
        <v>2029.47</v>
      </c>
    </row>
    <row r="814" spans="2:9">
      <c r="B814" s="17">
        <v>42306</v>
      </c>
      <c r="C814" s="8">
        <v>5739</v>
      </c>
      <c r="D814" s="8">
        <v>1211</v>
      </c>
      <c r="E814" s="8">
        <v>4385</v>
      </c>
      <c r="F814" s="8"/>
      <c r="G814" s="8"/>
      <c r="H814" s="29"/>
      <c r="I814" s="10">
        <v>2034.16</v>
      </c>
    </row>
    <row r="815" spans="2:9">
      <c r="B815" s="18">
        <v>42305</v>
      </c>
      <c r="C815" s="11">
        <v>5739</v>
      </c>
      <c r="D815" s="11">
        <v>1211</v>
      </c>
      <c r="E815" s="11">
        <v>4410</v>
      </c>
      <c r="F815" s="11"/>
      <c r="G815" s="11"/>
      <c r="H815" s="30"/>
      <c r="I815" s="31">
        <v>2042.51</v>
      </c>
    </row>
    <row r="816" spans="2:9">
      <c r="B816" s="17">
        <v>42304</v>
      </c>
      <c r="C816" s="8">
        <v>5690</v>
      </c>
      <c r="D816" s="8">
        <v>1211</v>
      </c>
      <c r="E816" s="8">
        <v>4415</v>
      </c>
      <c r="F816" s="8"/>
      <c r="G816" s="8"/>
      <c r="H816" s="29"/>
      <c r="I816" s="10">
        <v>2044.65</v>
      </c>
    </row>
    <row r="817" spans="2:9">
      <c r="B817" s="17">
        <v>42303</v>
      </c>
      <c r="C817" s="8">
        <v>5670</v>
      </c>
      <c r="D817" s="8">
        <v>1211</v>
      </c>
      <c r="E817" s="8">
        <v>4415</v>
      </c>
      <c r="F817" s="8"/>
      <c r="G817" s="8"/>
      <c r="H817" s="29"/>
      <c r="I817" s="10">
        <v>2048.08</v>
      </c>
    </row>
    <row r="818" spans="2:9">
      <c r="B818" s="17">
        <v>42300</v>
      </c>
      <c r="C818" s="8">
        <v>5551</v>
      </c>
      <c r="D818" s="8">
        <v>1211</v>
      </c>
      <c r="E818" s="8">
        <v>4415</v>
      </c>
      <c r="F818" s="8"/>
      <c r="G818" s="8"/>
      <c r="H818" s="29"/>
      <c r="I818" s="10">
        <v>2040.4</v>
      </c>
    </row>
    <row r="819" spans="2:9">
      <c r="B819" s="17">
        <v>42299</v>
      </c>
      <c r="C819" s="8">
        <v>5808</v>
      </c>
      <c r="D819" s="8">
        <v>1211</v>
      </c>
      <c r="E819" s="8">
        <v>4400</v>
      </c>
      <c r="F819" s="8"/>
      <c r="G819" s="8"/>
      <c r="H819" s="29"/>
      <c r="I819" s="10">
        <v>2023</v>
      </c>
    </row>
    <row r="820" spans="2:9">
      <c r="B820" s="18">
        <v>42298</v>
      </c>
      <c r="C820" s="11">
        <v>5699</v>
      </c>
      <c r="D820" s="11">
        <v>1211</v>
      </c>
      <c r="E820" s="11">
        <v>4565</v>
      </c>
      <c r="F820" s="11"/>
      <c r="G820" s="11"/>
      <c r="H820" s="30"/>
      <c r="I820" s="31">
        <v>2042.98</v>
      </c>
    </row>
    <row r="821" spans="2:9">
      <c r="B821" s="17">
        <v>42297</v>
      </c>
      <c r="C821" s="8">
        <v>5571</v>
      </c>
      <c r="D821" s="8">
        <v>1211</v>
      </c>
      <c r="E821" s="8">
        <v>4475</v>
      </c>
      <c r="F821" s="8"/>
      <c r="G821" s="8"/>
      <c r="H821" s="29"/>
      <c r="I821" s="10">
        <v>2039.36</v>
      </c>
    </row>
    <row r="822" spans="2:9">
      <c r="B822" s="17">
        <v>42296</v>
      </c>
      <c r="C822" s="8">
        <v>5680</v>
      </c>
      <c r="D822" s="8">
        <v>1175</v>
      </c>
      <c r="E822" s="8">
        <v>4440</v>
      </c>
      <c r="F822" s="8"/>
      <c r="G822" s="8"/>
      <c r="H822" s="29"/>
      <c r="I822" s="10">
        <v>2030.27</v>
      </c>
    </row>
    <row r="823" spans="2:9">
      <c r="B823" s="17">
        <v>42293</v>
      </c>
      <c r="C823" s="8">
        <v>5699</v>
      </c>
      <c r="D823" s="8">
        <v>1154</v>
      </c>
      <c r="E823" s="8">
        <v>4440</v>
      </c>
      <c r="F823" s="8"/>
      <c r="G823" s="8"/>
      <c r="H823" s="29"/>
      <c r="I823" s="10">
        <v>2030.26</v>
      </c>
    </row>
    <row r="824" spans="2:9">
      <c r="B824" s="17">
        <v>42292</v>
      </c>
      <c r="C824" s="8">
        <v>5729</v>
      </c>
      <c r="D824" s="8">
        <v>1154</v>
      </c>
      <c r="E824" s="8">
        <v>4440</v>
      </c>
      <c r="F824" s="8"/>
      <c r="G824" s="8"/>
      <c r="H824" s="29"/>
      <c r="I824" s="10">
        <v>2033.27</v>
      </c>
    </row>
    <row r="825" spans="2:9">
      <c r="B825" s="18">
        <v>42291</v>
      </c>
      <c r="C825" s="11">
        <v>5482</v>
      </c>
      <c r="D825" s="11">
        <v>1154</v>
      </c>
      <c r="E825" s="11">
        <v>4440</v>
      </c>
      <c r="F825" s="11"/>
      <c r="G825" s="11"/>
      <c r="H825" s="30"/>
      <c r="I825" s="31">
        <v>2009.55</v>
      </c>
    </row>
    <row r="826" spans="2:9">
      <c r="B826" s="17">
        <v>42290</v>
      </c>
      <c r="C826" s="8">
        <v>5472</v>
      </c>
      <c r="D826" s="8">
        <v>1147</v>
      </c>
      <c r="E826" s="8">
        <v>4450</v>
      </c>
      <c r="F826" s="8"/>
      <c r="G826" s="8"/>
      <c r="H826" s="29"/>
      <c r="I826" s="10">
        <v>2019.05</v>
      </c>
    </row>
    <row r="827" spans="2:9">
      <c r="B827" s="17">
        <v>42289</v>
      </c>
      <c r="C827" s="8">
        <v>5462</v>
      </c>
      <c r="D827" s="8">
        <v>1116</v>
      </c>
      <c r="E827" s="8">
        <v>4405</v>
      </c>
      <c r="F827" s="8"/>
      <c r="G827" s="8"/>
      <c r="H827" s="29"/>
      <c r="I827" s="10">
        <v>2021.63</v>
      </c>
    </row>
    <row r="828" spans="2:9">
      <c r="B828" s="17">
        <v>42285</v>
      </c>
      <c r="C828" s="8">
        <v>5453</v>
      </c>
      <c r="D828" s="8">
        <v>1110</v>
      </c>
      <c r="E828" s="8">
        <v>4405</v>
      </c>
      <c r="F828" s="8"/>
      <c r="G828" s="8"/>
      <c r="H828" s="29"/>
      <c r="I828" s="10">
        <v>2019.53</v>
      </c>
    </row>
    <row r="829" spans="2:9">
      <c r="B829" s="17">
        <v>42284</v>
      </c>
      <c r="C829" s="8">
        <v>5512</v>
      </c>
      <c r="D829" s="8">
        <v>1096</v>
      </c>
      <c r="E829" s="8">
        <v>4405</v>
      </c>
      <c r="F829" s="8"/>
      <c r="G829" s="8"/>
      <c r="H829" s="29"/>
      <c r="I829" s="10">
        <v>2005.84</v>
      </c>
    </row>
    <row r="830" spans="2:9">
      <c r="B830" s="18">
        <v>42283</v>
      </c>
      <c r="C830" s="11">
        <v>5512</v>
      </c>
      <c r="D830" s="11">
        <v>1107</v>
      </c>
      <c r="E830" s="11">
        <v>4400</v>
      </c>
      <c r="F830" s="11"/>
      <c r="G830" s="11"/>
      <c r="H830" s="30"/>
      <c r="I830" s="31">
        <v>1990.65</v>
      </c>
    </row>
    <row r="831" spans="2:9">
      <c r="B831" s="17">
        <v>42282</v>
      </c>
      <c r="C831" s="8">
        <v>5512</v>
      </c>
      <c r="D831" s="8">
        <v>1097</v>
      </c>
      <c r="E831" s="8">
        <v>4440</v>
      </c>
      <c r="F831" s="8"/>
      <c r="G831" s="8"/>
      <c r="H831" s="29"/>
      <c r="I831" s="10">
        <v>1978.25</v>
      </c>
    </row>
    <row r="832" spans="2:9">
      <c r="B832" s="17">
        <v>42279</v>
      </c>
      <c r="C832" s="8">
        <v>5512</v>
      </c>
      <c r="D832" s="8">
        <v>1097</v>
      </c>
      <c r="E832" s="8">
        <v>4440</v>
      </c>
      <c r="F832" s="8"/>
      <c r="G832" s="8"/>
      <c r="H832" s="29"/>
      <c r="I832" s="10">
        <v>1969.68</v>
      </c>
    </row>
    <row r="833" spans="2:9">
      <c r="B833" s="17">
        <v>42278</v>
      </c>
      <c r="C833" s="8">
        <v>5433</v>
      </c>
      <c r="D833" s="8">
        <v>1099</v>
      </c>
      <c r="E833" s="8">
        <v>4440</v>
      </c>
      <c r="F833" s="8"/>
      <c r="G833" s="8"/>
      <c r="H833" s="29"/>
      <c r="I833" s="10">
        <v>1979.32</v>
      </c>
    </row>
    <row r="834" spans="2:9">
      <c r="B834" s="17">
        <v>42277</v>
      </c>
      <c r="C834" s="8">
        <v>5532</v>
      </c>
      <c r="D834" s="8">
        <v>1099</v>
      </c>
      <c r="E834" s="8">
        <v>4440</v>
      </c>
      <c r="F834" s="8"/>
      <c r="G834" s="8"/>
      <c r="H834" s="29"/>
      <c r="I834" s="10">
        <v>1962.81</v>
      </c>
    </row>
    <row r="835" spans="2:9">
      <c r="B835" s="18">
        <v>42272</v>
      </c>
      <c r="C835" s="11">
        <v>5423</v>
      </c>
      <c r="D835" s="11">
        <v>1092</v>
      </c>
      <c r="E835" s="11">
        <v>4440</v>
      </c>
      <c r="F835" s="11"/>
      <c r="G835" s="11"/>
      <c r="H835" s="30"/>
      <c r="I835" s="31">
        <v>1942.85</v>
      </c>
    </row>
    <row r="836" spans="2:9">
      <c r="B836" s="17">
        <v>42271</v>
      </c>
      <c r="C836" s="8">
        <v>5482</v>
      </c>
      <c r="D836" s="8">
        <v>1090</v>
      </c>
      <c r="E836" s="8">
        <v>4440</v>
      </c>
      <c r="F836" s="8"/>
      <c r="G836" s="8"/>
      <c r="H836" s="29"/>
      <c r="I836" s="10">
        <v>1947.1</v>
      </c>
    </row>
    <row r="837" spans="2:9">
      <c r="B837" s="17">
        <v>42270</v>
      </c>
      <c r="C837" s="8">
        <v>5492</v>
      </c>
      <c r="D837" s="8">
        <v>1096</v>
      </c>
      <c r="E837" s="8">
        <v>4445</v>
      </c>
      <c r="F837" s="8"/>
      <c r="G837" s="8"/>
      <c r="H837" s="29"/>
      <c r="I837" s="10">
        <v>1944.64</v>
      </c>
    </row>
    <row r="838" spans="2:9">
      <c r="B838" s="17">
        <v>42269</v>
      </c>
      <c r="C838" s="8">
        <v>5482</v>
      </c>
      <c r="D838" s="8">
        <v>1094</v>
      </c>
      <c r="E838" s="8">
        <v>4375</v>
      </c>
      <c r="F838" s="8"/>
      <c r="G838" s="8"/>
      <c r="H838" s="29"/>
      <c r="I838" s="10">
        <v>1982.06</v>
      </c>
    </row>
    <row r="839" spans="2:9">
      <c r="B839" s="17">
        <v>42268</v>
      </c>
      <c r="C839" s="8">
        <v>5383</v>
      </c>
      <c r="D839" s="8">
        <v>1092</v>
      </c>
      <c r="E839" s="8">
        <v>4430</v>
      </c>
      <c r="F839" s="8"/>
      <c r="G839" s="8"/>
      <c r="H839" s="29"/>
      <c r="I839" s="10">
        <v>1964.68</v>
      </c>
    </row>
    <row r="840" spans="2:9">
      <c r="B840" s="18">
        <v>42265</v>
      </c>
      <c r="C840" s="11">
        <v>5462</v>
      </c>
      <c r="D840" s="11">
        <v>1088</v>
      </c>
      <c r="E840" s="11">
        <v>4430</v>
      </c>
      <c r="F840" s="11"/>
      <c r="G840" s="11"/>
      <c r="H840" s="30"/>
      <c r="I840" s="31">
        <v>1995.95</v>
      </c>
    </row>
    <row r="841" spans="2:9">
      <c r="B841" s="17">
        <v>42264</v>
      </c>
      <c r="C841" s="8">
        <v>5502</v>
      </c>
      <c r="D841" s="8">
        <v>1079</v>
      </c>
      <c r="E841" s="8">
        <v>4575</v>
      </c>
      <c r="F841" s="8"/>
      <c r="G841" s="8"/>
      <c r="H841" s="29"/>
      <c r="I841" s="10">
        <v>1976.49</v>
      </c>
    </row>
    <row r="842" spans="2:9">
      <c r="B842" s="17">
        <v>42263</v>
      </c>
      <c r="C842" s="8">
        <v>5492</v>
      </c>
      <c r="D842" s="8">
        <v>1083</v>
      </c>
      <c r="E842" s="8">
        <v>4565</v>
      </c>
      <c r="F842" s="8"/>
      <c r="G842" s="8"/>
      <c r="H842" s="29"/>
      <c r="I842" s="10">
        <v>1975.45</v>
      </c>
    </row>
    <row r="843" spans="2:9">
      <c r="B843" s="17">
        <v>42262</v>
      </c>
      <c r="C843" s="8">
        <v>5433</v>
      </c>
      <c r="D843" s="8">
        <v>1088</v>
      </c>
      <c r="E843" s="8">
        <v>4550</v>
      </c>
      <c r="F843" s="8"/>
      <c r="G843" s="8"/>
      <c r="H843" s="29"/>
      <c r="I843" s="10">
        <v>1937.56</v>
      </c>
    </row>
    <row r="844" spans="2:9">
      <c r="B844" s="17">
        <v>42261</v>
      </c>
      <c r="C844" s="8">
        <v>5492</v>
      </c>
      <c r="D844" s="8">
        <v>1088</v>
      </c>
      <c r="E844" s="8">
        <v>4590</v>
      </c>
      <c r="F844" s="8"/>
      <c r="G844" s="8"/>
      <c r="H844" s="29"/>
      <c r="I844" s="10">
        <v>1931.46</v>
      </c>
    </row>
    <row r="845" spans="2:9">
      <c r="B845" s="18">
        <v>42258</v>
      </c>
      <c r="C845" s="11">
        <v>5541</v>
      </c>
      <c r="D845" s="11">
        <v>1090</v>
      </c>
      <c r="E845" s="11">
        <v>4590</v>
      </c>
      <c r="F845" s="11"/>
      <c r="G845" s="11"/>
      <c r="H845" s="30"/>
      <c r="I845" s="31">
        <v>1941.37</v>
      </c>
    </row>
    <row r="846" spans="2:9">
      <c r="B846" s="17">
        <v>42257</v>
      </c>
      <c r="C846" s="8">
        <v>5433</v>
      </c>
      <c r="D846" s="8">
        <v>1090</v>
      </c>
      <c r="E846" s="8">
        <v>4530</v>
      </c>
      <c r="F846" s="8"/>
      <c r="G846" s="8"/>
      <c r="H846" s="29"/>
      <c r="I846" s="10">
        <v>1962.11</v>
      </c>
    </row>
    <row r="847" spans="2:9">
      <c r="B847" s="17">
        <v>42256</v>
      </c>
      <c r="C847" s="8">
        <v>5383</v>
      </c>
      <c r="D847" s="8">
        <v>1092</v>
      </c>
      <c r="E847" s="8">
        <v>4505</v>
      </c>
      <c r="F847" s="8"/>
      <c r="G847" s="8"/>
      <c r="H847" s="29"/>
      <c r="I847" s="10">
        <v>1934.2</v>
      </c>
    </row>
    <row r="848" spans="2:9">
      <c r="B848" s="17">
        <v>42255</v>
      </c>
      <c r="C848" s="8">
        <v>5393</v>
      </c>
      <c r="D848" s="8">
        <v>1092</v>
      </c>
      <c r="E848" s="8">
        <v>4505</v>
      </c>
      <c r="F848" s="8"/>
      <c r="G848" s="8"/>
      <c r="H848" s="29"/>
      <c r="I848" s="10">
        <v>1878.68</v>
      </c>
    </row>
    <row r="849" spans="2:9">
      <c r="B849" s="17">
        <v>42254</v>
      </c>
      <c r="C849" s="8">
        <v>5393</v>
      </c>
      <c r="D849" s="8">
        <v>1099</v>
      </c>
      <c r="E849" s="8">
        <v>4490</v>
      </c>
      <c r="F849" s="8"/>
      <c r="G849" s="8"/>
      <c r="H849" s="29"/>
      <c r="I849" s="10">
        <v>1883.22</v>
      </c>
    </row>
    <row r="850" spans="2:9">
      <c r="B850" s="18">
        <v>42251</v>
      </c>
      <c r="C850" s="11">
        <v>5383</v>
      </c>
      <c r="D850" s="11">
        <v>1096</v>
      </c>
      <c r="E850" s="11">
        <v>4485</v>
      </c>
      <c r="F850" s="11"/>
      <c r="G850" s="11"/>
      <c r="H850" s="30"/>
      <c r="I850" s="31">
        <v>1886.04</v>
      </c>
    </row>
    <row r="851" spans="2:9">
      <c r="B851" s="17">
        <v>42250</v>
      </c>
      <c r="C851" s="8">
        <v>5502</v>
      </c>
      <c r="D851" s="8">
        <v>1096</v>
      </c>
      <c r="E851" s="8">
        <v>4485</v>
      </c>
      <c r="F851" s="8"/>
      <c r="G851" s="8"/>
      <c r="H851" s="29"/>
      <c r="I851" s="10">
        <v>1915.53</v>
      </c>
    </row>
    <row r="852" spans="2:9">
      <c r="B852" s="17">
        <v>42249</v>
      </c>
      <c r="C852" s="8">
        <v>5541</v>
      </c>
      <c r="D852" s="8">
        <v>1099</v>
      </c>
      <c r="E852" s="8">
        <v>4600</v>
      </c>
      <c r="F852" s="8"/>
      <c r="G852" s="8"/>
      <c r="H852" s="29"/>
      <c r="I852" s="10">
        <v>1915.22</v>
      </c>
    </row>
    <row r="853" spans="2:9">
      <c r="B853" s="17">
        <v>42248</v>
      </c>
      <c r="C853" s="8">
        <v>5522</v>
      </c>
      <c r="D853" s="8">
        <v>1101</v>
      </c>
      <c r="E853" s="8">
        <v>4605</v>
      </c>
      <c r="F853" s="8"/>
      <c r="G853" s="8"/>
      <c r="H853" s="29"/>
      <c r="I853" s="10">
        <v>1914.23</v>
      </c>
    </row>
    <row r="854" spans="2:9">
      <c r="B854" s="17">
        <v>42247</v>
      </c>
      <c r="C854" s="8">
        <v>5512</v>
      </c>
      <c r="D854" s="8">
        <v>1101</v>
      </c>
      <c r="E854" s="8">
        <v>4640</v>
      </c>
      <c r="F854" s="8"/>
      <c r="G854" s="8"/>
      <c r="H854" s="29"/>
      <c r="I854" s="10">
        <v>1941.49</v>
      </c>
    </row>
    <row r="855" spans="2:9">
      <c r="B855" s="18">
        <v>42244</v>
      </c>
      <c r="C855" s="11">
        <v>5413</v>
      </c>
      <c r="D855" s="11">
        <v>1108</v>
      </c>
      <c r="E855" s="11">
        <v>4500</v>
      </c>
      <c r="F855" s="11"/>
      <c r="G855" s="11"/>
      <c r="H855" s="30"/>
      <c r="I855" s="31">
        <v>1937.67</v>
      </c>
    </row>
    <row r="856" spans="2:9">
      <c r="B856" s="17">
        <v>42243</v>
      </c>
      <c r="C856" s="8">
        <v>5235</v>
      </c>
      <c r="D856" s="8">
        <v>1107</v>
      </c>
      <c r="E856" s="8">
        <v>4500</v>
      </c>
      <c r="F856" s="8"/>
      <c r="G856" s="8"/>
      <c r="H856" s="29"/>
      <c r="I856" s="10">
        <v>1908</v>
      </c>
    </row>
    <row r="857" spans="2:9">
      <c r="B857" s="17">
        <v>42242</v>
      </c>
      <c r="C857" s="8">
        <v>5206</v>
      </c>
      <c r="D857" s="8">
        <v>1103</v>
      </c>
      <c r="E857" s="8">
        <v>4665</v>
      </c>
      <c r="F857" s="8"/>
      <c r="G857" s="8"/>
      <c r="H857" s="29"/>
      <c r="I857" s="10">
        <v>1894.09</v>
      </c>
    </row>
    <row r="858" spans="2:9">
      <c r="B858" s="17">
        <v>42241</v>
      </c>
      <c r="C858" s="8">
        <v>5107</v>
      </c>
      <c r="D858" s="8">
        <v>1050</v>
      </c>
      <c r="E858" s="8">
        <v>4545</v>
      </c>
      <c r="F858" s="8"/>
      <c r="G858" s="8"/>
      <c r="H858" s="29"/>
      <c r="I858" s="10">
        <v>1846.63</v>
      </c>
    </row>
    <row r="859" spans="2:9">
      <c r="B859" s="17">
        <v>42240</v>
      </c>
      <c r="C859" s="8">
        <v>5057</v>
      </c>
      <c r="D859" s="8">
        <v>1053</v>
      </c>
      <c r="E859" s="8">
        <v>4550</v>
      </c>
      <c r="F859" s="8"/>
      <c r="G859" s="8"/>
      <c r="H859" s="29"/>
      <c r="I859" s="10">
        <v>1829.81</v>
      </c>
    </row>
    <row r="860" spans="2:9">
      <c r="B860" s="18">
        <v>42237</v>
      </c>
      <c r="C860" s="11">
        <v>5048</v>
      </c>
      <c r="D860" s="11">
        <v>1059</v>
      </c>
      <c r="E860" s="11">
        <v>4550</v>
      </c>
      <c r="F860" s="11"/>
      <c r="G860" s="11"/>
      <c r="H860" s="30"/>
      <c r="I860" s="31">
        <v>1876.07</v>
      </c>
    </row>
    <row r="861" spans="2:9">
      <c r="B861" s="17">
        <v>42236</v>
      </c>
      <c r="C861" s="8">
        <v>5107</v>
      </c>
      <c r="D861" s="8">
        <v>1077</v>
      </c>
      <c r="E861" s="8">
        <v>4550</v>
      </c>
      <c r="F861" s="8"/>
      <c r="G861" s="8"/>
      <c r="H861" s="29"/>
      <c r="I861" s="10">
        <v>1914.55</v>
      </c>
    </row>
    <row r="862" spans="2:9">
      <c r="B862" s="17">
        <v>42235</v>
      </c>
      <c r="C862" s="8">
        <v>5235</v>
      </c>
      <c r="D862" s="8">
        <v>1079</v>
      </c>
      <c r="E862" s="8">
        <v>4550</v>
      </c>
      <c r="F862" s="8"/>
      <c r="G862" s="8"/>
      <c r="H862" s="29"/>
      <c r="I862" s="10">
        <v>1939.38</v>
      </c>
    </row>
    <row r="863" spans="2:9">
      <c r="B863" s="17">
        <v>42234</v>
      </c>
      <c r="C863" s="8">
        <v>5304</v>
      </c>
      <c r="D863" s="8">
        <v>1092</v>
      </c>
      <c r="E863" s="8">
        <v>4550</v>
      </c>
      <c r="F863" s="8"/>
      <c r="G863" s="8"/>
      <c r="H863" s="29"/>
      <c r="I863" s="10">
        <v>1956.26</v>
      </c>
    </row>
    <row r="864" spans="2:9">
      <c r="B864" s="17">
        <v>42233</v>
      </c>
      <c r="C864" s="8">
        <v>5206</v>
      </c>
      <c r="D864" s="8">
        <v>1099</v>
      </c>
      <c r="E864" s="8">
        <v>4680</v>
      </c>
      <c r="F864" s="8"/>
      <c r="G864" s="8"/>
      <c r="H864" s="29"/>
      <c r="I864" s="10">
        <v>1968.52</v>
      </c>
    </row>
    <row r="865" spans="2:9">
      <c r="B865" s="18">
        <v>42229</v>
      </c>
      <c r="C865" s="11">
        <v>5364</v>
      </c>
      <c r="D865" s="11">
        <v>1092</v>
      </c>
      <c r="E865" s="11">
        <v>4560</v>
      </c>
      <c r="F865" s="11"/>
      <c r="G865" s="11"/>
      <c r="H865" s="30"/>
      <c r="I865" s="31">
        <v>1983.46</v>
      </c>
    </row>
    <row r="866" spans="2:9">
      <c r="B866" s="17">
        <v>42228</v>
      </c>
      <c r="C866" s="8">
        <v>5275</v>
      </c>
      <c r="D866" s="8">
        <v>1092</v>
      </c>
      <c r="E866" s="8">
        <v>4660</v>
      </c>
      <c r="F866" s="8"/>
      <c r="G866" s="8"/>
      <c r="H866" s="29"/>
      <c r="I866" s="10">
        <v>1975.47</v>
      </c>
    </row>
    <row r="867" spans="2:9">
      <c r="B867" s="17">
        <v>42227</v>
      </c>
      <c r="C867" s="8">
        <v>5354</v>
      </c>
      <c r="D867" s="8">
        <v>1103</v>
      </c>
      <c r="E867" s="8">
        <v>4645</v>
      </c>
      <c r="F867" s="8"/>
      <c r="G867" s="8"/>
      <c r="H867" s="29"/>
      <c r="I867" s="10">
        <v>1986.65</v>
      </c>
    </row>
    <row r="868" spans="2:9">
      <c r="B868" s="17">
        <v>42226</v>
      </c>
      <c r="C868" s="8">
        <v>5413</v>
      </c>
      <c r="D868" s="8">
        <v>1103</v>
      </c>
      <c r="E868" s="8">
        <v>4770</v>
      </c>
      <c r="F868" s="8"/>
      <c r="G868" s="8"/>
      <c r="H868" s="29"/>
      <c r="I868" s="10">
        <v>2003.17</v>
      </c>
    </row>
    <row r="869" spans="2:9">
      <c r="B869" s="17">
        <v>42223</v>
      </c>
      <c r="C869" s="8">
        <v>5354</v>
      </c>
      <c r="D869" s="8">
        <v>1101</v>
      </c>
      <c r="E869" s="8">
        <v>4510</v>
      </c>
      <c r="F869" s="8"/>
      <c r="G869" s="8"/>
      <c r="H869" s="29"/>
      <c r="I869" s="10">
        <v>2010.23</v>
      </c>
    </row>
    <row r="870" spans="2:9">
      <c r="B870" s="18">
        <v>42222</v>
      </c>
      <c r="C870" s="11">
        <v>5304</v>
      </c>
      <c r="D870" s="11">
        <v>1127</v>
      </c>
      <c r="E870" s="11">
        <v>4620</v>
      </c>
      <c r="F870" s="11"/>
      <c r="G870" s="11"/>
      <c r="H870" s="30"/>
      <c r="I870" s="31">
        <v>2013.29</v>
      </c>
    </row>
    <row r="871" spans="2:9">
      <c r="B871" s="17">
        <v>42221</v>
      </c>
      <c r="C871" s="8">
        <v>5295</v>
      </c>
      <c r="D871" s="8">
        <v>1134</v>
      </c>
      <c r="E871" s="8">
        <v>4665</v>
      </c>
      <c r="F871" s="8"/>
      <c r="G871" s="8"/>
      <c r="H871" s="29"/>
      <c r="I871" s="10">
        <v>2029.76</v>
      </c>
    </row>
    <row r="872" spans="2:9">
      <c r="B872" s="17">
        <v>42220</v>
      </c>
      <c r="C872" s="8">
        <v>5453</v>
      </c>
      <c r="D872" s="8">
        <v>1125</v>
      </c>
      <c r="E872" s="8">
        <v>4595</v>
      </c>
      <c r="F872" s="8"/>
      <c r="G872" s="8"/>
      <c r="H872" s="29"/>
      <c r="I872" s="10">
        <v>2027.99</v>
      </c>
    </row>
    <row r="873" spans="2:9">
      <c r="B873" s="17">
        <v>42219</v>
      </c>
      <c r="C873" s="8">
        <v>5354</v>
      </c>
      <c r="D873" s="8">
        <v>1094</v>
      </c>
      <c r="E873" s="8">
        <v>4600</v>
      </c>
      <c r="F873" s="8"/>
      <c r="G873" s="8"/>
      <c r="H873" s="29"/>
      <c r="I873" s="10">
        <v>2008.49</v>
      </c>
    </row>
    <row r="874" spans="2:9">
      <c r="B874" s="17">
        <v>42216</v>
      </c>
      <c r="C874" s="8">
        <v>5334</v>
      </c>
      <c r="D874" s="8">
        <v>1085</v>
      </c>
      <c r="E874" s="8">
        <v>4625</v>
      </c>
      <c r="F874" s="8"/>
      <c r="G874" s="8"/>
      <c r="H874" s="29"/>
      <c r="I874" s="10">
        <v>2030.16</v>
      </c>
    </row>
    <row r="875" spans="2:9">
      <c r="B875" s="18">
        <v>42215</v>
      </c>
      <c r="C875" s="11">
        <v>5354</v>
      </c>
      <c r="D875" s="11">
        <v>1105</v>
      </c>
      <c r="E875" s="11">
        <v>4630</v>
      </c>
      <c r="F875" s="11"/>
      <c r="G875" s="11"/>
      <c r="H875" s="30"/>
      <c r="I875" s="31">
        <v>2019.03</v>
      </c>
    </row>
    <row r="876" spans="2:9">
      <c r="B876" s="17">
        <v>42214</v>
      </c>
      <c r="C876" s="8">
        <v>5423</v>
      </c>
      <c r="D876" s="8">
        <v>1096</v>
      </c>
      <c r="E876" s="8">
        <v>4675</v>
      </c>
      <c r="F876" s="8"/>
      <c r="G876" s="8"/>
      <c r="H876" s="29"/>
      <c r="I876" s="10">
        <v>2037.62</v>
      </c>
    </row>
    <row r="877" spans="2:9">
      <c r="B877" s="17">
        <v>42213</v>
      </c>
      <c r="C877" s="8">
        <v>5492</v>
      </c>
      <c r="D877" s="8">
        <v>1105</v>
      </c>
      <c r="E877" s="8">
        <v>4600</v>
      </c>
      <c r="F877" s="8"/>
      <c r="G877" s="8"/>
      <c r="H877" s="29"/>
      <c r="I877" s="10">
        <v>2039.1</v>
      </c>
    </row>
    <row r="878" spans="2:9">
      <c r="B878" s="17">
        <v>42212</v>
      </c>
      <c r="C878" s="8">
        <v>5344</v>
      </c>
      <c r="D878" s="8">
        <v>1112</v>
      </c>
      <c r="E878" s="8">
        <v>4600</v>
      </c>
      <c r="F878" s="8"/>
      <c r="G878" s="8"/>
      <c r="H878" s="29"/>
      <c r="I878" s="10">
        <v>2038.81</v>
      </c>
    </row>
    <row r="879" spans="2:9">
      <c r="B879" s="17">
        <v>42209</v>
      </c>
      <c r="C879" s="8">
        <v>5561</v>
      </c>
      <c r="D879" s="8">
        <v>1085</v>
      </c>
      <c r="E879" s="8">
        <v>4635</v>
      </c>
      <c r="F879" s="8"/>
      <c r="G879" s="8"/>
      <c r="H879" s="29"/>
      <c r="I879" s="10">
        <v>2045.96</v>
      </c>
    </row>
    <row r="880" spans="2:9">
      <c r="B880" s="18">
        <v>42208</v>
      </c>
      <c r="C880" s="11">
        <v>5512</v>
      </c>
      <c r="D880" s="11">
        <v>1103</v>
      </c>
      <c r="E880" s="11">
        <v>4685</v>
      </c>
      <c r="F880" s="11"/>
      <c r="G880" s="11"/>
      <c r="H880" s="30"/>
      <c r="I880" s="31">
        <v>2065.0700000000002</v>
      </c>
    </row>
    <row r="881" spans="2:9">
      <c r="B881" s="17">
        <v>42207</v>
      </c>
      <c r="C881" s="8">
        <v>5462</v>
      </c>
      <c r="D881" s="8">
        <v>1138</v>
      </c>
      <c r="E881" s="8">
        <v>4640</v>
      </c>
      <c r="F881" s="8"/>
      <c r="G881" s="8"/>
      <c r="H881" s="29"/>
      <c r="I881" s="10">
        <v>2064.73</v>
      </c>
    </row>
    <row r="882" spans="2:9">
      <c r="B882" s="17">
        <v>42206</v>
      </c>
      <c r="C882" s="8">
        <v>5453</v>
      </c>
      <c r="D882" s="8">
        <v>1156</v>
      </c>
      <c r="E882" s="8">
        <v>4695</v>
      </c>
      <c r="F882" s="8"/>
      <c r="G882" s="8"/>
      <c r="H882" s="29"/>
      <c r="I882" s="10">
        <v>2083.62</v>
      </c>
    </row>
    <row r="883" spans="2:9">
      <c r="B883" s="17">
        <v>42205</v>
      </c>
      <c r="C883" s="8">
        <v>5571</v>
      </c>
      <c r="D883" s="8">
        <v>1108</v>
      </c>
      <c r="E883" s="8">
        <v>4595</v>
      </c>
      <c r="F883" s="8"/>
      <c r="G883" s="8"/>
      <c r="H883" s="29"/>
      <c r="I883" s="10">
        <v>2073.31</v>
      </c>
    </row>
    <row r="884" spans="2:9">
      <c r="B884" s="17">
        <v>42202</v>
      </c>
      <c r="C884" s="8">
        <v>5709</v>
      </c>
      <c r="D884" s="8">
        <v>1074</v>
      </c>
      <c r="E884" s="8">
        <v>4600</v>
      </c>
      <c r="F884" s="8"/>
      <c r="G884" s="8"/>
      <c r="H884" s="29"/>
      <c r="I884" s="10">
        <v>2076.79</v>
      </c>
    </row>
    <row r="885" spans="2:9">
      <c r="B885" s="18">
        <v>42201</v>
      </c>
      <c r="C885" s="11">
        <v>5798</v>
      </c>
      <c r="D885" s="11">
        <v>1085</v>
      </c>
      <c r="E885" s="11">
        <v>4600</v>
      </c>
      <c r="F885" s="11"/>
      <c r="G885" s="11"/>
      <c r="H885" s="30"/>
      <c r="I885" s="31">
        <v>2087.89</v>
      </c>
    </row>
    <row r="886" spans="2:9">
      <c r="B886" s="17">
        <v>42200</v>
      </c>
      <c r="C886" s="8">
        <v>5867</v>
      </c>
      <c r="D886" s="8">
        <v>1070</v>
      </c>
      <c r="E886" s="8">
        <v>4600</v>
      </c>
      <c r="F886" s="8"/>
      <c r="G886" s="8"/>
      <c r="H886" s="29"/>
      <c r="I886" s="10">
        <v>2072.91</v>
      </c>
    </row>
    <row r="887" spans="2:9">
      <c r="B887" s="17">
        <v>42199</v>
      </c>
      <c r="C887" s="8">
        <v>6243</v>
      </c>
      <c r="D887" s="8">
        <v>1074</v>
      </c>
      <c r="E887" s="8">
        <v>4575</v>
      </c>
      <c r="F887" s="8"/>
      <c r="G887" s="8"/>
      <c r="H887" s="29"/>
      <c r="I887" s="10">
        <v>2059.23</v>
      </c>
    </row>
    <row r="888" spans="2:9">
      <c r="B888" s="17">
        <v>42198</v>
      </c>
      <c r="C888" s="8">
        <v>6914</v>
      </c>
      <c r="D888" s="8">
        <v>1050</v>
      </c>
      <c r="E888" s="8">
        <v>4595</v>
      </c>
      <c r="F888" s="8"/>
      <c r="G888" s="8"/>
      <c r="H888" s="29"/>
      <c r="I888" s="10">
        <v>2061.52</v>
      </c>
    </row>
    <row r="889" spans="2:9">
      <c r="B889" s="17">
        <v>42195</v>
      </c>
      <c r="C889" s="8">
        <v>5324</v>
      </c>
      <c r="D889" s="8">
        <v>1020</v>
      </c>
      <c r="E889" s="8">
        <v>4595</v>
      </c>
      <c r="F889" s="8"/>
      <c r="G889" s="8"/>
      <c r="H889" s="29"/>
      <c r="I889" s="10">
        <v>2031.17</v>
      </c>
    </row>
    <row r="890" spans="2:9">
      <c r="B890" s="18">
        <v>42194</v>
      </c>
      <c r="C890" s="11">
        <v>5324</v>
      </c>
      <c r="D890" s="11">
        <v>1020</v>
      </c>
      <c r="E890" s="11">
        <v>4600</v>
      </c>
      <c r="F890" s="11"/>
      <c r="G890" s="11"/>
      <c r="H890" s="30"/>
      <c r="I890" s="31">
        <v>2027.81</v>
      </c>
    </row>
    <row r="891" spans="2:9">
      <c r="B891" s="17">
        <v>42193</v>
      </c>
      <c r="C891" s="8">
        <v>5285</v>
      </c>
      <c r="D891" s="8">
        <v>1037</v>
      </c>
      <c r="E891" s="8">
        <v>4610</v>
      </c>
      <c r="F891" s="8"/>
      <c r="G891" s="8"/>
      <c r="H891" s="29"/>
      <c r="I891" s="10">
        <v>2016.21</v>
      </c>
    </row>
    <row r="892" spans="2:9">
      <c r="B892" s="17">
        <v>42192</v>
      </c>
      <c r="C892" s="8">
        <v>5324</v>
      </c>
      <c r="D892" s="8">
        <v>1037</v>
      </c>
      <c r="E892" s="8">
        <v>4605</v>
      </c>
      <c r="F892" s="8"/>
      <c r="G892" s="8"/>
      <c r="H892" s="29"/>
      <c r="I892" s="10">
        <v>2040.29</v>
      </c>
    </row>
    <row r="893" spans="2:9">
      <c r="B893" s="17">
        <v>42191</v>
      </c>
      <c r="C893" s="8">
        <v>5482</v>
      </c>
      <c r="D893" s="8">
        <v>1039</v>
      </c>
      <c r="E893" s="8">
        <v>4610</v>
      </c>
      <c r="F893" s="8"/>
      <c r="G893" s="8"/>
      <c r="H893" s="29"/>
      <c r="I893" s="10">
        <v>2053.9299999999998</v>
      </c>
    </row>
    <row r="894" spans="2:9">
      <c r="B894" s="17">
        <v>42188</v>
      </c>
      <c r="C894" s="8">
        <v>5413</v>
      </c>
      <c r="D894" s="8">
        <v>1033</v>
      </c>
      <c r="E894" s="8">
        <v>4615</v>
      </c>
      <c r="F894" s="8"/>
      <c r="G894" s="8"/>
      <c r="H894" s="29"/>
      <c r="I894" s="10">
        <v>2104.41</v>
      </c>
    </row>
    <row r="895" spans="2:9">
      <c r="B895" s="18">
        <v>42187</v>
      </c>
      <c r="C895" s="11">
        <v>5364</v>
      </c>
      <c r="D895" s="11">
        <v>1037</v>
      </c>
      <c r="E895" s="11">
        <v>4610</v>
      </c>
      <c r="F895" s="11"/>
      <c r="G895" s="11"/>
      <c r="H895" s="30"/>
      <c r="I895" s="31">
        <v>2107.33</v>
      </c>
    </row>
    <row r="896" spans="2:9">
      <c r="B896" s="17">
        <v>42186</v>
      </c>
      <c r="C896" s="8">
        <v>5413</v>
      </c>
      <c r="D896" s="8">
        <v>1046</v>
      </c>
      <c r="E896" s="8">
        <v>4550</v>
      </c>
      <c r="F896" s="8"/>
      <c r="G896" s="8"/>
      <c r="H896" s="29"/>
      <c r="I896" s="10">
        <v>2097.89</v>
      </c>
    </row>
    <row r="897" spans="2:9">
      <c r="B897" s="17">
        <v>42185</v>
      </c>
      <c r="C897" s="8">
        <v>5364</v>
      </c>
      <c r="D897" s="8">
        <v>1050</v>
      </c>
      <c r="E897" s="8">
        <v>4650</v>
      </c>
      <c r="F897" s="8"/>
      <c r="G897" s="8"/>
      <c r="H897" s="29"/>
      <c r="I897" s="10">
        <v>2074.1999999999998</v>
      </c>
    </row>
    <row r="898" spans="2:9">
      <c r="B898" s="17">
        <v>42184</v>
      </c>
      <c r="C898" s="8">
        <v>5403</v>
      </c>
      <c r="D898" s="8">
        <v>1037</v>
      </c>
      <c r="E898" s="8">
        <v>4620</v>
      </c>
      <c r="F898" s="8"/>
      <c r="G898" s="8"/>
      <c r="H898" s="29"/>
      <c r="I898" s="10">
        <v>2060.4899999999998</v>
      </c>
    </row>
    <row r="899" spans="2:9">
      <c r="B899" s="17">
        <v>42181</v>
      </c>
      <c r="C899" s="8">
        <v>5314</v>
      </c>
      <c r="D899" s="8">
        <v>1061</v>
      </c>
      <c r="E899" s="8">
        <v>4665</v>
      </c>
      <c r="F899" s="8"/>
      <c r="G899" s="8"/>
      <c r="H899" s="29"/>
      <c r="I899" s="10">
        <v>2090.2600000000002</v>
      </c>
    </row>
    <row r="900" spans="2:9">
      <c r="B900" s="18">
        <v>42180</v>
      </c>
      <c r="C900" s="11">
        <v>5433</v>
      </c>
      <c r="D900" s="11">
        <v>1064</v>
      </c>
      <c r="E900" s="11">
        <v>4665</v>
      </c>
      <c r="F900" s="11"/>
      <c r="G900" s="11"/>
      <c r="H900" s="30"/>
      <c r="I900" s="31">
        <v>2085.06</v>
      </c>
    </row>
    <row r="901" spans="2:9">
      <c r="B901" s="17">
        <v>42179</v>
      </c>
      <c r="C901" s="8">
        <v>5551</v>
      </c>
      <c r="D901" s="8">
        <v>1074</v>
      </c>
      <c r="E901" s="8">
        <v>4650</v>
      </c>
      <c r="F901" s="8"/>
      <c r="G901" s="8"/>
      <c r="H901" s="29"/>
      <c r="I901" s="10">
        <v>2085.5300000000002</v>
      </c>
    </row>
    <row r="902" spans="2:9">
      <c r="B902" s="17">
        <v>42178</v>
      </c>
      <c r="C902" s="8">
        <v>5512</v>
      </c>
      <c r="D902" s="8">
        <v>1074</v>
      </c>
      <c r="E902" s="8">
        <v>4620</v>
      </c>
      <c r="F902" s="8"/>
      <c r="G902" s="8"/>
      <c r="H902" s="29"/>
      <c r="I902" s="10">
        <v>2081.1999999999998</v>
      </c>
    </row>
    <row r="903" spans="2:9">
      <c r="B903" s="17">
        <v>42177</v>
      </c>
      <c r="C903" s="8">
        <v>5571</v>
      </c>
      <c r="D903" s="8">
        <v>1074</v>
      </c>
      <c r="E903" s="8">
        <v>4630</v>
      </c>
      <c r="F903" s="8"/>
      <c r="G903" s="8"/>
      <c r="H903" s="29"/>
      <c r="I903" s="10">
        <v>2055.16</v>
      </c>
    </row>
    <row r="904" spans="2:9">
      <c r="B904" s="17">
        <v>42174</v>
      </c>
      <c r="C904" s="8">
        <v>5393</v>
      </c>
      <c r="D904" s="8">
        <v>1074</v>
      </c>
      <c r="E904" s="8">
        <v>4655</v>
      </c>
      <c r="F904" s="8"/>
      <c r="G904" s="8"/>
      <c r="H904" s="29"/>
      <c r="I904" s="10">
        <v>2046.96</v>
      </c>
    </row>
    <row r="905" spans="2:9">
      <c r="B905" s="18">
        <v>42173</v>
      </c>
      <c r="C905" s="11">
        <v>5215</v>
      </c>
      <c r="D905" s="11">
        <v>1079</v>
      </c>
      <c r="E905" s="11">
        <v>4655</v>
      </c>
      <c r="F905" s="11"/>
      <c r="G905" s="11"/>
      <c r="H905" s="30"/>
      <c r="I905" s="31">
        <v>2041.88</v>
      </c>
    </row>
    <row r="906" spans="2:9">
      <c r="B906" s="17">
        <v>42172</v>
      </c>
      <c r="C906" s="8">
        <v>5206</v>
      </c>
      <c r="D906" s="8">
        <v>1068</v>
      </c>
      <c r="E906" s="8">
        <v>4640</v>
      </c>
      <c r="F906" s="8"/>
      <c r="G906" s="8"/>
      <c r="H906" s="29"/>
      <c r="I906" s="10">
        <v>2034.86</v>
      </c>
    </row>
    <row r="907" spans="2:9">
      <c r="B907" s="17">
        <v>42171</v>
      </c>
      <c r="C907" s="8">
        <v>5255</v>
      </c>
      <c r="D907" s="8">
        <v>1077</v>
      </c>
      <c r="E907" s="8">
        <v>4640</v>
      </c>
      <c r="F907" s="8"/>
      <c r="G907" s="8"/>
      <c r="H907" s="29"/>
      <c r="I907" s="10">
        <v>2028.72</v>
      </c>
    </row>
    <row r="908" spans="2:9">
      <c r="B908" s="17">
        <v>42170</v>
      </c>
      <c r="C908" s="8">
        <v>5245</v>
      </c>
      <c r="D908" s="8">
        <v>1077</v>
      </c>
      <c r="E908" s="8">
        <v>4640</v>
      </c>
      <c r="F908" s="8"/>
      <c r="G908" s="8"/>
      <c r="H908" s="29"/>
      <c r="I908" s="10">
        <v>2042.32</v>
      </c>
    </row>
    <row r="909" spans="2:9">
      <c r="B909" s="17">
        <v>42167</v>
      </c>
      <c r="C909" s="8">
        <v>5186</v>
      </c>
      <c r="D909" s="8">
        <v>1077</v>
      </c>
      <c r="E909" s="8">
        <v>4640</v>
      </c>
      <c r="F909" s="8"/>
      <c r="G909" s="8"/>
      <c r="H909" s="29"/>
      <c r="I909" s="10">
        <v>2052.17</v>
      </c>
    </row>
    <row r="910" spans="2:9">
      <c r="B910" s="18">
        <v>42166</v>
      </c>
      <c r="C910" s="11">
        <v>5176</v>
      </c>
      <c r="D910" s="11">
        <v>1064</v>
      </c>
      <c r="E910" s="11">
        <v>4640</v>
      </c>
      <c r="F910" s="11"/>
      <c r="G910" s="11"/>
      <c r="H910" s="30"/>
      <c r="I910" s="31">
        <v>2056.61</v>
      </c>
    </row>
    <row r="911" spans="2:9">
      <c r="B911" s="17">
        <v>42165</v>
      </c>
      <c r="C911" s="8">
        <v>5206</v>
      </c>
      <c r="D911" s="8">
        <v>1042</v>
      </c>
      <c r="E911" s="8">
        <v>4600</v>
      </c>
      <c r="F911" s="8"/>
      <c r="G911" s="8"/>
      <c r="H911" s="29"/>
      <c r="I911" s="10">
        <v>2051.3200000000002</v>
      </c>
    </row>
    <row r="912" spans="2:9">
      <c r="B912" s="17">
        <v>42164</v>
      </c>
      <c r="C912" s="8">
        <v>5196</v>
      </c>
      <c r="D912" s="8">
        <v>1050</v>
      </c>
      <c r="E912" s="8">
        <v>4635</v>
      </c>
      <c r="F912" s="8"/>
      <c r="G912" s="8"/>
      <c r="H912" s="29"/>
      <c r="I912" s="10">
        <v>2064.0300000000002</v>
      </c>
    </row>
    <row r="913" spans="2:9">
      <c r="B913" s="17">
        <v>42163</v>
      </c>
      <c r="C913" s="8">
        <v>5186</v>
      </c>
      <c r="D913" s="8">
        <v>1048</v>
      </c>
      <c r="E913" s="8">
        <v>4645</v>
      </c>
      <c r="F913" s="8"/>
      <c r="G913" s="8"/>
      <c r="H913" s="29"/>
      <c r="I913" s="10">
        <v>2065.19</v>
      </c>
    </row>
    <row r="914" spans="2:9">
      <c r="B914" s="17">
        <v>42160</v>
      </c>
      <c r="C914" s="8">
        <v>5166</v>
      </c>
      <c r="D914" s="8">
        <v>1020</v>
      </c>
      <c r="E914" s="8">
        <v>4645</v>
      </c>
      <c r="F914" s="8"/>
      <c r="G914" s="8"/>
      <c r="H914" s="29"/>
      <c r="I914" s="10">
        <v>2068.1</v>
      </c>
    </row>
    <row r="915" spans="2:9">
      <c r="B915" s="18">
        <v>42159</v>
      </c>
      <c r="C915" s="11">
        <v>5127</v>
      </c>
      <c r="D915" s="11">
        <v>1064</v>
      </c>
      <c r="E915" s="11">
        <v>4655</v>
      </c>
      <c r="F915" s="11"/>
      <c r="G915" s="11"/>
      <c r="H915" s="30"/>
      <c r="I915" s="31">
        <v>2072.86</v>
      </c>
    </row>
    <row r="916" spans="2:9">
      <c r="B916" s="17">
        <v>42158</v>
      </c>
      <c r="C916" s="8">
        <v>5057</v>
      </c>
      <c r="D916" s="8">
        <v>1064</v>
      </c>
      <c r="E916" s="8">
        <v>4660</v>
      </c>
      <c r="F916" s="8"/>
      <c r="G916" s="8"/>
      <c r="H916" s="29"/>
      <c r="I916" s="10">
        <v>2063.16</v>
      </c>
    </row>
    <row r="917" spans="2:9">
      <c r="B917" s="17">
        <v>42157</v>
      </c>
      <c r="C917" s="8">
        <v>5107</v>
      </c>
      <c r="D917" s="8">
        <v>1066</v>
      </c>
      <c r="E917" s="8">
        <v>4685</v>
      </c>
      <c r="F917" s="8"/>
      <c r="G917" s="8"/>
      <c r="H917" s="29"/>
      <c r="I917" s="10">
        <v>2078.64</v>
      </c>
    </row>
    <row r="918" spans="2:9">
      <c r="B918" s="17">
        <v>42156</v>
      </c>
      <c r="C918" s="8">
        <v>5334</v>
      </c>
      <c r="D918" s="8">
        <v>1068</v>
      </c>
      <c r="E918" s="8">
        <v>4695</v>
      </c>
      <c r="F918" s="8"/>
      <c r="G918" s="8"/>
      <c r="H918" s="29"/>
      <c r="I918" s="10">
        <v>2102.37</v>
      </c>
    </row>
    <row r="919" spans="2:9">
      <c r="B919" s="17">
        <v>42153</v>
      </c>
      <c r="C919" s="8">
        <v>5334</v>
      </c>
      <c r="D919" s="8">
        <v>1068</v>
      </c>
      <c r="E919" s="8">
        <v>4630</v>
      </c>
      <c r="F919" s="8"/>
      <c r="G919" s="8"/>
      <c r="H919" s="29"/>
      <c r="I919" s="10">
        <v>2114.8000000000002</v>
      </c>
    </row>
    <row r="920" spans="2:9">
      <c r="B920" s="18">
        <v>42152</v>
      </c>
      <c r="C920" s="11">
        <v>5275</v>
      </c>
      <c r="D920" s="11">
        <v>1068</v>
      </c>
      <c r="E920" s="11">
        <v>4600</v>
      </c>
      <c r="F920" s="11"/>
      <c r="G920" s="11"/>
      <c r="H920" s="30"/>
      <c r="I920" s="31">
        <v>2110.89</v>
      </c>
    </row>
    <row r="921" spans="2:9">
      <c r="B921" s="17">
        <v>42151</v>
      </c>
      <c r="C921" s="8">
        <v>5117</v>
      </c>
      <c r="D921" s="8">
        <v>1064</v>
      </c>
      <c r="E921" s="8">
        <v>4800</v>
      </c>
      <c r="F921" s="8"/>
      <c r="G921" s="8"/>
      <c r="H921" s="29"/>
      <c r="I921" s="10">
        <v>2107.5</v>
      </c>
    </row>
    <row r="922" spans="2:9">
      <c r="B922" s="17">
        <v>42150</v>
      </c>
      <c r="C922" s="8">
        <v>5077</v>
      </c>
      <c r="D922" s="8">
        <v>1072</v>
      </c>
      <c r="E922" s="8">
        <v>4630</v>
      </c>
      <c r="F922" s="8"/>
      <c r="G922" s="8"/>
      <c r="H922" s="29"/>
      <c r="I922" s="10">
        <v>2143.5</v>
      </c>
    </row>
    <row r="923" spans="2:9">
      <c r="B923" s="17">
        <v>42146</v>
      </c>
      <c r="C923" s="8">
        <v>5048</v>
      </c>
      <c r="D923" s="8">
        <v>1050</v>
      </c>
      <c r="E923" s="8">
        <v>4625</v>
      </c>
      <c r="F923" s="8"/>
      <c r="G923" s="8"/>
      <c r="H923" s="29"/>
      <c r="I923" s="10">
        <v>2146.1</v>
      </c>
    </row>
    <row r="924" spans="2:9">
      <c r="B924" s="17">
        <v>42145</v>
      </c>
      <c r="C924" s="8">
        <v>5117</v>
      </c>
      <c r="D924" s="8">
        <v>1028</v>
      </c>
      <c r="E924" s="8">
        <v>4720</v>
      </c>
      <c r="F924" s="8"/>
      <c r="G924" s="8"/>
      <c r="H924" s="29"/>
      <c r="I924" s="10">
        <v>2122.81</v>
      </c>
    </row>
    <row r="925" spans="2:9">
      <c r="B925" s="18">
        <v>42144</v>
      </c>
      <c r="C925" s="11">
        <v>5176</v>
      </c>
      <c r="D925" s="11">
        <v>1048</v>
      </c>
      <c r="E925" s="11">
        <v>4680</v>
      </c>
      <c r="F925" s="11"/>
      <c r="G925" s="11"/>
      <c r="H925" s="30"/>
      <c r="I925" s="31">
        <v>2139.54</v>
      </c>
    </row>
    <row r="926" spans="2:9">
      <c r="B926" s="17">
        <v>42143</v>
      </c>
      <c r="C926" s="8">
        <v>5206</v>
      </c>
      <c r="D926" s="8">
        <v>1064</v>
      </c>
      <c r="E926" s="8">
        <v>4660</v>
      </c>
      <c r="F926" s="8"/>
      <c r="G926" s="8"/>
      <c r="H926" s="29"/>
      <c r="I926" s="10">
        <v>2120.85</v>
      </c>
    </row>
    <row r="927" spans="2:9">
      <c r="B927" s="17">
        <v>42142</v>
      </c>
      <c r="C927" s="8">
        <v>5077</v>
      </c>
      <c r="D927" s="8">
        <v>1083</v>
      </c>
      <c r="E927" s="8">
        <v>4660</v>
      </c>
      <c r="F927" s="8"/>
      <c r="G927" s="8"/>
      <c r="H927" s="29"/>
      <c r="I927" s="10">
        <v>2113.7199999999998</v>
      </c>
    </row>
    <row r="928" spans="2:9">
      <c r="B928" s="17">
        <v>42139</v>
      </c>
      <c r="C928" s="8">
        <v>5206</v>
      </c>
      <c r="D928" s="8">
        <v>1094</v>
      </c>
      <c r="E928" s="8">
        <v>4640</v>
      </c>
      <c r="F928" s="8"/>
      <c r="G928" s="8"/>
      <c r="H928" s="29"/>
      <c r="I928" s="10">
        <v>2106.5</v>
      </c>
    </row>
    <row r="929" spans="2:9">
      <c r="B929" s="17">
        <v>42138</v>
      </c>
      <c r="C929" s="8">
        <v>5225</v>
      </c>
      <c r="D929" s="8">
        <v>1097</v>
      </c>
      <c r="E929" s="8">
        <v>4640</v>
      </c>
      <c r="F929" s="8"/>
      <c r="G929" s="8"/>
      <c r="H929" s="29"/>
      <c r="I929" s="10">
        <v>2120.33</v>
      </c>
    </row>
    <row r="930" spans="2:9">
      <c r="B930" s="18">
        <v>42137</v>
      </c>
      <c r="C930" s="11">
        <v>5314</v>
      </c>
      <c r="D930" s="11">
        <v>1072</v>
      </c>
      <c r="E930" s="11">
        <v>4650</v>
      </c>
      <c r="F930" s="11"/>
      <c r="G930" s="11"/>
      <c r="H930" s="30"/>
      <c r="I930" s="31">
        <v>2114.16</v>
      </c>
    </row>
    <row r="931" spans="2:9">
      <c r="B931" s="17">
        <v>42136</v>
      </c>
      <c r="C931" s="8">
        <v>5324</v>
      </c>
      <c r="D931" s="8">
        <v>1074</v>
      </c>
      <c r="E931" s="8">
        <v>4670</v>
      </c>
      <c r="F931" s="8"/>
      <c r="G931" s="8"/>
      <c r="H931" s="29"/>
      <c r="I931" s="10">
        <v>2096.77</v>
      </c>
    </row>
    <row r="932" spans="2:9">
      <c r="B932" s="17">
        <v>42135</v>
      </c>
      <c r="C932" s="8">
        <v>5196</v>
      </c>
      <c r="D932" s="8">
        <v>1072</v>
      </c>
      <c r="E932" s="8">
        <v>4670</v>
      </c>
      <c r="F932" s="8"/>
      <c r="G932" s="8"/>
      <c r="H932" s="29"/>
      <c r="I932" s="10">
        <v>2097.38</v>
      </c>
    </row>
    <row r="933" spans="2:9">
      <c r="B933" s="17">
        <v>42132</v>
      </c>
      <c r="C933" s="8">
        <v>5215</v>
      </c>
      <c r="D933" s="8">
        <v>1085</v>
      </c>
      <c r="E933" s="8">
        <v>4690</v>
      </c>
      <c r="F933" s="8"/>
      <c r="G933" s="8"/>
      <c r="H933" s="29"/>
      <c r="I933" s="10">
        <v>2085.52</v>
      </c>
    </row>
    <row r="934" spans="2:9">
      <c r="B934" s="17">
        <v>42131</v>
      </c>
      <c r="C934" s="8">
        <v>5057</v>
      </c>
      <c r="D934" s="8">
        <v>1103</v>
      </c>
      <c r="E934" s="8">
        <v>4670</v>
      </c>
      <c r="F934" s="8"/>
      <c r="G934" s="8"/>
      <c r="H934" s="29"/>
      <c r="I934" s="10">
        <v>2091</v>
      </c>
    </row>
    <row r="935" spans="2:9">
      <c r="B935" s="18">
        <v>42130</v>
      </c>
      <c r="C935" s="11">
        <v>5156</v>
      </c>
      <c r="D935" s="11">
        <v>1105</v>
      </c>
      <c r="E935" s="11">
        <v>4850</v>
      </c>
      <c r="F935" s="11"/>
      <c r="G935" s="11"/>
      <c r="H935" s="30"/>
      <c r="I935" s="31">
        <v>2104.58</v>
      </c>
    </row>
    <row r="936" spans="2:9">
      <c r="B936" s="17">
        <v>42128</v>
      </c>
      <c r="C936" s="8">
        <v>5215</v>
      </c>
      <c r="D936" s="8">
        <v>1110</v>
      </c>
      <c r="E936" s="8">
        <v>4675</v>
      </c>
      <c r="F936" s="8"/>
      <c r="G936" s="8"/>
      <c r="H936" s="29"/>
      <c r="I936" s="10">
        <v>2132.23</v>
      </c>
    </row>
    <row r="937" spans="2:9">
      <c r="B937" s="17">
        <v>42124</v>
      </c>
      <c r="C937" s="8">
        <v>5166</v>
      </c>
      <c r="D937" s="8">
        <v>1096</v>
      </c>
      <c r="E937" s="8">
        <v>4675</v>
      </c>
      <c r="F937" s="8"/>
      <c r="G937" s="8"/>
      <c r="H937" s="29"/>
      <c r="I937" s="10">
        <v>2127.17</v>
      </c>
    </row>
    <row r="938" spans="2:9">
      <c r="B938" s="17">
        <v>42123</v>
      </c>
      <c r="C938" s="8">
        <v>5136</v>
      </c>
      <c r="D938" s="8">
        <v>1096</v>
      </c>
      <c r="E938" s="8">
        <v>4770</v>
      </c>
      <c r="F938" s="8"/>
      <c r="G938" s="8"/>
      <c r="H938" s="29"/>
      <c r="I938" s="10">
        <v>2142.63</v>
      </c>
    </row>
    <row r="939" spans="2:9">
      <c r="B939" s="17">
        <v>42122</v>
      </c>
      <c r="C939" s="8">
        <v>5146</v>
      </c>
      <c r="D939" s="8">
        <v>1096</v>
      </c>
      <c r="E939" s="8">
        <v>4785</v>
      </c>
      <c r="F939" s="8"/>
      <c r="G939" s="8"/>
      <c r="H939" s="29"/>
      <c r="I939" s="10">
        <v>2147.67</v>
      </c>
    </row>
    <row r="940" spans="2:9">
      <c r="B940" s="18">
        <v>42121</v>
      </c>
      <c r="C940" s="11">
        <v>5097</v>
      </c>
      <c r="D940" s="11">
        <v>1092</v>
      </c>
      <c r="E940" s="11">
        <v>4730</v>
      </c>
      <c r="F940" s="11"/>
      <c r="G940" s="11"/>
      <c r="H940" s="30"/>
      <c r="I940" s="31">
        <v>2157.54</v>
      </c>
    </row>
    <row r="941" spans="2:9">
      <c r="B941" s="17">
        <v>42118</v>
      </c>
      <c r="C941" s="8">
        <v>5304</v>
      </c>
      <c r="D941" s="8">
        <v>1077</v>
      </c>
      <c r="E941" s="8">
        <v>4730</v>
      </c>
      <c r="F941" s="8"/>
      <c r="G941" s="8"/>
      <c r="H941" s="29"/>
      <c r="I941" s="10">
        <v>2159.8000000000002</v>
      </c>
    </row>
    <row r="942" spans="2:9">
      <c r="B942" s="17">
        <v>42117</v>
      </c>
      <c r="C942" s="8">
        <v>5314</v>
      </c>
      <c r="D942" s="8">
        <v>1074</v>
      </c>
      <c r="E942" s="8">
        <v>4670</v>
      </c>
      <c r="F942" s="8"/>
      <c r="G942" s="8"/>
      <c r="H942" s="29"/>
      <c r="I942" s="10">
        <v>2173.41</v>
      </c>
    </row>
    <row r="943" spans="2:9">
      <c r="B943" s="17">
        <v>42116</v>
      </c>
      <c r="C943" s="8">
        <v>5354</v>
      </c>
      <c r="D943" s="8">
        <v>1068</v>
      </c>
      <c r="E943" s="8">
        <v>4690</v>
      </c>
      <c r="F943" s="8"/>
      <c r="G943" s="8"/>
      <c r="H943" s="29"/>
      <c r="I943" s="10">
        <v>2143.89</v>
      </c>
    </row>
    <row r="944" spans="2:9">
      <c r="B944" s="17">
        <v>42115</v>
      </c>
      <c r="C944" s="8">
        <v>5354</v>
      </c>
      <c r="D944" s="8">
        <v>1096</v>
      </c>
      <c r="E944" s="8">
        <v>4685</v>
      </c>
      <c r="F944" s="8"/>
      <c r="G944" s="8"/>
      <c r="H944" s="29"/>
      <c r="I944" s="10">
        <v>2144.79</v>
      </c>
    </row>
    <row r="945" spans="2:9">
      <c r="B945" s="18">
        <v>42114</v>
      </c>
      <c r="C945" s="11">
        <v>5453</v>
      </c>
      <c r="D945" s="11">
        <v>1096</v>
      </c>
      <c r="E945" s="11">
        <v>4635</v>
      </c>
      <c r="F945" s="11"/>
      <c r="G945" s="11"/>
      <c r="H945" s="30"/>
      <c r="I945" s="31">
        <v>2146.71</v>
      </c>
    </row>
    <row r="946" spans="2:9">
      <c r="B946" s="17">
        <v>42111</v>
      </c>
      <c r="C946" s="8">
        <v>5581</v>
      </c>
      <c r="D946" s="8">
        <v>1068</v>
      </c>
      <c r="E946" s="8">
        <v>4630</v>
      </c>
      <c r="F946" s="8"/>
      <c r="G946" s="8"/>
      <c r="H946" s="29"/>
      <c r="I946" s="10">
        <v>2143.5</v>
      </c>
    </row>
    <row r="947" spans="2:9">
      <c r="B947" s="17">
        <v>42110</v>
      </c>
      <c r="C947" s="8">
        <v>5680</v>
      </c>
      <c r="D947" s="8">
        <v>1083</v>
      </c>
      <c r="E947" s="8">
        <v>4670</v>
      </c>
      <c r="F947" s="8"/>
      <c r="G947" s="8"/>
      <c r="H947" s="29"/>
      <c r="I947" s="10">
        <v>2139.9</v>
      </c>
    </row>
    <row r="948" spans="2:9">
      <c r="B948" s="17">
        <v>42109</v>
      </c>
      <c r="C948" s="8">
        <v>5769</v>
      </c>
      <c r="D948" s="8">
        <v>1064</v>
      </c>
      <c r="E948" s="8">
        <v>4675</v>
      </c>
      <c r="F948" s="8"/>
      <c r="G948" s="8"/>
      <c r="H948" s="29"/>
      <c r="I948" s="10">
        <v>2119.96</v>
      </c>
    </row>
    <row r="949" spans="2:9">
      <c r="B949" s="17">
        <v>42108</v>
      </c>
      <c r="C949" s="8">
        <v>5887</v>
      </c>
      <c r="D949" s="8">
        <v>1070</v>
      </c>
      <c r="E949" s="8">
        <v>4685</v>
      </c>
      <c r="F949" s="8"/>
      <c r="G949" s="8"/>
      <c r="H949" s="29"/>
      <c r="I949" s="10">
        <v>2111.7199999999998</v>
      </c>
    </row>
    <row r="950" spans="2:9">
      <c r="B950" s="18">
        <v>42107</v>
      </c>
      <c r="C950" s="11">
        <v>5956</v>
      </c>
      <c r="D950" s="11">
        <v>1024</v>
      </c>
      <c r="E950" s="11">
        <v>4645</v>
      </c>
      <c r="F950" s="11"/>
      <c r="G950" s="11"/>
      <c r="H950" s="30"/>
      <c r="I950" s="31">
        <v>2098.92</v>
      </c>
    </row>
    <row r="951" spans="2:9">
      <c r="B951" s="17">
        <v>42104</v>
      </c>
      <c r="C951" s="8">
        <v>5729</v>
      </c>
      <c r="D951" s="8">
        <v>998</v>
      </c>
      <c r="E951" s="8">
        <v>4645</v>
      </c>
      <c r="F951" s="8"/>
      <c r="G951" s="8"/>
      <c r="H951" s="29"/>
      <c r="I951" s="10">
        <v>2087.7600000000002</v>
      </c>
    </row>
    <row r="952" spans="2:9">
      <c r="B952" s="17">
        <v>42103</v>
      </c>
      <c r="C952" s="8">
        <v>5788</v>
      </c>
      <c r="D952" s="8">
        <v>1037</v>
      </c>
      <c r="E952" s="8">
        <v>4645</v>
      </c>
      <c r="F952" s="8"/>
      <c r="G952" s="8"/>
      <c r="H952" s="29"/>
      <c r="I952" s="10">
        <v>2058.87</v>
      </c>
    </row>
    <row r="953" spans="2:9">
      <c r="B953" s="17">
        <v>42102</v>
      </c>
      <c r="C953" s="8">
        <v>6747</v>
      </c>
      <c r="D953" s="8">
        <v>954</v>
      </c>
      <c r="E953" s="8">
        <v>4610</v>
      </c>
      <c r="F953" s="8"/>
      <c r="G953" s="8"/>
      <c r="H953" s="29"/>
      <c r="I953" s="10">
        <v>2059.2600000000002</v>
      </c>
    </row>
    <row r="954" spans="2:9">
      <c r="B954" s="17">
        <v>42101</v>
      </c>
      <c r="C954" s="8">
        <v>6747</v>
      </c>
      <c r="D954" s="8">
        <v>903</v>
      </c>
      <c r="E954" s="8">
        <v>4630</v>
      </c>
      <c r="F954" s="8"/>
      <c r="G954" s="8"/>
      <c r="H954" s="29"/>
      <c r="I954" s="10">
        <v>2047.03</v>
      </c>
    </row>
    <row r="955" spans="2:9">
      <c r="B955" s="18">
        <v>42100</v>
      </c>
      <c r="C955" s="11">
        <v>6747</v>
      </c>
      <c r="D955" s="11">
        <v>903</v>
      </c>
      <c r="E955" s="11">
        <v>4630</v>
      </c>
      <c r="F955" s="11"/>
      <c r="G955" s="11"/>
      <c r="H955" s="30"/>
      <c r="I955" s="31">
        <v>2046.43</v>
      </c>
    </row>
    <row r="956" spans="2:9">
      <c r="B956" s="17">
        <v>42097</v>
      </c>
      <c r="C956" s="8">
        <v>6747</v>
      </c>
      <c r="D956" s="8">
        <v>901</v>
      </c>
      <c r="E956" s="8">
        <v>4630</v>
      </c>
      <c r="F956" s="8"/>
      <c r="G956" s="8"/>
      <c r="H956" s="29"/>
      <c r="I956" s="10">
        <v>2045.42</v>
      </c>
    </row>
    <row r="957" spans="2:9">
      <c r="B957" s="17">
        <v>42096</v>
      </c>
      <c r="C957" s="8">
        <v>6747</v>
      </c>
      <c r="D957" s="8">
        <v>899</v>
      </c>
      <c r="E957" s="8">
        <v>4630</v>
      </c>
      <c r="F957" s="8"/>
      <c r="G957" s="8"/>
      <c r="H957" s="29"/>
      <c r="I957" s="10">
        <v>2029.07</v>
      </c>
    </row>
    <row r="958" spans="2:9">
      <c r="B958" s="17">
        <v>42095</v>
      </c>
      <c r="C958" s="8">
        <v>6747</v>
      </c>
      <c r="D958" s="8">
        <v>901</v>
      </c>
      <c r="E958" s="8">
        <v>4630</v>
      </c>
      <c r="F958" s="8"/>
      <c r="G958" s="8"/>
      <c r="H958" s="29"/>
      <c r="I958" s="10">
        <v>2028.45</v>
      </c>
    </row>
    <row r="959" spans="2:9">
      <c r="B959" s="17">
        <v>42094</v>
      </c>
      <c r="C959" s="8">
        <v>6747</v>
      </c>
      <c r="D959" s="8">
        <v>900</v>
      </c>
      <c r="E959" s="8">
        <v>4890</v>
      </c>
      <c r="F959" s="8"/>
      <c r="G959" s="8"/>
      <c r="H959" s="29"/>
      <c r="I959" s="10">
        <v>2041.03</v>
      </c>
    </row>
    <row r="960" spans="2:9">
      <c r="B960" s="18">
        <v>42093</v>
      </c>
      <c r="C960" s="11">
        <v>6747</v>
      </c>
      <c r="D960" s="11">
        <v>903</v>
      </c>
      <c r="E960" s="11">
        <v>4905</v>
      </c>
      <c r="F960" s="11"/>
      <c r="G960" s="11"/>
      <c r="H960" s="30"/>
      <c r="I960" s="31">
        <v>2030.04</v>
      </c>
    </row>
    <row r="961" spans="2:9">
      <c r="B961" s="17">
        <v>42090</v>
      </c>
      <c r="C961" s="8">
        <v>6747</v>
      </c>
      <c r="D961" s="8">
        <v>901</v>
      </c>
      <c r="E961" s="8">
        <v>4640</v>
      </c>
      <c r="F961" s="8"/>
      <c r="G961" s="8"/>
      <c r="H961" s="29"/>
      <c r="I961" s="10">
        <v>2019.8</v>
      </c>
    </row>
    <row r="962" spans="2:9">
      <c r="B962" s="17">
        <v>42089</v>
      </c>
      <c r="C962" s="8">
        <v>6747</v>
      </c>
      <c r="D962" s="8">
        <v>896</v>
      </c>
      <c r="E962" s="8">
        <v>4680</v>
      </c>
      <c r="F962" s="8"/>
      <c r="G962" s="8"/>
      <c r="H962" s="29"/>
      <c r="I962" s="10">
        <v>2022.56</v>
      </c>
    </row>
    <row r="963" spans="2:9">
      <c r="B963" s="17">
        <v>42088</v>
      </c>
      <c r="C963" s="8">
        <v>6747</v>
      </c>
      <c r="D963" s="8">
        <v>897</v>
      </c>
      <c r="E963" s="8">
        <v>4655</v>
      </c>
      <c r="F963" s="8"/>
      <c r="G963" s="8"/>
      <c r="H963" s="29"/>
      <c r="I963" s="10">
        <v>2042.81</v>
      </c>
    </row>
    <row r="964" spans="2:9">
      <c r="B964" s="17">
        <v>42087</v>
      </c>
      <c r="C964" s="8">
        <v>6747</v>
      </c>
      <c r="D964" s="8">
        <v>898</v>
      </c>
      <c r="E964" s="8">
        <v>4650</v>
      </c>
      <c r="F964" s="8"/>
      <c r="G964" s="8"/>
      <c r="H964" s="29"/>
      <c r="I964" s="10">
        <v>2041.37</v>
      </c>
    </row>
    <row r="965" spans="2:9">
      <c r="B965" s="18">
        <v>42086</v>
      </c>
      <c r="C965" s="11">
        <v>6747</v>
      </c>
      <c r="D965" s="11">
        <v>903</v>
      </c>
      <c r="E965" s="11">
        <v>4600</v>
      </c>
      <c r="F965" s="11"/>
      <c r="G965" s="11"/>
      <c r="H965" s="30"/>
      <c r="I965" s="31">
        <v>2036.59</v>
      </c>
    </row>
    <row r="966" spans="2:9">
      <c r="B966" s="17">
        <v>42083</v>
      </c>
      <c r="C966" s="8">
        <v>6747</v>
      </c>
      <c r="D966" s="8">
        <v>907</v>
      </c>
      <c r="E966" s="8">
        <v>4680</v>
      </c>
      <c r="F966" s="8"/>
      <c r="G966" s="8"/>
      <c r="H966" s="29"/>
      <c r="I966" s="10">
        <v>2037.24</v>
      </c>
    </row>
    <row r="967" spans="2:9">
      <c r="B967" s="17">
        <v>42082</v>
      </c>
      <c r="C967" s="8">
        <v>6747</v>
      </c>
      <c r="D967" s="8">
        <v>909</v>
      </c>
      <c r="E967" s="8">
        <v>4680</v>
      </c>
      <c r="F967" s="8"/>
      <c r="G967" s="8"/>
      <c r="H967" s="29"/>
      <c r="I967" s="10">
        <v>2037.89</v>
      </c>
    </row>
    <row r="968" spans="2:9">
      <c r="B968" s="17">
        <v>42081</v>
      </c>
      <c r="C968" s="8">
        <v>6747</v>
      </c>
      <c r="D968" s="8">
        <v>901</v>
      </c>
      <c r="E968" s="8">
        <v>4680</v>
      </c>
      <c r="F968" s="8"/>
      <c r="G968" s="8"/>
      <c r="H968" s="29"/>
      <c r="I968" s="10">
        <v>2028.45</v>
      </c>
    </row>
    <row r="969" spans="2:9">
      <c r="B969" s="17">
        <v>42080</v>
      </c>
      <c r="C969" s="8">
        <v>6747</v>
      </c>
      <c r="D969" s="8">
        <v>906</v>
      </c>
      <c r="E969" s="8">
        <v>4605</v>
      </c>
      <c r="F969" s="8"/>
      <c r="G969" s="8"/>
      <c r="H969" s="29"/>
      <c r="I969" s="10">
        <v>2029.91</v>
      </c>
    </row>
    <row r="970" spans="2:9">
      <c r="B970" s="18">
        <v>42079</v>
      </c>
      <c r="C970" s="11">
        <v>6747</v>
      </c>
      <c r="D970" s="11">
        <v>904</v>
      </c>
      <c r="E970" s="11">
        <v>4990</v>
      </c>
      <c r="F970" s="11"/>
      <c r="G970" s="11"/>
      <c r="H970" s="30"/>
      <c r="I970" s="31">
        <v>1987.33</v>
      </c>
    </row>
    <row r="971" spans="2:9">
      <c r="B971" s="17">
        <v>42076</v>
      </c>
      <c r="C971" s="8">
        <v>6747</v>
      </c>
      <c r="D971" s="8">
        <v>904</v>
      </c>
      <c r="E971" s="8">
        <v>5000</v>
      </c>
      <c r="F971" s="8"/>
      <c r="G971" s="8"/>
      <c r="H971" s="29"/>
      <c r="I971" s="10">
        <v>1985.79</v>
      </c>
    </row>
    <row r="972" spans="2:9">
      <c r="B972" s="17">
        <v>42075</v>
      </c>
      <c r="C972" s="8">
        <v>6747</v>
      </c>
      <c r="D972" s="8">
        <v>905</v>
      </c>
      <c r="E972" s="8">
        <v>4690</v>
      </c>
      <c r="F972" s="8"/>
      <c r="G972" s="8"/>
      <c r="H972" s="29"/>
      <c r="I972" s="10">
        <v>1970.59</v>
      </c>
    </row>
    <row r="973" spans="2:9">
      <c r="B973" s="17">
        <v>42074</v>
      </c>
      <c r="C973" s="8">
        <v>6747</v>
      </c>
      <c r="D973" s="8">
        <v>902</v>
      </c>
      <c r="E973" s="8">
        <v>4690</v>
      </c>
      <c r="F973" s="8"/>
      <c r="G973" s="8"/>
      <c r="H973" s="29"/>
      <c r="I973" s="10">
        <v>1980.83</v>
      </c>
    </row>
    <row r="974" spans="2:9">
      <c r="B974" s="17">
        <v>42073</v>
      </c>
      <c r="C974" s="8">
        <v>6747</v>
      </c>
      <c r="D974" s="8">
        <v>902</v>
      </c>
      <c r="E974" s="8">
        <v>4650</v>
      </c>
      <c r="F974" s="8"/>
      <c r="G974" s="8"/>
      <c r="H974" s="29"/>
      <c r="I974" s="10">
        <v>1984.77</v>
      </c>
    </row>
    <row r="975" spans="2:9">
      <c r="B975" s="18">
        <v>42072</v>
      </c>
      <c r="C975" s="11">
        <v>6747</v>
      </c>
      <c r="D975" s="11">
        <v>907</v>
      </c>
      <c r="E975" s="11">
        <v>4690</v>
      </c>
      <c r="F975" s="11"/>
      <c r="G975" s="11"/>
      <c r="H975" s="30"/>
      <c r="I975" s="31">
        <v>1992.82</v>
      </c>
    </row>
    <row r="976" spans="2:9">
      <c r="B976" s="17">
        <v>42069</v>
      </c>
      <c r="C976" s="8">
        <v>6747</v>
      </c>
      <c r="D976" s="8">
        <v>907</v>
      </c>
      <c r="E976" s="8">
        <v>4645</v>
      </c>
      <c r="F976" s="8"/>
      <c r="G976" s="8"/>
      <c r="H976" s="29"/>
      <c r="I976" s="10">
        <v>2012.94</v>
      </c>
    </row>
    <row r="977" spans="2:9">
      <c r="B977" s="17">
        <v>42068</v>
      </c>
      <c r="C977" s="8">
        <v>6747</v>
      </c>
      <c r="D977" s="8">
        <v>908</v>
      </c>
      <c r="E977" s="8">
        <v>4645</v>
      </c>
      <c r="F977" s="8"/>
      <c r="G977" s="8"/>
      <c r="H977" s="29"/>
      <c r="I977" s="10">
        <v>1998.38</v>
      </c>
    </row>
    <row r="978" spans="2:9">
      <c r="B978" s="17">
        <v>42067</v>
      </c>
      <c r="C978" s="8">
        <v>6747</v>
      </c>
      <c r="D978" s="8">
        <v>908</v>
      </c>
      <c r="E978" s="8">
        <v>4645</v>
      </c>
      <c r="F978" s="8"/>
      <c r="G978" s="8"/>
      <c r="H978" s="29"/>
      <c r="I978" s="10">
        <v>1998.29</v>
      </c>
    </row>
    <row r="979" spans="2:9">
      <c r="B979" s="17">
        <v>42066</v>
      </c>
      <c r="C979" s="8">
        <v>6747</v>
      </c>
      <c r="D979" s="8">
        <v>908</v>
      </c>
      <c r="E979" s="8">
        <v>4645</v>
      </c>
      <c r="F979" s="8"/>
      <c r="G979" s="8"/>
      <c r="H979" s="29"/>
      <c r="I979" s="10">
        <v>2001.38</v>
      </c>
    </row>
    <row r="980" spans="2:9">
      <c r="B980" s="18">
        <v>42065</v>
      </c>
      <c r="C980" s="11">
        <v>6747</v>
      </c>
      <c r="D980" s="11">
        <v>907</v>
      </c>
      <c r="E980" s="11">
        <v>4645</v>
      </c>
      <c r="F980" s="11"/>
      <c r="G980" s="11"/>
      <c r="H980" s="30"/>
      <c r="I980" s="31">
        <v>1996.81</v>
      </c>
    </row>
    <row r="981" spans="2:9">
      <c r="B981" s="17">
        <v>42062</v>
      </c>
      <c r="C981" s="8">
        <v>6747</v>
      </c>
      <c r="D981" s="8">
        <v>897</v>
      </c>
      <c r="E981" s="8">
        <v>4595</v>
      </c>
      <c r="F981" s="8"/>
      <c r="G981" s="8"/>
      <c r="H981" s="29"/>
      <c r="I981" s="10">
        <v>1985.8</v>
      </c>
    </row>
    <row r="982" spans="2:9">
      <c r="B982" s="17">
        <v>42061</v>
      </c>
      <c r="C982" s="8">
        <v>6747</v>
      </c>
      <c r="D982" s="8">
        <v>894</v>
      </c>
      <c r="E982" s="8">
        <v>4595</v>
      </c>
      <c r="F982" s="8"/>
      <c r="G982" s="8"/>
      <c r="H982" s="29"/>
      <c r="I982" s="10">
        <v>1993.08</v>
      </c>
    </row>
    <row r="983" spans="2:9">
      <c r="B983" s="17">
        <v>42060</v>
      </c>
      <c r="C983" s="8">
        <v>6747</v>
      </c>
      <c r="D983" s="8">
        <v>893</v>
      </c>
      <c r="E983" s="8">
        <v>4595</v>
      </c>
      <c r="F983" s="8"/>
      <c r="G983" s="8"/>
      <c r="H983" s="29"/>
      <c r="I983" s="10">
        <v>1990.47</v>
      </c>
    </row>
    <row r="984" spans="2:9">
      <c r="B984" s="17">
        <v>42059</v>
      </c>
      <c r="C984" s="8">
        <v>6747</v>
      </c>
      <c r="D984" s="8">
        <v>885</v>
      </c>
      <c r="E984" s="8">
        <v>4645</v>
      </c>
      <c r="F984" s="8"/>
      <c r="G984" s="8"/>
      <c r="H984" s="29"/>
      <c r="I984" s="10">
        <v>1976.12</v>
      </c>
    </row>
    <row r="985" spans="2:9">
      <c r="B985" s="18">
        <v>42058</v>
      </c>
      <c r="C985" s="11">
        <v>6747</v>
      </c>
      <c r="D985" s="11">
        <v>883</v>
      </c>
      <c r="E985" s="11">
        <v>4595</v>
      </c>
      <c r="F985" s="11"/>
      <c r="G985" s="11"/>
      <c r="H985" s="30"/>
      <c r="I985" s="31">
        <v>1968.39</v>
      </c>
    </row>
    <row r="986" spans="2:9">
      <c r="B986" s="17">
        <v>42052</v>
      </c>
      <c r="C986" s="8">
        <v>6747</v>
      </c>
      <c r="D986" s="8">
        <v>888</v>
      </c>
      <c r="E986" s="8">
        <v>4595</v>
      </c>
      <c r="F986" s="8"/>
      <c r="G986" s="8"/>
      <c r="H986" s="29"/>
      <c r="I986" s="10">
        <v>1961.45</v>
      </c>
    </row>
    <row r="987" spans="2:9">
      <c r="B987" s="17">
        <v>42051</v>
      </c>
      <c r="C987" s="8">
        <v>6747</v>
      </c>
      <c r="D987" s="8">
        <v>884</v>
      </c>
      <c r="E987" s="8">
        <v>4595</v>
      </c>
      <c r="F987" s="8"/>
      <c r="G987" s="8"/>
      <c r="H987" s="29"/>
      <c r="I987" s="10">
        <v>1958.23</v>
      </c>
    </row>
    <row r="988" spans="2:9">
      <c r="B988" s="17">
        <v>42048</v>
      </c>
      <c r="C988" s="8">
        <v>6747</v>
      </c>
      <c r="D988" s="8">
        <v>880</v>
      </c>
      <c r="E988" s="8">
        <v>4595</v>
      </c>
      <c r="F988" s="8"/>
      <c r="G988" s="8"/>
      <c r="H988" s="29"/>
      <c r="I988" s="10">
        <v>1957.5</v>
      </c>
    </row>
    <row r="989" spans="2:9">
      <c r="B989" s="17">
        <v>42047</v>
      </c>
      <c r="C989" s="8">
        <v>6747</v>
      </c>
      <c r="D989" s="8">
        <v>872</v>
      </c>
      <c r="E989" s="8">
        <v>4565</v>
      </c>
      <c r="F989" s="8"/>
      <c r="G989" s="8"/>
      <c r="H989" s="29"/>
      <c r="I989" s="10">
        <v>1941.63</v>
      </c>
    </row>
    <row r="990" spans="2:9">
      <c r="B990" s="18">
        <v>42046</v>
      </c>
      <c r="C990" s="11">
        <v>6747</v>
      </c>
      <c r="D990" s="11">
        <v>864</v>
      </c>
      <c r="E990" s="11">
        <v>4565</v>
      </c>
      <c r="F990" s="11"/>
      <c r="G990" s="11"/>
      <c r="H990" s="30"/>
      <c r="I990" s="31">
        <v>1945.7</v>
      </c>
    </row>
    <row r="991" spans="2:9">
      <c r="B991" s="17">
        <v>42045</v>
      </c>
      <c r="C991" s="8">
        <v>6747</v>
      </c>
      <c r="D991" s="8">
        <v>864</v>
      </c>
      <c r="E991" s="8">
        <v>4530</v>
      </c>
      <c r="F991" s="8"/>
      <c r="G991" s="8"/>
      <c r="H991" s="29"/>
      <c r="I991" s="10">
        <v>1935.86</v>
      </c>
    </row>
    <row r="992" spans="2:9">
      <c r="B992" s="17">
        <v>42044</v>
      </c>
      <c r="C992" s="8">
        <v>6747</v>
      </c>
      <c r="D992" s="8">
        <v>872</v>
      </c>
      <c r="E992" s="8">
        <v>4505</v>
      </c>
      <c r="F992" s="8"/>
      <c r="G992" s="8"/>
      <c r="H992" s="29"/>
      <c r="I992" s="10">
        <v>1947</v>
      </c>
    </row>
    <row r="993" spans="2:9">
      <c r="B993" s="17">
        <v>42041</v>
      </c>
      <c r="C993" s="8">
        <v>6747</v>
      </c>
      <c r="D993" s="8">
        <v>862</v>
      </c>
      <c r="E993" s="8">
        <v>4505</v>
      </c>
      <c r="F993" s="8"/>
      <c r="G993" s="8"/>
      <c r="H993" s="29"/>
      <c r="I993" s="10">
        <v>1955.52</v>
      </c>
    </row>
    <row r="994" spans="2:9">
      <c r="B994" s="17">
        <v>42040</v>
      </c>
      <c r="C994" s="8">
        <v>6747</v>
      </c>
      <c r="D994" s="8">
        <v>862</v>
      </c>
      <c r="E994" s="8">
        <v>4595</v>
      </c>
      <c r="F994" s="8"/>
      <c r="G994" s="8"/>
      <c r="H994" s="29"/>
      <c r="I994" s="10">
        <v>1952.84</v>
      </c>
    </row>
    <row r="995" spans="2:9">
      <c r="B995" s="18">
        <v>42039</v>
      </c>
      <c r="C995" s="11">
        <v>6747</v>
      </c>
      <c r="D995" s="11">
        <v>852</v>
      </c>
      <c r="E995" s="11">
        <v>4595</v>
      </c>
      <c r="F995" s="11"/>
      <c r="G995" s="11"/>
      <c r="H995" s="30"/>
      <c r="I995" s="31">
        <v>1962.79</v>
      </c>
    </row>
    <row r="996" spans="2:9">
      <c r="B996" s="17">
        <v>42038</v>
      </c>
      <c r="C996" s="8">
        <v>6747</v>
      </c>
      <c r="D996" s="8">
        <v>843</v>
      </c>
      <c r="E996" s="8">
        <v>4545</v>
      </c>
      <c r="F996" s="8"/>
      <c r="G996" s="8"/>
      <c r="H996" s="29"/>
      <c r="I996" s="10">
        <v>1951.96</v>
      </c>
    </row>
    <row r="997" spans="2:9">
      <c r="B997" s="17">
        <v>42037</v>
      </c>
      <c r="C997" s="8">
        <v>6747</v>
      </c>
      <c r="D997" s="8">
        <v>841</v>
      </c>
      <c r="E997" s="8">
        <v>4520</v>
      </c>
      <c r="F997" s="8"/>
      <c r="G997" s="8"/>
      <c r="H997" s="29"/>
      <c r="I997" s="10">
        <v>1952.68</v>
      </c>
    </row>
    <row r="998" spans="2:9">
      <c r="B998" s="17">
        <v>42034</v>
      </c>
      <c r="C998" s="8">
        <v>6747</v>
      </c>
      <c r="D998" s="8">
        <v>841</v>
      </c>
      <c r="E998" s="8">
        <v>4535</v>
      </c>
      <c r="F998" s="8"/>
      <c r="G998" s="8"/>
      <c r="H998" s="29"/>
      <c r="I998" s="10">
        <v>1949.26</v>
      </c>
    </row>
    <row r="999" spans="2:9">
      <c r="B999" s="17">
        <v>42033</v>
      </c>
      <c r="C999" s="8">
        <v>6747</v>
      </c>
      <c r="D999" s="8">
        <v>828</v>
      </c>
      <c r="E999" s="8">
        <v>4520</v>
      </c>
      <c r="F999" s="8"/>
      <c r="G999" s="8"/>
      <c r="H999" s="29"/>
      <c r="I999" s="10">
        <v>1951.02</v>
      </c>
    </row>
    <row r="1000" spans="2:9">
      <c r="B1000" s="18">
        <v>42032</v>
      </c>
      <c r="C1000" s="11">
        <v>6747</v>
      </c>
      <c r="D1000" s="11">
        <v>831</v>
      </c>
      <c r="E1000" s="11">
        <v>4500</v>
      </c>
      <c r="F1000" s="11"/>
      <c r="G1000" s="11"/>
      <c r="H1000" s="30"/>
      <c r="I1000" s="31">
        <v>1961.58</v>
      </c>
    </row>
    <row r="1001" spans="2:9">
      <c r="B1001" s="17">
        <v>42031</v>
      </c>
      <c r="C1001" s="8">
        <v>6747</v>
      </c>
      <c r="D1001" s="8">
        <v>826</v>
      </c>
      <c r="E1001" s="8">
        <v>4515</v>
      </c>
      <c r="F1001" s="8"/>
      <c r="G1001" s="8"/>
      <c r="H1001" s="29"/>
      <c r="I1001" s="10">
        <v>1952.4</v>
      </c>
    </row>
    <row r="1002" spans="2:9">
      <c r="B1002" s="17">
        <v>42030</v>
      </c>
      <c r="C1002" s="8">
        <v>6758</v>
      </c>
      <c r="D1002" s="8">
        <v>828</v>
      </c>
      <c r="E1002" s="8">
        <v>4515</v>
      </c>
      <c r="F1002" s="8"/>
      <c r="G1002" s="8"/>
      <c r="H1002" s="29"/>
      <c r="I1002" s="10">
        <v>1935.68</v>
      </c>
    </row>
    <row r="1003" spans="2:9">
      <c r="B1003" s="17">
        <v>42027</v>
      </c>
      <c r="C1003" s="8">
        <v>6675</v>
      </c>
      <c r="D1003" s="8">
        <v>826</v>
      </c>
      <c r="E1003" s="8">
        <v>4500</v>
      </c>
      <c r="F1003" s="8"/>
      <c r="G1003" s="8"/>
      <c r="H1003" s="29"/>
      <c r="I1003" s="10">
        <v>1936.09</v>
      </c>
    </row>
    <row r="1004" spans="2:9">
      <c r="B1004" s="17">
        <v>42026</v>
      </c>
      <c r="C1004" s="8">
        <v>6413</v>
      </c>
      <c r="D1004" s="8">
        <v>829</v>
      </c>
      <c r="E1004" s="8">
        <v>4500</v>
      </c>
      <c r="F1004" s="8"/>
      <c r="G1004" s="8"/>
      <c r="H1004" s="29"/>
      <c r="I1004" s="10">
        <v>1920.82</v>
      </c>
    </row>
    <row r="1005" spans="2:9">
      <c r="B1005" s="18">
        <v>42025</v>
      </c>
      <c r="C1005" s="11">
        <v>6437</v>
      </c>
      <c r="D1005" s="11">
        <v>826</v>
      </c>
      <c r="E1005" s="11">
        <v>4460</v>
      </c>
      <c r="F1005" s="11"/>
      <c r="G1005" s="11"/>
      <c r="H1005" s="30"/>
      <c r="I1005" s="31">
        <v>1921.23</v>
      </c>
    </row>
    <row r="1006" spans="2:9">
      <c r="B1006" s="17">
        <v>42024</v>
      </c>
      <c r="C1006" s="8">
        <v>6532</v>
      </c>
      <c r="D1006" s="8">
        <v>832</v>
      </c>
      <c r="E1006" s="8">
        <v>4530</v>
      </c>
      <c r="F1006" s="8"/>
      <c r="G1006" s="8"/>
      <c r="H1006" s="29"/>
      <c r="I1006" s="10">
        <v>1918.31</v>
      </c>
    </row>
    <row r="1007" spans="2:9">
      <c r="B1007" s="17">
        <v>42023</v>
      </c>
      <c r="C1007" s="8">
        <v>6580</v>
      </c>
      <c r="D1007" s="8">
        <v>839</v>
      </c>
      <c r="E1007" s="8">
        <v>4545</v>
      </c>
      <c r="F1007" s="8"/>
      <c r="G1007" s="8"/>
      <c r="H1007" s="29"/>
      <c r="I1007" s="10">
        <v>1902.62</v>
      </c>
    </row>
    <row r="1008" spans="2:9">
      <c r="B1008" s="17">
        <v>42020</v>
      </c>
      <c r="C1008" s="8">
        <v>6651</v>
      </c>
      <c r="D1008" s="8">
        <v>851</v>
      </c>
      <c r="E1008" s="8">
        <v>4545</v>
      </c>
      <c r="F1008" s="8"/>
      <c r="G1008" s="8"/>
      <c r="H1008" s="29"/>
      <c r="I1008" s="10">
        <v>1888.13</v>
      </c>
    </row>
    <row r="1009" spans="2:9">
      <c r="B1009" s="17">
        <v>42019</v>
      </c>
      <c r="C1009" s="8">
        <v>6353</v>
      </c>
      <c r="D1009" s="8">
        <v>844</v>
      </c>
      <c r="E1009" s="8">
        <v>4545</v>
      </c>
      <c r="F1009" s="8"/>
      <c r="G1009" s="8"/>
      <c r="H1009" s="29"/>
      <c r="I1009" s="10">
        <v>1914.14</v>
      </c>
    </row>
    <row r="1010" spans="2:9">
      <c r="B1010" s="18">
        <v>42018</v>
      </c>
      <c r="C1010" s="11">
        <v>6770</v>
      </c>
      <c r="D1010" s="11">
        <v>846</v>
      </c>
      <c r="E1010" s="11">
        <v>4545</v>
      </c>
      <c r="F1010" s="11"/>
      <c r="G1010" s="11"/>
      <c r="H1010" s="30"/>
      <c r="I1010" s="31">
        <v>1913.66</v>
      </c>
    </row>
    <row r="1011" spans="2:9">
      <c r="B1011" s="17">
        <v>42017</v>
      </c>
      <c r="C1011" s="8">
        <v>6615</v>
      </c>
      <c r="D1011" s="8">
        <v>839</v>
      </c>
      <c r="E1011" s="8">
        <v>4545</v>
      </c>
      <c r="F1011" s="8"/>
      <c r="G1011" s="8"/>
      <c r="H1011" s="29"/>
      <c r="I1011" s="10">
        <v>1917.14</v>
      </c>
    </row>
    <row r="1012" spans="2:9">
      <c r="B1012" s="17">
        <v>42016</v>
      </c>
      <c r="C1012" s="8">
        <v>6615</v>
      </c>
      <c r="D1012" s="8">
        <v>842</v>
      </c>
      <c r="E1012" s="8">
        <v>4540</v>
      </c>
      <c r="F1012" s="8"/>
      <c r="G1012" s="8"/>
      <c r="H1012" s="29"/>
      <c r="I1012" s="10">
        <v>1920.95</v>
      </c>
    </row>
    <row r="1013" spans="2:9">
      <c r="B1013" s="17">
        <v>42013</v>
      </c>
      <c r="C1013" s="8">
        <v>6735</v>
      </c>
      <c r="D1013" s="8">
        <v>853</v>
      </c>
      <c r="E1013" s="8">
        <v>4540</v>
      </c>
      <c r="F1013" s="8"/>
      <c r="G1013" s="8"/>
      <c r="H1013" s="29"/>
      <c r="I1013" s="10">
        <v>1924.7</v>
      </c>
    </row>
    <row r="1014" spans="2:9">
      <c r="B1014" s="17">
        <v>42012</v>
      </c>
      <c r="C1014" s="8">
        <v>6735</v>
      </c>
      <c r="D1014" s="8">
        <v>846</v>
      </c>
      <c r="E1014" s="8">
        <v>4540</v>
      </c>
      <c r="F1014" s="8"/>
      <c r="G1014" s="8"/>
      <c r="H1014" s="29"/>
      <c r="I1014" s="10">
        <v>1904.65</v>
      </c>
    </row>
    <row r="1015" spans="2:9">
      <c r="B1015" s="18">
        <v>42011</v>
      </c>
      <c r="C1015" s="11">
        <v>6842</v>
      </c>
      <c r="D1015" s="11">
        <v>844</v>
      </c>
      <c r="E1015" s="11">
        <v>4540</v>
      </c>
      <c r="F1015" s="11"/>
      <c r="G1015" s="11"/>
      <c r="H1015" s="30"/>
      <c r="I1015" s="31">
        <v>1883.83</v>
      </c>
    </row>
    <row r="1016" spans="2:9">
      <c r="B1016" s="17">
        <v>42010</v>
      </c>
      <c r="C1016" s="8">
        <v>6556</v>
      </c>
      <c r="D1016" s="8">
        <v>863</v>
      </c>
      <c r="E1016" s="8">
        <v>4400</v>
      </c>
      <c r="F1016" s="8"/>
      <c r="G1016" s="8"/>
      <c r="H1016" s="29"/>
      <c r="I1016" s="10">
        <v>1882.45</v>
      </c>
    </row>
    <row r="1017" spans="2:9">
      <c r="B1017" s="17">
        <v>42009</v>
      </c>
      <c r="C1017" s="8">
        <v>6568</v>
      </c>
      <c r="D1017" s="8">
        <v>880</v>
      </c>
      <c r="E1017" s="8">
        <v>4400</v>
      </c>
      <c r="F1017" s="8"/>
      <c r="G1017" s="8"/>
      <c r="H1017" s="29"/>
      <c r="I1017" s="10">
        <v>1915.75</v>
      </c>
    </row>
    <row r="1018" spans="2:9">
      <c r="B1018" s="17">
        <v>42006</v>
      </c>
      <c r="C1018" s="8">
        <v>6925</v>
      </c>
      <c r="D1018" s="8">
        <v>881</v>
      </c>
      <c r="E1018" s="8">
        <v>4525</v>
      </c>
      <c r="F1018" s="8"/>
      <c r="G1018" s="8"/>
      <c r="H1018" s="29"/>
      <c r="I1018" s="10">
        <v>1926.44</v>
      </c>
    </row>
    <row r="1019" spans="2:9">
      <c r="B1019" s="17">
        <v>42003</v>
      </c>
      <c r="C1019" s="8">
        <v>6615</v>
      </c>
      <c r="D1019" s="8">
        <v>860</v>
      </c>
      <c r="E1019" s="8">
        <v>4525</v>
      </c>
      <c r="F1019" s="8"/>
      <c r="G1019" s="8"/>
      <c r="H1019" s="29"/>
      <c r="I1019" s="10">
        <v>1915.59</v>
      </c>
    </row>
    <row r="1020" spans="2:9">
      <c r="B1020" s="18">
        <v>42002</v>
      </c>
      <c r="C1020" s="11">
        <v>7021</v>
      </c>
      <c r="D1020" s="11">
        <v>849</v>
      </c>
      <c r="E1020" s="11">
        <v>4530</v>
      </c>
      <c r="F1020" s="11"/>
      <c r="G1020" s="11"/>
      <c r="H1020" s="30"/>
      <c r="I1020" s="31">
        <v>1927.86</v>
      </c>
    </row>
    <row r="1021" spans="2:9">
      <c r="B1021" s="17">
        <v>41999</v>
      </c>
      <c r="C1021" s="8">
        <v>7033</v>
      </c>
      <c r="D1021" s="8">
        <v>859</v>
      </c>
      <c r="E1021" s="8">
        <v>4530</v>
      </c>
      <c r="F1021" s="8"/>
      <c r="G1021" s="8"/>
      <c r="H1021" s="29"/>
      <c r="I1021" s="10">
        <v>1948.16</v>
      </c>
    </row>
    <row r="1022" spans="2:9">
      <c r="B1022" s="17">
        <v>41997</v>
      </c>
      <c r="C1022" s="8">
        <v>7188</v>
      </c>
      <c r="D1022" s="8">
        <v>887</v>
      </c>
      <c r="E1022" s="8">
        <v>4490</v>
      </c>
      <c r="F1022" s="8"/>
      <c r="G1022" s="8"/>
      <c r="H1022" s="29"/>
      <c r="I1022" s="10">
        <v>1946.61</v>
      </c>
    </row>
    <row r="1023" spans="2:9">
      <c r="B1023" s="17">
        <v>41996</v>
      </c>
      <c r="C1023" s="8">
        <v>7688</v>
      </c>
      <c r="D1023" s="8">
        <v>887</v>
      </c>
      <c r="E1023" s="8">
        <v>4515</v>
      </c>
      <c r="F1023" s="8"/>
      <c r="G1023" s="8"/>
      <c r="H1023" s="29"/>
      <c r="I1023" s="10">
        <v>1939.02</v>
      </c>
    </row>
    <row r="1024" spans="2:9">
      <c r="B1024" s="17">
        <v>41995</v>
      </c>
      <c r="C1024" s="8">
        <v>6854</v>
      </c>
      <c r="D1024" s="8">
        <v>884</v>
      </c>
      <c r="E1024" s="8">
        <v>4515</v>
      </c>
      <c r="F1024" s="8"/>
      <c r="G1024" s="8"/>
      <c r="H1024" s="29"/>
      <c r="I1024" s="10">
        <v>1943.12</v>
      </c>
    </row>
    <row r="1025" spans="2:9">
      <c r="B1025" s="18">
        <v>41992</v>
      </c>
      <c r="C1025" s="11">
        <v>6496</v>
      </c>
      <c r="D1025" s="11">
        <v>898</v>
      </c>
      <c r="E1025" s="11">
        <v>4420</v>
      </c>
      <c r="F1025" s="11"/>
      <c r="G1025" s="11"/>
      <c r="H1025" s="30"/>
      <c r="I1025" s="31">
        <v>1929.98</v>
      </c>
    </row>
    <row r="1026" spans="2:9">
      <c r="B1026" s="17">
        <v>41991</v>
      </c>
      <c r="C1026" s="8">
        <v>6437</v>
      </c>
      <c r="D1026" s="8">
        <v>899</v>
      </c>
      <c r="E1026" s="8">
        <v>4420</v>
      </c>
      <c r="F1026" s="8"/>
      <c r="G1026" s="8"/>
      <c r="H1026" s="29"/>
      <c r="I1026" s="10">
        <v>1897.5</v>
      </c>
    </row>
    <row r="1027" spans="2:9">
      <c r="B1027" s="17">
        <v>41990</v>
      </c>
      <c r="C1027" s="8">
        <v>6198</v>
      </c>
      <c r="D1027" s="8">
        <v>907</v>
      </c>
      <c r="E1027" s="8">
        <v>4475</v>
      </c>
      <c r="F1027" s="8"/>
      <c r="G1027" s="8"/>
      <c r="H1027" s="29"/>
      <c r="I1027" s="10">
        <v>1900.16</v>
      </c>
    </row>
    <row r="1028" spans="2:9">
      <c r="B1028" s="17">
        <v>41989</v>
      </c>
      <c r="C1028" s="8">
        <v>6127</v>
      </c>
      <c r="D1028" s="8">
        <v>897</v>
      </c>
      <c r="E1028" s="8">
        <v>4570</v>
      </c>
      <c r="F1028" s="8"/>
      <c r="G1028" s="8"/>
      <c r="H1028" s="29"/>
      <c r="I1028" s="10">
        <v>1904.13</v>
      </c>
    </row>
    <row r="1029" spans="2:9">
      <c r="B1029" s="17">
        <v>41988</v>
      </c>
      <c r="C1029" s="8">
        <v>5930</v>
      </c>
      <c r="D1029" s="8">
        <v>903</v>
      </c>
      <c r="E1029" s="8">
        <v>4360</v>
      </c>
      <c r="F1029" s="8"/>
      <c r="G1029" s="8"/>
      <c r="H1029" s="29"/>
      <c r="I1029" s="10">
        <v>1920.36</v>
      </c>
    </row>
    <row r="1030" spans="2:9">
      <c r="B1030" s="18">
        <v>41985</v>
      </c>
      <c r="C1030" s="11">
        <v>6055</v>
      </c>
      <c r="D1030" s="11">
        <v>905</v>
      </c>
      <c r="E1030" s="11">
        <v>4400</v>
      </c>
      <c r="F1030" s="11"/>
      <c r="G1030" s="11"/>
      <c r="H1030" s="30"/>
      <c r="I1030" s="31">
        <v>1921.71</v>
      </c>
    </row>
    <row r="1031" spans="2:9">
      <c r="B1031" s="17">
        <v>41984</v>
      </c>
      <c r="C1031" s="8">
        <v>6019</v>
      </c>
      <c r="D1031" s="8">
        <v>890</v>
      </c>
      <c r="E1031" s="8">
        <v>4400</v>
      </c>
      <c r="F1031" s="8"/>
      <c r="G1031" s="8"/>
      <c r="H1031" s="29"/>
      <c r="I1031" s="10">
        <v>1916.59</v>
      </c>
    </row>
    <row r="1032" spans="2:9">
      <c r="B1032" s="17">
        <v>41983</v>
      </c>
      <c r="C1032" s="8">
        <v>5960</v>
      </c>
      <c r="D1032" s="8">
        <v>901</v>
      </c>
      <c r="E1032" s="8">
        <v>4485</v>
      </c>
      <c r="F1032" s="8"/>
      <c r="G1032" s="8"/>
      <c r="H1032" s="29"/>
      <c r="I1032" s="10">
        <v>1945.56</v>
      </c>
    </row>
    <row r="1033" spans="2:9">
      <c r="B1033" s="17">
        <v>41982</v>
      </c>
      <c r="C1033" s="8">
        <v>6210</v>
      </c>
      <c r="D1033" s="8">
        <v>904</v>
      </c>
      <c r="E1033" s="8">
        <v>4465</v>
      </c>
      <c r="F1033" s="8"/>
      <c r="G1033" s="8"/>
      <c r="H1033" s="29"/>
      <c r="I1033" s="10">
        <v>1970.95</v>
      </c>
    </row>
    <row r="1034" spans="2:9">
      <c r="B1034" s="17">
        <v>41981</v>
      </c>
      <c r="C1034" s="8">
        <v>5984</v>
      </c>
      <c r="D1034" s="8">
        <v>899</v>
      </c>
      <c r="E1034" s="8">
        <v>4425</v>
      </c>
      <c r="F1034" s="8"/>
      <c r="G1034" s="8"/>
      <c r="H1034" s="29"/>
      <c r="I1034" s="10">
        <v>1978.95</v>
      </c>
    </row>
    <row r="1035" spans="2:9">
      <c r="B1035" s="18">
        <v>41978</v>
      </c>
      <c r="C1035" s="11">
        <v>6186</v>
      </c>
      <c r="D1035" s="11">
        <v>907</v>
      </c>
      <c r="E1035" s="11">
        <v>4450</v>
      </c>
      <c r="F1035" s="11"/>
      <c r="G1035" s="11"/>
      <c r="H1035" s="30"/>
      <c r="I1035" s="31">
        <v>1986.62</v>
      </c>
    </row>
    <row r="1036" spans="2:9">
      <c r="B1036" s="17">
        <v>41977</v>
      </c>
      <c r="C1036" s="8">
        <v>6282</v>
      </c>
      <c r="D1036" s="8">
        <v>903</v>
      </c>
      <c r="E1036" s="8">
        <v>4355</v>
      </c>
      <c r="F1036" s="8"/>
      <c r="G1036" s="8"/>
      <c r="H1036" s="29"/>
      <c r="I1036" s="10">
        <v>1986.61</v>
      </c>
    </row>
    <row r="1037" spans="2:9">
      <c r="B1037" s="17">
        <v>41976</v>
      </c>
      <c r="C1037" s="8">
        <v>6294</v>
      </c>
      <c r="D1037" s="8">
        <v>901</v>
      </c>
      <c r="E1037" s="8">
        <v>4350</v>
      </c>
      <c r="F1037" s="8"/>
      <c r="G1037" s="8"/>
      <c r="H1037" s="29"/>
      <c r="I1037" s="10">
        <v>1969.91</v>
      </c>
    </row>
    <row r="1038" spans="2:9">
      <c r="B1038" s="17">
        <v>41975</v>
      </c>
      <c r="C1038" s="8">
        <v>6174</v>
      </c>
      <c r="D1038" s="8">
        <v>905</v>
      </c>
      <c r="E1038" s="8">
        <v>4450</v>
      </c>
      <c r="F1038" s="8"/>
      <c r="G1038" s="8"/>
      <c r="H1038" s="29"/>
      <c r="I1038" s="10">
        <v>1965.83</v>
      </c>
    </row>
    <row r="1039" spans="2:9">
      <c r="B1039" s="17">
        <v>41974</v>
      </c>
      <c r="C1039" s="8">
        <v>5960</v>
      </c>
      <c r="D1039" s="8">
        <v>908</v>
      </c>
      <c r="E1039" s="8">
        <v>4450</v>
      </c>
      <c r="F1039" s="8"/>
      <c r="G1039" s="8"/>
      <c r="H1039" s="29"/>
      <c r="I1039" s="10">
        <v>1965.22</v>
      </c>
    </row>
    <row r="1040" spans="2:9">
      <c r="B1040" s="18">
        <v>41971</v>
      </c>
      <c r="C1040" s="11">
        <v>5406</v>
      </c>
      <c r="D1040" s="11">
        <v>912</v>
      </c>
      <c r="E1040" s="11">
        <v>4455</v>
      </c>
      <c r="F1040" s="11"/>
      <c r="G1040" s="11"/>
      <c r="H1040" s="30"/>
      <c r="I1040" s="31">
        <v>1980.78</v>
      </c>
    </row>
    <row r="1041" spans="2:9">
      <c r="B1041" s="17">
        <v>41970</v>
      </c>
      <c r="C1041" s="8">
        <v>5340</v>
      </c>
      <c r="D1041" s="8">
        <v>912</v>
      </c>
      <c r="E1041" s="8">
        <v>4440</v>
      </c>
      <c r="F1041" s="8"/>
      <c r="G1041" s="8"/>
      <c r="H1041" s="29"/>
      <c r="I1041" s="10">
        <v>1982.09</v>
      </c>
    </row>
    <row r="1042" spans="2:9">
      <c r="B1042" s="17">
        <v>41969</v>
      </c>
      <c r="C1042" s="8">
        <v>5340</v>
      </c>
      <c r="D1042" s="8">
        <v>915</v>
      </c>
      <c r="E1042" s="8">
        <v>4440</v>
      </c>
      <c r="F1042" s="8"/>
      <c r="G1042" s="8"/>
      <c r="H1042" s="29"/>
      <c r="I1042" s="10">
        <v>1980.84</v>
      </c>
    </row>
    <row r="1043" spans="2:9">
      <c r="B1043" s="17">
        <v>41968</v>
      </c>
      <c r="C1043" s="8">
        <v>5340</v>
      </c>
      <c r="D1043" s="8">
        <v>915</v>
      </c>
      <c r="E1043" s="8">
        <v>4480</v>
      </c>
      <c r="F1043" s="8"/>
      <c r="G1043" s="8"/>
      <c r="H1043" s="29"/>
      <c r="I1043" s="10">
        <v>1980.21</v>
      </c>
    </row>
    <row r="1044" spans="2:9">
      <c r="B1044" s="17">
        <v>41967</v>
      </c>
      <c r="C1044" s="8">
        <v>5280</v>
      </c>
      <c r="D1044" s="8">
        <v>916</v>
      </c>
      <c r="E1044" s="8">
        <v>4440</v>
      </c>
      <c r="F1044" s="8"/>
      <c r="G1044" s="8"/>
      <c r="H1044" s="29"/>
      <c r="I1044" s="10">
        <v>1978.54</v>
      </c>
    </row>
    <row r="1045" spans="2:9">
      <c r="B1045" s="18">
        <v>41964</v>
      </c>
      <c r="C1045" s="11">
        <v>5286</v>
      </c>
      <c r="D1045" s="11">
        <v>914</v>
      </c>
      <c r="E1045" s="11">
        <v>4445</v>
      </c>
      <c r="F1045" s="11"/>
      <c r="G1045" s="11"/>
      <c r="H1045" s="30"/>
      <c r="I1045" s="31">
        <v>1964.84</v>
      </c>
    </row>
    <row r="1046" spans="2:9">
      <c r="B1046" s="17">
        <v>41963</v>
      </c>
      <c r="C1046" s="8">
        <v>5215</v>
      </c>
      <c r="D1046" s="8">
        <v>914</v>
      </c>
      <c r="E1046" s="8">
        <v>4465</v>
      </c>
      <c r="F1046" s="8"/>
      <c r="G1046" s="8"/>
      <c r="H1046" s="29"/>
      <c r="I1046" s="10">
        <v>1958.04</v>
      </c>
    </row>
    <row r="1047" spans="2:9">
      <c r="B1047" s="17">
        <v>41962</v>
      </c>
      <c r="C1047" s="8">
        <v>5155</v>
      </c>
      <c r="D1047" s="8">
        <v>910</v>
      </c>
      <c r="E1047" s="8">
        <v>4305</v>
      </c>
      <c r="F1047" s="8"/>
      <c r="G1047" s="8"/>
      <c r="H1047" s="29"/>
      <c r="I1047" s="10">
        <v>1966.87</v>
      </c>
    </row>
    <row r="1048" spans="2:9">
      <c r="B1048" s="17">
        <v>41961</v>
      </c>
      <c r="C1048" s="8">
        <v>5036</v>
      </c>
      <c r="D1048" s="8">
        <v>905</v>
      </c>
      <c r="E1048" s="8">
        <v>4415</v>
      </c>
      <c r="F1048" s="8"/>
      <c r="G1048" s="8"/>
      <c r="H1048" s="29"/>
      <c r="I1048" s="10">
        <v>1967.01</v>
      </c>
    </row>
    <row r="1049" spans="2:9">
      <c r="B1049" s="17">
        <v>41960</v>
      </c>
      <c r="C1049" s="8">
        <v>4994</v>
      </c>
      <c r="D1049" s="8">
        <v>914</v>
      </c>
      <c r="E1049" s="8">
        <v>4310</v>
      </c>
      <c r="F1049" s="8"/>
      <c r="G1049" s="8"/>
      <c r="H1049" s="29"/>
      <c r="I1049" s="10">
        <v>1943.63</v>
      </c>
    </row>
    <row r="1050" spans="2:9">
      <c r="B1050" s="18">
        <v>41957</v>
      </c>
      <c r="C1050" s="11">
        <v>5030</v>
      </c>
      <c r="D1050" s="11">
        <v>918</v>
      </c>
      <c r="E1050" s="11">
        <v>4415</v>
      </c>
      <c r="F1050" s="11"/>
      <c r="G1050" s="11"/>
      <c r="H1050" s="30"/>
      <c r="I1050" s="31">
        <v>1945.14</v>
      </c>
    </row>
    <row r="1051" spans="2:9">
      <c r="B1051" s="17">
        <v>41956</v>
      </c>
      <c r="C1051" s="8">
        <v>4959</v>
      </c>
      <c r="D1051" s="8">
        <v>916</v>
      </c>
      <c r="E1051" s="8">
        <v>4415</v>
      </c>
      <c r="F1051" s="8"/>
      <c r="G1051" s="8"/>
      <c r="H1051" s="29"/>
      <c r="I1051" s="10">
        <v>1960.51</v>
      </c>
    </row>
    <row r="1052" spans="2:9">
      <c r="B1052" s="17">
        <v>41955</v>
      </c>
      <c r="C1052" s="8">
        <v>4792</v>
      </c>
      <c r="D1052" s="8">
        <v>918</v>
      </c>
      <c r="E1052" s="8">
        <v>4400</v>
      </c>
      <c r="F1052" s="8"/>
      <c r="G1052" s="8"/>
      <c r="H1052" s="29"/>
      <c r="I1052" s="10">
        <v>1967.27</v>
      </c>
    </row>
    <row r="1053" spans="2:9">
      <c r="B1053" s="17">
        <v>41954</v>
      </c>
      <c r="C1053" s="8">
        <v>4839</v>
      </c>
      <c r="D1053" s="8">
        <v>917</v>
      </c>
      <c r="E1053" s="8">
        <v>4400</v>
      </c>
      <c r="F1053" s="8"/>
      <c r="G1053" s="8"/>
      <c r="H1053" s="29"/>
      <c r="I1053" s="10">
        <v>1963</v>
      </c>
    </row>
    <row r="1054" spans="2:9">
      <c r="B1054" s="17">
        <v>41953</v>
      </c>
      <c r="C1054" s="8">
        <v>5042</v>
      </c>
      <c r="D1054" s="8">
        <v>919</v>
      </c>
      <c r="E1054" s="8">
        <v>4400</v>
      </c>
      <c r="F1054" s="8"/>
      <c r="G1054" s="8"/>
      <c r="H1054" s="29"/>
      <c r="I1054" s="10">
        <v>1958.23</v>
      </c>
    </row>
    <row r="1055" spans="2:9">
      <c r="B1055" s="18">
        <v>41950</v>
      </c>
      <c r="C1055" s="11">
        <v>5233</v>
      </c>
      <c r="D1055" s="11">
        <v>918</v>
      </c>
      <c r="E1055" s="11">
        <v>4400</v>
      </c>
      <c r="F1055" s="11"/>
      <c r="G1055" s="11"/>
      <c r="H1055" s="30"/>
      <c r="I1055" s="31">
        <v>1939.87</v>
      </c>
    </row>
    <row r="1056" spans="2:9">
      <c r="B1056" s="17">
        <v>41949</v>
      </c>
      <c r="C1056" s="8">
        <v>5125</v>
      </c>
      <c r="D1056" s="8">
        <v>919</v>
      </c>
      <c r="E1056" s="8">
        <v>4420</v>
      </c>
      <c r="F1056" s="8"/>
      <c r="G1056" s="8"/>
      <c r="H1056" s="29"/>
      <c r="I1056" s="10">
        <v>1936.48</v>
      </c>
    </row>
    <row r="1057" spans="2:9">
      <c r="B1057" s="17">
        <v>41948</v>
      </c>
      <c r="C1057" s="8">
        <v>5185</v>
      </c>
      <c r="D1057" s="8">
        <v>916</v>
      </c>
      <c r="E1057" s="8">
        <v>4420</v>
      </c>
      <c r="F1057" s="8"/>
      <c r="G1057" s="8"/>
      <c r="H1057" s="29"/>
      <c r="I1057" s="10">
        <v>1931.43</v>
      </c>
    </row>
    <row r="1058" spans="2:9">
      <c r="B1058" s="17">
        <v>41947</v>
      </c>
      <c r="C1058" s="8">
        <v>5245</v>
      </c>
      <c r="D1058" s="8">
        <v>915</v>
      </c>
      <c r="E1058" s="8">
        <v>4420</v>
      </c>
      <c r="F1058" s="8"/>
      <c r="G1058" s="8"/>
      <c r="H1058" s="29"/>
      <c r="I1058" s="10">
        <v>1935.19</v>
      </c>
    </row>
    <row r="1059" spans="2:9">
      <c r="B1059" s="17">
        <v>41946</v>
      </c>
      <c r="C1059" s="8">
        <v>5245</v>
      </c>
      <c r="D1059" s="8">
        <v>915</v>
      </c>
      <c r="E1059" s="8">
        <v>4445</v>
      </c>
      <c r="F1059" s="8"/>
      <c r="G1059" s="8"/>
      <c r="H1059" s="29"/>
      <c r="I1059" s="10">
        <v>1952.97</v>
      </c>
    </row>
    <row r="1060" spans="2:9">
      <c r="B1060" s="18">
        <v>41943</v>
      </c>
      <c r="C1060" s="11">
        <v>5131</v>
      </c>
      <c r="D1060" s="11">
        <v>899</v>
      </c>
      <c r="E1060" s="11">
        <v>4445</v>
      </c>
      <c r="F1060" s="11"/>
      <c r="G1060" s="11"/>
      <c r="H1060" s="30"/>
      <c r="I1060" s="31">
        <v>1964.43</v>
      </c>
    </row>
    <row r="1061" spans="2:9">
      <c r="B1061" s="17">
        <v>41942</v>
      </c>
      <c r="C1061" s="8">
        <v>5227</v>
      </c>
      <c r="D1061" s="8">
        <v>908</v>
      </c>
      <c r="E1061" s="8">
        <v>4335</v>
      </c>
      <c r="F1061" s="8"/>
      <c r="G1061" s="8"/>
      <c r="H1061" s="29"/>
      <c r="I1061" s="10">
        <v>1958.93</v>
      </c>
    </row>
    <row r="1062" spans="2:9">
      <c r="B1062" s="17">
        <v>41941</v>
      </c>
      <c r="C1062" s="8">
        <v>5185</v>
      </c>
      <c r="D1062" s="8">
        <v>914</v>
      </c>
      <c r="E1062" s="8">
        <v>4515</v>
      </c>
      <c r="F1062" s="8"/>
      <c r="G1062" s="8"/>
      <c r="H1062" s="29"/>
      <c r="I1062" s="10">
        <v>1961.17</v>
      </c>
    </row>
    <row r="1063" spans="2:9">
      <c r="B1063" s="17">
        <v>41940</v>
      </c>
      <c r="C1063" s="8">
        <v>5304</v>
      </c>
      <c r="D1063" s="8">
        <v>916</v>
      </c>
      <c r="E1063" s="8">
        <v>4515</v>
      </c>
      <c r="F1063" s="8"/>
      <c r="G1063" s="8"/>
      <c r="H1063" s="29"/>
      <c r="I1063" s="10">
        <v>1925.68</v>
      </c>
    </row>
    <row r="1064" spans="2:9">
      <c r="B1064" s="17">
        <v>41939</v>
      </c>
      <c r="C1064" s="8">
        <v>4804</v>
      </c>
      <c r="D1064" s="8">
        <v>909</v>
      </c>
      <c r="E1064" s="8">
        <v>4515</v>
      </c>
      <c r="F1064" s="8"/>
      <c r="G1064" s="8"/>
      <c r="H1064" s="29"/>
      <c r="I1064" s="10">
        <v>1931.97</v>
      </c>
    </row>
    <row r="1065" spans="2:9">
      <c r="B1065" s="18">
        <v>41936</v>
      </c>
      <c r="C1065" s="11">
        <v>4780</v>
      </c>
      <c r="D1065" s="11">
        <v>907</v>
      </c>
      <c r="E1065" s="11">
        <v>4515</v>
      </c>
      <c r="F1065" s="11"/>
      <c r="G1065" s="11"/>
      <c r="H1065" s="30"/>
      <c r="I1065" s="31">
        <v>1925.69</v>
      </c>
    </row>
    <row r="1066" spans="2:9">
      <c r="B1066" s="17">
        <v>41935</v>
      </c>
      <c r="C1066" s="8">
        <v>4768</v>
      </c>
      <c r="D1066" s="8">
        <v>906</v>
      </c>
      <c r="E1066" s="8">
        <v>4450</v>
      </c>
      <c r="F1066" s="8"/>
      <c r="G1066" s="8"/>
      <c r="H1066" s="29"/>
      <c r="I1066" s="10">
        <v>1931.65</v>
      </c>
    </row>
    <row r="1067" spans="2:9">
      <c r="B1067" s="17">
        <v>41934</v>
      </c>
      <c r="C1067" s="8">
        <v>4768</v>
      </c>
      <c r="D1067" s="8">
        <v>905</v>
      </c>
      <c r="E1067" s="8">
        <v>4460</v>
      </c>
      <c r="F1067" s="8"/>
      <c r="G1067" s="8"/>
      <c r="H1067" s="29"/>
      <c r="I1067" s="10">
        <v>1936.97</v>
      </c>
    </row>
    <row r="1068" spans="2:9">
      <c r="B1068" s="17">
        <v>41933</v>
      </c>
      <c r="C1068" s="8">
        <v>4750</v>
      </c>
      <c r="D1068" s="8">
        <v>903</v>
      </c>
      <c r="E1068" s="8">
        <v>4455</v>
      </c>
      <c r="F1068" s="8"/>
      <c r="G1068" s="8"/>
      <c r="H1068" s="29"/>
      <c r="I1068" s="10">
        <v>1915.28</v>
      </c>
    </row>
    <row r="1069" spans="2:9">
      <c r="B1069" s="17">
        <v>41932</v>
      </c>
      <c r="C1069" s="8">
        <v>4583</v>
      </c>
      <c r="D1069" s="8">
        <v>896</v>
      </c>
      <c r="E1069" s="8">
        <v>4455</v>
      </c>
      <c r="F1069" s="8"/>
      <c r="G1069" s="8"/>
      <c r="H1069" s="29"/>
      <c r="I1069" s="10">
        <v>1930.06</v>
      </c>
    </row>
    <row r="1070" spans="2:9">
      <c r="B1070" s="18">
        <v>41929</v>
      </c>
      <c r="C1070" s="11">
        <v>4565</v>
      </c>
      <c r="D1070" s="11">
        <v>893</v>
      </c>
      <c r="E1070" s="11">
        <v>4455</v>
      </c>
      <c r="F1070" s="11"/>
      <c r="G1070" s="11"/>
      <c r="H1070" s="30"/>
      <c r="I1070" s="31">
        <v>1900.66</v>
      </c>
    </row>
    <row r="1071" spans="2:9">
      <c r="B1071" s="17">
        <v>41928</v>
      </c>
      <c r="C1071" s="8">
        <v>4649</v>
      </c>
      <c r="D1071" s="8">
        <v>899</v>
      </c>
      <c r="E1071" s="8">
        <v>4450</v>
      </c>
      <c r="F1071" s="8"/>
      <c r="G1071" s="8"/>
      <c r="H1071" s="29"/>
      <c r="I1071" s="10">
        <v>1918.83</v>
      </c>
    </row>
    <row r="1072" spans="2:9">
      <c r="B1072" s="17">
        <v>41927</v>
      </c>
      <c r="C1072" s="8">
        <v>4762</v>
      </c>
      <c r="D1072" s="8">
        <v>901</v>
      </c>
      <c r="E1072" s="8">
        <v>4450</v>
      </c>
      <c r="F1072" s="8"/>
      <c r="G1072" s="8"/>
      <c r="H1072" s="29"/>
      <c r="I1072" s="10">
        <v>1925.91</v>
      </c>
    </row>
    <row r="1073" spans="2:9">
      <c r="B1073" s="17">
        <v>41926</v>
      </c>
      <c r="C1073" s="8">
        <v>4524</v>
      </c>
      <c r="D1073" s="8">
        <v>896</v>
      </c>
      <c r="E1073" s="8">
        <v>4455</v>
      </c>
      <c r="F1073" s="8"/>
      <c r="G1073" s="8"/>
      <c r="H1073" s="29"/>
      <c r="I1073" s="10">
        <v>1929.25</v>
      </c>
    </row>
    <row r="1074" spans="2:9">
      <c r="B1074" s="17">
        <v>41925</v>
      </c>
      <c r="C1074" s="8">
        <v>4524</v>
      </c>
      <c r="D1074" s="8">
        <v>894</v>
      </c>
      <c r="E1074" s="8">
        <v>4450</v>
      </c>
      <c r="F1074" s="8"/>
      <c r="G1074" s="8"/>
      <c r="H1074" s="29"/>
      <c r="I1074" s="10">
        <v>1927.21</v>
      </c>
    </row>
    <row r="1075" spans="2:9">
      <c r="B1075" s="18">
        <v>41922</v>
      </c>
      <c r="C1075" s="11">
        <v>4529</v>
      </c>
      <c r="D1075" s="11">
        <v>904</v>
      </c>
      <c r="E1075" s="11">
        <v>4480</v>
      </c>
      <c r="F1075" s="11"/>
      <c r="G1075" s="11"/>
      <c r="H1075" s="30"/>
      <c r="I1075" s="31">
        <v>1940.92</v>
      </c>
    </row>
    <row r="1076" spans="2:9">
      <c r="B1076" s="17">
        <v>41920</v>
      </c>
      <c r="C1076" s="8">
        <v>4529</v>
      </c>
      <c r="D1076" s="8">
        <v>905</v>
      </c>
      <c r="E1076" s="8">
        <v>4410</v>
      </c>
      <c r="F1076" s="8"/>
      <c r="G1076" s="8"/>
      <c r="H1076" s="29"/>
      <c r="I1076" s="10">
        <v>1965.25</v>
      </c>
    </row>
    <row r="1077" spans="2:9">
      <c r="B1077" s="17">
        <v>41919</v>
      </c>
      <c r="C1077" s="8">
        <v>4643</v>
      </c>
      <c r="D1077" s="8">
        <v>907</v>
      </c>
      <c r="E1077" s="8">
        <v>4410</v>
      </c>
      <c r="F1077" s="8"/>
      <c r="G1077" s="8"/>
      <c r="H1077" s="29"/>
      <c r="I1077" s="10">
        <v>1972.91</v>
      </c>
    </row>
    <row r="1078" spans="2:9">
      <c r="B1078" s="17">
        <v>41918</v>
      </c>
      <c r="C1078" s="8">
        <v>4583</v>
      </c>
      <c r="D1078" s="8">
        <v>899</v>
      </c>
      <c r="E1078" s="8">
        <v>4400</v>
      </c>
      <c r="F1078" s="8"/>
      <c r="G1078" s="8"/>
      <c r="H1078" s="29"/>
      <c r="I1078" s="10">
        <v>1968.39</v>
      </c>
    </row>
    <row r="1079" spans="2:9">
      <c r="B1079" s="17">
        <v>41914</v>
      </c>
      <c r="C1079" s="8">
        <v>4613</v>
      </c>
      <c r="D1079" s="8">
        <v>918</v>
      </c>
      <c r="E1079" s="8">
        <v>4485</v>
      </c>
      <c r="F1079" s="8"/>
      <c r="G1079" s="8"/>
      <c r="H1079" s="29"/>
      <c r="I1079" s="10">
        <v>1976.16</v>
      </c>
    </row>
    <row r="1080" spans="2:9">
      <c r="B1080" s="18">
        <v>41913</v>
      </c>
      <c r="C1080" s="11">
        <v>4643</v>
      </c>
      <c r="D1080" s="11">
        <v>914</v>
      </c>
      <c r="E1080" s="11">
        <v>4490</v>
      </c>
      <c r="F1080" s="11"/>
      <c r="G1080" s="11"/>
      <c r="H1080" s="30"/>
      <c r="I1080" s="31">
        <v>1991.54</v>
      </c>
    </row>
    <row r="1081" spans="2:9">
      <c r="B1081" s="17">
        <v>41912</v>
      </c>
      <c r="C1081" s="8">
        <v>4690</v>
      </c>
      <c r="D1081" s="8">
        <v>918</v>
      </c>
      <c r="E1081" s="8">
        <v>4485</v>
      </c>
      <c r="F1081" s="8"/>
      <c r="G1081" s="8"/>
      <c r="H1081" s="29"/>
      <c r="I1081" s="10">
        <v>2020.09</v>
      </c>
    </row>
    <row r="1082" spans="2:9">
      <c r="B1082" s="17">
        <v>41911</v>
      </c>
      <c r="C1082" s="8">
        <v>4595</v>
      </c>
      <c r="D1082" s="8">
        <v>914</v>
      </c>
      <c r="E1082" s="8">
        <v>4425</v>
      </c>
      <c r="F1082" s="8"/>
      <c r="G1082" s="8"/>
      <c r="H1082" s="29"/>
      <c r="I1082" s="10">
        <v>2026.6</v>
      </c>
    </row>
    <row r="1083" spans="2:9">
      <c r="B1083" s="17">
        <v>41908</v>
      </c>
      <c r="C1083" s="8">
        <v>4589</v>
      </c>
      <c r="D1083" s="8">
        <v>916</v>
      </c>
      <c r="E1083" s="8">
        <v>4465</v>
      </c>
      <c r="F1083" s="8"/>
      <c r="G1083" s="8"/>
      <c r="H1083" s="29"/>
      <c r="I1083" s="10">
        <v>2031.64</v>
      </c>
    </row>
    <row r="1084" spans="2:9">
      <c r="B1084" s="17">
        <v>41907</v>
      </c>
      <c r="C1084" s="8">
        <v>4673</v>
      </c>
      <c r="D1084" s="8">
        <v>916</v>
      </c>
      <c r="E1084" s="8">
        <v>4465</v>
      </c>
      <c r="F1084" s="8"/>
      <c r="G1084" s="8"/>
      <c r="H1084" s="29"/>
      <c r="I1084" s="10">
        <v>2034.11</v>
      </c>
    </row>
    <row r="1085" spans="2:9">
      <c r="B1085" s="18">
        <v>41906</v>
      </c>
      <c r="C1085" s="11">
        <v>4583</v>
      </c>
      <c r="D1085" s="11">
        <v>914</v>
      </c>
      <c r="E1085" s="11">
        <v>4495</v>
      </c>
      <c r="F1085" s="11"/>
      <c r="G1085" s="11"/>
      <c r="H1085" s="30"/>
      <c r="I1085" s="31">
        <v>2035.64</v>
      </c>
    </row>
    <row r="1086" spans="2:9">
      <c r="B1086" s="17">
        <v>41905</v>
      </c>
      <c r="C1086" s="8">
        <v>4571</v>
      </c>
      <c r="D1086" s="8">
        <v>914</v>
      </c>
      <c r="E1086" s="8">
        <v>4530</v>
      </c>
      <c r="F1086" s="8"/>
      <c r="G1086" s="8"/>
      <c r="H1086" s="29"/>
      <c r="I1086" s="10">
        <v>2028.91</v>
      </c>
    </row>
    <row r="1087" spans="2:9">
      <c r="B1087" s="17">
        <v>41904</v>
      </c>
      <c r="C1087" s="8">
        <v>4601</v>
      </c>
      <c r="D1087" s="8">
        <v>914</v>
      </c>
      <c r="E1087" s="8">
        <v>4460</v>
      </c>
      <c r="F1087" s="8"/>
      <c r="G1087" s="8"/>
      <c r="H1087" s="29"/>
      <c r="I1087" s="10">
        <v>2039.27</v>
      </c>
    </row>
    <row r="1088" spans="2:9">
      <c r="B1088" s="17">
        <v>41901</v>
      </c>
      <c r="C1088" s="8">
        <v>4637</v>
      </c>
      <c r="D1088" s="8">
        <v>914</v>
      </c>
      <c r="E1088" s="8">
        <v>4460</v>
      </c>
      <c r="F1088" s="8"/>
      <c r="G1088" s="8"/>
      <c r="H1088" s="29"/>
      <c r="I1088" s="10">
        <v>2053.8200000000002</v>
      </c>
    </row>
    <row r="1089" spans="2:9">
      <c r="B1089" s="17">
        <v>41900</v>
      </c>
      <c r="C1089" s="8">
        <v>4541</v>
      </c>
      <c r="D1089" s="8">
        <v>914</v>
      </c>
      <c r="E1089" s="8">
        <v>4460</v>
      </c>
      <c r="F1089" s="8"/>
      <c r="G1089" s="8"/>
      <c r="H1089" s="29"/>
      <c r="I1089" s="10">
        <v>2047.74</v>
      </c>
    </row>
    <row r="1090" spans="2:9">
      <c r="B1090" s="18">
        <v>41899</v>
      </c>
      <c r="C1090" s="11">
        <v>4577</v>
      </c>
      <c r="D1090" s="11">
        <v>914</v>
      </c>
      <c r="E1090" s="11">
        <v>4430</v>
      </c>
      <c r="F1090" s="11"/>
      <c r="G1090" s="11"/>
      <c r="H1090" s="30"/>
      <c r="I1090" s="31">
        <v>2062.61</v>
      </c>
    </row>
    <row r="1091" spans="2:9">
      <c r="B1091" s="17">
        <v>41898</v>
      </c>
      <c r="C1091" s="8">
        <v>4631</v>
      </c>
      <c r="D1091" s="8">
        <v>914</v>
      </c>
      <c r="E1091" s="8">
        <v>4535</v>
      </c>
      <c r="F1091" s="8"/>
      <c r="G1091" s="8"/>
      <c r="H1091" s="29"/>
      <c r="I1091" s="10">
        <v>2042.92</v>
      </c>
    </row>
    <row r="1092" spans="2:9">
      <c r="B1092" s="17">
        <v>41897</v>
      </c>
      <c r="C1092" s="8">
        <v>4649</v>
      </c>
      <c r="D1092" s="8">
        <v>912</v>
      </c>
      <c r="E1092" s="8">
        <v>4390</v>
      </c>
      <c r="F1092" s="8"/>
      <c r="G1092" s="8"/>
      <c r="H1092" s="29"/>
      <c r="I1092" s="10">
        <v>2035.82</v>
      </c>
    </row>
    <row r="1093" spans="2:9">
      <c r="B1093" s="17">
        <v>41894</v>
      </c>
      <c r="C1093" s="8">
        <v>4637</v>
      </c>
      <c r="D1093" s="8">
        <v>914</v>
      </c>
      <c r="E1093" s="8">
        <v>4385</v>
      </c>
      <c r="F1093" s="8"/>
      <c r="G1093" s="8"/>
      <c r="H1093" s="29"/>
      <c r="I1093" s="10">
        <v>2041.86</v>
      </c>
    </row>
    <row r="1094" spans="2:9">
      <c r="B1094" s="17">
        <v>41893</v>
      </c>
      <c r="C1094" s="8">
        <v>4649</v>
      </c>
      <c r="D1094" s="8">
        <v>914</v>
      </c>
      <c r="E1094" s="8">
        <v>4380</v>
      </c>
      <c r="F1094" s="8"/>
      <c r="G1094" s="8"/>
      <c r="H1094" s="29"/>
      <c r="I1094" s="10">
        <v>2034.16</v>
      </c>
    </row>
    <row r="1095" spans="2:9">
      <c r="B1095" s="18">
        <v>41887</v>
      </c>
      <c r="C1095" s="11">
        <v>4535</v>
      </c>
      <c r="D1095" s="11">
        <v>916</v>
      </c>
      <c r="E1095" s="11">
        <v>4380</v>
      </c>
      <c r="F1095" s="11"/>
      <c r="G1095" s="11"/>
      <c r="H1095" s="30"/>
      <c r="I1095" s="31">
        <v>2049.41</v>
      </c>
    </row>
    <row r="1096" spans="2:9">
      <c r="B1096" s="17">
        <v>41886</v>
      </c>
      <c r="C1096" s="8">
        <v>4535</v>
      </c>
      <c r="D1096" s="8">
        <v>934</v>
      </c>
      <c r="E1096" s="8">
        <v>4400</v>
      </c>
      <c r="F1096" s="8"/>
      <c r="G1096" s="8"/>
      <c r="H1096" s="29"/>
      <c r="I1096" s="10">
        <v>2056.2600000000002</v>
      </c>
    </row>
    <row r="1097" spans="2:9">
      <c r="B1097" s="17">
        <v>41885</v>
      </c>
      <c r="C1097" s="8">
        <v>4577</v>
      </c>
      <c r="D1097" s="8">
        <v>934</v>
      </c>
      <c r="E1097" s="8">
        <v>4400</v>
      </c>
      <c r="F1097" s="8"/>
      <c r="G1097" s="8"/>
      <c r="H1097" s="29"/>
      <c r="I1097" s="10">
        <v>2051.1999999999998</v>
      </c>
    </row>
    <row r="1098" spans="2:9">
      <c r="B1098" s="17">
        <v>41884</v>
      </c>
      <c r="C1098" s="8">
        <v>4577</v>
      </c>
      <c r="D1098" s="8">
        <v>936</v>
      </c>
      <c r="E1098" s="8">
        <v>4400</v>
      </c>
      <c r="F1098" s="8"/>
      <c r="G1098" s="8"/>
      <c r="H1098" s="29"/>
      <c r="I1098" s="10">
        <v>2051.58</v>
      </c>
    </row>
    <row r="1099" spans="2:9">
      <c r="B1099" s="17">
        <v>41883</v>
      </c>
      <c r="C1099" s="8">
        <v>4619</v>
      </c>
      <c r="D1099" s="8">
        <v>936</v>
      </c>
      <c r="E1099" s="8">
        <v>4465</v>
      </c>
      <c r="F1099" s="8"/>
      <c r="G1099" s="8"/>
      <c r="H1099" s="29"/>
      <c r="I1099" s="10">
        <v>2067.86</v>
      </c>
    </row>
    <row r="1100" spans="2:9">
      <c r="B1100" s="18">
        <v>41880</v>
      </c>
      <c r="C1100" s="11">
        <v>4577</v>
      </c>
      <c r="D1100" s="11">
        <v>932</v>
      </c>
      <c r="E1100" s="11">
        <v>4450</v>
      </c>
      <c r="F1100" s="11"/>
      <c r="G1100" s="11"/>
      <c r="H1100" s="30"/>
      <c r="I1100" s="31">
        <v>2068.54</v>
      </c>
    </row>
    <row r="1101" spans="2:9">
      <c r="B1101" s="17">
        <v>41879</v>
      </c>
      <c r="C1101" s="8">
        <v>4637</v>
      </c>
      <c r="D1101" s="8">
        <v>934</v>
      </c>
      <c r="E1101" s="8">
        <v>4450</v>
      </c>
      <c r="F1101" s="8"/>
      <c r="G1101" s="8"/>
      <c r="H1101" s="29"/>
      <c r="I1101" s="10">
        <v>2075.7600000000002</v>
      </c>
    </row>
    <row r="1102" spans="2:9">
      <c r="B1102" s="17">
        <v>41878</v>
      </c>
      <c r="C1102" s="8">
        <v>4613</v>
      </c>
      <c r="D1102" s="8">
        <v>930</v>
      </c>
      <c r="E1102" s="8">
        <v>4450</v>
      </c>
      <c r="F1102" s="8"/>
      <c r="G1102" s="8"/>
      <c r="H1102" s="29"/>
      <c r="I1102" s="10">
        <v>2074.9299999999998</v>
      </c>
    </row>
    <row r="1103" spans="2:9">
      <c r="B1103" s="17">
        <v>41877</v>
      </c>
      <c r="C1103" s="8">
        <v>4673</v>
      </c>
      <c r="D1103" s="8">
        <v>927</v>
      </c>
      <c r="E1103" s="8">
        <v>4450</v>
      </c>
      <c r="F1103" s="8"/>
      <c r="G1103" s="8"/>
      <c r="H1103" s="29"/>
      <c r="I1103" s="10">
        <v>2068.0500000000002</v>
      </c>
    </row>
    <row r="1104" spans="2:9">
      <c r="B1104" s="17">
        <v>41876</v>
      </c>
      <c r="C1104" s="8">
        <v>4690</v>
      </c>
      <c r="D1104" s="8">
        <v>927</v>
      </c>
      <c r="E1104" s="8">
        <v>4450</v>
      </c>
      <c r="F1104" s="8"/>
      <c r="G1104" s="8"/>
      <c r="H1104" s="29"/>
      <c r="I1104" s="10">
        <v>2060.89</v>
      </c>
    </row>
    <row r="1105" spans="2:9">
      <c r="B1105" s="18">
        <v>41873</v>
      </c>
      <c r="C1105" s="11">
        <v>4607</v>
      </c>
      <c r="D1105" s="11">
        <v>921</v>
      </c>
      <c r="E1105" s="11">
        <v>4450</v>
      </c>
      <c r="F1105" s="11"/>
      <c r="G1105" s="11"/>
      <c r="H1105" s="30"/>
      <c r="I1105" s="31">
        <v>2056.6999999999998</v>
      </c>
    </row>
    <row r="1106" spans="2:9">
      <c r="B1106" s="17">
        <v>41872</v>
      </c>
      <c r="C1106" s="8">
        <v>4589</v>
      </c>
      <c r="D1106" s="8">
        <v>921</v>
      </c>
      <c r="E1106" s="8">
        <v>4450</v>
      </c>
      <c r="F1106" s="8"/>
      <c r="G1106" s="8"/>
      <c r="H1106" s="29"/>
      <c r="I1106" s="10">
        <v>2044.21</v>
      </c>
    </row>
    <row r="1107" spans="2:9">
      <c r="B1107" s="17">
        <v>41871</v>
      </c>
      <c r="C1107" s="8">
        <v>4559</v>
      </c>
      <c r="D1107" s="8">
        <v>915</v>
      </c>
      <c r="E1107" s="8">
        <v>4400</v>
      </c>
      <c r="F1107" s="8"/>
      <c r="G1107" s="8"/>
      <c r="H1107" s="29"/>
      <c r="I1107" s="10">
        <v>2072.7800000000002</v>
      </c>
    </row>
    <row r="1108" spans="2:9">
      <c r="B1108" s="17">
        <v>41870</v>
      </c>
      <c r="C1108" s="8">
        <v>4649</v>
      </c>
      <c r="D1108" s="8">
        <v>903</v>
      </c>
      <c r="E1108" s="8">
        <v>4410</v>
      </c>
      <c r="F1108" s="8"/>
      <c r="G1108" s="8"/>
      <c r="H1108" s="29"/>
      <c r="I1108" s="10">
        <v>2071.14</v>
      </c>
    </row>
    <row r="1109" spans="2:9">
      <c r="B1109" s="17">
        <v>41869</v>
      </c>
      <c r="C1109" s="8">
        <v>4780</v>
      </c>
      <c r="D1109" s="8">
        <v>916</v>
      </c>
      <c r="E1109" s="8">
        <v>4410</v>
      </c>
      <c r="F1109" s="8"/>
      <c r="G1109" s="8"/>
      <c r="H1109" s="29"/>
      <c r="I1109" s="10">
        <v>2053.13</v>
      </c>
    </row>
    <row r="1110" spans="2:9">
      <c r="B1110" s="18">
        <v>41865</v>
      </c>
      <c r="C1110" s="11">
        <v>4696</v>
      </c>
      <c r="D1110" s="11">
        <v>913</v>
      </c>
      <c r="E1110" s="11">
        <v>4410</v>
      </c>
      <c r="F1110" s="11"/>
      <c r="G1110" s="11"/>
      <c r="H1110" s="30"/>
      <c r="I1110" s="31">
        <v>2063.2199999999998</v>
      </c>
    </row>
    <row r="1111" spans="2:9">
      <c r="B1111" s="17">
        <v>41864</v>
      </c>
      <c r="C1111" s="8">
        <v>4661</v>
      </c>
      <c r="D1111" s="8">
        <v>907</v>
      </c>
      <c r="E1111" s="8">
        <v>4440</v>
      </c>
      <c r="F1111" s="8"/>
      <c r="G1111" s="8"/>
      <c r="H1111" s="29"/>
      <c r="I1111" s="10">
        <v>2062.36</v>
      </c>
    </row>
    <row r="1112" spans="2:9">
      <c r="B1112" s="17">
        <v>41863</v>
      </c>
      <c r="C1112" s="8">
        <v>4649</v>
      </c>
      <c r="D1112" s="8">
        <v>907</v>
      </c>
      <c r="E1112" s="8">
        <v>4440</v>
      </c>
      <c r="F1112" s="8"/>
      <c r="G1112" s="8"/>
      <c r="H1112" s="29"/>
      <c r="I1112" s="10">
        <v>2041.47</v>
      </c>
    </row>
    <row r="1113" spans="2:9">
      <c r="B1113" s="17">
        <v>41862</v>
      </c>
      <c r="C1113" s="8">
        <v>4571</v>
      </c>
      <c r="D1113" s="8">
        <v>915</v>
      </c>
      <c r="E1113" s="8">
        <v>4440</v>
      </c>
      <c r="F1113" s="8"/>
      <c r="G1113" s="8"/>
      <c r="H1113" s="29"/>
      <c r="I1113" s="10">
        <v>2039.37</v>
      </c>
    </row>
    <row r="1114" spans="2:9">
      <c r="B1114" s="17">
        <v>41859</v>
      </c>
      <c r="C1114" s="8">
        <v>4494</v>
      </c>
      <c r="D1114" s="8">
        <v>916</v>
      </c>
      <c r="E1114" s="8">
        <v>4440</v>
      </c>
      <c r="F1114" s="8"/>
      <c r="G1114" s="8"/>
      <c r="H1114" s="29"/>
      <c r="I1114" s="10">
        <v>2031.1</v>
      </c>
    </row>
    <row r="1115" spans="2:9">
      <c r="B1115" s="18">
        <v>41858</v>
      </c>
      <c r="C1115" s="11">
        <v>4363</v>
      </c>
      <c r="D1115" s="11">
        <v>921</v>
      </c>
      <c r="E1115" s="11">
        <v>4450</v>
      </c>
      <c r="F1115" s="11"/>
      <c r="G1115" s="11"/>
      <c r="H1115" s="30"/>
      <c r="I1115" s="31">
        <v>2054.5100000000002</v>
      </c>
    </row>
    <row r="1116" spans="2:9">
      <c r="B1116" s="17">
        <v>41857</v>
      </c>
      <c r="C1116" s="8">
        <v>4416</v>
      </c>
      <c r="D1116" s="8">
        <v>917</v>
      </c>
      <c r="E1116" s="8">
        <v>4420</v>
      </c>
      <c r="F1116" s="8"/>
      <c r="G1116" s="8"/>
      <c r="H1116" s="29"/>
      <c r="I1116" s="10">
        <v>2060.73</v>
      </c>
    </row>
    <row r="1117" spans="2:9">
      <c r="B1117" s="17">
        <v>41856</v>
      </c>
      <c r="C1117" s="8">
        <v>4464</v>
      </c>
      <c r="D1117" s="8">
        <v>915</v>
      </c>
      <c r="E1117" s="8">
        <v>4410</v>
      </c>
      <c r="F1117" s="8"/>
      <c r="G1117" s="8"/>
      <c r="H1117" s="29"/>
      <c r="I1117" s="10">
        <v>2066.2600000000002</v>
      </c>
    </row>
    <row r="1118" spans="2:9">
      <c r="B1118" s="17">
        <v>41855</v>
      </c>
      <c r="C1118" s="8">
        <v>4440</v>
      </c>
      <c r="D1118" s="8">
        <v>913</v>
      </c>
      <c r="E1118" s="8">
        <v>4410</v>
      </c>
      <c r="F1118" s="8"/>
      <c r="G1118" s="8"/>
      <c r="H1118" s="29"/>
      <c r="I1118" s="10">
        <v>2080.42</v>
      </c>
    </row>
    <row r="1119" spans="2:9">
      <c r="B1119" s="17">
        <v>41852</v>
      </c>
      <c r="C1119" s="8">
        <v>4488</v>
      </c>
      <c r="D1119" s="8">
        <v>916</v>
      </c>
      <c r="E1119" s="8">
        <v>4400</v>
      </c>
      <c r="F1119" s="8"/>
      <c r="G1119" s="8"/>
      <c r="H1119" s="29"/>
      <c r="I1119" s="10">
        <v>2073.1</v>
      </c>
    </row>
    <row r="1120" spans="2:9">
      <c r="B1120" s="18">
        <v>41851</v>
      </c>
      <c r="C1120" s="11">
        <v>4369</v>
      </c>
      <c r="D1120" s="11">
        <v>910</v>
      </c>
      <c r="E1120" s="11">
        <v>4400</v>
      </c>
      <c r="F1120" s="11"/>
      <c r="G1120" s="11"/>
      <c r="H1120" s="30"/>
      <c r="I1120" s="31">
        <v>2076.12</v>
      </c>
    </row>
    <row r="1121" spans="2:9">
      <c r="B1121" s="17">
        <v>41850</v>
      </c>
      <c r="C1121" s="8">
        <v>4428</v>
      </c>
      <c r="D1121" s="8">
        <v>911</v>
      </c>
      <c r="E1121" s="8">
        <v>4400</v>
      </c>
      <c r="F1121" s="8"/>
      <c r="G1121" s="8"/>
      <c r="H1121" s="29"/>
      <c r="I1121" s="10">
        <v>2082.61</v>
      </c>
    </row>
    <row r="1122" spans="2:9">
      <c r="B1122" s="17">
        <v>41849</v>
      </c>
      <c r="C1122" s="8">
        <v>4476</v>
      </c>
      <c r="D1122" s="8">
        <v>905</v>
      </c>
      <c r="E1122" s="8">
        <v>4440</v>
      </c>
      <c r="F1122" s="8"/>
      <c r="G1122" s="8"/>
      <c r="H1122" s="29"/>
      <c r="I1122" s="10">
        <v>2061.9699999999998</v>
      </c>
    </row>
    <row r="1123" spans="2:9">
      <c r="B1123" s="17">
        <v>41848</v>
      </c>
      <c r="C1123" s="8">
        <v>4529</v>
      </c>
      <c r="D1123" s="8">
        <v>914</v>
      </c>
      <c r="E1123" s="8">
        <v>4400</v>
      </c>
      <c r="F1123" s="8"/>
      <c r="G1123" s="8"/>
      <c r="H1123" s="29"/>
      <c r="I1123" s="10">
        <v>2048.81</v>
      </c>
    </row>
    <row r="1124" spans="2:9">
      <c r="B1124" s="17">
        <v>41845</v>
      </c>
      <c r="C1124" s="8">
        <v>4678</v>
      </c>
      <c r="D1124" s="8">
        <v>916</v>
      </c>
      <c r="E1124" s="8">
        <v>4400</v>
      </c>
      <c r="F1124" s="8"/>
      <c r="G1124" s="8"/>
      <c r="H1124" s="29"/>
      <c r="I1124" s="10">
        <v>2033.85</v>
      </c>
    </row>
    <row r="1125" spans="2:9">
      <c r="B1125" s="18">
        <v>41844</v>
      </c>
      <c r="C1125" s="11">
        <v>4684</v>
      </c>
      <c r="D1125" s="11">
        <v>916</v>
      </c>
      <c r="E1125" s="11">
        <v>4400</v>
      </c>
      <c r="F1125" s="11"/>
      <c r="G1125" s="11"/>
      <c r="H1125" s="30"/>
      <c r="I1125" s="31">
        <v>2026.62</v>
      </c>
    </row>
    <row r="1126" spans="2:9">
      <c r="B1126" s="17">
        <v>41843</v>
      </c>
      <c r="C1126" s="8">
        <v>4673</v>
      </c>
      <c r="D1126" s="8">
        <v>915</v>
      </c>
      <c r="E1126" s="8">
        <v>4400</v>
      </c>
      <c r="F1126" s="8"/>
      <c r="G1126" s="8"/>
      <c r="H1126" s="29"/>
      <c r="I1126" s="10">
        <v>2028.32</v>
      </c>
    </row>
    <row r="1127" spans="2:9">
      <c r="B1127" s="17">
        <v>41842</v>
      </c>
      <c r="C1127" s="8">
        <v>4667</v>
      </c>
      <c r="D1127" s="8">
        <v>912</v>
      </c>
      <c r="E1127" s="8">
        <v>4400</v>
      </c>
      <c r="F1127" s="8"/>
      <c r="G1127" s="8"/>
      <c r="H1127" s="29"/>
      <c r="I1127" s="10">
        <v>2028.93</v>
      </c>
    </row>
    <row r="1128" spans="2:9">
      <c r="B1128" s="17">
        <v>41841</v>
      </c>
      <c r="C1128" s="8">
        <v>4649</v>
      </c>
      <c r="D1128" s="8">
        <v>910</v>
      </c>
      <c r="E1128" s="8">
        <v>4400</v>
      </c>
      <c r="F1128" s="8"/>
      <c r="G1128" s="8"/>
      <c r="H1128" s="29"/>
      <c r="I1128" s="10">
        <v>2018.5</v>
      </c>
    </row>
    <row r="1129" spans="2:9">
      <c r="B1129" s="17">
        <v>41838</v>
      </c>
      <c r="C1129" s="8">
        <v>4631</v>
      </c>
      <c r="D1129" s="8">
        <v>908</v>
      </c>
      <c r="E1129" s="8">
        <v>4400</v>
      </c>
      <c r="F1129" s="8"/>
      <c r="G1129" s="8"/>
      <c r="H1129" s="29"/>
      <c r="I1129" s="10">
        <v>2019.42</v>
      </c>
    </row>
    <row r="1130" spans="2:9">
      <c r="B1130" s="18">
        <v>41837</v>
      </c>
      <c r="C1130" s="11">
        <v>4696</v>
      </c>
      <c r="D1130" s="11">
        <v>908</v>
      </c>
      <c r="E1130" s="11">
        <v>4400</v>
      </c>
      <c r="F1130" s="11"/>
      <c r="G1130" s="11"/>
      <c r="H1130" s="30"/>
      <c r="I1130" s="31">
        <v>2020.9</v>
      </c>
    </row>
    <row r="1131" spans="2:9">
      <c r="B1131" s="17">
        <v>41836</v>
      </c>
      <c r="C1131" s="8">
        <v>4643</v>
      </c>
      <c r="D1131" s="8">
        <v>895</v>
      </c>
      <c r="E1131" s="8">
        <v>4400</v>
      </c>
      <c r="F1131" s="8"/>
      <c r="G1131" s="8"/>
      <c r="H1131" s="29"/>
      <c r="I1131" s="10">
        <v>2013.48</v>
      </c>
    </row>
    <row r="1132" spans="2:9">
      <c r="B1132" s="17">
        <v>41835</v>
      </c>
      <c r="C1132" s="8">
        <v>4762</v>
      </c>
      <c r="D1132" s="8">
        <v>893</v>
      </c>
      <c r="E1132" s="8">
        <v>4400</v>
      </c>
      <c r="F1132" s="8"/>
      <c r="G1132" s="8"/>
      <c r="H1132" s="29"/>
      <c r="I1132" s="10">
        <v>2012.72</v>
      </c>
    </row>
    <row r="1133" spans="2:9">
      <c r="B1133" s="17">
        <v>41834</v>
      </c>
      <c r="C1133" s="8">
        <v>4744</v>
      </c>
      <c r="D1133" s="8">
        <v>894</v>
      </c>
      <c r="E1133" s="8">
        <v>4400</v>
      </c>
      <c r="F1133" s="8"/>
      <c r="G1133" s="8"/>
      <c r="H1133" s="29"/>
      <c r="I1133" s="10">
        <v>1993.88</v>
      </c>
    </row>
    <row r="1134" spans="2:9">
      <c r="B1134" s="17">
        <v>41831</v>
      </c>
      <c r="C1134" s="8">
        <v>4595</v>
      </c>
      <c r="D1134" s="8">
        <v>894</v>
      </c>
      <c r="E1134" s="8">
        <v>4400</v>
      </c>
      <c r="F1134" s="8"/>
      <c r="G1134" s="8"/>
      <c r="H1134" s="29"/>
      <c r="I1134" s="10">
        <v>1988.74</v>
      </c>
    </row>
    <row r="1135" spans="2:9">
      <c r="B1135" s="18">
        <v>41830</v>
      </c>
      <c r="C1135" s="11">
        <v>4512</v>
      </c>
      <c r="D1135" s="11">
        <v>897</v>
      </c>
      <c r="E1135" s="11">
        <v>4445</v>
      </c>
      <c r="F1135" s="11"/>
      <c r="G1135" s="11"/>
      <c r="H1135" s="30"/>
      <c r="I1135" s="31">
        <v>2002.84</v>
      </c>
    </row>
    <row r="1136" spans="2:9">
      <c r="B1136" s="17">
        <v>41829</v>
      </c>
      <c r="C1136" s="8">
        <v>4529</v>
      </c>
      <c r="D1136" s="8">
        <v>898</v>
      </c>
      <c r="E1136" s="8">
        <v>4445</v>
      </c>
      <c r="F1136" s="8"/>
      <c r="G1136" s="8"/>
      <c r="H1136" s="29"/>
      <c r="I1136" s="10">
        <v>2000.5</v>
      </c>
    </row>
    <row r="1137" spans="2:9">
      <c r="B1137" s="17">
        <v>41828</v>
      </c>
      <c r="C1137" s="8">
        <v>4506</v>
      </c>
      <c r="D1137" s="8">
        <v>883</v>
      </c>
      <c r="E1137" s="8">
        <v>4445</v>
      </c>
      <c r="F1137" s="8"/>
      <c r="G1137" s="8"/>
      <c r="H1137" s="29"/>
      <c r="I1137" s="10">
        <v>2006.66</v>
      </c>
    </row>
    <row r="1138" spans="2:9">
      <c r="B1138" s="17">
        <v>41827</v>
      </c>
      <c r="C1138" s="8">
        <v>4440</v>
      </c>
      <c r="D1138" s="8">
        <v>879</v>
      </c>
      <c r="E1138" s="8">
        <v>4450</v>
      </c>
      <c r="F1138" s="8"/>
      <c r="G1138" s="8"/>
      <c r="H1138" s="29"/>
      <c r="I1138" s="10">
        <v>2005.12</v>
      </c>
    </row>
    <row r="1139" spans="2:9">
      <c r="B1139" s="17">
        <v>41824</v>
      </c>
      <c r="C1139" s="8">
        <v>4524</v>
      </c>
      <c r="D1139" s="8">
        <v>880</v>
      </c>
      <c r="E1139" s="8">
        <v>4370</v>
      </c>
      <c r="F1139" s="8"/>
      <c r="G1139" s="8"/>
      <c r="H1139" s="29"/>
      <c r="I1139" s="10">
        <v>2009.66</v>
      </c>
    </row>
    <row r="1140" spans="2:9">
      <c r="B1140" s="18">
        <v>41823</v>
      </c>
      <c r="C1140" s="11">
        <v>4494</v>
      </c>
      <c r="D1140" s="11">
        <v>880</v>
      </c>
      <c r="E1140" s="11">
        <v>4370</v>
      </c>
      <c r="F1140" s="11"/>
      <c r="G1140" s="11"/>
      <c r="H1140" s="30"/>
      <c r="I1140" s="31">
        <v>2010.97</v>
      </c>
    </row>
    <row r="1141" spans="2:9">
      <c r="B1141" s="17">
        <v>41822</v>
      </c>
      <c r="C1141" s="8">
        <v>4512</v>
      </c>
      <c r="D1141" s="8">
        <v>885</v>
      </c>
      <c r="E1141" s="8">
        <v>4370</v>
      </c>
      <c r="F1141" s="8"/>
      <c r="G1141" s="8"/>
      <c r="H1141" s="29"/>
      <c r="I1141" s="10">
        <v>2015.28</v>
      </c>
    </row>
    <row r="1142" spans="2:9">
      <c r="B1142" s="17">
        <v>41821</v>
      </c>
      <c r="C1142" s="8">
        <v>4524</v>
      </c>
      <c r="D1142" s="8">
        <v>880</v>
      </c>
      <c r="E1142" s="8">
        <v>4370</v>
      </c>
      <c r="F1142" s="8"/>
      <c r="G1142" s="8"/>
      <c r="H1142" s="29"/>
      <c r="I1142" s="10">
        <v>1999</v>
      </c>
    </row>
    <row r="1143" spans="2:9">
      <c r="B1143" s="17">
        <v>41820</v>
      </c>
      <c r="C1143" s="8">
        <v>4369</v>
      </c>
      <c r="D1143" s="8">
        <v>883</v>
      </c>
      <c r="E1143" s="8">
        <v>4370</v>
      </c>
      <c r="F1143" s="8"/>
      <c r="G1143" s="8"/>
      <c r="H1143" s="29"/>
      <c r="I1143" s="10">
        <v>2002.21</v>
      </c>
    </row>
    <row r="1144" spans="2:9">
      <c r="B1144" s="17">
        <v>41817</v>
      </c>
      <c r="C1144" s="8">
        <v>4243</v>
      </c>
      <c r="D1144" s="8">
        <v>883</v>
      </c>
      <c r="E1144" s="8">
        <v>4370</v>
      </c>
      <c r="F1144" s="8"/>
      <c r="G1144" s="8"/>
      <c r="H1144" s="29"/>
      <c r="I1144" s="10">
        <v>1988.51</v>
      </c>
    </row>
    <row r="1145" spans="2:9">
      <c r="B1145" s="18">
        <v>41816</v>
      </c>
      <c r="C1145" s="11">
        <v>4273</v>
      </c>
      <c r="D1145" s="11">
        <v>887</v>
      </c>
      <c r="E1145" s="11">
        <v>4370</v>
      </c>
      <c r="F1145" s="11"/>
      <c r="G1145" s="11"/>
      <c r="H1145" s="30"/>
      <c r="I1145" s="31">
        <v>1995.05</v>
      </c>
    </row>
    <row r="1146" spans="2:9">
      <c r="B1146" s="17">
        <v>41815</v>
      </c>
      <c r="C1146" s="8">
        <v>4285</v>
      </c>
      <c r="D1146" s="8">
        <v>887</v>
      </c>
      <c r="E1146" s="8">
        <v>4370</v>
      </c>
      <c r="F1146" s="8"/>
      <c r="G1146" s="8"/>
      <c r="H1146" s="29"/>
      <c r="I1146" s="10">
        <v>1981.77</v>
      </c>
    </row>
    <row r="1147" spans="2:9">
      <c r="B1147" s="17">
        <v>41814</v>
      </c>
      <c r="C1147" s="8">
        <v>4339</v>
      </c>
      <c r="D1147" s="8">
        <v>885</v>
      </c>
      <c r="E1147" s="8">
        <v>4370</v>
      </c>
      <c r="F1147" s="8"/>
      <c r="G1147" s="8"/>
      <c r="H1147" s="29"/>
      <c r="I1147" s="10">
        <v>1994.35</v>
      </c>
    </row>
    <row r="1148" spans="2:9">
      <c r="B1148" s="17">
        <v>41813</v>
      </c>
      <c r="C1148" s="8">
        <v>4351</v>
      </c>
      <c r="D1148" s="8">
        <v>885</v>
      </c>
      <c r="E1148" s="8">
        <v>4370</v>
      </c>
      <c r="F1148" s="8"/>
      <c r="G1148" s="8"/>
      <c r="H1148" s="29"/>
      <c r="I1148" s="10">
        <v>1974.92</v>
      </c>
    </row>
    <row r="1149" spans="2:9">
      <c r="B1149" s="17">
        <v>41810</v>
      </c>
      <c r="C1149" s="8">
        <v>4422</v>
      </c>
      <c r="D1149" s="8">
        <v>880</v>
      </c>
      <c r="E1149" s="8">
        <v>4390</v>
      </c>
      <c r="F1149" s="8"/>
      <c r="G1149" s="8"/>
      <c r="H1149" s="29"/>
      <c r="I1149" s="10">
        <v>1968.07</v>
      </c>
    </row>
    <row r="1150" spans="2:9">
      <c r="B1150" s="18">
        <v>41809</v>
      </c>
      <c r="C1150" s="11">
        <v>4458</v>
      </c>
      <c r="D1150" s="11">
        <v>883</v>
      </c>
      <c r="E1150" s="11">
        <v>4385</v>
      </c>
      <c r="F1150" s="11"/>
      <c r="G1150" s="11"/>
      <c r="H1150" s="30"/>
      <c r="I1150" s="31">
        <v>1992.03</v>
      </c>
    </row>
    <row r="1151" spans="2:9">
      <c r="B1151" s="17">
        <v>41808</v>
      </c>
      <c r="C1151" s="8">
        <v>4464</v>
      </c>
      <c r="D1151" s="8">
        <v>885</v>
      </c>
      <c r="E1151" s="8">
        <v>4385</v>
      </c>
      <c r="F1151" s="8"/>
      <c r="G1151" s="8"/>
      <c r="H1151" s="29"/>
      <c r="I1151" s="10">
        <v>1989.49</v>
      </c>
    </row>
    <row r="1152" spans="2:9">
      <c r="B1152" s="17">
        <v>41807</v>
      </c>
      <c r="C1152" s="8">
        <v>4535</v>
      </c>
      <c r="D1152" s="8">
        <v>886</v>
      </c>
      <c r="E1152" s="8">
        <v>4390</v>
      </c>
      <c r="F1152" s="8"/>
      <c r="G1152" s="8"/>
      <c r="H1152" s="29"/>
      <c r="I1152" s="10">
        <v>2001.55</v>
      </c>
    </row>
    <row r="1153" spans="2:9">
      <c r="B1153" s="17">
        <v>41806</v>
      </c>
      <c r="C1153" s="8">
        <v>4547</v>
      </c>
      <c r="D1153" s="8">
        <v>881</v>
      </c>
      <c r="E1153" s="8">
        <v>4450</v>
      </c>
      <c r="F1153" s="8"/>
      <c r="G1153" s="8"/>
      <c r="H1153" s="29"/>
      <c r="I1153" s="10">
        <v>1993.59</v>
      </c>
    </row>
    <row r="1154" spans="2:9">
      <c r="B1154" s="17">
        <v>41803</v>
      </c>
      <c r="C1154" s="8">
        <v>4547</v>
      </c>
      <c r="D1154" s="8">
        <v>885</v>
      </c>
      <c r="E1154" s="8">
        <v>4400</v>
      </c>
      <c r="F1154" s="8"/>
      <c r="G1154" s="8"/>
      <c r="H1154" s="29"/>
      <c r="I1154" s="10">
        <v>1990.85</v>
      </c>
    </row>
    <row r="1155" spans="2:9">
      <c r="B1155" s="18">
        <v>41802</v>
      </c>
      <c r="C1155" s="11">
        <v>4506</v>
      </c>
      <c r="D1155" s="11">
        <v>898</v>
      </c>
      <c r="E1155" s="11">
        <v>4400</v>
      </c>
      <c r="F1155" s="11"/>
      <c r="G1155" s="11"/>
      <c r="H1155" s="30"/>
      <c r="I1155" s="31">
        <v>2011.65</v>
      </c>
    </row>
    <row r="1156" spans="2:9">
      <c r="B1156" s="17">
        <v>41801</v>
      </c>
      <c r="C1156" s="8">
        <v>4506</v>
      </c>
      <c r="D1156" s="8">
        <v>899</v>
      </c>
      <c r="E1156" s="8">
        <v>4440</v>
      </c>
      <c r="F1156" s="8"/>
      <c r="G1156" s="8"/>
      <c r="H1156" s="29"/>
      <c r="I1156" s="10">
        <v>2014.67</v>
      </c>
    </row>
    <row r="1157" spans="2:9">
      <c r="B1157" s="17">
        <v>41800</v>
      </c>
      <c r="C1157" s="8">
        <v>4494</v>
      </c>
      <c r="D1157" s="8">
        <v>897</v>
      </c>
      <c r="E1157" s="8">
        <v>4445</v>
      </c>
      <c r="F1157" s="8"/>
      <c r="G1157" s="8"/>
      <c r="H1157" s="29"/>
      <c r="I1157" s="10">
        <v>2011.8</v>
      </c>
    </row>
    <row r="1158" spans="2:9">
      <c r="B1158" s="17">
        <v>41799</v>
      </c>
      <c r="C1158" s="8">
        <v>4482</v>
      </c>
      <c r="D1158" s="8">
        <v>897</v>
      </c>
      <c r="E1158" s="8">
        <v>4445</v>
      </c>
      <c r="F1158" s="8"/>
      <c r="G1158" s="8"/>
      <c r="H1158" s="29"/>
      <c r="I1158" s="10">
        <v>1990.04</v>
      </c>
    </row>
    <row r="1159" spans="2:9">
      <c r="B1159" s="17">
        <v>41795</v>
      </c>
      <c r="C1159" s="8">
        <v>4476</v>
      </c>
      <c r="D1159" s="8">
        <v>899</v>
      </c>
      <c r="E1159" s="8">
        <v>4305</v>
      </c>
      <c r="F1159" s="8"/>
      <c r="G1159" s="8"/>
      <c r="H1159" s="29"/>
      <c r="I1159" s="10">
        <v>1995.48</v>
      </c>
    </row>
    <row r="1160" spans="2:9">
      <c r="B1160" s="18">
        <v>41793</v>
      </c>
      <c r="C1160" s="11">
        <v>4428</v>
      </c>
      <c r="D1160" s="11">
        <v>898</v>
      </c>
      <c r="E1160" s="11">
        <v>4305</v>
      </c>
      <c r="F1160" s="11"/>
      <c r="G1160" s="11"/>
      <c r="H1160" s="30"/>
      <c r="I1160" s="31">
        <v>2008.56</v>
      </c>
    </row>
    <row r="1161" spans="2:9">
      <c r="B1161" s="17">
        <v>41792</v>
      </c>
      <c r="C1161" s="8">
        <v>4524</v>
      </c>
      <c r="D1161" s="8">
        <v>900</v>
      </c>
      <c r="E1161" s="8">
        <v>4305</v>
      </c>
      <c r="F1161" s="8"/>
      <c r="G1161" s="8"/>
      <c r="H1161" s="29"/>
      <c r="I1161" s="10">
        <v>2002</v>
      </c>
    </row>
    <row r="1162" spans="2:9">
      <c r="B1162" s="17">
        <v>41789</v>
      </c>
      <c r="C1162" s="8">
        <v>4577</v>
      </c>
      <c r="D1162" s="8">
        <v>903</v>
      </c>
      <c r="E1162" s="8">
        <v>4300</v>
      </c>
      <c r="F1162" s="8"/>
      <c r="G1162" s="8"/>
      <c r="H1162" s="29"/>
      <c r="I1162" s="10">
        <v>1994.96</v>
      </c>
    </row>
    <row r="1163" spans="2:9">
      <c r="B1163" s="17">
        <v>41788</v>
      </c>
      <c r="C1163" s="8">
        <v>4559</v>
      </c>
      <c r="D1163" s="8">
        <v>898</v>
      </c>
      <c r="E1163" s="8">
        <v>4300</v>
      </c>
      <c r="F1163" s="8"/>
      <c r="G1163" s="8"/>
      <c r="H1163" s="29"/>
      <c r="I1163" s="10">
        <v>2012.26</v>
      </c>
    </row>
    <row r="1164" spans="2:9">
      <c r="B1164" s="17">
        <v>41787</v>
      </c>
      <c r="C1164" s="8">
        <v>4553</v>
      </c>
      <c r="D1164" s="8">
        <v>907</v>
      </c>
      <c r="E1164" s="8">
        <v>4300</v>
      </c>
      <c r="F1164" s="8"/>
      <c r="G1164" s="8"/>
      <c r="H1164" s="29"/>
      <c r="I1164" s="10">
        <v>2017.06</v>
      </c>
    </row>
    <row r="1165" spans="2:9">
      <c r="B1165" s="18">
        <v>41786</v>
      </c>
      <c r="C1165" s="11">
        <v>4541</v>
      </c>
      <c r="D1165" s="11">
        <v>913</v>
      </c>
      <c r="E1165" s="11">
        <v>4300</v>
      </c>
      <c r="F1165" s="11"/>
      <c r="G1165" s="11"/>
      <c r="H1165" s="30"/>
      <c r="I1165" s="31">
        <v>1997.63</v>
      </c>
    </row>
    <row r="1166" spans="2:9">
      <c r="B1166" s="17">
        <v>41785</v>
      </c>
      <c r="C1166" s="8">
        <v>4529</v>
      </c>
      <c r="D1166" s="8">
        <v>913</v>
      </c>
      <c r="E1166" s="8">
        <v>4300</v>
      </c>
      <c r="F1166" s="8"/>
      <c r="G1166" s="8"/>
      <c r="H1166" s="29"/>
      <c r="I1166" s="10">
        <v>2010.35</v>
      </c>
    </row>
    <row r="1167" spans="2:9">
      <c r="B1167" s="17">
        <v>41782</v>
      </c>
      <c r="C1167" s="8">
        <v>4649</v>
      </c>
      <c r="D1167" s="8">
        <v>916</v>
      </c>
      <c r="E1167" s="8">
        <v>4300</v>
      </c>
      <c r="F1167" s="8"/>
      <c r="G1167" s="8"/>
      <c r="H1167" s="29"/>
      <c r="I1167" s="10">
        <v>2017.17</v>
      </c>
    </row>
    <row r="1168" spans="2:9">
      <c r="B1168" s="17">
        <v>41781</v>
      </c>
      <c r="C1168" s="8">
        <v>4589</v>
      </c>
      <c r="D1168" s="8">
        <v>900</v>
      </c>
      <c r="E1168" s="8">
        <v>4300</v>
      </c>
      <c r="F1168" s="8"/>
      <c r="G1168" s="8"/>
      <c r="H1168" s="29"/>
      <c r="I1168" s="10">
        <v>2015.59</v>
      </c>
    </row>
    <row r="1169" spans="2:9">
      <c r="B1169" s="17">
        <v>41780</v>
      </c>
      <c r="C1169" s="8">
        <v>4625</v>
      </c>
      <c r="D1169" s="8">
        <v>899</v>
      </c>
      <c r="E1169" s="8">
        <v>4300</v>
      </c>
      <c r="F1169" s="8"/>
      <c r="G1169" s="8"/>
      <c r="H1169" s="29"/>
      <c r="I1169" s="10">
        <v>2008.33</v>
      </c>
    </row>
    <row r="1170" spans="2:9">
      <c r="B1170" s="18">
        <v>41779</v>
      </c>
      <c r="C1170" s="11">
        <v>4571</v>
      </c>
      <c r="D1170" s="11">
        <v>895</v>
      </c>
      <c r="E1170" s="11">
        <v>4300</v>
      </c>
      <c r="F1170" s="11"/>
      <c r="G1170" s="11"/>
      <c r="H1170" s="30"/>
      <c r="I1170" s="31">
        <v>2011.26</v>
      </c>
    </row>
    <row r="1171" spans="2:9">
      <c r="B1171" s="17">
        <v>41778</v>
      </c>
      <c r="C1171" s="8">
        <v>4720</v>
      </c>
      <c r="D1171" s="8">
        <v>893</v>
      </c>
      <c r="E1171" s="8">
        <v>4300</v>
      </c>
      <c r="F1171" s="8"/>
      <c r="G1171" s="8"/>
      <c r="H1171" s="29"/>
      <c r="I1171" s="10">
        <v>2015.14</v>
      </c>
    </row>
    <row r="1172" spans="2:9">
      <c r="B1172" s="17">
        <v>41775</v>
      </c>
      <c r="C1172" s="8">
        <v>4768</v>
      </c>
      <c r="D1172" s="8">
        <v>896</v>
      </c>
      <c r="E1172" s="8">
        <v>4300</v>
      </c>
      <c r="F1172" s="8"/>
      <c r="G1172" s="8"/>
      <c r="H1172" s="29"/>
      <c r="I1172" s="10">
        <v>2013.44</v>
      </c>
    </row>
    <row r="1173" spans="2:9">
      <c r="B1173" s="17">
        <v>41774</v>
      </c>
      <c r="C1173" s="8">
        <v>4708</v>
      </c>
      <c r="D1173" s="8">
        <v>890</v>
      </c>
      <c r="E1173" s="8">
        <v>4300</v>
      </c>
      <c r="F1173" s="8"/>
      <c r="G1173" s="8"/>
      <c r="H1173" s="29"/>
      <c r="I1173" s="10">
        <v>2010.2</v>
      </c>
    </row>
    <row r="1174" spans="2:9">
      <c r="B1174" s="17">
        <v>41773</v>
      </c>
      <c r="C1174" s="8">
        <v>4601</v>
      </c>
      <c r="D1174" s="8">
        <v>893</v>
      </c>
      <c r="E1174" s="8">
        <v>4300</v>
      </c>
      <c r="F1174" s="8"/>
      <c r="G1174" s="8"/>
      <c r="H1174" s="29"/>
      <c r="I1174" s="10">
        <v>2010.83</v>
      </c>
    </row>
    <row r="1175" spans="2:9">
      <c r="B1175" s="18">
        <v>41772</v>
      </c>
      <c r="C1175" s="11">
        <v>4708</v>
      </c>
      <c r="D1175" s="11">
        <v>881</v>
      </c>
      <c r="E1175" s="11">
        <v>4300</v>
      </c>
      <c r="F1175" s="11"/>
      <c r="G1175" s="11"/>
      <c r="H1175" s="30"/>
      <c r="I1175" s="31">
        <v>1982.93</v>
      </c>
    </row>
    <row r="1176" spans="2:9">
      <c r="B1176" s="17">
        <v>41771</v>
      </c>
      <c r="C1176" s="8">
        <v>4714</v>
      </c>
      <c r="D1176" s="8">
        <v>877</v>
      </c>
      <c r="E1176" s="8">
        <v>4300</v>
      </c>
      <c r="F1176" s="8"/>
      <c r="G1176" s="8"/>
      <c r="H1176" s="29"/>
      <c r="I1176" s="10">
        <v>1964.94</v>
      </c>
    </row>
    <row r="1177" spans="2:9">
      <c r="B1177" s="17">
        <v>41768</v>
      </c>
      <c r="C1177" s="8">
        <v>4720</v>
      </c>
      <c r="D1177" s="8">
        <v>883</v>
      </c>
      <c r="E1177" s="8">
        <v>4300</v>
      </c>
      <c r="F1177" s="8"/>
      <c r="G1177" s="8"/>
      <c r="H1177" s="29"/>
      <c r="I1177" s="10">
        <v>1956.55</v>
      </c>
    </row>
    <row r="1178" spans="2:9">
      <c r="B1178" s="17">
        <v>41767</v>
      </c>
      <c r="C1178" s="8">
        <v>4756</v>
      </c>
      <c r="D1178" s="8">
        <v>871</v>
      </c>
      <c r="E1178" s="8">
        <v>4300</v>
      </c>
      <c r="F1178" s="8"/>
      <c r="G1178" s="8"/>
      <c r="H1178" s="29"/>
      <c r="I1178" s="10">
        <v>1950.6</v>
      </c>
    </row>
    <row r="1179" spans="2:9">
      <c r="B1179" s="17">
        <v>41766</v>
      </c>
      <c r="C1179" s="8">
        <v>4744</v>
      </c>
      <c r="D1179" s="8">
        <v>877</v>
      </c>
      <c r="E1179" s="8">
        <v>4300</v>
      </c>
      <c r="F1179" s="8"/>
      <c r="G1179" s="8"/>
      <c r="H1179" s="29"/>
      <c r="I1179" s="10">
        <v>1939.88</v>
      </c>
    </row>
    <row r="1180" spans="2:9">
      <c r="B1180" s="18">
        <v>41761</v>
      </c>
      <c r="C1180" s="11">
        <v>4732</v>
      </c>
      <c r="D1180" s="11">
        <v>879</v>
      </c>
      <c r="E1180" s="11">
        <v>4300</v>
      </c>
      <c r="F1180" s="11"/>
      <c r="G1180" s="11"/>
      <c r="H1180" s="30"/>
      <c r="I1180" s="31">
        <v>1959.44</v>
      </c>
    </row>
    <row r="1181" spans="2:9">
      <c r="B1181" s="17">
        <v>41759</v>
      </c>
      <c r="C1181" s="8">
        <v>4726</v>
      </c>
      <c r="D1181" s="8">
        <v>874</v>
      </c>
      <c r="E1181" s="8">
        <v>4300</v>
      </c>
      <c r="F1181" s="8"/>
      <c r="G1181" s="8"/>
      <c r="H1181" s="29"/>
      <c r="I1181" s="10">
        <v>1961.79</v>
      </c>
    </row>
    <row r="1182" spans="2:9">
      <c r="B1182" s="17">
        <v>41758</v>
      </c>
      <c r="C1182" s="8">
        <v>4553</v>
      </c>
      <c r="D1182" s="8">
        <v>874</v>
      </c>
      <c r="E1182" s="8">
        <v>4280</v>
      </c>
      <c r="F1182" s="8"/>
      <c r="G1182" s="8"/>
      <c r="H1182" s="29"/>
      <c r="I1182" s="10">
        <v>1964.77</v>
      </c>
    </row>
    <row r="1183" spans="2:9">
      <c r="B1183" s="17">
        <v>41757</v>
      </c>
      <c r="C1183" s="8">
        <v>4649</v>
      </c>
      <c r="D1183" s="8">
        <v>874</v>
      </c>
      <c r="E1183" s="8">
        <v>4350</v>
      </c>
      <c r="F1183" s="8"/>
      <c r="G1183" s="8"/>
      <c r="H1183" s="29"/>
      <c r="I1183" s="10">
        <v>1969.26</v>
      </c>
    </row>
    <row r="1184" spans="2:9">
      <c r="B1184" s="17">
        <v>41754</v>
      </c>
      <c r="C1184" s="8">
        <v>4684</v>
      </c>
      <c r="D1184" s="8">
        <v>880</v>
      </c>
      <c r="E1184" s="8">
        <v>4350</v>
      </c>
      <c r="F1184" s="8"/>
      <c r="G1184" s="8"/>
      <c r="H1184" s="29"/>
      <c r="I1184" s="10">
        <v>1971.66</v>
      </c>
    </row>
    <row r="1185" spans="2:9">
      <c r="B1185" s="18">
        <v>41753</v>
      </c>
      <c r="C1185" s="11">
        <v>4696</v>
      </c>
      <c r="D1185" s="11">
        <v>881</v>
      </c>
      <c r="E1185" s="11">
        <v>4395</v>
      </c>
      <c r="F1185" s="11"/>
      <c r="G1185" s="11"/>
      <c r="H1185" s="30"/>
      <c r="I1185" s="31">
        <v>1998.34</v>
      </c>
    </row>
    <row r="1186" spans="2:9">
      <c r="B1186" s="17">
        <v>41752</v>
      </c>
      <c r="C1186" s="8">
        <v>4673</v>
      </c>
      <c r="D1186" s="8">
        <v>881</v>
      </c>
      <c r="E1186" s="8">
        <v>4395</v>
      </c>
      <c r="F1186" s="8"/>
      <c r="G1186" s="8"/>
      <c r="H1186" s="29"/>
      <c r="I1186" s="10">
        <v>2000.37</v>
      </c>
    </row>
    <row r="1187" spans="2:9">
      <c r="B1187" s="17">
        <v>41751</v>
      </c>
      <c r="C1187" s="8">
        <v>4673</v>
      </c>
      <c r="D1187" s="8">
        <v>880</v>
      </c>
      <c r="E1187" s="8">
        <v>4395</v>
      </c>
      <c r="F1187" s="8"/>
      <c r="G1187" s="8"/>
      <c r="H1187" s="29"/>
      <c r="I1187" s="10">
        <v>2004.22</v>
      </c>
    </row>
    <row r="1188" spans="2:9">
      <c r="B1188" s="17">
        <v>41750</v>
      </c>
      <c r="C1188" s="8">
        <v>4661</v>
      </c>
      <c r="D1188" s="8">
        <v>877</v>
      </c>
      <c r="E1188" s="8">
        <v>4395</v>
      </c>
      <c r="F1188" s="8"/>
      <c r="G1188" s="8"/>
      <c r="H1188" s="29"/>
      <c r="I1188" s="10">
        <v>1999.22</v>
      </c>
    </row>
    <row r="1189" spans="2:9">
      <c r="B1189" s="17">
        <v>41747</v>
      </c>
      <c r="C1189" s="8">
        <v>4673</v>
      </c>
      <c r="D1189" s="8">
        <v>877</v>
      </c>
      <c r="E1189" s="8">
        <v>4395</v>
      </c>
      <c r="F1189" s="8"/>
      <c r="G1189" s="8"/>
      <c r="H1189" s="29"/>
      <c r="I1189" s="10">
        <v>2004.28</v>
      </c>
    </row>
    <row r="1190" spans="2:9">
      <c r="B1190" s="18">
        <v>41746</v>
      </c>
      <c r="C1190" s="11">
        <v>4678</v>
      </c>
      <c r="D1190" s="11">
        <v>873</v>
      </c>
      <c r="E1190" s="11">
        <v>4395</v>
      </c>
      <c r="F1190" s="11"/>
      <c r="G1190" s="11"/>
      <c r="H1190" s="30"/>
      <c r="I1190" s="31">
        <v>1992.05</v>
      </c>
    </row>
    <row r="1191" spans="2:9">
      <c r="B1191" s="17">
        <v>41745</v>
      </c>
      <c r="C1191" s="8">
        <v>4678</v>
      </c>
      <c r="D1191" s="8">
        <v>874</v>
      </c>
      <c r="E1191" s="8">
        <v>4395</v>
      </c>
      <c r="F1191" s="8"/>
      <c r="G1191" s="8"/>
      <c r="H1191" s="29"/>
      <c r="I1191" s="10">
        <v>1992.21</v>
      </c>
    </row>
    <row r="1192" spans="2:9">
      <c r="B1192" s="17">
        <v>41744</v>
      </c>
      <c r="C1192" s="8">
        <v>4690</v>
      </c>
      <c r="D1192" s="8">
        <v>875</v>
      </c>
      <c r="E1192" s="8">
        <v>4395</v>
      </c>
      <c r="F1192" s="8"/>
      <c r="G1192" s="8"/>
      <c r="H1192" s="29"/>
      <c r="I1192" s="10">
        <v>1992.27</v>
      </c>
    </row>
    <row r="1193" spans="2:9">
      <c r="B1193" s="17">
        <v>41743</v>
      </c>
      <c r="C1193" s="8">
        <v>4684</v>
      </c>
      <c r="D1193" s="8">
        <v>873</v>
      </c>
      <c r="E1193" s="8">
        <v>4395</v>
      </c>
      <c r="F1193" s="8"/>
      <c r="G1193" s="8"/>
      <c r="H1193" s="29"/>
      <c r="I1193" s="10">
        <v>1997.02</v>
      </c>
    </row>
    <row r="1194" spans="2:9">
      <c r="B1194" s="17">
        <v>41740</v>
      </c>
      <c r="C1194" s="8">
        <v>4690</v>
      </c>
      <c r="D1194" s="8">
        <v>869</v>
      </c>
      <c r="E1194" s="8">
        <v>4395</v>
      </c>
      <c r="F1194" s="8"/>
      <c r="G1194" s="8"/>
      <c r="H1194" s="29"/>
      <c r="I1194" s="10">
        <v>1997.44</v>
      </c>
    </row>
    <row r="1195" spans="2:9">
      <c r="B1195" s="18">
        <v>41739</v>
      </c>
      <c r="C1195" s="11">
        <v>4762</v>
      </c>
      <c r="D1195" s="11">
        <v>874</v>
      </c>
      <c r="E1195" s="11">
        <v>4395</v>
      </c>
      <c r="F1195" s="11"/>
      <c r="G1195" s="11"/>
      <c r="H1195" s="30"/>
      <c r="I1195" s="31">
        <v>2008.61</v>
      </c>
    </row>
    <row r="1196" spans="2:9">
      <c r="B1196" s="17">
        <v>41738</v>
      </c>
      <c r="C1196" s="8">
        <v>4827</v>
      </c>
      <c r="D1196" s="8">
        <v>885</v>
      </c>
      <c r="E1196" s="8">
        <v>4390</v>
      </c>
      <c r="F1196" s="8"/>
      <c r="G1196" s="8"/>
      <c r="H1196" s="29"/>
      <c r="I1196" s="10">
        <v>1998.95</v>
      </c>
    </row>
    <row r="1197" spans="2:9">
      <c r="B1197" s="17">
        <v>41737</v>
      </c>
      <c r="C1197" s="8">
        <v>4833</v>
      </c>
      <c r="D1197" s="8">
        <v>883</v>
      </c>
      <c r="E1197" s="8">
        <v>4390</v>
      </c>
      <c r="F1197" s="8"/>
      <c r="G1197" s="8"/>
      <c r="H1197" s="29"/>
      <c r="I1197" s="10">
        <v>1993.03</v>
      </c>
    </row>
    <row r="1198" spans="2:9">
      <c r="B1198" s="17">
        <v>41736</v>
      </c>
      <c r="C1198" s="8">
        <v>4744</v>
      </c>
      <c r="D1198" s="8">
        <v>879</v>
      </c>
      <c r="E1198" s="8">
        <v>4345</v>
      </c>
      <c r="F1198" s="8"/>
      <c r="G1198" s="8"/>
      <c r="H1198" s="29"/>
      <c r="I1198" s="10">
        <v>1989.7</v>
      </c>
    </row>
    <row r="1199" spans="2:9">
      <c r="B1199" s="17">
        <v>41733</v>
      </c>
      <c r="C1199" s="8">
        <v>4768</v>
      </c>
      <c r="D1199" s="8">
        <v>878</v>
      </c>
      <c r="E1199" s="8">
        <v>4330</v>
      </c>
      <c r="F1199" s="8"/>
      <c r="G1199" s="8"/>
      <c r="H1199" s="29"/>
      <c r="I1199" s="10">
        <v>1988.09</v>
      </c>
    </row>
    <row r="1200" spans="2:9">
      <c r="B1200" s="18">
        <v>41732</v>
      </c>
      <c r="C1200" s="11">
        <v>4732</v>
      </c>
      <c r="D1200" s="11">
        <v>880</v>
      </c>
      <c r="E1200" s="11">
        <v>4280</v>
      </c>
      <c r="F1200" s="11"/>
      <c r="G1200" s="11"/>
      <c r="H1200" s="30"/>
      <c r="I1200" s="31">
        <v>1993.7</v>
      </c>
    </row>
    <row r="1201" spans="2:9">
      <c r="B1201" s="17">
        <v>41731</v>
      </c>
      <c r="C1201" s="8">
        <v>4762</v>
      </c>
      <c r="D1201" s="8">
        <v>873</v>
      </c>
      <c r="E1201" s="8">
        <v>4390</v>
      </c>
      <c r="F1201" s="8"/>
      <c r="G1201" s="8"/>
      <c r="H1201" s="29"/>
      <c r="I1201" s="10">
        <v>1997.25</v>
      </c>
    </row>
    <row r="1202" spans="2:9">
      <c r="B1202" s="17">
        <v>41730</v>
      </c>
      <c r="C1202" s="8">
        <v>4851</v>
      </c>
      <c r="D1202" s="8">
        <v>870</v>
      </c>
      <c r="E1202" s="8">
        <v>4390</v>
      </c>
      <c r="F1202" s="8"/>
      <c r="G1202" s="8"/>
      <c r="H1202" s="29"/>
      <c r="I1202" s="10">
        <v>1991.98</v>
      </c>
    </row>
    <row r="1203" spans="2:9">
      <c r="B1203" s="17">
        <v>41729</v>
      </c>
      <c r="C1203" s="8">
        <v>4768</v>
      </c>
      <c r="D1203" s="8">
        <v>870</v>
      </c>
      <c r="E1203" s="8">
        <v>4390</v>
      </c>
      <c r="F1203" s="8"/>
      <c r="G1203" s="8"/>
      <c r="H1203" s="29"/>
      <c r="I1203" s="10">
        <v>1985.61</v>
      </c>
    </row>
    <row r="1204" spans="2:9">
      <c r="B1204" s="17">
        <v>41726</v>
      </c>
      <c r="C1204" s="8">
        <v>4667</v>
      </c>
      <c r="D1204" s="8">
        <v>871</v>
      </c>
      <c r="E1204" s="8">
        <v>4390</v>
      </c>
      <c r="F1204" s="8"/>
      <c r="G1204" s="8"/>
      <c r="H1204" s="29"/>
      <c r="I1204" s="10">
        <v>1981</v>
      </c>
    </row>
    <row r="1205" spans="2:9">
      <c r="B1205" s="18">
        <v>41725</v>
      </c>
      <c r="C1205" s="11">
        <v>4738</v>
      </c>
      <c r="D1205" s="11">
        <v>868</v>
      </c>
      <c r="E1205" s="11">
        <v>4390</v>
      </c>
      <c r="F1205" s="11"/>
      <c r="G1205" s="11"/>
      <c r="H1205" s="30"/>
      <c r="I1205" s="31">
        <v>1977.97</v>
      </c>
    </row>
    <row r="1206" spans="2:9">
      <c r="B1206" s="17">
        <v>41724</v>
      </c>
      <c r="C1206" s="8">
        <v>4935</v>
      </c>
      <c r="D1206" s="8">
        <v>874</v>
      </c>
      <c r="E1206" s="8">
        <v>4300</v>
      </c>
      <c r="F1206" s="8"/>
      <c r="G1206" s="8"/>
      <c r="H1206" s="29"/>
      <c r="I1206" s="10">
        <v>1964.31</v>
      </c>
    </row>
    <row r="1207" spans="2:9">
      <c r="B1207" s="17">
        <v>41723</v>
      </c>
      <c r="C1207" s="8">
        <v>4816</v>
      </c>
      <c r="D1207" s="8">
        <v>871</v>
      </c>
      <c r="E1207" s="8">
        <v>4285</v>
      </c>
      <c r="F1207" s="8"/>
      <c r="G1207" s="8"/>
      <c r="H1207" s="29"/>
      <c r="I1207" s="10">
        <v>1941.25</v>
      </c>
    </row>
    <row r="1208" spans="2:9">
      <c r="B1208" s="17">
        <v>41722</v>
      </c>
      <c r="C1208" s="8">
        <v>4774</v>
      </c>
      <c r="D1208" s="8">
        <v>865</v>
      </c>
      <c r="E1208" s="8">
        <v>4395</v>
      </c>
      <c r="F1208" s="8"/>
      <c r="G1208" s="8"/>
      <c r="H1208" s="29"/>
      <c r="I1208" s="10">
        <v>1945.55</v>
      </c>
    </row>
    <row r="1209" spans="2:9">
      <c r="B1209" s="17">
        <v>41719</v>
      </c>
      <c r="C1209" s="8">
        <v>4792</v>
      </c>
      <c r="D1209" s="8">
        <v>873</v>
      </c>
      <c r="E1209" s="8">
        <v>4350</v>
      </c>
      <c r="F1209" s="8"/>
      <c r="G1209" s="8"/>
      <c r="H1209" s="29"/>
      <c r="I1209" s="10">
        <v>1934.94</v>
      </c>
    </row>
    <row r="1210" spans="2:9">
      <c r="B1210" s="18">
        <v>41718</v>
      </c>
      <c r="C1210" s="11">
        <v>4810</v>
      </c>
      <c r="D1210" s="11">
        <v>874</v>
      </c>
      <c r="E1210" s="11">
        <v>4385</v>
      </c>
      <c r="F1210" s="11"/>
      <c r="G1210" s="11"/>
      <c r="H1210" s="30"/>
      <c r="I1210" s="31">
        <v>1919.52</v>
      </c>
    </row>
    <row r="1211" spans="2:9">
      <c r="B1211" s="17">
        <v>41717</v>
      </c>
      <c r="C1211" s="8">
        <v>4839</v>
      </c>
      <c r="D1211" s="8">
        <v>881</v>
      </c>
      <c r="E1211" s="8">
        <v>4385</v>
      </c>
      <c r="F1211" s="8"/>
      <c r="G1211" s="8"/>
      <c r="H1211" s="29"/>
      <c r="I1211" s="10">
        <v>1937.68</v>
      </c>
    </row>
    <row r="1212" spans="2:9">
      <c r="B1212" s="17">
        <v>41716</v>
      </c>
      <c r="C1212" s="8">
        <v>4839</v>
      </c>
      <c r="D1212" s="8">
        <v>883</v>
      </c>
      <c r="E1212" s="8">
        <v>4390</v>
      </c>
      <c r="F1212" s="8"/>
      <c r="G1212" s="8"/>
      <c r="H1212" s="29"/>
      <c r="I1212" s="10">
        <v>1940.21</v>
      </c>
    </row>
    <row r="1213" spans="2:9">
      <c r="B1213" s="17">
        <v>41715</v>
      </c>
      <c r="C1213" s="8">
        <v>4851</v>
      </c>
      <c r="D1213" s="8">
        <v>883</v>
      </c>
      <c r="E1213" s="8">
        <v>4300</v>
      </c>
      <c r="F1213" s="8"/>
      <c r="G1213" s="8"/>
      <c r="H1213" s="29"/>
      <c r="I1213" s="10">
        <v>1927.53</v>
      </c>
    </row>
    <row r="1214" spans="2:9">
      <c r="B1214" s="17">
        <v>41712</v>
      </c>
      <c r="C1214" s="8">
        <v>4851</v>
      </c>
      <c r="D1214" s="8">
        <v>875</v>
      </c>
      <c r="E1214" s="8">
        <v>4300</v>
      </c>
      <c r="F1214" s="8"/>
      <c r="G1214" s="8"/>
      <c r="H1214" s="29"/>
      <c r="I1214" s="10">
        <v>1919.9</v>
      </c>
    </row>
    <row r="1215" spans="2:9">
      <c r="B1215" s="18">
        <v>41711</v>
      </c>
      <c r="C1215" s="11">
        <v>4851</v>
      </c>
      <c r="D1215" s="11">
        <v>872</v>
      </c>
      <c r="E1215" s="11">
        <v>4385</v>
      </c>
      <c r="F1215" s="11"/>
      <c r="G1215" s="11"/>
      <c r="H1215" s="30"/>
      <c r="I1215" s="31">
        <v>1934.38</v>
      </c>
    </row>
    <row r="1216" spans="2:9">
      <c r="B1216" s="17">
        <v>41710</v>
      </c>
      <c r="C1216" s="8">
        <v>4869</v>
      </c>
      <c r="D1216" s="8">
        <v>869</v>
      </c>
      <c r="E1216" s="8">
        <v>4385</v>
      </c>
      <c r="F1216" s="8"/>
      <c r="G1216" s="8"/>
      <c r="H1216" s="29"/>
      <c r="I1216" s="10">
        <v>1932.54</v>
      </c>
    </row>
    <row r="1217" spans="2:9">
      <c r="B1217" s="17">
        <v>41709</v>
      </c>
      <c r="C1217" s="8">
        <v>4965</v>
      </c>
      <c r="D1217" s="8">
        <v>859</v>
      </c>
      <c r="E1217" s="8">
        <v>4300</v>
      </c>
      <c r="F1217" s="8"/>
      <c r="G1217" s="8"/>
      <c r="H1217" s="29"/>
      <c r="I1217" s="10">
        <v>1963.87</v>
      </c>
    </row>
    <row r="1218" spans="2:9">
      <c r="B1218" s="17">
        <v>41708</v>
      </c>
      <c r="C1218" s="8">
        <v>4822</v>
      </c>
      <c r="D1218" s="8">
        <v>858</v>
      </c>
      <c r="E1218" s="8">
        <v>4300</v>
      </c>
      <c r="F1218" s="8"/>
      <c r="G1218" s="8"/>
      <c r="H1218" s="29"/>
      <c r="I1218" s="10">
        <v>1954.42</v>
      </c>
    </row>
    <row r="1219" spans="2:9">
      <c r="B1219" s="17">
        <v>41705</v>
      </c>
      <c r="C1219" s="8">
        <v>5108</v>
      </c>
      <c r="D1219" s="8">
        <v>855</v>
      </c>
      <c r="E1219" s="8">
        <v>4300</v>
      </c>
      <c r="F1219" s="8"/>
      <c r="G1219" s="8"/>
      <c r="H1219" s="29"/>
      <c r="I1219" s="10">
        <v>1974.68</v>
      </c>
    </row>
    <row r="1220" spans="2:9">
      <c r="B1220" s="18">
        <v>41704</v>
      </c>
      <c r="C1220" s="11">
        <v>4917</v>
      </c>
      <c r="D1220" s="11">
        <v>859</v>
      </c>
      <c r="E1220" s="11">
        <v>4300</v>
      </c>
      <c r="F1220" s="11"/>
      <c r="G1220" s="11"/>
      <c r="H1220" s="30"/>
      <c r="I1220" s="31">
        <v>1975.62</v>
      </c>
    </row>
    <row r="1221" spans="2:9">
      <c r="B1221" s="17">
        <v>41703</v>
      </c>
      <c r="C1221" s="8">
        <v>4887</v>
      </c>
      <c r="D1221" s="8">
        <v>859</v>
      </c>
      <c r="E1221" s="8">
        <v>4300</v>
      </c>
      <c r="F1221" s="8"/>
      <c r="G1221" s="8"/>
      <c r="H1221" s="29"/>
      <c r="I1221" s="10">
        <v>1971.24</v>
      </c>
    </row>
    <row r="1222" spans="2:9">
      <c r="B1222" s="17">
        <v>41702</v>
      </c>
      <c r="C1222" s="8">
        <v>4863</v>
      </c>
      <c r="D1222" s="8">
        <v>857</v>
      </c>
      <c r="E1222" s="8">
        <v>4300</v>
      </c>
      <c r="F1222" s="8"/>
      <c r="G1222" s="8"/>
      <c r="H1222" s="29"/>
      <c r="I1222" s="10">
        <v>1954.11</v>
      </c>
    </row>
    <row r="1223" spans="2:9">
      <c r="B1223" s="17">
        <v>41701</v>
      </c>
      <c r="C1223" s="8">
        <v>4881</v>
      </c>
      <c r="D1223" s="8">
        <v>871</v>
      </c>
      <c r="E1223" s="8">
        <v>4300</v>
      </c>
      <c r="F1223" s="8"/>
      <c r="G1223" s="8"/>
      <c r="H1223" s="29"/>
      <c r="I1223" s="10">
        <v>1964.69</v>
      </c>
    </row>
    <row r="1224" spans="2:9">
      <c r="B1224" s="17">
        <v>41698</v>
      </c>
      <c r="C1224" s="8">
        <v>4887</v>
      </c>
      <c r="D1224" s="8">
        <v>870</v>
      </c>
      <c r="E1224" s="8">
        <v>4300</v>
      </c>
      <c r="F1224" s="8"/>
      <c r="G1224" s="8"/>
      <c r="H1224" s="29"/>
      <c r="I1224" s="10">
        <v>1979.99</v>
      </c>
    </row>
    <row r="1225" spans="2:9">
      <c r="B1225" s="18">
        <v>41697</v>
      </c>
      <c r="C1225" s="11">
        <v>4804</v>
      </c>
      <c r="D1225" s="11">
        <v>835</v>
      </c>
      <c r="E1225" s="11">
        <v>4280</v>
      </c>
      <c r="F1225" s="11"/>
      <c r="G1225" s="11"/>
      <c r="H1225" s="30"/>
      <c r="I1225" s="31">
        <v>1978.43</v>
      </c>
    </row>
    <row r="1226" spans="2:9">
      <c r="B1226" s="17">
        <v>41696</v>
      </c>
      <c r="C1226" s="8">
        <v>4917</v>
      </c>
      <c r="D1226" s="8">
        <v>831</v>
      </c>
      <c r="E1226" s="8">
        <v>4280</v>
      </c>
      <c r="F1226" s="8"/>
      <c r="G1226" s="8"/>
      <c r="H1226" s="29"/>
      <c r="I1226" s="10">
        <v>1970.77</v>
      </c>
    </row>
    <row r="1227" spans="2:9">
      <c r="B1227" s="17">
        <v>41695</v>
      </c>
      <c r="C1227" s="8">
        <v>4857</v>
      </c>
      <c r="D1227" s="8">
        <v>833</v>
      </c>
      <c r="E1227" s="8">
        <v>4285</v>
      </c>
      <c r="F1227" s="8"/>
      <c r="G1227" s="8"/>
      <c r="H1227" s="29"/>
      <c r="I1227" s="10">
        <v>1964.86</v>
      </c>
    </row>
    <row r="1228" spans="2:9">
      <c r="B1228" s="17">
        <v>41694</v>
      </c>
      <c r="C1228" s="8">
        <v>4947</v>
      </c>
      <c r="D1228" s="8">
        <v>827</v>
      </c>
      <c r="E1228" s="8">
        <v>4290</v>
      </c>
      <c r="F1228" s="8"/>
      <c r="G1228" s="8"/>
      <c r="H1228" s="29"/>
      <c r="I1228" s="10">
        <v>1949.05</v>
      </c>
    </row>
    <row r="1229" spans="2:9">
      <c r="B1229" s="17">
        <v>41691</v>
      </c>
      <c r="C1229" s="8">
        <v>4887</v>
      </c>
      <c r="D1229" s="8">
        <v>821</v>
      </c>
      <c r="E1229" s="8">
        <v>4290</v>
      </c>
      <c r="F1229" s="8"/>
      <c r="G1229" s="8"/>
      <c r="H1229" s="29"/>
      <c r="I1229" s="10">
        <v>1957.83</v>
      </c>
    </row>
    <row r="1230" spans="2:9">
      <c r="B1230" s="18">
        <v>41690</v>
      </c>
      <c r="C1230" s="11">
        <v>4738</v>
      </c>
      <c r="D1230" s="11">
        <v>828</v>
      </c>
      <c r="E1230" s="11">
        <v>4300</v>
      </c>
      <c r="F1230" s="11"/>
      <c r="G1230" s="11"/>
      <c r="H1230" s="30"/>
      <c r="I1230" s="31">
        <v>1930.57</v>
      </c>
    </row>
    <row r="1231" spans="2:9">
      <c r="B1231" s="17">
        <v>41689</v>
      </c>
      <c r="C1231" s="8">
        <v>4786</v>
      </c>
      <c r="D1231" s="8">
        <v>831</v>
      </c>
      <c r="E1231" s="8">
        <v>4300</v>
      </c>
      <c r="F1231" s="8"/>
      <c r="G1231" s="8"/>
      <c r="H1231" s="29"/>
      <c r="I1231" s="10">
        <v>1942.93</v>
      </c>
    </row>
    <row r="1232" spans="2:9">
      <c r="B1232" s="17">
        <v>41688</v>
      </c>
      <c r="C1232" s="8">
        <v>4863</v>
      </c>
      <c r="D1232" s="8">
        <v>829</v>
      </c>
      <c r="E1232" s="8">
        <v>4300</v>
      </c>
      <c r="F1232" s="8"/>
      <c r="G1232" s="8"/>
      <c r="H1232" s="29"/>
      <c r="I1232" s="10">
        <v>1946.91</v>
      </c>
    </row>
    <row r="1233" spans="2:9">
      <c r="B1233" s="17">
        <v>41687</v>
      </c>
      <c r="C1233" s="8">
        <v>4881</v>
      </c>
      <c r="D1233" s="8">
        <v>839</v>
      </c>
      <c r="E1233" s="8">
        <v>4390</v>
      </c>
      <c r="F1233" s="8"/>
      <c r="G1233" s="8"/>
      <c r="H1233" s="29"/>
      <c r="I1233" s="10">
        <v>1946.36</v>
      </c>
    </row>
    <row r="1234" spans="2:9">
      <c r="B1234" s="17">
        <v>41684</v>
      </c>
      <c r="C1234" s="8">
        <v>4923</v>
      </c>
      <c r="D1234" s="8">
        <v>826</v>
      </c>
      <c r="E1234" s="8">
        <v>4300</v>
      </c>
      <c r="F1234" s="8"/>
      <c r="G1234" s="8"/>
      <c r="H1234" s="29"/>
      <c r="I1234" s="10">
        <v>1940.28</v>
      </c>
    </row>
    <row r="1235" spans="2:9">
      <c r="B1235" s="18">
        <v>41683</v>
      </c>
      <c r="C1235" s="11">
        <v>4750</v>
      </c>
      <c r="D1235" s="11">
        <v>817</v>
      </c>
      <c r="E1235" s="11">
        <v>4300</v>
      </c>
      <c r="F1235" s="11"/>
      <c r="G1235" s="11"/>
      <c r="H1235" s="30"/>
      <c r="I1235" s="31">
        <v>1926.96</v>
      </c>
    </row>
    <row r="1236" spans="2:9">
      <c r="B1236" s="17">
        <v>41682</v>
      </c>
      <c r="C1236" s="8">
        <v>4756</v>
      </c>
      <c r="D1236" s="8">
        <v>807</v>
      </c>
      <c r="E1236" s="8">
        <v>4300</v>
      </c>
      <c r="F1236" s="8"/>
      <c r="G1236" s="8"/>
      <c r="H1236" s="29"/>
      <c r="I1236" s="10">
        <v>1935.84</v>
      </c>
    </row>
    <row r="1237" spans="2:9">
      <c r="B1237" s="17">
        <v>41681</v>
      </c>
      <c r="C1237" s="8">
        <v>4762</v>
      </c>
      <c r="D1237" s="8">
        <v>818</v>
      </c>
      <c r="E1237" s="8">
        <v>4300</v>
      </c>
      <c r="F1237" s="8"/>
      <c r="G1237" s="8"/>
      <c r="H1237" s="29"/>
      <c r="I1237" s="10">
        <v>1932.06</v>
      </c>
    </row>
    <row r="1238" spans="2:9">
      <c r="B1238" s="17">
        <v>41680</v>
      </c>
      <c r="C1238" s="8">
        <v>4714</v>
      </c>
      <c r="D1238" s="8">
        <v>804</v>
      </c>
      <c r="E1238" s="8">
        <v>4390</v>
      </c>
      <c r="F1238" s="8"/>
      <c r="G1238" s="8"/>
      <c r="H1238" s="29"/>
      <c r="I1238" s="10">
        <v>1923.3</v>
      </c>
    </row>
    <row r="1239" spans="2:9">
      <c r="B1239" s="17">
        <v>41677</v>
      </c>
      <c r="C1239" s="8">
        <v>4720</v>
      </c>
      <c r="D1239" s="8">
        <v>807</v>
      </c>
      <c r="E1239" s="8">
        <v>4345</v>
      </c>
      <c r="F1239" s="8"/>
      <c r="G1239" s="8"/>
      <c r="H1239" s="29"/>
      <c r="I1239" s="10">
        <v>1922.5</v>
      </c>
    </row>
    <row r="1240" spans="2:9">
      <c r="B1240" s="18">
        <v>41676</v>
      </c>
      <c r="C1240" s="11">
        <v>4732</v>
      </c>
      <c r="D1240" s="11">
        <v>809</v>
      </c>
      <c r="E1240" s="11">
        <v>4345</v>
      </c>
      <c r="F1240" s="11"/>
      <c r="G1240" s="11"/>
      <c r="H1240" s="30"/>
      <c r="I1240" s="31">
        <v>1907.89</v>
      </c>
    </row>
    <row r="1241" spans="2:9">
      <c r="B1241" s="17">
        <v>41675</v>
      </c>
      <c r="C1241" s="8">
        <v>4625</v>
      </c>
      <c r="D1241" s="8">
        <v>791</v>
      </c>
      <c r="E1241" s="8">
        <v>4300</v>
      </c>
      <c r="F1241" s="8"/>
      <c r="G1241" s="8"/>
      <c r="H1241" s="29"/>
      <c r="I1241" s="10">
        <v>1891.32</v>
      </c>
    </row>
    <row r="1242" spans="2:9">
      <c r="B1242" s="17">
        <v>41674</v>
      </c>
      <c r="C1242" s="8">
        <v>4750</v>
      </c>
      <c r="D1242" s="8">
        <v>795</v>
      </c>
      <c r="E1242" s="8">
        <v>4300</v>
      </c>
      <c r="F1242" s="8"/>
      <c r="G1242" s="8"/>
      <c r="H1242" s="29"/>
      <c r="I1242" s="10">
        <v>1886.85</v>
      </c>
    </row>
    <row r="1243" spans="2:9">
      <c r="B1243" s="17">
        <v>41673</v>
      </c>
      <c r="C1243" s="8">
        <v>4756</v>
      </c>
      <c r="D1243" s="8">
        <v>794</v>
      </c>
      <c r="E1243" s="8">
        <v>4390</v>
      </c>
      <c r="F1243" s="8"/>
      <c r="G1243" s="8"/>
      <c r="H1243" s="29"/>
      <c r="I1243" s="10">
        <v>1919.96</v>
      </c>
    </row>
    <row r="1244" spans="2:9">
      <c r="B1244" s="17"/>
      <c r="C1244" s="8"/>
      <c r="D1244" s="8"/>
      <c r="E1244" s="8"/>
      <c r="F1244" s="8"/>
      <c r="G1244" s="29"/>
      <c r="H1244" s="29"/>
      <c r="I1244" s="10"/>
    </row>
    <row r="1245" spans="2:9">
      <c r="B1245" s="18"/>
      <c r="C1245" s="11"/>
      <c r="D1245" s="11"/>
      <c r="E1245" s="11"/>
      <c r="F1245" s="11"/>
      <c r="G1245" s="30"/>
      <c r="H1245" s="30"/>
      <c r="I1245" s="31"/>
    </row>
    <row r="1246" spans="2:9">
      <c r="B1246" s="17"/>
      <c r="C1246" s="8"/>
      <c r="D1246" s="8"/>
      <c r="E1246" s="8"/>
      <c r="F1246" s="8"/>
      <c r="G1246" s="29"/>
      <c r="H1246" s="29"/>
      <c r="I1246" s="10"/>
    </row>
    <row r="1247" spans="2:9">
      <c r="B1247" s="17"/>
      <c r="C1247" s="8"/>
      <c r="D1247" s="8"/>
      <c r="E1247" s="8"/>
      <c r="F1247" s="8"/>
      <c r="G1247" s="29"/>
      <c r="H1247" s="29"/>
      <c r="I1247" s="10"/>
    </row>
    <row r="1248" spans="2:9">
      <c r="B1248" s="17"/>
      <c r="C1248" s="8"/>
      <c r="D1248" s="8"/>
      <c r="E1248" s="8"/>
      <c r="F1248" s="8"/>
      <c r="G1248" s="29"/>
      <c r="H1248" s="29"/>
      <c r="I1248" s="10"/>
    </row>
    <row r="1249" spans="2:9">
      <c r="B1249" s="17"/>
      <c r="C1249" s="8"/>
      <c r="D1249" s="8"/>
      <c r="E1249" s="8"/>
      <c r="F1249" s="8"/>
      <c r="G1249" s="29"/>
      <c r="H1249" s="29"/>
      <c r="I1249" s="10"/>
    </row>
    <row r="1250" spans="2:9">
      <c r="B1250" s="18"/>
      <c r="C1250" s="11"/>
      <c r="D1250" s="11"/>
      <c r="E1250" s="11"/>
      <c r="F1250" s="11"/>
      <c r="G1250" s="30"/>
      <c r="H1250" s="30"/>
      <c r="I1250" s="31"/>
    </row>
    <row r="1251" spans="2:9">
      <c r="B1251" s="17"/>
      <c r="C1251" s="8"/>
      <c r="D1251" s="8"/>
      <c r="E1251" s="8"/>
      <c r="F1251" s="8"/>
      <c r="G1251" s="29"/>
      <c r="H1251" s="29"/>
      <c r="I1251" s="10"/>
    </row>
    <row r="1252" spans="2:9">
      <c r="B1252" s="17"/>
      <c r="C1252" s="8"/>
      <c r="D1252" s="8"/>
      <c r="E1252" s="8"/>
      <c r="F1252" s="8"/>
      <c r="G1252" s="29"/>
      <c r="H1252" s="29"/>
      <c r="I1252" s="10"/>
    </row>
    <row r="1253" spans="2:9">
      <c r="B1253" s="17"/>
      <c r="C1253" s="8"/>
      <c r="D1253" s="8"/>
      <c r="E1253" s="8"/>
      <c r="F1253" s="8"/>
      <c r="G1253" s="29"/>
      <c r="H1253" s="29"/>
      <c r="I1253" s="10"/>
    </row>
    <row r="1254" spans="2:9">
      <c r="B1254" s="17"/>
      <c r="C1254" s="8"/>
      <c r="D1254" s="8"/>
      <c r="E1254" s="8"/>
      <c r="F1254" s="8"/>
      <c r="G1254" s="29"/>
      <c r="H1254" s="29"/>
      <c r="I1254" s="10"/>
    </row>
    <row r="1255" spans="2:9">
      <c r="B1255" s="18"/>
      <c r="C1255" s="11"/>
      <c r="D1255" s="11"/>
      <c r="E1255" s="11"/>
      <c r="F1255" s="11"/>
      <c r="G1255" s="30"/>
      <c r="H1255" s="30"/>
      <c r="I1255" s="31"/>
    </row>
    <row r="1256" spans="2:9">
      <c r="B1256" s="17"/>
      <c r="C1256" s="8"/>
      <c r="D1256" s="8"/>
      <c r="E1256" s="8"/>
      <c r="F1256" s="8"/>
      <c r="G1256" s="29"/>
      <c r="H1256" s="29"/>
      <c r="I1256" s="10"/>
    </row>
    <row r="1257" spans="2:9">
      <c r="B1257" s="17"/>
      <c r="C1257" s="8"/>
      <c r="D1257" s="8"/>
      <c r="E1257" s="8"/>
      <c r="F1257" s="8"/>
      <c r="G1257" s="29"/>
      <c r="H1257" s="29"/>
      <c r="I1257" s="10"/>
    </row>
    <row r="1258" spans="2:9">
      <c r="B1258" s="17"/>
      <c r="C1258" s="8"/>
      <c r="D1258" s="8"/>
      <c r="E1258" s="8"/>
      <c r="F1258" s="8"/>
      <c r="G1258" s="29"/>
      <c r="H1258" s="29"/>
      <c r="I1258" s="10"/>
    </row>
    <row r="1259" spans="2:9">
      <c r="B1259" s="17"/>
      <c r="C1259" s="8"/>
      <c r="D1259" s="8"/>
      <c r="E1259" s="8"/>
      <c r="F1259" s="8"/>
      <c r="G1259" s="29"/>
      <c r="H1259" s="29"/>
      <c r="I1259" s="10"/>
    </row>
    <row r="1260" spans="2:9">
      <c r="B1260" s="18"/>
      <c r="C1260" s="11"/>
      <c r="D1260" s="11"/>
      <c r="E1260" s="11"/>
      <c r="F1260" s="11"/>
      <c r="G1260" s="30"/>
      <c r="H1260" s="30"/>
      <c r="I1260" s="31"/>
    </row>
    <row r="1261" spans="2:9">
      <c r="B1261" s="17"/>
      <c r="C1261" s="8"/>
      <c r="D1261" s="8"/>
      <c r="E1261" s="8"/>
      <c r="F1261" s="8"/>
      <c r="G1261" s="29"/>
      <c r="H1261" s="29"/>
      <c r="I1261" s="10"/>
    </row>
    <row r="1262" spans="2:9">
      <c r="B1262" s="17"/>
      <c r="C1262" s="8"/>
      <c r="D1262" s="8"/>
      <c r="E1262" s="8"/>
      <c r="F1262" s="8"/>
      <c r="G1262" s="29"/>
      <c r="H1262" s="29"/>
      <c r="I1262" s="10"/>
    </row>
    <row r="1263" spans="2:9">
      <c r="B1263" s="17"/>
      <c r="C1263" s="8"/>
      <c r="D1263" s="8"/>
      <c r="E1263" s="8"/>
      <c r="F1263" s="8"/>
      <c r="G1263" s="29"/>
      <c r="H1263" s="29"/>
      <c r="I1263" s="10"/>
    </row>
    <row r="1264" spans="2:9">
      <c r="B1264" s="17"/>
      <c r="C1264" s="8"/>
      <c r="D1264" s="8"/>
      <c r="E1264" s="8"/>
      <c r="F1264" s="8"/>
      <c r="G1264" s="29"/>
      <c r="H1264" s="29"/>
      <c r="I1264" s="10"/>
    </row>
    <row r="1265" spans="2:9">
      <c r="B1265" s="18"/>
      <c r="C1265" s="11"/>
      <c r="D1265" s="11"/>
      <c r="E1265" s="11"/>
      <c r="F1265" s="11"/>
      <c r="G1265" s="30"/>
      <c r="H1265" s="30"/>
      <c r="I1265" s="31"/>
    </row>
    <row r="1266" spans="2:9">
      <c r="B1266" s="17"/>
      <c r="C1266" s="8"/>
      <c r="D1266" s="8"/>
      <c r="E1266" s="8"/>
      <c r="F1266" s="8"/>
      <c r="G1266" s="29"/>
      <c r="H1266" s="29"/>
      <c r="I1266" s="10"/>
    </row>
    <row r="1267" spans="2:9">
      <c r="B1267" s="17"/>
      <c r="C1267" s="8"/>
      <c r="D1267" s="8"/>
      <c r="E1267" s="8"/>
      <c r="F1267" s="8"/>
      <c r="G1267" s="29"/>
      <c r="H1267" s="29"/>
      <c r="I1267" s="10"/>
    </row>
    <row r="1268" spans="2:9">
      <c r="B1268" s="17"/>
      <c r="C1268" s="8"/>
      <c r="D1268" s="8"/>
      <c r="E1268" s="8"/>
      <c r="F1268" s="8"/>
      <c r="G1268" s="29"/>
      <c r="H1268" s="29"/>
      <c r="I1268" s="10"/>
    </row>
    <row r="1269" spans="2:9">
      <c r="B1269" s="17"/>
      <c r="C1269" s="8"/>
      <c r="D1269" s="8"/>
      <c r="E1269" s="8"/>
      <c r="F1269" s="8"/>
      <c r="G1269" s="29"/>
      <c r="H1269" s="29"/>
      <c r="I1269" s="10"/>
    </row>
    <row r="1270" spans="2:9">
      <c r="B1270" s="18"/>
      <c r="C1270" s="11"/>
      <c r="D1270" s="11"/>
      <c r="E1270" s="11"/>
      <c r="F1270" s="11"/>
      <c r="G1270" s="30"/>
      <c r="H1270" s="30"/>
      <c r="I1270" s="31"/>
    </row>
    <row r="1271" spans="2:9">
      <c r="B1271" s="17"/>
      <c r="C1271" s="8"/>
      <c r="D1271" s="8"/>
      <c r="E1271" s="8"/>
      <c r="F1271" s="8"/>
      <c r="G1271" s="29"/>
      <c r="H1271" s="29"/>
      <c r="I1271" s="10"/>
    </row>
    <row r="1272" spans="2:9">
      <c r="B1272" s="17"/>
      <c r="C1272" s="8"/>
      <c r="D1272" s="8"/>
      <c r="E1272" s="8"/>
      <c r="F1272" s="8"/>
      <c r="G1272" s="29"/>
      <c r="H1272" s="29"/>
      <c r="I1272" s="10"/>
    </row>
    <row r="1273" spans="2:9">
      <c r="B1273" s="17"/>
      <c r="C1273" s="8"/>
      <c r="D1273" s="8"/>
      <c r="E1273" s="8"/>
      <c r="F1273" s="8"/>
      <c r="G1273" s="29"/>
      <c r="H1273" s="29"/>
      <c r="I1273" s="10"/>
    </row>
    <row r="1274" spans="2:9">
      <c r="B1274" s="17"/>
      <c r="C1274" s="8"/>
      <c r="D1274" s="8"/>
      <c r="E1274" s="8"/>
      <c r="F1274" s="8"/>
      <c r="G1274" s="29"/>
      <c r="H1274" s="29"/>
      <c r="I1274" s="10"/>
    </row>
    <row r="1275" spans="2:9">
      <c r="B1275" s="18"/>
      <c r="C1275" s="11"/>
      <c r="D1275" s="11"/>
      <c r="E1275" s="11"/>
      <c r="F1275" s="11"/>
      <c r="G1275" s="30"/>
      <c r="H1275" s="30"/>
      <c r="I1275" s="31"/>
    </row>
    <row r="1276" spans="2:9">
      <c r="B1276" s="17"/>
      <c r="C1276" s="8"/>
      <c r="D1276" s="8"/>
      <c r="E1276" s="8"/>
      <c r="F1276" s="8"/>
      <c r="G1276" s="29"/>
      <c r="H1276" s="29"/>
      <c r="I1276" s="10"/>
    </row>
    <row r="1277" spans="2:9">
      <c r="B1277" s="17"/>
      <c r="C1277" s="8"/>
      <c r="D1277" s="8"/>
      <c r="E1277" s="8"/>
      <c r="F1277" s="8"/>
      <c r="G1277" s="29"/>
      <c r="H1277" s="29"/>
      <c r="I1277" s="10"/>
    </row>
    <row r="1278" spans="2:9">
      <c r="B1278" s="17"/>
      <c r="C1278" s="8"/>
      <c r="D1278" s="8"/>
      <c r="E1278" s="8"/>
      <c r="F1278" s="8"/>
      <c r="G1278" s="29"/>
      <c r="H1278" s="29"/>
      <c r="I1278" s="10"/>
    </row>
    <row r="1279" spans="2:9">
      <c r="B1279" s="17"/>
      <c r="C1279" s="8"/>
      <c r="D1279" s="8"/>
      <c r="E1279" s="8"/>
      <c r="F1279" s="8"/>
      <c r="G1279" s="29"/>
      <c r="H1279" s="29"/>
      <c r="I1279" s="10"/>
    </row>
    <row r="1280" spans="2:9">
      <c r="B1280" s="18"/>
      <c r="C1280" s="11"/>
      <c r="D1280" s="11"/>
      <c r="E1280" s="11"/>
      <c r="F1280" s="11"/>
      <c r="G1280" s="30"/>
      <c r="H1280" s="30"/>
      <c r="I1280" s="31"/>
    </row>
    <row r="1281" spans="2:9">
      <c r="B1281" s="17"/>
      <c r="C1281" s="8"/>
      <c r="D1281" s="8"/>
      <c r="E1281" s="8"/>
      <c r="F1281" s="8"/>
      <c r="G1281" s="29"/>
      <c r="H1281" s="29"/>
      <c r="I1281" s="10"/>
    </row>
    <row r="1282" spans="2:9">
      <c r="B1282" s="17"/>
      <c r="C1282" s="8"/>
      <c r="D1282" s="8"/>
      <c r="E1282" s="8"/>
      <c r="F1282" s="8"/>
      <c r="G1282" s="29"/>
      <c r="H1282" s="29"/>
      <c r="I1282" s="10"/>
    </row>
    <row r="1283" spans="2:9">
      <c r="B1283" s="17"/>
      <c r="C1283" s="8"/>
      <c r="D1283" s="8"/>
      <c r="E1283" s="8"/>
      <c r="F1283" s="8"/>
      <c r="G1283" s="29"/>
      <c r="H1283" s="29"/>
      <c r="I1283" s="10"/>
    </row>
    <row r="1284" spans="2:9">
      <c r="B1284" s="17"/>
      <c r="C1284" s="8"/>
      <c r="D1284" s="8"/>
      <c r="E1284" s="8"/>
      <c r="F1284" s="8"/>
      <c r="G1284" s="29"/>
      <c r="H1284" s="29"/>
      <c r="I1284" s="10"/>
    </row>
    <row r="1285" spans="2:9">
      <c r="B1285" s="18"/>
      <c r="C1285" s="11"/>
      <c r="D1285" s="11"/>
      <c r="E1285" s="11"/>
      <c r="F1285" s="11"/>
      <c r="G1285" s="30"/>
      <c r="H1285" s="30"/>
      <c r="I1285" s="31"/>
    </row>
    <row r="1286" spans="2:9">
      <c r="B1286" s="17"/>
      <c r="C1286" s="8"/>
      <c r="D1286" s="8"/>
      <c r="E1286" s="8"/>
      <c r="F1286" s="8"/>
      <c r="G1286" s="29"/>
      <c r="H1286" s="29"/>
      <c r="I1286" s="10"/>
    </row>
    <row r="1287" spans="2:9">
      <c r="B1287" s="17"/>
      <c r="C1287" s="8"/>
      <c r="D1287" s="8"/>
      <c r="E1287" s="8"/>
      <c r="F1287" s="8"/>
      <c r="G1287" s="29"/>
      <c r="H1287" s="29"/>
      <c r="I1287" s="10"/>
    </row>
    <row r="1288" spans="2:9">
      <c r="B1288" s="17"/>
      <c r="C1288" s="8"/>
      <c r="D1288" s="8"/>
      <c r="E1288" s="8"/>
      <c r="F1288" s="8"/>
      <c r="G1288" s="29"/>
      <c r="H1288" s="29"/>
      <c r="I1288" s="10"/>
    </row>
    <row r="1289" spans="2:9">
      <c r="B1289" s="17"/>
      <c r="C1289" s="8"/>
      <c r="D1289" s="8"/>
      <c r="E1289" s="8"/>
      <c r="F1289" s="8"/>
      <c r="G1289" s="29"/>
      <c r="H1289" s="29"/>
      <c r="I1289" s="10"/>
    </row>
    <row r="1290" spans="2:9">
      <c r="B1290" s="18"/>
      <c r="C1290" s="11"/>
      <c r="D1290" s="11"/>
      <c r="E1290" s="11"/>
      <c r="F1290" s="11"/>
      <c r="G1290" s="30"/>
      <c r="H1290" s="30"/>
      <c r="I1290" s="31"/>
    </row>
    <row r="1291" spans="2:9">
      <c r="B1291" s="17"/>
      <c r="C1291" s="8"/>
      <c r="D1291" s="8"/>
      <c r="E1291" s="8"/>
      <c r="F1291" s="8"/>
      <c r="G1291" s="29"/>
      <c r="H1291" s="29"/>
      <c r="I1291" s="10"/>
    </row>
    <row r="1292" spans="2:9">
      <c r="B1292" s="17"/>
      <c r="C1292" s="8"/>
      <c r="D1292" s="8"/>
      <c r="E1292" s="8"/>
      <c r="F1292" s="8"/>
      <c r="G1292" s="29"/>
      <c r="H1292" s="29"/>
      <c r="I1292" s="10"/>
    </row>
    <row r="1293" spans="2:9">
      <c r="B1293" s="17"/>
      <c r="C1293" s="8"/>
      <c r="D1293" s="8"/>
      <c r="E1293" s="8"/>
      <c r="F1293" s="8"/>
      <c r="G1293" s="29"/>
      <c r="H1293" s="29"/>
      <c r="I1293" s="10"/>
    </row>
    <row r="1294" spans="2:9">
      <c r="B1294" s="17"/>
      <c r="C1294" s="8"/>
      <c r="D1294" s="8"/>
      <c r="E1294" s="8"/>
      <c r="F1294" s="8"/>
      <c r="G1294" s="29"/>
      <c r="H1294" s="29"/>
      <c r="I1294" s="10"/>
    </row>
    <row r="1295" spans="2:9">
      <c r="B1295" s="18"/>
      <c r="C1295" s="11"/>
      <c r="D1295" s="11"/>
      <c r="E1295" s="11"/>
      <c r="F1295" s="11"/>
      <c r="G1295" s="30"/>
      <c r="H1295" s="30"/>
      <c r="I1295" s="31"/>
    </row>
    <row r="1296" spans="2:9">
      <c r="B1296" s="17"/>
      <c r="C1296" s="8"/>
      <c r="D1296" s="8"/>
      <c r="E1296" s="8"/>
      <c r="F1296" s="8"/>
      <c r="G1296" s="29"/>
      <c r="H1296" s="29"/>
      <c r="I1296" s="10"/>
    </row>
    <row r="1297" spans="2:9">
      <c r="B1297" s="17"/>
      <c r="C1297" s="8"/>
      <c r="D1297" s="8"/>
      <c r="E1297" s="8"/>
      <c r="F1297" s="8"/>
      <c r="G1297" s="29"/>
      <c r="H1297" s="29"/>
      <c r="I1297" s="10"/>
    </row>
    <row r="1298" spans="2:9">
      <c r="B1298" s="17"/>
      <c r="C1298" s="8"/>
      <c r="D1298" s="8"/>
      <c r="E1298" s="8"/>
      <c r="F1298" s="8"/>
      <c r="G1298" s="29"/>
      <c r="H1298" s="29"/>
      <c r="I1298" s="10"/>
    </row>
    <row r="1299" spans="2:9">
      <c r="B1299" s="17"/>
      <c r="C1299" s="8"/>
      <c r="D1299" s="8"/>
      <c r="E1299" s="8"/>
      <c r="F1299" s="8"/>
      <c r="G1299" s="29"/>
      <c r="H1299" s="29"/>
      <c r="I1299" s="10"/>
    </row>
    <row r="1300" spans="2:9">
      <c r="B1300" s="18"/>
      <c r="C1300" s="11"/>
      <c r="D1300" s="11"/>
      <c r="E1300" s="11"/>
      <c r="F1300" s="11"/>
      <c r="G1300" s="30"/>
      <c r="H1300" s="30"/>
      <c r="I1300" s="31"/>
    </row>
    <row r="1301" spans="2:9">
      <c r="B1301" s="17"/>
      <c r="C1301" s="8"/>
      <c r="D1301" s="8"/>
      <c r="E1301" s="8"/>
      <c r="F1301" s="8"/>
      <c r="G1301" s="29"/>
      <c r="H1301" s="29"/>
      <c r="I1301" s="10"/>
    </row>
    <row r="1302" spans="2:9">
      <c r="B1302" s="17"/>
      <c r="C1302" s="8"/>
      <c r="D1302" s="8"/>
      <c r="E1302" s="8"/>
      <c r="F1302" s="8"/>
      <c r="G1302" s="29"/>
      <c r="H1302" s="29"/>
      <c r="I1302" s="10"/>
    </row>
    <row r="1303" spans="2:9">
      <c r="B1303" s="17"/>
      <c r="C1303" s="8"/>
      <c r="D1303" s="8"/>
      <c r="E1303" s="8"/>
      <c r="F1303" s="8"/>
      <c r="G1303" s="29"/>
      <c r="H1303" s="29"/>
      <c r="I1303" s="10"/>
    </row>
    <row r="1304" spans="2:9">
      <c r="B1304" s="17"/>
      <c r="C1304" s="8"/>
      <c r="D1304" s="8"/>
      <c r="E1304" s="8"/>
      <c r="F1304" s="8"/>
      <c r="G1304" s="29"/>
      <c r="H1304" s="29"/>
      <c r="I1304" s="10"/>
    </row>
    <row r="1305" spans="2:9">
      <c r="B1305" s="18"/>
      <c r="C1305" s="11"/>
      <c r="D1305" s="11"/>
      <c r="E1305" s="11"/>
      <c r="F1305" s="11"/>
      <c r="G1305" s="30"/>
      <c r="H1305" s="30"/>
      <c r="I1305" s="31"/>
    </row>
    <row r="1306" spans="2:9">
      <c r="B1306" s="17"/>
      <c r="C1306" s="8"/>
      <c r="D1306" s="8"/>
      <c r="E1306" s="8"/>
      <c r="F1306" s="8"/>
      <c r="G1306" s="29"/>
      <c r="H1306" s="29"/>
      <c r="I1306" s="10"/>
    </row>
    <row r="1307" spans="2:9">
      <c r="B1307" s="17"/>
      <c r="C1307" s="8"/>
      <c r="D1307" s="8"/>
      <c r="E1307" s="8"/>
      <c r="F1307" s="8"/>
      <c r="G1307" s="29"/>
      <c r="H1307" s="29"/>
      <c r="I1307" s="10"/>
    </row>
    <row r="1308" spans="2:9">
      <c r="B1308" s="17"/>
      <c r="C1308" s="8"/>
      <c r="D1308" s="8"/>
      <c r="E1308" s="8"/>
      <c r="F1308" s="8"/>
      <c r="G1308" s="29"/>
      <c r="H1308" s="29"/>
      <c r="I1308" s="10"/>
    </row>
    <row r="1309" spans="2:9">
      <c r="B1309" s="17"/>
      <c r="C1309" s="8"/>
      <c r="D1309" s="8"/>
      <c r="E1309" s="8"/>
      <c r="F1309" s="8"/>
      <c r="G1309" s="29"/>
      <c r="H1309" s="29"/>
      <c r="I1309" s="10"/>
    </row>
    <row r="1310" spans="2:9">
      <c r="B1310" s="18"/>
      <c r="C1310" s="11"/>
      <c r="D1310" s="11"/>
      <c r="E1310" s="11"/>
      <c r="F1310" s="11"/>
      <c r="G1310" s="30"/>
      <c r="H1310" s="30"/>
      <c r="I1310" s="31"/>
    </row>
    <row r="1311" spans="2:9">
      <c r="B1311" s="17"/>
      <c r="C1311" s="8"/>
      <c r="D1311" s="8"/>
      <c r="E1311" s="8"/>
      <c r="F1311" s="8"/>
      <c r="G1311" s="29"/>
      <c r="H1311" s="29"/>
      <c r="I1311" s="10"/>
    </row>
    <row r="1312" spans="2:9">
      <c r="B1312" s="17"/>
      <c r="C1312" s="8"/>
      <c r="D1312" s="8"/>
      <c r="E1312" s="8"/>
      <c r="F1312" s="8"/>
      <c r="G1312" s="29"/>
      <c r="H1312" s="29"/>
      <c r="I1312" s="10"/>
    </row>
    <row r="1313" spans="2:9">
      <c r="B1313" s="17"/>
      <c r="C1313" s="8"/>
      <c r="D1313" s="8"/>
      <c r="E1313" s="8"/>
      <c r="F1313" s="8"/>
      <c r="G1313" s="29"/>
      <c r="H1313" s="29"/>
      <c r="I1313" s="10"/>
    </row>
    <row r="1314" spans="2:9">
      <c r="B1314" s="17"/>
      <c r="C1314" s="8"/>
      <c r="D1314" s="8"/>
      <c r="E1314" s="8"/>
      <c r="F1314" s="8"/>
      <c r="G1314" s="29"/>
      <c r="H1314" s="29"/>
      <c r="I1314" s="10"/>
    </row>
    <row r="1315" spans="2:9">
      <c r="B1315" s="18"/>
      <c r="C1315" s="11"/>
      <c r="D1315" s="11"/>
      <c r="E1315" s="11"/>
      <c r="F1315" s="11"/>
      <c r="G1315" s="30"/>
      <c r="H1315" s="30"/>
      <c r="I1315" s="31"/>
    </row>
    <row r="1316" spans="2:9">
      <c r="B1316" s="17"/>
      <c r="C1316" s="8"/>
      <c r="D1316" s="8"/>
      <c r="E1316" s="8"/>
      <c r="F1316" s="8"/>
      <c r="G1316" s="29"/>
      <c r="H1316" s="29"/>
      <c r="I1316" s="10"/>
    </row>
    <row r="1317" spans="2:9">
      <c r="B1317" s="17"/>
      <c r="C1317" s="8"/>
      <c r="D1317" s="8"/>
      <c r="E1317" s="8"/>
      <c r="F1317" s="8"/>
      <c r="G1317" s="29"/>
      <c r="H1317" s="29"/>
      <c r="I1317" s="10"/>
    </row>
    <row r="1318" spans="2:9">
      <c r="B1318" s="17"/>
      <c r="C1318" s="8"/>
      <c r="D1318" s="8"/>
      <c r="E1318" s="8"/>
      <c r="F1318" s="8"/>
      <c r="G1318" s="29"/>
      <c r="H1318" s="29"/>
      <c r="I1318" s="10"/>
    </row>
    <row r="1319" spans="2:9">
      <c r="B1319" s="17"/>
      <c r="C1319" s="8"/>
      <c r="D1319" s="8"/>
      <c r="E1319" s="8"/>
      <c r="F1319" s="8"/>
      <c r="G1319" s="29"/>
      <c r="H1319" s="29"/>
      <c r="I1319" s="10"/>
    </row>
    <row r="1320" spans="2:9">
      <c r="B1320" s="18"/>
      <c r="C1320" s="11"/>
      <c r="D1320" s="11"/>
      <c r="E1320" s="11"/>
      <c r="F1320" s="11"/>
      <c r="G1320" s="30"/>
      <c r="H1320" s="30"/>
      <c r="I1320" s="31"/>
    </row>
    <row r="1321" spans="2:9">
      <c r="B1321" s="17"/>
      <c r="C1321" s="8"/>
      <c r="D1321" s="8"/>
      <c r="E1321" s="8"/>
      <c r="F1321" s="8"/>
      <c r="G1321" s="29"/>
      <c r="H1321" s="29"/>
      <c r="I1321" s="10"/>
    </row>
    <row r="1322" spans="2:9">
      <c r="B1322" s="17"/>
      <c r="C1322" s="8"/>
      <c r="D1322" s="8"/>
      <c r="E1322" s="8"/>
      <c r="F1322" s="8"/>
      <c r="G1322" s="29"/>
      <c r="H1322" s="29"/>
      <c r="I1322" s="10"/>
    </row>
    <row r="1323" spans="2:9">
      <c r="B1323" s="17"/>
      <c r="C1323" s="8"/>
      <c r="D1323" s="8"/>
      <c r="E1323" s="8"/>
      <c r="F1323" s="8"/>
      <c r="G1323" s="29"/>
      <c r="H1323" s="29"/>
      <c r="I1323" s="10"/>
    </row>
    <row r="1324" spans="2:9">
      <c r="B1324" s="17"/>
      <c r="C1324" s="8"/>
      <c r="D1324" s="8"/>
      <c r="E1324" s="8"/>
      <c r="F1324" s="8"/>
      <c r="G1324" s="29"/>
      <c r="H1324" s="29"/>
      <c r="I1324" s="10"/>
    </row>
    <row r="1325" spans="2:9">
      <c r="B1325" s="18"/>
      <c r="C1325" s="11"/>
      <c r="D1325" s="11"/>
      <c r="E1325" s="11"/>
      <c r="F1325" s="11"/>
      <c r="G1325" s="30"/>
      <c r="H1325" s="30"/>
      <c r="I1325" s="31"/>
    </row>
    <row r="1326" spans="2:9">
      <c r="B1326" s="17"/>
      <c r="C1326" s="8"/>
      <c r="D1326" s="8"/>
      <c r="E1326" s="8"/>
      <c r="F1326" s="8"/>
      <c r="G1326" s="29"/>
      <c r="H1326" s="29"/>
      <c r="I1326" s="10"/>
    </row>
    <row r="1327" spans="2:9">
      <c r="B1327" s="17"/>
      <c r="C1327" s="8"/>
      <c r="D1327" s="8"/>
      <c r="E1327" s="8"/>
      <c r="F1327" s="8"/>
      <c r="G1327" s="29"/>
      <c r="H1327" s="29"/>
      <c r="I1327" s="10"/>
    </row>
    <row r="1328" spans="2:9">
      <c r="B1328" s="17"/>
      <c r="C1328" s="8"/>
      <c r="D1328" s="8"/>
      <c r="E1328" s="8"/>
      <c r="F1328" s="8"/>
      <c r="G1328" s="29"/>
      <c r="H1328" s="29"/>
      <c r="I1328" s="10"/>
    </row>
    <row r="1329" spans="2:9">
      <c r="B1329" s="17"/>
      <c r="C1329" s="8"/>
      <c r="D1329" s="8"/>
      <c r="E1329" s="8"/>
      <c r="F1329" s="8"/>
      <c r="G1329" s="29"/>
      <c r="H1329" s="29"/>
      <c r="I1329" s="10"/>
    </row>
    <row r="1330" spans="2:9">
      <c r="B1330" s="18"/>
      <c r="C1330" s="11"/>
      <c r="D1330" s="11"/>
      <c r="E1330" s="11"/>
      <c r="F1330" s="11"/>
      <c r="G1330" s="30"/>
      <c r="H1330" s="30"/>
      <c r="I1330" s="31"/>
    </row>
    <row r="1331" spans="2:9">
      <c r="B1331" s="17"/>
      <c r="C1331" s="8"/>
      <c r="D1331" s="8"/>
      <c r="E1331" s="8"/>
      <c r="F1331" s="8"/>
      <c r="G1331" s="29"/>
      <c r="H1331" s="29"/>
      <c r="I1331" s="10"/>
    </row>
    <row r="1332" spans="2:9">
      <c r="B1332" s="17"/>
      <c r="C1332" s="8"/>
      <c r="D1332" s="8"/>
      <c r="E1332" s="8"/>
      <c r="F1332" s="8"/>
      <c r="G1332" s="29"/>
      <c r="H1332" s="29"/>
      <c r="I1332" s="10"/>
    </row>
    <row r="1333" spans="2:9">
      <c r="B1333" s="17"/>
      <c r="C1333" s="8"/>
      <c r="D1333" s="8"/>
      <c r="E1333" s="8"/>
      <c r="F1333" s="8"/>
      <c r="G1333" s="29"/>
      <c r="H1333" s="29"/>
      <c r="I1333" s="10"/>
    </row>
    <row r="1334" spans="2:9">
      <c r="B1334" s="17"/>
      <c r="C1334" s="8"/>
      <c r="D1334" s="8"/>
      <c r="E1334" s="8"/>
      <c r="F1334" s="8"/>
      <c r="G1334" s="29"/>
      <c r="H1334" s="29"/>
      <c r="I1334" s="10"/>
    </row>
    <row r="1335" spans="2:9">
      <c r="B1335" s="18"/>
      <c r="C1335" s="11"/>
      <c r="D1335" s="11"/>
      <c r="E1335" s="11"/>
      <c r="F1335" s="11"/>
      <c r="G1335" s="30"/>
      <c r="H1335" s="30"/>
      <c r="I1335" s="31"/>
    </row>
    <row r="1336" spans="2:9">
      <c r="B1336" s="17"/>
      <c r="C1336" s="8"/>
      <c r="D1336" s="8"/>
      <c r="E1336" s="8"/>
      <c r="F1336" s="8"/>
      <c r="G1336" s="29"/>
      <c r="H1336" s="29"/>
      <c r="I1336" s="10"/>
    </row>
    <row r="1337" spans="2:9">
      <c r="B1337" s="17"/>
      <c r="C1337" s="8"/>
      <c r="D1337" s="8"/>
      <c r="E1337" s="8"/>
      <c r="F1337" s="8"/>
      <c r="G1337" s="29"/>
      <c r="H1337" s="29"/>
      <c r="I1337" s="10"/>
    </row>
    <row r="1338" spans="2:9">
      <c r="B1338" s="17"/>
      <c r="C1338" s="8"/>
      <c r="D1338" s="8"/>
      <c r="E1338" s="8"/>
      <c r="F1338" s="8"/>
      <c r="G1338" s="29"/>
      <c r="H1338" s="29"/>
      <c r="I1338" s="10"/>
    </row>
    <row r="1339" spans="2:9">
      <c r="B1339" s="17"/>
      <c r="C1339" s="8"/>
      <c r="D1339" s="8"/>
      <c r="E1339" s="8"/>
      <c r="F1339" s="8"/>
      <c r="G1339" s="29"/>
      <c r="H1339" s="29"/>
      <c r="I1339" s="10"/>
    </row>
    <row r="1340" spans="2:9">
      <c r="B1340" s="18"/>
      <c r="C1340" s="11"/>
      <c r="D1340" s="11"/>
      <c r="E1340" s="11"/>
      <c r="F1340" s="11"/>
      <c r="G1340" s="30"/>
      <c r="H1340" s="30"/>
      <c r="I1340" s="31"/>
    </row>
    <row r="1341" spans="2:9">
      <c r="B1341" s="17"/>
      <c r="C1341" s="8"/>
      <c r="D1341" s="8"/>
      <c r="E1341" s="8"/>
      <c r="F1341" s="8"/>
      <c r="G1341" s="29"/>
      <c r="H1341" s="29"/>
      <c r="I1341" s="10"/>
    </row>
    <row r="1342" spans="2:9">
      <c r="B1342" s="17"/>
      <c r="C1342" s="8"/>
      <c r="D1342" s="8"/>
      <c r="E1342" s="8"/>
      <c r="F1342" s="8"/>
      <c r="G1342" s="29"/>
      <c r="H1342" s="29"/>
      <c r="I1342" s="10"/>
    </row>
    <row r="1343" spans="2:9">
      <c r="B1343" s="17"/>
      <c r="C1343" s="8"/>
      <c r="D1343" s="8"/>
      <c r="E1343" s="8"/>
      <c r="F1343" s="8"/>
      <c r="G1343" s="29"/>
      <c r="H1343" s="29"/>
      <c r="I1343" s="10"/>
    </row>
    <row r="1344" spans="2:9">
      <c r="B1344" s="17"/>
      <c r="C1344" s="8"/>
      <c r="D1344" s="8"/>
      <c r="E1344" s="8"/>
      <c r="F1344" s="8"/>
      <c r="G1344" s="29"/>
      <c r="H1344" s="29"/>
      <c r="I1344" s="10"/>
    </row>
    <row r="1345" spans="2:9">
      <c r="B1345" s="18"/>
      <c r="C1345" s="11"/>
      <c r="D1345" s="11"/>
      <c r="E1345" s="11"/>
      <c r="F1345" s="11"/>
      <c r="G1345" s="30"/>
      <c r="H1345" s="30"/>
      <c r="I1345" s="31"/>
    </row>
    <row r="1346" spans="2:9">
      <c r="B1346" s="17"/>
      <c r="C1346" s="8"/>
      <c r="D1346" s="8"/>
      <c r="E1346" s="8"/>
      <c r="F1346" s="8"/>
      <c r="G1346" s="29"/>
      <c r="H1346" s="29"/>
      <c r="I1346" s="10"/>
    </row>
    <row r="1347" spans="2:9">
      <c r="B1347" s="17"/>
      <c r="C1347" s="8"/>
      <c r="D1347" s="8"/>
      <c r="E1347" s="8"/>
      <c r="F1347" s="8"/>
      <c r="G1347" s="29"/>
      <c r="H1347" s="29"/>
      <c r="I1347" s="10"/>
    </row>
    <row r="1348" spans="2:9">
      <c r="B1348" s="17"/>
      <c r="C1348" s="8"/>
      <c r="D1348" s="8"/>
      <c r="E1348" s="8"/>
      <c r="F1348" s="8"/>
      <c r="G1348" s="29"/>
      <c r="H1348" s="29"/>
      <c r="I1348" s="10"/>
    </row>
    <row r="1349" spans="2:9">
      <c r="B1349" s="17"/>
      <c r="C1349" s="8"/>
      <c r="D1349" s="8"/>
      <c r="E1349" s="8"/>
      <c r="F1349" s="8"/>
      <c r="G1349" s="29"/>
      <c r="H1349" s="29"/>
      <c r="I1349" s="10"/>
    </row>
    <row r="1350" spans="2:9">
      <c r="B1350" s="18"/>
      <c r="C1350" s="11"/>
      <c r="D1350" s="11"/>
      <c r="E1350" s="11"/>
      <c r="F1350" s="11"/>
      <c r="G1350" s="30"/>
      <c r="H1350" s="30"/>
      <c r="I1350" s="31"/>
    </row>
    <row r="1351" spans="2:9">
      <c r="B1351" s="17"/>
      <c r="C1351" s="8"/>
      <c r="D1351" s="8"/>
      <c r="E1351" s="8"/>
      <c r="F1351" s="8"/>
      <c r="G1351" s="29"/>
      <c r="H1351" s="29"/>
      <c r="I1351" s="10"/>
    </row>
    <row r="1352" spans="2:9">
      <c r="B1352" s="17"/>
      <c r="C1352" s="8"/>
      <c r="D1352" s="8"/>
      <c r="E1352" s="8"/>
      <c r="F1352" s="8"/>
      <c r="G1352" s="29"/>
      <c r="H1352" s="29"/>
      <c r="I1352" s="10"/>
    </row>
    <row r="1353" spans="2:9">
      <c r="B1353" s="17"/>
      <c r="C1353" s="8"/>
      <c r="D1353" s="8"/>
      <c r="E1353" s="8"/>
      <c r="F1353" s="8"/>
      <c r="G1353" s="29"/>
      <c r="H1353" s="29"/>
      <c r="I1353" s="10"/>
    </row>
    <row r="1354" spans="2:9">
      <c r="B1354" s="17"/>
      <c r="C1354" s="8"/>
      <c r="D1354" s="8"/>
      <c r="E1354" s="8"/>
      <c r="F1354" s="8"/>
      <c r="G1354" s="29"/>
      <c r="H1354" s="29"/>
      <c r="I1354" s="10"/>
    </row>
    <row r="1355" spans="2:9">
      <c r="B1355" s="18"/>
      <c r="C1355" s="11"/>
      <c r="D1355" s="11"/>
      <c r="E1355" s="11"/>
      <c r="F1355" s="11"/>
      <c r="G1355" s="30"/>
      <c r="H1355" s="30"/>
      <c r="I1355" s="31"/>
    </row>
    <row r="1356" spans="2:9">
      <c r="B1356" s="17"/>
      <c r="C1356" s="8"/>
      <c r="D1356" s="8"/>
      <c r="E1356" s="8"/>
      <c r="F1356" s="8"/>
      <c r="G1356" s="29"/>
      <c r="H1356" s="29"/>
      <c r="I1356" s="10"/>
    </row>
    <row r="1357" spans="2:9">
      <c r="B1357" s="17"/>
      <c r="C1357" s="8"/>
      <c r="D1357" s="8"/>
      <c r="E1357" s="8"/>
      <c r="F1357" s="8"/>
      <c r="G1357" s="29"/>
      <c r="H1357" s="29"/>
      <c r="I1357" s="10"/>
    </row>
    <row r="1358" spans="2:9">
      <c r="B1358" s="17"/>
      <c r="C1358" s="8"/>
      <c r="D1358" s="8"/>
      <c r="E1358" s="8"/>
      <c r="F1358" s="8"/>
      <c r="G1358" s="29"/>
      <c r="H1358" s="29"/>
      <c r="I1358" s="10"/>
    </row>
    <row r="1359" spans="2:9">
      <c r="B1359" s="17"/>
      <c r="C1359" s="8"/>
      <c r="D1359" s="8"/>
      <c r="E1359" s="8"/>
      <c r="F1359" s="8"/>
      <c r="G1359" s="29"/>
      <c r="H1359" s="29"/>
      <c r="I1359" s="10"/>
    </row>
    <row r="1360" spans="2:9">
      <c r="B1360" s="18"/>
      <c r="C1360" s="11"/>
      <c r="D1360" s="11"/>
      <c r="E1360" s="11"/>
      <c r="F1360" s="11"/>
      <c r="G1360" s="30"/>
      <c r="H1360" s="30"/>
      <c r="I1360" s="31"/>
    </row>
    <row r="1361" spans="2:9">
      <c r="B1361" s="17"/>
      <c r="C1361" s="8"/>
      <c r="D1361" s="8"/>
      <c r="E1361" s="8"/>
      <c r="F1361" s="8"/>
      <c r="G1361" s="29"/>
      <c r="H1361" s="29"/>
      <c r="I1361" s="10"/>
    </row>
    <row r="1362" spans="2:9">
      <c r="B1362" s="17"/>
      <c r="C1362" s="8"/>
      <c r="D1362" s="8"/>
      <c r="E1362" s="8"/>
      <c r="F1362" s="8"/>
      <c r="G1362" s="29"/>
      <c r="H1362" s="29"/>
      <c r="I1362" s="10"/>
    </row>
    <row r="1363" spans="2:9">
      <c r="B1363" s="17"/>
      <c r="C1363" s="8"/>
      <c r="D1363" s="8"/>
      <c r="E1363" s="8"/>
      <c r="F1363" s="8"/>
      <c r="G1363" s="29"/>
      <c r="H1363" s="29"/>
      <c r="I1363" s="10"/>
    </row>
    <row r="1364" spans="2:9">
      <c r="B1364" s="17"/>
      <c r="C1364" s="8"/>
      <c r="D1364" s="8"/>
      <c r="E1364" s="8"/>
      <c r="F1364" s="8"/>
      <c r="G1364" s="29"/>
      <c r="H1364" s="29"/>
      <c r="I1364" s="10"/>
    </row>
    <row r="1365" spans="2:9">
      <c r="B1365" s="18"/>
      <c r="C1365" s="11"/>
      <c r="D1365" s="11"/>
      <c r="E1365" s="11"/>
      <c r="F1365" s="11"/>
      <c r="G1365" s="30"/>
      <c r="H1365" s="30"/>
      <c r="I1365" s="31"/>
    </row>
    <row r="1366" spans="2:9">
      <c r="B1366" s="17"/>
      <c r="C1366" s="8"/>
      <c r="D1366" s="8"/>
      <c r="E1366" s="8"/>
      <c r="F1366" s="8"/>
      <c r="G1366" s="29"/>
      <c r="H1366" s="29"/>
      <c r="I1366" s="10"/>
    </row>
    <row r="1367" spans="2:9">
      <c r="B1367" s="17"/>
      <c r="C1367" s="8"/>
      <c r="D1367" s="8"/>
      <c r="E1367" s="8"/>
      <c r="F1367" s="8"/>
      <c r="G1367" s="29"/>
      <c r="H1367" s="29"/>
      <c r="I1367" s="10"/>
    </row>
    <row r="1368" spans="2:9">
      <c r="B1368" s="17"/>
      <c r="C1368" s="8"/>
      <c r="D1368" s="8"/>
      <c r="E1368" s="8"/>
      <c r="F1368" s="8"/>
      <c r="G1368" s="29"/>
      <c r="H1368" s="29"/>
      <c r="I1368" s="10"/>
    </row>
    <row r="1369" spans="2:9">
      <c r="B1369" s="17"/>
      <c r="C1369" s="8"/>
      <c r="D1369" s="8"/>
      <c r="E1369" s="8"/>
      <c r="F1369" s="8"/>
      <c r="G1369" s="29"/>
      <c r="H1369" s="29"/>
      <c r="I1369" s="10"/>
    </row>
    <row r="1370" spans="2:9">
      <c r="B1370" s="18"/>
      <c r="C1370" s="11"/>
      <c r="D1370" s="11"/>
      <c r="E1370" s="11"/>
      <c r="F1370" s="11"/>
      <c r="G1370" s="30"/>
      <c r="H1370" s="30"/>
      <c r="I1370" s="31"/>
    </row>
    <row r="1371" spans="2:9">
      <c r="B1371" s="17"/>
      <c r="C1371" s="8"/>
      <c r="D1371" s="8"/>
      <c r="E1371" s="8"/>
      <c r="F1371" s="8"/>
      <c r="G1371" s="29"/>
      <c r="H1371" s="29"/>
      <c r="I1371" s="10"/>
    </row>
    <row r="1372" spans="2:9">
      <c r="B1372" s="17"/>
      <c r="C1372" s="8"/>
      <c r="D1372" s="8"/>
      <c r="E1372" s="8"/>
      <c r="F1372" s="8"/>
      <c r="G1372" s="29"/>
      <c r="H1372" s="29"/>
      <c r="I1372" s="10"/>
    </row>
    <row r="1373" spans="2:9">
      <c r="B1373" s="17"/>
      <c r="C1373" s="8"/>
      <c r="D1373" s="8"/>
      <c r="E1373" s="8"/>
      <c r="F1373" s="8"/>
      <c r="G1373" s="29"/>
      <c r="H1373" s="29"/>
      <c r="I1373" s="10"/>
    </row>
    <row r="1374" spans="2:9">
      <c r="B1374" s="17"/>
      <c r="C1374" s="8"/>
      <c r="D1374" s="8"/>
      <c r="E1374" s="8"/>
      <c r="F1374" s="8"/>
      <c r="G1374" s="29"/>
      <c r="H1374" s="29"/>
      <c r="I1374" s="10"/>
    </row>
    <row r="1375" spans="2:9">
      <c r="B1375" s="18"/>
      <c r="C1375" s="11"/>
      <c r="D1375" s="11"/>
      <c r="E1375" s="11"/>
      <c r="F1375" s="11"/>
      <c r="G1375" s="30"/>
      <c r="H1375" s="30"/>
      <c r="I1375" s="31"/>
    </row>
    <row r="1376" spans="2:9">
      <c r="B1376" s="17"/>
      <c r="C1376" s="8"/>
      <c r="D1376" s="8"/>
      <c r="E1376" s="8"/>
      <c r="F1376" s="8"/>
      <c r="G1376" s="29"/>
      <c r="H1376" s="29"/>
      <c r="I1376" s="10"/>
    </row>
    <row r="1377" spans="2:9">
      <c r="B1377" s="17"/>
      <c r="C1377" s="8"/>
      <c r="D1377" s="8"/>
      <c r="E1377" s="8"/>
      <c r="F1377" s="8"/>
      <c r="G1377" s="29"/>
      <c r="H1377" s="29"/>
      <c r="I1377" s="10"/>
    </row>
    <row r="1378" spans="2:9">
      <c r="B1378" s="17"/>
      <c r="C1378" s="8"/>
      <c r="D1378" s="8"/>
      <c r="E1378" s="8"/>
      <c r="F1378" s="8"/>
      <c r="G1378" s="29"/>
      <c r="H1378" s="29"/>
      <c r="I1378" s="10"/>
    </row>
    <row r="1379" spans="2:9">
      <c r="B1379" s="17"/>
      <c r="C1379" s="8"/>
      <c r="D1379" s="8"/>
      <c r="E1379" s="8"/>
      <c r="F1379" s="8"/>
      <c r="G1379" s="29"/>
      <c r="H1379" s="29"/>
      <c r="I1379" s="10"/>
    </row>
    <row r="1380" spans="2:9">
      <c r="B1380" s="18"/>
      <c r="C1380" s="11"/>
      <c r="D1380" s="11"/>
      <c r="E1380" s="11"/>
      <c r="F1380" s="11"/>
      <c r="G1380" s="30"/>
      <c r="H1380" s="30"/>
      <c r="I1380" s="31"/>
    </row>
    <row r="1381" spans="2:9">
      <c r="B1381" s="17"/>
      <c r="C1381" s="8"/>
      <c r="D1381" s="8"/>
      <c r="E1381" s="8"/>
      <c r="F1381" s="8"/>
      <c r="G1381" s="29"/>
      <c r="H1381" s="29"/>
      <c r="I1381" s="10"/>
    </row>
    <row r="1382" spans="2:9">
      <c r="B1382" s="17"/>
      <c r="C1382" s="8"/>
      <c r="D1382" s="8"/>
      <c r="E1382" s="8"/>
      <c r="F1382" s="8"/>
      <c r="G1382" s="29"/>
      <c r="H1382" s="29"/>
      <c r="I1382" s="10"/>
    </row>
    <row r="1383" spans="2:9">
      <c r="B1383" s="17"/>
      <c r="C1383" s="8"/>
      <c r="D1383" s="8"/>
      <c r="E1383" s="8"/>
      <c r="F1383" s="8"/>
      <c r="G1383" s="29"/>
      <c r="H1383" s="29"/>
      <c r="I1383" s="10"/>
    </row>
    <row r="1384" spans="2:9">
      <c r="B1384" s="17"/>
      <c r="C1384" s="8"/>
      <c r="D1384" s="8"/>
      <c r="E1384" s="8"/>
      <c r="F1384" s="8"/>
      <c r="G1384" s="29"/>
      <c r="H1384" s="29"/>
      <c r="I1384" s="10"/>
    </row>
    <row r="1385" spans="2:9">
      <c r="B1385" s="18"/>
      <c r="C1385" s="11"/>
      <c r="D1385" s="11"/>
      <c r="E1385" s="11"/>
      <c r="F1385" s="11"/>
      <c r="G1385" s="30"/>
      <c r="H1385" s="30"/>
      <c r="I1385" s="31"/>
    </row>
    <row r="1386" spans="2:9">
      <c r="B1386" s="17"/>
      <c r="C1386" s="8"/>
      <c r="D1386" s="8"/>
      <c r="E1386" s="8"/>
      <c r="F1386" s="8"/>
      <c r="G1386" s="29"/>
      <c r="H1386" s="29"/>
      <c r="I1386" s="10"/>
    </row>
    <row r="1387" spans="2:9">
      <c r="B1387" s="17"/>
      <c r="C1387" s="8"/>
      <c r="D1387" s="8"/>
      <c r="E1387" s="8"/>
      <c r="F1387" s="8"/>
      <c r="G1387" s="29"/>
      <c r="H1387" s="29"/>
      <c r="I1387" s="10"/>
    </row>
    <row r="1388" spans="2:9">
      <c r="B1388" s="17"/>
      <c r="C1388" s="8"/>
      <c r="D1388" s="8"/>
      <c r="E1388" s="8"/>
      <c r="F1388" s="8"/>
      <c r="G1388" s="29"/>
      <c r="H1388" s="29"/>
      <c r="I1388" s="10"/>
    </row>
    <row r="1389" spans="2:9">
      <c r="B1389" s="17"/>
      <c r="C1389" s="8"/>
      <c r="D1389" s="8"/>
      <c r="E1389" s="8"/>
      <c r="F1389" s="8"/>
      <c r="G1389" s="29"/>
      <c r="H1389" s="29"/>
      <c r="I1389" s="10"/>
    </row>
    <row r="1390" spans="2:9">
      <c r="B1390" s="18"/>
      <c r="C1390" s="11"/>
      <c r="D1390" s="11"/>
      <c r="E1390" s="11"/>
      <c r="F1390" s="11"/>
      <c r="G1390" s="30"/>
      <c r="H1390" s="30"/>
      <c r="I1390" s="31"/>
    </row>
    <row r="1391" spans="2:9">
      <c r="B1391" s="17"/>
      <c r="C1391" s="8"/>
      <c r="D1391" s="8"/>
      <c r="E1391" s="8"/>
      <c r="F1391" s="8"/>
      <c r="G1391" s="29"/>
      <c r="H1391" s="29"/>
      <c r="I1391" s="10"/>
    </row>
    <row r="1392" spans="2:9">
      <c r="B1392" s="17"/>
      <c r="C1392" s="8"/>
      <c r="D1392" s="8"/>
      <c r="E1392" s="8"/>
      <c r="F1392" s="8"/>
      <c r="G1392" s="29"/>
      <c r="H1392" s="29"/>
      <c r="I1392" s="10"/>
    </row>
    <row r="1393" spans="2:9">
      <c r="B1393" s="17"/>
      <c r="C1393" s="8"/>
      <c r="D1393" s="8"/>
      <c r="E1393" s="8"/>
      <c r="F1393" s="8"/>
      <c r="G1393" s="29"/>
      <c r="H1393" s="29"/>
      <c r="I1393" s="10"/>
    </row>
    <row r="1394" spans="2:9">
      <c r="B1394" s="17"/>
      <c r="C1394" s="8"/>
      <c r="D1394" s="8"/>
      <c r="E1394" s="8"/>
      <c r="F1394" s="8"/>
      <c r="G1394" s="29"/>
      <c r="H1394" s="29"/>
      <c r="I1394" s="10"/>
    </row>
    <row r="1395" spans="2:9">
      <c r="B1395" s="18"/>
      <c r="C1395" s="11"/>
      <c r="D1395" s="11"/>
      <c r="E1395" s="11"/>
      <c r="F1395" s="11"/>
      <c r="G1395" s="30"/>
      <c r="H1395" s="30"/>
      <c r="I1395" s="31"/>
    </row>
    <row r="1396" spans="2:9">
      <c r="B1396" s="17"/>
      <c r="C1396" s="8"/>
      <c r="D1396" s="8"/>
      <c r="E1396" s="8"/>
      <c r="F1396" s="8"/>
      <c r="G1396" s="29"/>
      <c r="H1396" s="29"/>
      <c r="I1396" s="10"/>
    </row>
    <row r="1397" spans="2:9">
      <c r="B1397" s="17"/>
      <c r="C1397" s="8"/>
      <c r="D1397" s="8"/>
      <c r="E1397" s="8"/>
      <c r="F1397" s="8"/>
      <c r="G1397" s="29"/>
      <c r="H1397" s="29"/>
      <c r="I1397" s="10"/>
    </row>
    <row r="1398" spans="2:9">
      <c r="B1398" s="17"/>
      <c r="C1398" s="8"/>
      <c r="D1398" s="8"/>
      <c r="E1398" s="8"/>
      <c r="F1398" s="8"/>
      <c r="G1398" s="29"/>
      <c r="H1398" s="29"/>
      <c r="I1398" s="10"/>
    </row>
    <row r="1399" spans="2:9">
      <c r="B1399" s="17"/>
      <c r="C1399" s="8"/>
      <c r="D1399" s="8"/>
      <c r="E1399" s="8"/>
      <c r="F1399" s="8"/>
      <c r="G1399" s="29"/>
      <c r="H1399" s="29"/>
      <c r="I1399" s="10"/>
    </row>
    <row r="1400" spans="2:9">
      <c r="B1400" s="18"/>
      <c r="C1400" s="11"/>
      <c r="D1400" s="11"/>
      <c r="E1400" s="11"/>
      <c r="F1400" s="11"/>
      <c r="G1400" s="30"/>
      <c r="H1400" s="30"/>
      <c r="I1400" s="31"/>
    </row>
    <row r="1401" spans="2:9">
      <c r="B1401" s="17"/>
      <c r="C1401" s="8"/>
      <c r="D1401" s="8"/>
      <c r="E1401" s="8"/>
      <c r="F1401" s="8"/>
      <c r="G1401" s="29"/>
      <c r="H1401" s="29"/>
      <c r="I1401" s="10"/>
    </row>
    <row r="1402" spans="2:9">
      <c r="B1402" s="17"/>
      <c r="C1402" s="8"/>
      <c r="D1402" s="8"/>
      <c r="E1402" s="8"/>
      <c r="F1402" s="8"/>
      <c r="G1402" s="29"/>
      <c r="H1402" s="29"/>
      <c r="I1402" s="10"/>
    </row>
    <row r="1403" spans="2:9">
      <c r="B1403" s="17"/>
      <c r="C1403" s="8"/>
      <c r="D1403" s="8"/>
      <c r="E1403" s="8"/>
      <c r="F1403" s="8"/>
      <c r="G1403" s="29"/>
      <c r="H1403" s="29"/>
      <c r="I1403" s="10"/>
    </row>
    <row r="1404" spans="2:9">
      <c r="B1404" s="17"/>
      <c r="C1404" s="8"/>
      <c r="D1404" s="8"/>
      <c r="E1404" s="8"/>
      <c r="F1404" s="8"/>
      <c r="G1404" s="29"/>
      <c r="H1404" s="29"/>
      <c r="I1404" s="10"/>
    </row>
    <row r="1405" spans="2:9">
      <c r="B1405" s="18"/>
      <c r="C1405" s="11"/>
      <c r="D1405" s="11"/>
      <c r="E1405" s="11"/>
      <c r="F1405" s="11"/>
      <c r="G1405" s="30"/>
      <c r="H1405" s="30"/>
      <c r="I1405" s="31"/>
    </row>
    <row r="1406" spans="2:9">
      <c r="B1406" s="17"/>
      <c r="C1406" s="8"/>
      <c r="D1406" s="8"/>
      <c r="E1406" s="8"/>
      <c r="F1406" s="8"/>
      <c r="G1406" s="29"/>
      <c r="H1406" s="29"/>
      <c r="I1406" s="10"/>
    </row>
    <row r="1407" spans="2:9">
      <c r="B1407" s="17"/>
      <c r="C1407" s="8"/>
      <c r="D1407" s="8"/>
      <c r="E1407" s="8"/>
      <c r="F1407" s="8"/>
      <c r="G1407" s="29"/>
      <c r="H1407" s="29"/>
      <c r="I1407" s="10"/>
    </row>
    <row r="1408" spans="2:9">
      <c r="B1408" s="17"/>
      <c r="C1408" s="8"/>
      <c r="D1408" s="8"/>
      <c r="E1408" s="8"/>
      <c r="F1408" s="8"/>
      <c r="G1408" s="29"/>
      <c r="H1408" s="29"/>
      <c r="I1408" s="10"/>
    </row>
    <row r="1409" spans="2:9">
      <c r="B1409" s="17"/>
      <c r="C1409" s="8"/>
      <c r="D1409" s="8"/>
      <c r="E1409" s="8"/>
      <c r="F1409" s="8"/>
      <c r="G1409" s="29"/>
      <c r="H1409" s="29"/>
      <c r="I1409" s="10"/>
    </row>
    <row r="1410" spans="2:9">
      <c r="B1410" s="18"/>
      <c r="C1410" s="11"/>
      <c r="D1410" s="11"/>
      <c r="E1410" s="11"/>
      <c r="F1410" s="11"/>
      <c r="G1410" s="30"/>
      <c r="H1410" s="30"/>
      <c r="I1410" s="31"/>
    </row>
    <row r="1411" spans="2:9">
      <c r="B1411" s="17"/>
      <c r="C1411" s="8"/>
      <c r="D1411" s="8"/>
      <c r="E1411" s="8"/>
      <c r="F1411" s="8"/>
      <c r="G1411" s="29"/>
      <c r="H1411" s="29"/>
      <c r="I1411" s="10"/>
    </row>
    <row r="1412" spans="2:9">
      <c r="B1412" s="17"/>
      <c r="C1412" s="8"/>
      <c r="D1412" s="8"/>
      <c r="E1412" s="8"/>
      <c r="F1412" s="8"/>
      <c r="G1412" s="29"/>
      <c r="H1412" s="29"/>
      <c r="I1412" s="10"/>
    </row>
    <row r="1413" spans="2:9">
      <c r="B1413" s="17"/>
      <c r="C1413" s="8"/>
      <c r="D1413" s="8"/>
      <c r="E1413" s="8"/>
      <c r="F1413" s="8"/>
      <c r="G1413" s="29"/>
      <c r="H1413" s="29"/>
      <c r="I1413" s="10"/>
    </row>
    <row r="1414" spans="2:9">
      <c r="B1414" s="17"/>
      <c r="C1414" s="8"/>
      <c r="D1414" s="8"/>
      <c r="E1414" s="8"/>
      <c r="F1414" s="8"/>
      <c r="G1414" s="29"/>
      <c r="H1414" s="29"/>
      <c r="I1414" s="10"/>
    </row>
    <row r="1415" spans="2:9">
      <c r="B1415" s="18"/>
      <c r="C1415" s="11"/>
      <c r="D1415" s="11"/>
      <c r="E1415" s="11"/>
      <c r="F1415" s="11"/>
      <c r="G1415" s="30"/>
      <c r="H1415" s="30"/>
      <c r="I1415" s="31"/>
    </row>
    <row r="1416" spans="2:9">
      <c r="B1416" s="17"/>
      <c r="C1416" s="8"/>
      <c r="D1416" s="8"/>
      <c r="E1416" s="8"/>
      <c r="F1416" s="8"/>
      <c r="G1416" s="29"/>
      <c r="H1416" s="29"/>
      <c r="I1416" s="10"/>
    </row>
    <row r="1417" spans="2:9">
      <c r="B1417" s="17"/>
      <c r="C1417" s="8"/>
      <c r="D1417" s="8"/>
      <c r="E1417" s="8"/>
      <c r="F1417" s="8"/>
      <c r="G1417" s="29"/>
      <c r="H1417" s="29"/>
      <c r="I1417" s="10"/>
    </row>
    <row r="1418" spans="2:9">
      <c r="B1418" s="17"/>
      <c r="C1418" s="8"/>
      <c r="D1418" s="8"/>
      <c r="E1418" s="8"/>
      <c r="F1418" s="8"/>
      <c r="G1418" s="29"/>
      <c r="H1418" s="29"/>
      <c r="I1418" s="10"/>
    </row>
    <row r="1419" spans="2:9">
      <c r="B1419" s="17"/>
      <c r="C1419" s="8"/>
      <c r="D1419" s="8"/>
      <c r="E1419" s="8"/>
      <c r="F1419" s="8"/>
      <c r="G1419" s="29"/>
      <c r="H1419" s="29"/>
      <c r="I1419" s="10"/>
    </row>
    <row r="1420" spans="2:9">
      <c r="B1420" s="18"/>
      <c r="C1420" s="11"/>
      <c r="D1420" s="11"/>
      <c r="E1420" s="11"/>
      <c r="F1420" s="11"/>
      <c r="G1420" s="30"/>
      <c r="H1420" s="30"/>
      <c r="I1420" s="31"/>
    </row>
    <row r="1421" spans="2:9">
      <c r="B1421" s="17"/>
      <c r="C1421" s="8"/>
      <c r="D1421" s="8"/>
      <c r="E1421" s="8"/>
      <c r="F1421" s="8"/>
      <c r="G1421" s="29"/>
      <c r="H1421" s="29"/>
      <c r="I1421" s="10"/>
    </row>
    <row r="1422" spans="2:9">
      <c r="B1422" s="17"/>
      <c r="C1422" s="8"/>
      <c r="D1422" s="8"/>
      <c r="E1422" s="8"/>
      <c r="F1422" s="8"/>
      <c r="G1422" s="29"/>
      <c r="H1422" s="29"/>
      <c r="I1422" s="10"/>
    </row>
    <row r="1423" spans="2:9">
      <c r="B1423" s="17"/>
      <c r="C1423" s="8"/>
      <c r="D1423" s="8"/>
      <c r="E1423" s="8"/>
      <c r="F1423" s="8"/>
      <c r="G1423" s="29"/>
      <c r="H1423" s="29"/>
      <c r="I1423" s="10"/>
    </row>
    <row r="1424" spans="2:9">
      <c r="B1424" s="17"/>
      <c r="C1424" s="8"/>
      <c r="D1424" s="8"/>
      <c r="E1424" s="8"/>
      <c r="F1424" s="8"/>
      <c r="G1424" s="29"/>
      <c r="H1424" s="29"/>
      <c r="I1424" s="10"/>
    </row>
    <row r="1425" spans="2:9">
      <c r="B1425" s="18"/>
      <c r="C1425" s="11"/>
      <c r="D1425" s="11"/>
      <c r="E1425" s="11"/>
      <c r="F1425" s="11"/>
      <c r="G1425" s="30"/>
      <c r="H1425" s="30"/>
      <c r="I1425" s="31"/>
    </row>
    <row r="1426" spans="2:9">
      <c r="B1426" s="17"/>
      <c r="C1426" s="8"/>
      <c r="D1426" s="8"/>
      <c r="E1426" s="8"/>
      <c r="F1426" s="8"/>
      <c r="G1426" s="29"/>
      <c r="H1426" s="29"/>
      <c r="I1426" s="10"/>
    </row>
    <row r="1427" spans="2:9">
      <c r="B1427" s="17"/>
      <c r="C1427" s="8"/>
      <c r="D1427" s="8"/>
      <c r="E1427" s="8"/>
      <c r="F1427" s="8"/>
      <c r="G1427" s="29"/>
      <c r="H1427" s="29"/>
      <c r="I1427" s="10"/>
    </row>
    <row r="1428" spans="2:9">
      <c r="B1428" s="17"/>
      <c r="C1428" s="8"/>
      <c r="D1428" s="8"/>
      <c r="E1428" s="8"/>
      <c r="F1428" s="8"/>
      <c r="G1428" s="29"/>
      <c r="H1428" s="29"/>
      <c r="I1428" s="10"/>
    </row>
    <row r="1429" spans="2:9">
      <c r="B1429" s="17"/>
      <c r="C1429" s="8"/>
      <c r="D1429" s="8"/>
      <c r="E1429" s="8"/>
      <c r="F1429" s="8"/>
      <c r="G1429" s="29"/>
      <c r="H1429" s="29"/>
      <c r="I1429" s="10"/>
    </row>
    <row r="1430" spans="2:9">
      <c r="B1430" s="18"/>
      <c r="C1430" s="11"/>
      <c r="D1430" s="11"/>
      <c r="E1430" s="11"/>
      <c r="F1430" s="11"/>
      <c r="G1430" s="30"/>
      <c r="H1430" s="30"/>
      <c r="I1430" s="31"/>
    </row>
    <row r="1431" spans="2:9">
      <c r="B1431" s="17"/>
      <c r="C1431" s="8"/>
      <c r="D1431" s="8"/>
      <c r="E1431" s="8"/>
      <c r="F1431" s="8"/>
      <c r="G1431" s="29"/>
      <c r="H1431" s="29"/>
      <c r="I1431" s="10"/>
    </row>
    <row r="1432" spans="2:9">
      <c r="B1432" s="17"/>
      <c r="C1432" s="8"/>
      <c r="D1432" s="8"/>
      <c r="E1432" s="8"/>
      <c r="F1432" s="8"/>
      <c r="G1432" s="29"/>
      <c r="H1432" s="29"/>
      <c r="I1432" s="10"/>
    </row>
    <row r="1433" spans="2:9">
      <c r="B1433" s="17"/>
      <c r="C1433" s="8"/>
      <c r="D1433" s="8"/>
      <c r="E1433" s="8"/>
      <c r="F1433" s="8"/>
      <c r="G1433" s="29"/>
      <c r="H1433" s="29"/>
      <c r="I1433" s="10"/>
    </row>
    <row r="1434" spans="2:9">
      <c r="B1434" s="17"/>
      <c r="C1434" s="8"/>
      <c r="D1434" s="8"/>
      <c r="E1434" s="8"/>
      <c r="F1434" s="8"/>
      <c r="G1434" s="29"/>
      <c r="H1434" s="29"/>
      <c r="I1434" s="10"/>
    </row>
    <row r="1435" spans="2:9">
      <c r="B1435" s="18"/>
      <c r="C1435" s="11"/>
      <c r="D1435" s="11"/>
      <c r="E1435" s="11"/>
      <c r="F1435" s="11"/>
      <c r="G1435" s="30"/>
      <c r="H1435" s="30"/>
      <c r="I1435" s="31"/>
    </row>
    <row r="1436" spans="2:9">
      <c r="B1436" s="17"/>
      <c r="C1436" s="8"/>
      <c r="D1436" s="8"/>
      <c r="E1436" s="8"/>
      <c r="F1436" s="8"/>
      <c r="G1436" s="29"/>
      <c r="H1436" s="29"/>
      <c r="I1436" s="10"/>
    </row>
    <row r="1437" spans="2:9">
      <c r="B1437" s="17"/>
      <c r="C1437" s="8"/>
      <c r="D1437" s="8"/>
      <c r="E1437" s="8"/>
      <c r="F1437" s="8"/>
      <c r="G1437" s="29"/>
      <c r="H1437" s="29"/>
      <c r="I1437" s="10"/>
    </row>
    <row r="1438" spans="2:9">
      <c r="B1438" s="17"/>
      <c r="C1438" s="8"/>
      <c r="D1438" s="8"/>
      <c r="E1438" s="8"/>
      <c r="F1438" s="8"/>
      <c r="G1438" s="29"/>
      <c r="H1438" s="29"/>
      <c r="I1438" s="10"/>
    </row>
    <row r="1439" spans="2:9">
      <c r="B1439" s="17"/>
      <c r="C1439" s="8"/>
      <c r="D1439" s="8"/>
      <c r="E1439" s="8"/>
      <c r="F1439" s="8"/>
      <c r="G1439" s="29"/>
      <c r="H1439" s="29"/>
      <c r="I1439" s="10"/>
    </row>
    <row r="1440" spans="2:9">
      <c r="B1440" s="18"/>
      <c r="C1440" s="11"/>
      <c r="D1440" s="11"/>
      <c r="E1440" s="11"/>
      <c r="F1440" s="11"/>
      <c r="G1440" s="30"/>
      <c r="H1440" s="30"/>
      <c r="I1440" s="31"/>
    </row>
    <row r="1441" spans="2:9">
      <c r="B1441" s="17"/>
      <c r="C1441" s="8"/>
      <c r="D1441" s="8"/>
      <c r="E1441" s="8"/>
      <c r="F1441" s="8"/>
      <c r="G1441" s="29"/>
      <c r="H1441" s="29"/>
      <c r="I1441" s="10"/>
    </row>
    <row r="1442" spans="2:9">
      <c r="B1442" s="17"/>
      <c r="C1442" s="8"/>
      <c r="D1442" s="8"/>
      <c r="E1442" s="8"/>
      <c r="F1442" s="8"/>
      <c r="G1442" s="29"/>
      <c r="H1442" s="29"/>
      <c r="I1442" s="10"/>
    </row>
    <row r="1443" spans="2:9">
      <c r="B1443" s="17"/>
      <c r="C1443" s="8"/>
      <c r="D1443" s="8"/>
      <c r="E1443" s="8"/>
      <c r="F1443" s="8"/>
      <c r="G1443" s="29"/>
      <c r="H1443" s="29"/>
      <c r="I1443" s="10"/>
    </row>
    <row r="1444" spans="2:9">
      <c r="B1444" s="17"/>
      <c r="C1444" s="8"/>
      <c r="D1444" s="8"/>
      <c r="E1444" s="8"/>
      <c r="F1444" s="8"/>
      <c r="G1444" s="29"/>
      <c r="H1444" s="29"/>
      <c r="I1444" s="10"/>
    </row>
    <row r="1445" spans="2:9">
      <c r="B1445" s="18"/>
      <c r="C1445" s="11"/>
      <c r="D1445" s="11"/>
      <c r="E1445" s="11"/>
      <c r="F1445" s="11"/>
      <c r="G1445" s="30"/>
      <c r="H1445" s="30"/>
      <c r="I1445" s="31"/>
    </row>
    <row r="1446" spans="2:9">
      <c r="B1446" s="17"/>
      <c r="C1446" s="8"/>
      <c r="D1446" s="8"/>
      <c r="E1446" s="8"/>
      <c r="F1446" s="8"/>
      <c r="G1446" s="29"/>
      <c r="H1446" s="29"/>
      <c r="I1446" s="10"/>
    </row>
    <row r="1447" spans="2:9">
      <c r="B1447" s="17"/>
      <c r="C1447" s="8"/>
      <c r="D1447" s="8"/>
      <c r="E1447" s="8"/>
      <c r="F1447" s="8"/>
      <c r="G1447" s="29"/>
      <c r="H1447" s="29"/>
      <c r="I1447" s="10"/>
    </row>
  </sheetData>
  <phoneticPr fontId="2" type="noConversion"/>
  <conditionalFormatting sqref="C2">
    <cfRule type="expression" dxfId="0" priority="1" stopIfTrue="1">
      <formula>MID($C$2, 15, 10)-TODAY() &lt; 0</formula>
    </cfRule>
  </conditionalFormatting>
  <dataValidations count="6">
    <dataValidation type="list" allowBlank="1" showInputMessage="1" sqref="C8" xr:uid="{00000000-0002-0000-1200-000000000000}">
      <formula1>"NONE,SUN,SAT,ALL"</formula1>
    </dataValidation>
    <dataValidation type="list" allowBlank="1" showInputMessage="1" sqref="C6" xr:uid="{00000000-0002-0000-1200-000001000000}">
      <formula1>"일간,주간,월간,분기간,년간"</formula1>
    </dataValidation>
    <dataValidation type="list" allowBlank="1" showInputMessage="1" sqref="C7" xr:uid="{00000000-0002-0000-1200-000002000000}">
      <formula1>"Exclusive,N/A,NULL,Previous"</formula1>
    </dataValidation>
    <dataValidation type="list" allowBlank="1" showInputMessage="1" sqref="D6" xr:uid="{00000000-0002-0000-1200-000003000000}">
      <formula1>"Local,KRW,USD"</formula1>
    </dataValidation>
    <dataValidation type="list" allowBlank="1" showInputMessage="1" sqref="D7" xr:uid="{00000000-0002-0000-1200-000004000000}">
      <formula1>"Asc,Desc"</formula1>
    </dataValidation>
    <dataValidation type="list" allowBlank="1" showInputMessage="1" sqref="D4" xr:uid="{00000000-0002-0000-1200-000005000000}">
      <formula1>"Default"</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097" r:id="rId4" name="FnBtn1">
          <controlPr locked="0" defaultSize="0" print="0" autoLine="0" autoPict="0" r:id="rId5">
            <anchor moveWithCells="1" sizeWithCells="1">
              <from>
                <xdr:col>1</xdr:col>
                <xdr:colOff>9525</xdr:colOff>
                <xdr:row>1</xdr:row>
                <xdr:rowOff>9525</xdr:rowOff>
              </from>
              <to>
                <xdr:col>1</xdr:col>
                <xdr:colOff>590550</xdr:colOff>
                <xdr:row>1</xdr:row>
                <xdr:rowOff>171450</xdr:rowOff>
              </to>
            </anchor>
          </controlPr>
        </control>
      </mc:Choice>
      <mc:Fallback>
        <control shapeId="4097" r:id="rId4" name="FnBtn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99522-59F5-42F8-B6C9-5369AC5A6B07}">
  <sheetPr>
    <tabColor rgb="FF99FF99"/>
  </sheetPr>
  <dimension ref="A1:W748"/>
  <sheetViews>
    <sheetView showGridLines="0" topLeftCell="A7" zoomScale="80" zoomScaleNormal="80" workbookViewId="0">
      <pane xSplit="4" topLeftCell="E1" activePane="topRight" state="frozen"/>
      <selection activeCell="O37" sqref="O37"/>
      <selection pane="topRight" activeCell="G67" sqref="G67"/>
    </sheetView>
  </sheetViews>
  <sheetFormatPr defaultRowHeight="15.75" customHeight="1"/>
  <cols>
    <col min="1" max="1" width="6.375" style="267" hidden="1" customWidth="1"/>
    <col min="2" max="2" width="6.375" style="267" customWidth="1"/>
    <col min="3" max="3" width="19.25" style="267" customWidth="1"/>
    <col min="4" max="4" width="20.125" style="267" bestFit="1" customWidth="1"/>
    <col min="5" max="5" width="14.875" style="267" bestFit="1" customWidth="1"/>
    <col min="6" max="6" width="13.375" style="267" customWidth="1"/>
    <col min="7" max="7" width="14" style="267" customWidth="1"/>
    <col min="8" max="8" width="14.375" style="267" bestFit="1" customWidth="1"/>
    <col min="9" max="9" width="13.375" style="267" customWidth="1"/>
    <col min="10" max="10" width="17" style="267" customWidth="1"/>
    <col min="11" max="11" width="15.125" style="267" customWidth="1"/>
    <col min="12" max="12" width="13.375" style="267" customWidth="1"/>
    <col min="13" max="13" width="10.25" style="267" customWidth="1"/>
    <col min="14" max="14" width="12.875" style="267" customWidth="1"/>
    <col min="15" max="15" width="52.875" style="267" customWidth="1"/>
    <col min="16" max="16" width="7.625" style="267" bestFit="1" customWidth="1"/>
    <col min="17" max="17" width="7.5" style="267" customWidth="1"/>
    <col min="18" max="18" width="15.125" style="267" hidden="1" customWidth="1"/>
    <col min="19" max="19" width="3.125" style="267" hidden="1" customWidth="1"/>
    <col min="20" max="20" width="15.125" style="267" customWidth="1"/>
    <col min="21" max="21" width="17.875" style="267" customWidth="1"/>
    <col min="22" max="22" width="9" style="267"/>
    <col min="23" max="23" width="17.125" style="267" bestFit="1" customWidth="1"/>
    <col min="24" max="16384" width="9" style="267"/>
  </cols>
  <sheetData>
    <row r="1" spans="1:23" ht="15.75" customHeight="1">
      <c r="A1" s="319"/>
      <c r="B1" s="319"/>
      <c r="C1" s="551" t="s">
        <v>789</v>
      </c>
      <c r="R1" s="552" t="s">
        <v>757</v>
      </c>
    </row>
    <row r="2" spans="1:23" ht="15.75" customHeight="1" thickBot="1">
      <c r="A2" s="319"/>
      <c r="B2" s="319"/>
      <c r="C2" s="551"/>
      <c r="R2" s="552" t="s">
        <v>795</v>
      </c>
    </row>
    <row r="3" spans="1:23" ht="15.75" customHeight="1" thickBot="1">
      <c r="C3" s="337" t="s">
        <v>792</v>
      </c>
      <c r="E3" s="553"/>
      <c r="N3" s="270"/>
      <c r="O3" s="270"/>
      <c r="P3" s="5"/>
      <c r="Q3" s="5"/>
      <c r="R3" s="5"/>
      <c r="S3" s="5"/>
      <c r="T3" s="5"/>
      <c r="U3" s="270"/>
    </row>
    <row r="4" spans="1:23" ht="15.75" customHeight="1" thickTop="1">
      <c r="C4" s="520" t="s">
        <v>790</v>
      </c>
      <c r="N4" s="270"/>
      <c r="O4" s="270"/>
      <c r="P4" s="270"/>
      <c r="Q4" s="270"/>
      <c r="R4" s="270"/>
      <c r="S4" s="270"/>
      <c r="T4" s="270"/>
      <c r="U4" s="270"/>
      <c r="V4" s="270"/>
    </row>
    <row r="5" spans="1:23" ht="15.75" customHeight="1" thickBot="1">
      <c r="C5" s="521" t="s">
        <v>791</v>
      </c>
      <c r="N5" s="270"/>
      <c r="O5" s="270"/>
      <c r="P5" s="270"/>
      <c r="Q5" s="270"/>
      <c r="R5" s="270"/>
      <c r="S5" s="270"/>
      <c r="T5" s="270"/>
      <c r="U5" s="270"/>
      <c r="V5" s="270"/>
    </row>
    <row r="6" spans="1:23" ht="15.75" customHeight="1" thickBot="1">
      <c r="M6" s="546" t="s">
        <v>62</v>
      </c>
      <c r="N6" s="526">
        <v>45473</v>
      </c>
      <c r="Q6" s="270"/>
      <c r="R6" s="270"/>
      <c r="S6" s="270"/>
      <c r="T6" s="270"/>
      <c r="U6" s="270"/>
    </row>
    <row r="7" spans="1:23" ht="15.75" customHeight="1" thickBot="1">
      <c r="J7" s="332" t="s">
        <v>858</v>
      </c>
      <c r="K7" s="331">
        <v>0.20899999999999999</v>
      </c>
      <c r="M7" s="547" t="s">
        <v>121</v>
      </c>
      <c r="N7" s="527">
        <v>45440</v>
      </c>
      <c r="Q7" s="554"/>
      <c r="R7" s="554"/>
      <c r="S7" s="270"/>
      <c r="T7" s="270"/>
      <c r="U7" s="270"/>
    </row>
    <row r="8" spans="1:23" ht="15.75" customHeight="1" thickBot="1">
      <c r="G8" s="276"/>
      <c r="H8" s="276"/>
      <c r="I8" s="276"/>
      <c r="J8" s="276"/>
      <c r="K8" s="276"/>
      <c r="N8" s="270"/>
      <c r="O8" s="270"/>
      <c r="P8" s="554"/>
      <c r="Q8" s="555" t="s">
        <v>759</v>
      </c>
      <c r="R8" s="554"/>
      <c r="W8" s="270"/>
    </row>
    <row r="9" spans="1:23" ht="15.75" customHeight="1" thickTop="1" thickBot="1">
      <c r="C9" s="524" t="s">
        <v>256</v>
      </c>
      <c r="D9" s="522" t="s">
        <v>44</v>
      </c>
      <c r="E9" s="522" t="s">
        <v>107</v>
      </c>
      <c r="F9" s="522" t="s">
        <v>46</v>
      </c>
      <c r="G9" s="522" t="s">
        <v>793</v>
      </c>
      <c r="H9" s="522" t="s">
        <v>794</v>
      </c>
      <c r="I9" s="523" t="s">
        <v>656</v>
      </c>
      <c r="J9" s="522" t="s">
        <v>442</v>
      </c>
      <c r="K9" s="522" t="s">
        <v>531</v>
      </c>
      <c r="L9" s="522" t="s">
        <v>731</v>
      </c>
      <c r="M9" s="522" t="s">
        <v>732</v>
      </c>
      <c r="N9" s="522" t="s">
        <v>733</v>
      </c>
      <c r="O9" s="522" t="s">
        <v>734</v>
      </c>
      <c r="P9" s="522" t="s">
        <v>63</v>
      </c>
      <c r="Q9" s="522" t="s">
        <v>122</v>
      </c>
      <c r="W9" s="270"/>
    </row>
    <row r="10" spans="1:23" ht="25.5" thickTop="1" thickBot="1">
      <c r="A10" s="277"/>
      <c r="B10" s="277"/>
      <c r="C10" s="525">
        <v>1</v>
      </c>
      <c r="D10" s="278" t="s">
        <v>54</v>
      </c>
      <c r="E10" s="278" t="s">
        <v>56</v>
      </c>
      <c r="F10" s="283">
        <v>40738</v>
      </c>
      <c r="G10" s="556">
        <v>0.64424459999999995</v>
      </c>
      <c r="H10" s="557">
        <v>2.4405186791809941</v>
      </c>
      <c r="I10" s="558">
        <v>0.20900000000000002</v>
      </c>
      <c r="J10" s="338">
        <v>0.21984491784251803</v>
      </c>
      <c r="K10" s="338">
        <v>0.52453297324148374</v>
      </c>
      <c r="L10" s="559" t="s">
        <v>259</v>
      </c>
      <c r="M10" s="560" t="s">
        <v>766</v>
      </c>
      <c r="N10" s="559" t="s">
        <v>736</v>
      </c>
      <c r="O10" s="561" t="s">
        <v>774</v>
      </c>
      <c r="P10" s="559">
        <v>12.795463433711381</v>
      </c>
      <c r="Q10" s="559" t="s">
        <v>729</v>
      </c>
      <c r="R10" s="267">
        <v>1</v>
      </c>
      <c r="S10" s="267">
        <v>1</v>
      </c>
      <c r="W10" s="270"/>
    </row>
    <row r="11" spans="1:23" ht="24.75" thickBot="1">
      <c r="A11" s="277"/>
      <c r="B11" s="277"/>
      <c r="C11" s="525">
        <v>2</v>
      </c>
      <c r="D11" s="278" t="s">
        <v>0</v>
      </c>
      <c r="E11" s="278" t="s">
        <v>57</v>
      </c>
      <c r="F11" s="283">
        <v>40939</v>
      </c>
      <c r="G11" s="556">
        <v>0.82383399999999996</v>
      </c>
      <c r="H11" s="557">
        <v>1.5935511478582172</v>
      </c>
      <c r="I11" s="558">
        <v>0.20900000000000002</v>
      </c>
      <c r="J11" s="338">
        <v>0.36444785656746603</v>
      </c>
      <c r="K11" s="338">
        <v>0.86954440281287881</v>
      </c>
      <c r="L11" s="559" t="s">
        <v>259</v>
      </c>
      <c r="M11" s="560" t="s">
        <v>735</v>
      </c>
      <c r="N11" s="559" t="s">
        <v>753</v>
      </c>
      <c r="O11" s="561" t="s">
        <v>752</v>
      </c>
      <c r="P11" s="559">
        <v>12.244472520530637</v>
      </c>
      <c r="Q11" s="559" t="s">
        <v>729</v>
      </c>
      <c r="R11" s="267">
        <v>1</v>
      </c>
      <c r="S11" s="267">
        <v>2</v>
      </c>
      <c r="W11" s="270"/>
    </row>
    <row r="12" spans="1:23" ht="12.75" thickBot="1">
      <c r="A12" s="277"/>
      <c r="B12" s="528" t="s">
        <v>1076</v>
      </c>
      <c r="C12" s="530">
        <v>3</v>
      </c>
      <c r="D12" s="531" t="s">
        <v>51</v>
      </c>
      <c r="E12" s="531" t="s">
        <v>102</v>
      </c>
      <c r="F12" s="532">
        <v>42635</v>
      </c>
      <c r="G12" s="533">
        <v>0.7863232</v>
      </c>
      <c r="H12" s="534">
        <v>1.0306339551170889</v>
      </c>
      <c r="I12" s="535">
        <v>0.20900000000000002</v>
      </c>
      <c r="J12" s="536">
        <v>0.43318068135002641</v>
      </c>
      <c r="K12" s="536">
        <v>1.0335356075961888</v>
      </c>
      <c r="L12" s="537" t="s">
        <v>259</v>
      </c>
      <c r="M12" s="538" t="s">
        <v>735</v>
      </c>
      <c r="N12" s="537" t="s">
        <v>738</v>
      </c>
      <c r="O12" s="539" t="s">
        <v>754</v>
      </c>
      <c r="P12" s="537">
        <v>7.601277372262774</v>
      </c>
      <c r="Q12" s="540" t="s">
        <v>758</v>
      </c>
      <c r="R12" s="267">
        <v>0</v>
      </c>
      <c r="S12" s="267">
        <v>2</v>
      </c>
      <c r="T12" s="529" t="s">
        <v>1077</v>
      </c>
      <c r="W12" s="562"/>
    </row>
    <row r="13" spans="1:23" ht="12.75" thickBot="1">
      <c r="A13" s="277"/>
      <c r="B13" s="277"/>
      <c r="C13" s="525">
        <v>4</v>
      </c>
      <c r="D13" s="278" t="s">
        <v>49</v>
      </c>
      <c r="E13" s="278" t="s">
        <v>103</v>
      </c>
      <c r="F13" s="283">
        <v>43278</v>
      </c>
      <c r="G13" s="556">
        <v>0.58807390000000004</v>
      </c>
      <c r="H13" s="557">
        <v>1.0745946660622936</v>
      </c>
      <c r="I13" s="558">
        <v>0.20900000000000002</v>
      </c>
      <c r="J13" s="338">
        <v>0.3178770310414768</v>
      </c>
      <c r="K13" s="338">
        <v>0.75843001445591884</v>
      </c>
      <c r="L13" s="559" t="s">
        <v>739</v>
      </c>
      <c r="M13" s="560" t="s">
        <v>756</v>
      </c>
      <c r="N13" s="559" t="s">
        <v>740</v>
      </c>
      <c r="O13" s="561" t="s">
        <v>755</v>
      </c>
      <c r="P13" s="559">
        <v>5.8420023464998048</v>
      </c>
      <c r="Q13" s="559" t="s">
        <v>729</v>
      </c>
      <c r="R13" s="267">
        <v>1</v>
      </c>
      <c r="S13" s="267">
        <v>3</v>
      </c>
      <c r="W13" s="562"/>
    </row>
    <row r="14" spans="1:23" ht="36.75" thickBot="1">
      <c r="A14" s="277"/>
      <c r="B14" s="277"/>
      <c r="C14" s="525">
        <v>5</v>
      </c>
      <c r="D14" s="278" t="s">
        <v>47</v>
      </c>
      <c r="E14" s="278" t="s">
        <v>100</v>
      </c>
      <c r="F14" s="283">
        <v>43320</v>
      </c>
      <c r="G14" s="556">
        <v>0.52265720000000004</v>
      </c>
      <c r="H14" s="557">
        <v>1.7196696102989415</v>
      </c>
      <c r="I14" s="558">
        <v>0.23100000000000001</v>
      </c>
      <c r="J14" s="338">
        <v>0.22504795230563515</v>
      </c>
      <c r="K14" s="338">
        <v>0.53694701111690879</v>
      </c>
      <c r="L14" s="559" t="s">
        <v>344</v>
      </c>
      <c r="M14" s="560" t="s">
        <v>756</v>
      </c>
      <c r="N14" s="559" t="s">
        <v>737</v>
      </c>
      <c r="O14" s="561" t="s">
        <v>751</v>
      </c>
      <c r="P14" s="559">
        <v>5.7270238560813453</v>
      </c>
      <c r="Q14" s="559" t="s">
        <v>729</v>
      </c>
      <c r="R14" s="267">
        <v>1</v>
      </c>
      <c r="S14" s="267">
        <v>4</v>
      </c>
      <c r="W14" s="562"/>
    </row>
    <row r="15" spans="1:23" ht="12.75" thickBot="1">
      <c r="A15" s="277"/>
      <c r="B15" s="277"/>
      <c r="C15" s="525">
        <v>6</v>
      </c>
      <c r="D15" s="278" t="s">
        <v>60</v>
      </c>
      <c r="E15" s="278" t="s">
        <v>104</v>
      </c>
      <c r="F15" s="283">
        <v>43768</v>
      </c>
      <c r="G15" s="556">
        <v>0.63634049999999998</v>
      </c>
      <c r="H15" s="557">
        <v>0.86386291418688987</v>
      </c>
      <c r="I15" s="558">
        <v>0.20899999999999999</v>
      </c>
      <c r="J15" s="338">
        <v>0.37802804963307329</v>
      </c>
      <c r="K15" s="338">
        <v>0.90194569330347352</v>
      </c>
      <c r="L15" s="559" t="s">
        <v>344</v>
      </c>
      <c r="M15" s="560" t="s">
        <v>735</v>
      </c>
      <c r="N15" s="559" t="s">
        <v>740</v>
      </c>
      <c r="O15" s="561" t="s">
        <v>741</v>
      </c>
      <c r="P15" s="559">
        <v>4.5</v>
      </c>
      <c r="Q15" s="559" t="s">
        <v>729</v>
      </c>
      <c r="R15" s="267">
        <v>1</v>
      </c>
      <c r="S15" s="267">
        <v>5</v>
      </c>
      <c r="W15" s="562"/>
    </row>
    <row r="16" spans="1:23" ht="36.75" thickBot="1">
      <c r="A16" s="277"/>
      <c r="B16" s="277"/>
      <c r="C16" s="525">
        <v>7</v>
      </c>
      <c r="D16" s="278" t="s">
        <v>58</v>
      </c>
      <c r="E16" s="278" t="s">
        <v>105</v>
      </c>
      <c r="F16" s="283">
        <v>43804</v>
      </c>
      <c r="G16" s="556">
        <v>0.53547900000000004</v>
      </c>
      <c r="H16" s="557">
        <v>0</v>
      </c>
      <c r="I16" s="558">
        <v>0.20900000000000002</v>
      </c>
      <c r="J16" s="338">
        <v>0.53547900000000004</v>
      </c>
      <c r="K16" s="338">
        <v>1.2776114851086857</v>
      </c>
      <c r="L16" s="559" t="s">
        <v>344</v>
      </c>
      <c r="M16" s="560" t="s">
        <v>742</v>
      </c>
      <c r="N16" s="559" t="s">
        <v>737</v>
      </c>
      <c r="O16" s="561" t="s">
        <v>764</v>
      </c>
      <c r="P16" s="559">
        <v>4.4014598540145986</v>
      </c>
      <c r="Q16" s="559" t="s">
        <v>758</v>
      </c>
      <c r="R16" s="267">
        <v>0</v>
      </c>
      <c r="S16" s="267">
        <v>5</v>
      </c>
      <c r="W16" s="562"/>
    </row>
    <row r="17" spans="1:20" ht="24.75" thickBot="1">
      <c r="A17" s="277"/>
      <c r="B17" s="277"/>
      <c r="C17" s="525">
        <v>8</v>
      </c>
      <c r="D17" s="278" t="s">
        <v>761</v>
      </c>
      <c r="E17" s="278" t="s">
        <v>106</v>
      </c>
      <c r="F17" s="283">
        <v>44028</v>
      </c>
      <c r="G17" s="556">
        <v>0.66227689999999995</v>
      </c>
      <c r="H17" s="557">
        <v>0.59751256885574655</v>
      </c>
      <c r="I17" s="558">
        <v>0.20899999999999999</v>
      </c>
      <c r="J17" s="338">
        <v>0.44972314959756077</v>
      </c>
      <c r="K17" s="338">
        <v>1.0730046575964607</v>
      </c>
      <c r="L17" s="559" t="s">
        <v>344</v>
      </c>
      <c r="M17" s="560" t="s">
        <v>762</v>
      </c>
      <c r="N17" s="559" t="s">
        <v>765</v>
      </c>
      <c r="O17" s="561" t="s">
        <v>763</v>
      </c>
      <c r="P17" s="559">
        <v>3.7876299945265464</v>
      </c>
      <c r="Q17" s="559" t="s">
        <v>758</v>
      </c>
      <c r="R17" s="267">
        <v>0</v>
      </c>
      <c r="S17" s="267">
        <v>5</v>
      </c>
    </row>
    <row r="18" spans="1:20" ht="24.75" thickBot="1">
      <c r="A18" s="277"/>
      <c r="B18" s="277"/>
      <c r="C18" s="525">
        <v>9</v>
      </c>
      <c r="D18" s="278" t="s">
        <v>114</v>
      </c>
      <c r="E18" s="278" t="s">
        <v>117</v>
      </c>
      <c r="F18" s="283">
        <v>44048</v>
      </c>
      <c r="G18" s="556">
        <v>0.6922528</v>
      </c>
      <c r="H18" s="557">
        <v>1.87856951731149</v>
      </c>
      <c r="I18" s="558">
        <v>0.20900000000000002</v>
      </c>
      <c r="J18" s="338">
        <v>0.27846626882565872</v>
      </c>
      <c r="K18" s="338">
        <v>0.66439898346531678</v>
      </c>
      <c r="L18" s="559" t="s">
        <v>344</v>
      </c>
      <c r="M18" s="560" t="s">
        <v>735</v>
      </c>
      <c r="N18" s="559" t="s">
        <v>740</v>
      </c>
      <c r="O18" s="561" t="s">
        <v>767</v>
      </c>
      <c r="P18" s="559">
        <v>3.7328954570333881</v>
      </c>
      <c r="Q18" s="559" t="s">
        <v>729</v>
      </c>
      <c r="R18" s="267">
        <v>1</v>
      </c>
      <c r="S18" s="267">
        <v>6</v>
      </c>
      <c r="T18" s="270"/>
    </row>
    <row r="19" spans="1:20" ht="36.75" thickBot="1">
      <c r="A19" s="277"/>
      <c r="B19" s="277"/>
      <c r="C19" s="525">
        <v>10</v>
      </c>
      <c r="D19" s="278" t="s">
        <v>112</v>
      </c>
      <c r="E19" s="278" t="s">
        <v>118</v>
      </c>
      <c r="F19" s="283">
        <v>44048</v>
      </c>
      <c r="G19" s="556">
        <v>0.62859750000000003</v>
      </c>
      <c r="H19" s="557">
        <v>0.51390763767494974</v>
      </c>
      <c r="I19" s="558">
        <v>0.20900000000000002</v>
      </c>
      <c r="J19" s="338">
        <v>0.44692291451572891</v>
      </c>
      <c r="K19" s="338">
        <v>1.0663235132349589</v>
      </c>
      <c r="L19" s="559" t="s">
        <v>344</v>
      </c>
      <c r="M19" s="560" t="s">
        <v>762</v>
      </c>
      <c r="N19" s="559" t="s">
        <v>768</v>
      </c>
      <c r="O19" s="561" t="s">
        <v>769</v>
      </c>
      <c r="P19" s="559">
        <v>3.7328954570333881</v>
      </c>
      <c r="Q19" s="559" t="s">
        <v>758</v>
      </c>
      <c r="R19" s="267">
        <v>0</v>
      </c>
      <c r="S19" s="267">
        <v>6</v>
      </c>
    </row>
    <row r="20" spans="1:20" ht="48.75" thickBot="1">
      <c r="A20" s="277"/>
      <c r="B20" s="277"/>
      <c r="C20" s="525">
        <v>11</v>
      </c>
      <c r="D20" s="278" t="s">
        <v>110</v>
      </c>
      <c r="E20" s="278" t="s">
        <v>119</v>
      </c>
      <c r="F20" s="283">
        <v>44050</v>
      </c>
      <c r="G20" s="556">
        <v>0.71397449999999996</v>
      </c>
      <c r="H20" s="557">
        <v>1.3236508111245848</v>
      </c>
      <c r="I20" s="558">
        <v>0.23100000000000001</v>
      </c>
      <c r="J20" s="338">
        <v>0.35382275240128436</v>
      </c>
      <c r="K20" s="338">
        <v>0.84419372591763209</v>
      </c>
      <c r="L20" s="559" t="s">
        <v>344</v>
      </c>
      <c r="M20" s="560" t="s">
        <v>771</v>
      </c>
      <c r="N20" s="559" t="s">
        <v>1036</v>
      </c>
      <c r="O20" s="561" t="s">
        <v>770</v>
      </c>
      <c r="P20" s="559">
        <v>3.7274220032840724</v>
      </c>
      <c r="Q20" s="559" t="s">
        <v>758</v>
      </c>
      <c r="R20" s="267">
        <v>0</v>
      </c>
      <c r="S20" s="267">
        <v>6</v>
      </c>
    </row>
    <row r="21" spans="1:20" ht="24.75" thickBot="1">
      <c r="A21" s="277"/>
      <c r="B21" s="277"/>
      <c r="C21" s="525">
        <v>12</v>
      </c>
      <c r="D21" s="278" t="s">
        <v>109</v>
      </c>
      <c r="E21" s="278" t="s">
        <v>116</v>
      </c>
      <c r="F21" s="283">
        <v>44074</v>
      </c>
      <c r="G21" s="556">
        <v>0.61650329999999998</v>
      </c>
      <c r="H21" s="557">
        <v>1.675919739761891</v>
      </c>
      <c r="I21" s="558">
        <v>0.23100000000000001</v>
      </c>
      <c r="J21" s="338">
        <v>0.26935864779290386</v>
      </c>
      <c r="K21" s="338">
        <v>0.64266890397860477</v>
      </c>
      <c r="L21" s="559" t="s">
        <v>344</v>
      </c>
      <c r="M21" s="560" t="s">
        <v>735</v>
      </c>
      <c r="N21" s="559" t="s">
        <v>744</v>
      </c>
      <c r="O21" s="561" t="s">
        <v>772</v>
      </c>
      <c r="P21" s="559">
        <v>3.6617405582922826</v>
      </c>
      <c r="Q21" s="559" t="s">
        <v>758</v>
      </c>
      <c r="R21" s="267">
        <v>0</v>
      </c>
      <c r="S21" s="267">
        <v>6</v>
      </c>
    </row>
    <row r="22" spans="1:20" ht="12.75" thickBot="1">
      <c r="A22" s="277"/>
      <c r="B22" s="277"/>
      <c r="C22" s="525">
        <v>13</v>
      </c>
      <c r="D22" s="278" t="s">
        <v>746</v>
      </c>
      <c r="E22" s="278" t="s">
        <v>1074</v>
      </c>
      <c r="F22" s="283">
        <v>44188</v>
      </c>
      <c r="G22" s="556">
        <v>0.83504619999999996</v>
      </c>
      <c r="H22" s="557">
        <v>0.93856077598623311</v>
      </c>
      <c r="I22" s="558">
        <v>0.23100000000000001</v>
      </c>
      <c r="J22" s="338">
        <v>0.48499760719735113</v>
      </c>
      <c r="K22" s="338">
        <v>1.157166785635976</v>
      </c>
      <c r="L22" s="559" t="s">
        <v>344</v>
      </c>
      <c r="M22" s="560" t="s">
        <v>742</v>
      </c>
      <c r="N22" s="559" t="s">
        <v>743</v>
      </c>
      <c r="O22" s="561" t="s">
        <v>745</v>
      </c>
      <c r="P22" s="559">
        <v>3.3497536945812811</v>
      </c>
      <c r="Q22" s="559" t="s">
        <v>758</v>
      </c>
      <c r="R22" s="267">
        <v>0</v>
      </c>
      <c r="S22" s="267">
        <v>6</v>
      </c>
    </row>
    <row r="23" spans="1:20" ht="63.75" customHeight="1" thickBot="1">
      <c r="A23" s="277"/>
      <c r="B23" s="277"/>
      <c r="C23" s="525">
        <v>14</v>
      </c>
      <c r="D23" s="278" t="s">
        <v>541</v>
      </c>
      <c r="E23" s="278" t="s">
        <v>545</v>
      </c>
      <c r="F23" s="285">
        <v>44435</v>
      </c>
      <c r="G23" s="556">
        <v>0.69880120000000001</v>
      </c>
      <c r="H23" s="557">
        <v>2.3706080914108254</v>
      </c>
      <c r="I23" s="558">
        <v>9.9000000000000019E-2</v>
      </c>
      <c r="J23" s="338">
        <v>0.22283784985184077</v>
      </c>
      <c r="K23" s="338">
        <v>0.53167387757061735</v>
      </c>
      <c r="L23" s="559" t="s">
        <v>261</v>
      </c>
      <c r="M23" s="560" t="s">
        <v>1057</v>
      </c>
      <c r="N23" s="559" t="s">
        <v>1058</v>
      </c>
      <c r="O23" s="563" t="s">
        <v>1059</v>
      </c>
      <c r="P23" s="559">
        <v>2.6748802190280632</v>
      </c>
      <c r="Q23" s="559" t="s">
        <v>729</v>
      </c>
      <c r="R23" s="267">
        <v>1</v>
      </c>
      <c r="S23" s="267">
        <v>7</v>
      </c>
    </row>
    <row r="24" spans="1:20" ht="76.5" customHeight="1" thickBot="1">
      <c r="A24" s="277"/>
      <c r="B24" s="277"/>
      <c r="C24" s="525">
        <v>15</v>
      </c>
      <c r="D24" s="278" t="s">
        <v>747</v>
      </c>
      <c r="E24" s="278" t="s">
        <v>547</v>
      </c>
      <c r="F24" s="285">
        <v>44453</v>
      </c>
      <c r="G24" s="556">
        <v>0.68986899999999995</v>
      </c>
      <c r="H24" s="557">
        <v>1.4257996041474341</v>
      </c>
      <c r="I24" s="558">
        <v>0.20899999999999999</v>
      </c>
      <c r="J24" s="338">
        <v>0.32421589088933622</v>
      </c>
      <c r="K24" s="338">
        <v>0.77355404386532511</v>
      </c>
      <c r="L24" s="559" t="s">
        <v>261</v>
      </c>
      <c r="M24" s="560" t="s">
        <v>1060</v>
      </c>
      <c r="N24" s="559" t="s">
        <v>1068</v>
      </c>
      <c r="O24" s="561" t="s">
        <v>1069</v>
      </c>
      <c r="P24" s="559">
        <v>2.6255989048596851</v>
      </c>
      <c r="Q24" s="559" t="s">
        <v>729</v>
      </c>
      <c r="R24" s="267">
        <v>1</v>
      </c>
      <c r="S24" s="267">
        <v>8</v>
      </c>
    </row>
    <row r="25" spans="1:20" ht="60.75" thickBot="1">
      <c r="A25" s="277"/>
      <c r="B25" s="277"/>
      <c r="C25" s="525">
        <v>16</v>
      </c>
      <c r="D25" s="278" t="s">
        <v>748</v>
      </c>
      <c r="E25" s="278" t="s">
        <v>721</v>
      </c>
      <c r="F25" s="285">
        <v>44518</v>
      </c>
      <c r="G25" s="556">
        <v>0.65673789999999999</v>
      </c>
      <c r="H25" s="557">
        <v>3.1311827445714902</v>
      </c>
      <c r="I25" s="558">
        <v>0.20900000000000002</v>
      </c>
      <c r="J25" s="338">
        <v>0.18889335227663215</v>
      </c>
      <c r="K25" s="338">
        <v>0.45068493130319981</v>
      </c>
      <c r="L25" s="559" t="s">
        <v>261</v>
      </c>
      <c r="M25" s="560" t="s">
        <v>1060</v>
      </c>
      <c r="N25" s="559" t="s">
        <v>1061</v>
      </c>
      <c r="O25" s="561" t="s">
        <v>1062</v>
      </c>
      <c r="P25" s="559">
        <v>2.4476386036960984</v>
      </c>
      <c r="Q25" s="559" t="s">
        <v>729</v>
      </c>
      <c r="R25" s="267">
        <v>1</v>
      </c>
      <c r="S25" s="267">
        <v>9</v>
      </c>
    </row>
    <row r="26" spans="1:20" ht="15.75" customHeight="1" thickBot="1">
      <c r="A26" s="277"/>
      <c r="B26" s="277"/>
      <c r="C26" s="525">
        <v>17</v>
      </c>
      <c r="D26" s="278" t="s">
        <v>717</v>
      </c>
      <c r="E26" s="278" t="s">
        <v>722</v>
      </c>
      <c r="F26" s="285">
        <v>44533</v>
      </c>
      <c r="G26" s="556">
        <v>0.80587010000000003</v>
      </c>
      <c r="H26" s="557">
        <v>1.5012383973050936</v>
      </c>
      <c r="I26" s="558">
        <v>9.9000000000000019E-2</v>
      </c>
      <c r="J26" s="338">
        <v>0.34254216152922112</v>
      </c>
      <c r="K26" s="338">
        <v>0.81727910843130636</v>
      </c>
      <c r="L26" s="559" t="s">
        <v>261</v>
      </c>
      <c r="M26" s="559" t="s">
        <v>1065</v>
      </c>
      <c r="N26" s="559" t="s">
        <v>1064</v>
      </c>
      <c r="O26" s="561" t="s">
        <v>1063</v>
      </c>
      <c r="P26" s="559">
        <v>2.406570841889117</v>
      </c>
      <c r="Q26" s="559" t="s">
        <v>758</v>
      </c>
      <c r="R26" s="267">
        <v>0</v>
      </c>
      <c r="S26" s="267">
        <v>9</v>
      </c>
    </row>
    <row r="27" spans="1:20" ht="54.75" customHeight="1" thickBot="1">
      <c r="A27" s="277"/>
      <c r="B27" s="277"/>
      <c r="C27" s="525">
        <v>18</v>
      </c>
      <c r="D27" s="278" t="s">
        <v>718</v>
      </c>
      <c r="E27" s="278" t="s">
        <v>723</v>
      </c>
      <c r="F27" s="285">
        <v>44540</v>
      </c>
      <c r="G27" s="556">
        <v>0.76416309999999998</v>
      </c>
      <c r="H27" s="557">
        <v>1.3118021390074008</v>
      </c>
      <c r="I27" s="558">
        <v>0.20899999999999999</v>
      </c>
      <c r="J27" s="338">
        <v>0.37502443543858865</v>
      </c>
      <c r="K27" s="338">
        <v>0.89477930210660295</v>
      </c>
      <c r="L27" s="559" t="s">
        <v>261</v>
      </c>
      <c r="M27" s="559" t="s">
        <v>1066</v>
      </c>
      <c r="N27" s="559" t="s">
        <v>1070</v>
      </c>
      <c r="O27" s="561" t="s">
        <v>1082</v>
      </c>
      <c r="P27" s="559">
        <v>2.3874058863791925</v>
      </c>
      <c r="Q27" s="559" t="s">
        <v>729</v>
      </c>
      <c r="R27" s="267">
        <v>1</v>
      </c>
      <c r="S27" s="267">
        <v>10</v>
      </c>
    </row>
    <row r="28" spans="1:20" ht="35.25" customHeight="1" thickBot="1">
      <c r="A28" s="277"/>
      <c r="B28" s="277"/>
      <c r="C28" s="525">
        <v>19</v>
      </c>
      <c r="D28" s="278" t="s">
        <v>719</v>
      </c>
      <c r="E28" s="278" t="s">
        <v>724</v>
      </c>
      <c r="F28" s="285">
        <v>44648</v>
      </c>
      <c r="G28" s="556">
        <v>0.79363070000000002</v>
      </c>
      <c r="H28" s="557">
        <v>1.463101775764621</v>
      </c>
      <c r="I28" s="558">
        <v>9.9000000000000019E-2</v>
      </c>
      <c r="J28" s="338">
        <v>0.34233973515177185</v>
      </c>
      <c r="K28" s="338">
        <v>0.81679613474845769</v>
      </c>
      <c r="L28" s="559" t="s">
        <v>261</v>
      </c>
      <c r="M28" s="559" t="s">
        <v>1066</v>
      </c>
      <c r="N28" s="559" t="s">
        <v>1078</v>
      </c>
      <c r="O28" s="561" t="s">
        <v>1081</v>
      </c>
      <c r="P28" s="559">
        <v>2.0912408759124088</v>
      </c>
      <c r="Q28" s="559" t="s">
        <v>729</v>
      </c>
      <c r="R28" s="267">
        <v>1</v>
      </c>
      <c r="S28" s="267">
        <v>11</v>
      </c>
    </row>
    <row r="29" spans="1:20" ht="48.75" thickBot="1">
      <c r="A29" s="277"/>
      <c r="B29" s="277"/>
      <c r="C29" s="525">
        <v>20</v>
      </c>
      <c r="D29" s="278" t="s">
        <v>720</v>
      </c>
      <c r="E29" s="278" t="s">
        <v>725</v>
      </c>
      <c r="F29" s="285">
        <v>44712</v>
      </c>
      <c r="G29" s="556">
        <v>0.67191140000000005</v>
      </c>
      <c r="H29" s="557" t="e">
        <v>#VALUE!</v>
      </c>
      <c r="I29" s="558">
        <v>0.20899999999999999</v>
      </c>
      <c r="J29" s="558" t="e">
        <v>#VALUE!</v>
      </c>
      <c r="K29" s="558" t="e">
        <v>#VALUE!</v>
      </c>
      <c r="L29" s="559" t="s">
        <v>261</v>
      </c>
      <c r="M29" s="559" t="s">
        <v>1065</v>
      </c>
      <c r="N29" s="559" t="s">
        <v>1083</v>
      </c>
      <c r="O29" s="561" t="s">
        <v>1079</v>
      </c>
      <c r="P29" s="559">
        <v>1.916058394160584</v>
      </c>
      <c r="Q29" s="559" t="s">
        <v>758</v>
      </c>
      <c r="R29" s="267">
        <v>0</v>
      </c>
      <c r="S29" s="267">
        <v>11</v>
      </c>
    </row>
    <row r="30" spans="1:20" ht="36.75" thickBot="1">
      <c r="A30" s="277"/>
      <c r="B30" s="277"/>
      <c r="C30" s="525">
        <v>21</v>
      </c>
      <c r="D30" s="278" t="s">
        <v>1000</v>
      </c>
      <c r="E30" s="278" t="s">
        <v>1001</v>
      </c>
      <c r="F30" s="285">
        <v>44840</v>
      </c>
      <c r="G30" s="556">
        <v>0.57813720000000002</v>
      </c>
      <c r="H30" s="557" t="e">
        <v>#VALUE!</v>
      </c>
      <c r="I30" s="558">
        <v>0.23100000000000001</v>
      </c>
      <c r="J30" s="558" t="e">
        <v>#VALUE!</v>
      </c>
      <c r="K30" s="558" t="e">
        <v>#VALUE!</v>
      </c>
      <c r="L30" s="559" t="s">
        <v>261</v>
      </c>
      <c r="M30" s="559" t="s">
        <v>1065</v>
      </c>
      <c r="N30" s="559" t="s">
        <v>1036</v>
      </c>
      <c r="O30" s="561" t="s">
        <v>1080</v>
      </c>
      <c r="P30" s="559">
        <v>1.5656934306569343</v>
      </c>
      <c r="Q30" s="559" t="s">
        <v>758</v>
      </c>
    </row>
    <row r="31" spans="1:20" ht="15.75" customHeight="1" thickBot="1">
      <c r="A31" s="277"/>
      <c r="B31" s="277"/>
      <c r="C31" s="525">
        <v>22</v>
      </c>
      <c r="D31" s="278" t="s">
        <v>1072</v>
      </c>
      <c r="E31" s="278"/>
      <c r="F31" s="285">
        <v>45012</v>
      </c>
      <c r="G31" s="556" t="e">
        <v>#N/A</v>
      </c>
      <c r="H31" s="557" t="e">
        <v>#N/A</v>
      </c>
      <c r="I31" s="278"/>
      <c r="J31" s="558" t="e">
        <v>#N/A</v>
      </c>
      <c r="K31" s="558" t="e">
        <v>#N/A</v>
      </c>
      <c r="L31" s="559" t="s">
        <v>261</v>
      </c>
      <c r="M31" s="278"/>
      <c r="N31" s="285"/>
      <c r="O31" s="278"/>
      <c r="P31" s="559">
        <v>1.094391244870041</v>
      </c>
      <c r="Q31" s="559" t="s">
        <v>758</v>
      </c>
    </row>
    <row r="32" spans="1:20" ht="15.75" customHeight="1" thickBot="1">
      <c r="A32" s="277"/>
      <c r="B32" s="277"/>
      <c r="C32" s="525">
        <v>23</v>
      </c>
      <c r="D32" s="278" t="s">
        <v>1073</v>
      </c>
      <c r="E32" s="278"/>
      <c r="F32" s="285">
        <v>45026</v>
      </c>
      <c r="G32" s="556" t="e">
        <v>#N/A</v>
      </c>
      <c r="H32" s="557" t="e">
        <v>#N/A</v>
      </c>
      <c r="I32" s="278"/>
      <c r="J32" s="558" t="e">
        <v>#N/A</v>
      </c>
      <c r="K32" s="558" t="e">
        <v>#N/A</v>
      </c>
      <c r="L32" s="559" t="s">
        <v>261</v>
      </c>
      <c r="M32" s="559"/>
      <c r="N32" s="559"/>
      <c r="O32" s="559"/>
      <c r="P32" s="559">
        <v>1.0560875512995895</v>
      </c>
      <c r="Q32" s="559" t="s">
        <v>758</v>
      </c>
    </row>
    <row r="33" spans="1:17" ht="15.75" customHeight="1" thickBot="1">
      <c r="A33" s="286"/>
      <c r="B33" s="286"/>
      <c r="D33" s="276"/>
      <c r="E33" s="276"/>
      <c r="F33" s="564"/>
      <c r="G33" s="341">
        <v>0.68278226363636374</v>
      </c>
      <c r="H33" s="545">
        <v>1.7521146263455092</v>
      </c>
      <c r="I33" s="336"/>
      <c r="J33" s="341">
        <v>0.29427484907490886</v>
      </c>
      <c r="K33" s="341">
        <v>0.70211703345365306</v>
      </c>
      <c r="L33" s="276"/>
      <c r="M33" s="276"/>
      <c r="N33" s="276"/>
      <c r="O33" s="276"/>
      <c r="P33" s="276"/>
      <c r="Q33" s="276"/>
    </row>
    <row r="34" spans="1:17" ht="15.75" customHeight="1">
      <c r="A34" s="286"/>
      <c r="B34" s="286"/>
      <c r="D34" s="276"/>
      <c r="E34" s="276"/>
      <c r="F34" s="564"/>
      <c r="G34" s="565"/>
      <c r="H34" s="566"/>
      <c r="I34" s="566"/>
      <c r="J34" s="567"/>
      <c r="K34" s="567"/>
      <c r="L34" s="568"/>
      <c r="O34" s="284"/>
      <c r="P34" s="284"/>
      <c r="Q34" s="284"/>
    </row>
    <row r="35" spans="1:17" ht="15.75" customHeight="1">
      <c r="A35" s="286"/>
      <c r="B35" s="286"/>
      <c r="C35" s="40" t="s">
        <v>773</v>
      </c>
      <c r="D35" s="276"/>
      <c r="E35" s="276"/>
      <c r="F35" s="564"/>
      <c r="G35" s="565"/>
      <c r="H35" s="566"/>
      <c r="I35" s="566"/>
      <c r="J35" s="567"/>
      <c r="K35" s="567"/>
      <c r="L35" s="568"/>
      <c r="O35" s="284"/>
      <c r="P35" s="284"/>
      <c r="Q35" s="284"/>
    </row>
    <row r="36" spans="1:17" ht="15.75" customHeight="1">
      <c r="A36" s="286"/>
      <c r="B36" s="286"/>
      <c r="C36" s="542" t="s">
        <v>1071</v>
      </c>
      <c r="D36" s="276"/>
      <c r="E36" s="276"/>
      <c r="F36" s="564"/>
      <c r="G36" s="565"/>
      <c r="H36" s="566"/>
      <c r="I36" s="566"/>
      <c r="J36" s="567"/>
      <c r="K36" s="567"/>
      <c r="L36" s="568"/>
      <c r="O36" s="284"/>
      <c r="P36" s="284"/>
      <c r="Q36" s="284"/>
    </row>
    <row r="37" spans="1:17" ht="15.75" customHeight="1">
      <c r="A37" s="286"/>
      <c r="B37" s="286"/>
      <c r="C37" s="569"/>
      <c r="D37" s="276"/>
      <c r="E37" s="276"/>
      <c r="F37" s="564"/>
      <c r="G37" s="565"/>
      <c r="H37" s="566"/>
      <c r="I37" s="566"/>
      <c r="J37" s="567"/>
      <c r="K37" s="567"/>
      <c r="L37" s="568"/>
      <c r="O37" s="284"/>
      <c r="P37" s="284"/>
      <c r="Q37" s="284"/>
    </row>
    <row r="38" spans="1:17" ht="15.75" customHeight="1">
      <c r="A38" s="286"/>
      <c r="B38" s="286"/>
      <c r="C38" s="569"/>
      <c r="D38" s="276"/>
      <c r="E38" s="276"/>
      <c r="F38" s="564"/>
      <c r="G38" s="565"/>
      <c r="H38" s="566"/>
      <c r="I38" s="566"/>
      <c r="J38" s="567"/>
      <c r="K38" s="567"/>
      <c r="L38" s="568"/>
      <c r="O38" s="284"/>
      <c r="P38" s="284"/>
      <c r="Q38" s="284"/>
    </row>
    <row r="39" spans="1:17" s="293" customFormat="1" ht="15.75" customHeight="1">
      <c r="N39" s="79"/>
      <c r="O39" s="79"/>
      <c r="P39" s="79"/>
      <c r="Q39" s="294"/>
    </row>
    <row r="40" spans="1:17" s="295" customFormat="1" ht="17.25" thickBot="1">
      <c r="C40" s="323" t="s">
        <v>760</v>
      </c>
    </row>
    <row r="41" spans="1:17" s="295" customFormat="1" ht="12.75" thickBot="1">
      <c r="C41" s="296" t="s">
        <v>338</v>
      </c>
      <c r="D41" s="296" t="s">
        <v>339</v>
      </c>
      <c r="E41" s="296" t="s">
        <v>530</v>
      </c>
      <c r="F41" s="296" t="s">
        <v>730</v>
      </c>
      <c r="G41" s="296" t="s">
        <v>533</v>
      </c>
      <c r="H41" s="297" t="s">
        <v>531</v>
      </c>
    </row>
    <row r="42" spans="1:17" s="295" customFormat="1" ht="12.75" thickBot="1">
      <c r="A42" s="343">
        <v>1</v>
      </c>
      <c r="B42" s="343"/>
      <c r="C42" s="298" t="str">
        <f t="shared" ref="C42:C55" si="0">IFERROR(INDEX($D$10:$D$32,MATCH(A42,$S$10:$S$29,0)),"")</f>
        <v>에이리츠</v>
      </c>
      <c r="D42" s="298" t="str">
        <f>IFERROR(INDEX($L$10:$L$33,MATCH(C42,$D$10:$D$32,0)),"")</f>
        <v>자기관리</v>
      </c>
      <c r="E42" s="299">
        <f>IFERROR(INDEX($G$10:$G$32,MATCH(C42,$D$10:$D$32,0)),"")</f>
        <v>0.64424459999999995</v>
      </c>
      <c r="F42" s="300">
        <f>IFERROR(INDEX($H$10:$H$32,MATCH(C42,$D$10:$D$32,0)),"")</f>
        <v>2.4405186791809941</v>
      </c>
      <c r="G42" s="299">
        <f>IFERROR(INDEX($J$10:$J$32,MATCH(C42,$D$10:$D$32,0)),"")</f>
        <v>0.21984491784251803</v>
      </c>
      <c r="H42" s="299">
        <f>IFERROR(INDEX($K$10:$K$32,MATCH(C42,$D$10:$D$32,0)),"")</f>
        <v>0.52453297324148374</v>
      </c>
    </row>
    <row r="43" spans="1:17" s="295" customFormat="1" ht="12.75" thickBot="1">
      <c r="A43" s="343">
        <v>2</v>
      </c>
      <c r="B43" s="343"/>
      <c r="C43" s="298" t="str">
        <f t="shared" si="0"/>
        <v>케이탑리츠</v>
      </c>
      <c r="D43" s="298" t="str">
        <f t="shared" ref="D43:D55" si="1">IFERROR(INDEX($L$10:$L$33,MATCH(C43,$D$10:$D$32,0)),"")</f>
        <v>자기관리</v>
      </c>
      <c r="E43" s="299">
        <f t="shared" ref="E43:E53" si="2">IFERROR(INDEX($G$10:$G$32,MATCH(C43,$D$10:$D$32,0)),"")</f>
        <v>0.82383399999999996</v>
      </c>
      <c r="F43" s="300">
        <f t="shared" ref="F43:F53" si="3">IFERROR(INDEX($H$10:$H$32,MATCH(C43,$D$10:$D$32,0)),"")</f>
        <v>1.5935511478582172</v>
      </c>
      <c r="G43" s="299">
        <f t="shared" ref="G43:G53" si="4">IFERROR(INDEX($J$10:$J$32,MATCH(C43,$D$10:$D$32,0)),"")</f>
        <v>0.36444785656746603</v>
      </c>
      <c r="H43" s="299">
        <f t="shared" ref="H43:H53" si="5">IFERROR(INDEX($K$10:$K$32,MATCH(C43,$D$10:$D$32,0)),"")</f>
        <v>0.86954440281287881</v>
      </c>
    </row>
    <row r="44" spans="1:17" s="295" customFormat="1" ht="12.75" thickBot="1">
      <c r="A44" s="343">
        <v>3</v>
      </c>
      <c r="B44" s="343"/>
      <c r="C44" s="298" t="str">
        <f t="shared" si="0"/>
        <v>이리츠코크렙</v>
      </c>
      <c r="D44" s="298" t="str">
        <f t="shared" si="1"/>
        <v>기업구조조정</v>
      </c>
      <c r="E44" s="299">
        <f t="shared" si="2"/>
        <v>0.58807390000000004</v>
      </c>
      <c r="F44" s="300">
        <f t="shared" si="3"/>
        <v>1.0745946660622936</v>
      </c>
      <c r="G44" s="299">
        <f t="shared" si="4"/>
        <v>0.3178770310414768</v>
      </c>
      <c r="H44" s="299">
        <f t="shared" si="5"/>
        <v>0.75843001445591884</v>
      </c>
    </row>
    <row r="45" spans="1:17" s="295" customFormat="1" ht="12.75" thickBot="1">
      <c r="A45" s="343">
        <v>4</v>
      </c>
      <c r="B45" s="343"/>
      <c r="C45" s="298" t="str">
        <f t="shared" si="0"/>
        <v>신한알파리츠</v>
      </c>
      <c r="D45" s="298" t="str">
        <f t="shared" si="1"/>
        <v>위탁관리</v>
      </c>
      <c r="E45" s="299">
        <f t="shared" si="2"/>
        <v>0.52265720000000004</v>
      </c>
      <c r="F45" s="300">
        <f t="shared" si="3"/>
        <v>1.7196696102989415</v>
      </c>
      <c r="G45" s="299">
        <f t="shared" si="4"/>
        <v>0.22504795230563515</v>
      </c>
      <c r="H45" s="299">
        <f t="shared" si="5"/>
        <v>0.53694701111690879</v>
      </c>
    </row>
    <row r="46" spans="1:17" s="295" customFormat="1" ht="12.75" thickBot="1">
      <c r="A46" s="343">
        <v>5</v>
      </c>
      <c r="B46" s="343"/>
      <c r="C46" s="298" t="str">
        <f t="shared" si="0"/>
        <v>롯데리츠</v>
      </c>
      <c r="D46" s="298" t="str">
        <f t="shared" si="1"/>
        <v>위탁관리</v>
      </c>
      <c r="E46" s="299">
        <f t="shared" si="2"/>
        <v>0.63634049999999998</v>
      </c>
      <c r="F46" s="300">
        <f t="shared" si="3"/>
        <v>0.86386291418688987</v>
      </c>
      <c r="G46" s="299">
        <f t="shared" si="4"/>
        <v>0.37802804963307329</v>
      </c>
      <c r="H46" s="299">
        <f t="shared" si="5"/>
        <v>0.90194569330347352</v>
      </c>
    </row>
    <row r="47" spans="1:17" s="295" customFormat="1" ht="12.75" thickBot="1">
      <c r="A47" s="343">
        <v>6</v>
      </c>
      <c r="B47" s="343"/>
      <c r="C47" s="298" t="str">
        <f t="shared" si="0"/>
        <v>미래에셋맵스리츠</v>
      </c>
      <c r="D47" s="298" t="str">
        <f t="shared" si="1"/>
        <v>위탁관리</v>
      </c>
      <c r="E47" s="299">
        <f t="shared" si="2"/>
        <v>0.6922528</v>
      </c>
      <c r="F47" s="300">
        <f t="shared" si="3"/>
        <v>1.87856951731149</v>
      </c>
      <c r="G47" s="299">
        <f t="shared" si="4"/>
        <v>0.27846626882565872</v>
      </c>
      <c r="H47" s="299">
        <f t="shared" si="5"/>
        <v>0.66439898346531678</v>
      </c>
    </row>
    <row r="48" spans="1:17" s="295" customFormat="1" ht="12.75" thickBot="1">
      <c r="A48" s="343">
        <v>7</v>
      </c>
      <c r="B48" s="343"/>
      <c r="C48" s="298" t="str">
        <f t="shared" si="0"/>
        <v>디앤디플랫폼리츠</v>
      </c>
      <c r="D48" s="298" t="str">
        <f t="shared" si="1"/>
        <v>위탁관리</v>
      </c>
      <c r="E48" s="299">
        <f t="shared" si="2"/>
        <v>0.69880120000000001</v>
      </c>
      <c r="F48" s="300">
        <f t="shared" si="3"/>
        <v>2.3706080914108254</v>
      </c>
      <c r="G48" s="299">
        <f t="shared" si="4"/>
        <v>0.22283784985184077</v>
      </c>
      <c r="H48" s="299">
        <f t="shared" si="5"/>
        <v>0.53167387757061735</v>
      </c>
    </row>
    <row r="49" spans="1:18" s="295" customFormat="1" ht="12.75" thickBot="1">
      <c r="A49" s="343">
        <v>8</v>
      </c>
      <c r="B49" s="343"/>
      <c r="C49" s="298" t="str">
        <f t="shared" si="0"/>
        <v>SK리츠</v>
      </c>
      <c r="D49" s="298" t="str">
        <f t="shared" si="1"/>
        <v>위탁관리</v>
      </c>
      <c r="E49" s="299">
        <f t="shared" si="2"/>
        <v>0.68986899999999995</v>
      </c>
      <c r="F49" s="300">
        <f t="shared" si="3"/>
        <v>1.4257996041474341</v>
      </c>
      <c r="G49" s="299">
        <f t="shared" si="4"/>
        <v>0.32421589088933622</v>
      </c>
      <c r="H49" s="299">
        <f t="shared" si="5"/>
        <v>0.77355404386532511</v>
      </c>
    </row>
    <row r="50" spans="1:18" s="295" customFormat="1" ht="12.75" thickBot="1">
      <c r="A50" s="343">
        <v>9</v>
      </c>
      <c r="B50" s="343"/>
      <c r="C50" s="298" t="str">
        <f t="shared" si="0"/>
        <v>NH올원리츠</v>
      </c>
      <c r="D50" s="298" t="str">
        <f t="shared" si="1"/>
        <v>위탁관리</v>
      </c>
      <c r="E50" s="299">
        <f t="shared" si="2"/>
        <v>0.65673789999999999</v>
      </c>
      <c r="F50" s="300">
        <f t="shared" si="3"/>
        <v>3.1311827445714902</v>
      </c>
      <c r="G50" s="299">
        <f t="shared" si="4"/>
        <v>0.18889335227663215</v>
      </c>
      <c r="H50" s="299">
        <f t="shared" si="5"/>
        <v>0.45068493130319981</v>
      </c>
    </row>
    <row r="51" spans="1:18" s="295" customFormat="1" ht="12.75" thickBot="1">
      <c r="A51" s="343">
        <v>10</v>
      </c>
      <c r="B51" s="343"/>
      <c r="C51" s="298" t="str">
        <f t="shared" si="0"/>
        <v>신한서부티엔디리츠</v>
      </c>
      <c r="D51" s="298" t="str">
        <f t="shared" si="1"/>
        <v>위탁관리</v>
      </c>
      <c r="E51" s="299">
        <f t="shared" si="2"/>
        <v>0.76416309999999998</v>
      </c>
      <c r="F51" s="300">
        <f t="shared" si="3"/>
        <v>1.3118021390074008</v>
      </c>
      <c r="G51" s="299">
        <f t="shared" si="4"/>
        <v>0.37502443543858865</v>
      </c>
      <c r="H51" s="299">
        <f t="shared" si="5"/>
        <v>0.89477930210660295</v>
      </c>
    </row>
    <row r="52" spans="1:18" s="295" customFormat="1" ht="12.75" thickBot="1">
      <c r="A52" s="343">
        <v>11</v>
      </c>
      <c r="B52" s="343"/>
      <c r="C52" s="298" t="str">
        <f t="shared" si="0"/>
        <v>코람코더원리츠</v>
      </c>
      <c r="D52" s="298" t="str">
        <f t="shared" si="1"/>
        <v>위탁관리</v>
      </c>
      <c r="E52" s="299">
        <f t="shared" si="2"/>
        <v>0.79363070000000002</v>
      </c>
      <c r="F52" s="300">
        <f t="shared" si="3"/>
        <v>1.463101775764621</v>
      </c>
      <c r="G52" s="299">
        <f t="shared" si="4"/>
        <v>0.34233973515177185</v>
      </c>
      <c r="H52" s="299">
        <f t="shared" si="5"/>
        <v>0.81679613474845769</v>
      </c>
    </row>
    <row r="53" spans="1:18" s="295" customFormat="1" ht="12.75" thickBot="1">
      <c r="A53" s="343">
        <v>12</v>
      </c>
      <c r="B53" s="343"/>
      <c r="C53" s="298" t="str">
        <f t="shared" si="0"/>
        <v/>
      </c>
      <c r="D53" s="298" t="str">
        <f t="shared" si="1"/>
        <v/>
      </c>
      <c r="E53" s="299" t="str">
        <f t="shared" si="2"/>
        <v/>
      </c>
      <c r="F53" s="300" t="str">
        <f t="shared" si="3"/>
        <v/>
      </c>
      <c r="G53" s="299" t="str">
        <f t="shared" si="4"/>
        <v/>
      </c>
      <c r="H53" s="299" t="str">
        <f t="shared" si="5"/>
        <v/>
      </c>
    </row>
    <row r="54" spans="1:18" s="295" customFormat="1" ht="12.75" thickBot="1">
      <c r="A54" s="343"/>
      <c r="B54" s="343"/>
      <c r="C54" s="298" t="str">
        <f t="shared" si="0"/>
        <v/>
      </c>
      <c r="D54" s="298" t="str">
        <f t="shared" si="1"/>
        <v/>
      </c>
      <c r="E54" s="299"/>
      <c r="F54" s="300"/>
      <c r="G54" s="299"/>
      <c r="H54" s="299"/>
    </row>
    <row r="55" spans="1:18" s="295" customFormat="1" ht="12.75" thickBot="1">
      <c r="A55" s="343"/>
      <c r="B55" s="343"/>
      <c r="C55" s="298" t="str">
        <f t="shared" si="0"/>
        <v/>
      </c>
      <c r="D55" s="298" t="str">
        <f t="shared" si="1"/>
        <v/>
      </c>
      <c r="E55" s="299"/>
      <c r="F55" s="300"/>
      <c r="G55" s="299"/>
      <c r="H55" s="299"/>
    </row>
    <row r="56" spans="1:18" s="295" customFormat="1" ht="12.75" thickBot="1">
      <c r="C56" s="301" t="s">
        <v>345</v>
      </c>
      <c r="D56" s="302" t="s">
        <v>346</v>
      </c>
      <c r="E56" s="303">
        <f>AVERAGE(E42:E55)</f>
        <v>0.68278226363636374</v>
      </c>
      <c r="F56" s="303">
        <f t="shared" ref="F56:H56" si="6">AVERAGE(F42:F55)</f>
        <v>1.7521146263455092</v>
      </c>
      <c r="G56" s="303">
        <f t="shared" si="6"/>
        <v>0.29427484907490886</v>
      </c>
      <c r="H56" s="303">
        <f t="shared" si="6"/>
        <v>0.70211703345365306</v>
      </c>
    </row>
    <row r="57" spans="1:18" s="295" customFormat="1" ht="12">
      <c r="E57" s="295" t="b">
        <f>G33=E56</f>
        <v>1</v>
      </c>
      <c r="F57" s="295" t="b">
        <f>H33=F56</f>
        <v>1</v>
      </c>
      <c r="G57" s="295" t="b">
        <f>G56=J33</f>
        <v>1</v>
      </c>
      <c r="H57" s="295" t="b">
        <f>H56=K33</f>
        <v>1</v>
      </c>
    </row>
    <row r="58" spans="1:18" s="295" customFormat="1" ht="12"/>
    <row r="59" spans="1:18" s="295" customFormat="1" ht="17.25" thickBot="1">
      <c r="C59" s="75" t="s">
        <v>79</v>
      </c>
      <c r="D59" s="70"/>
      <c r="E59" s="70"/>
      <c r="F59" s="304"/>
    </row>
    <row r="60" spans="1:18" s="295" customFormat="1" ht="17.25" thickBot="1">
      <c r="C60" s="305" t="s">
        <v>69</v>
      </c>
      <c r="D60" s="306" t="s">
        <v>70</v>
      </c>
      <c r="E60" s="431">
        <f>N6</f>
        <v>45473</v>
      </c>
      <c r="F60" s="70"/>
      <c r="G60" s="436">
        <v>45382</v>
      </c>
      <c r="K60" s="570"/>
      <c r="L60" s="570"/>
      <c r="M60" s="570"/>
      <c r="N60" s="570"/>
      <c r="O60" s="570"/>
      <c r="P60" s="570"/>
      <c r="Q60" s="570"/>
      <c r="R60" s="570"/>
    </row>
    <row r="61" spans="1:18" s="295" customFormat="1" ht="12.75" thickBot="1">
      <c r="C61" s="307" t="s">
        <v>534</v>
      </c>
      <c r="D61" s="512" t="s">
        <v>72</v>
      </c>
      <c r="E61" s="308">
        <f>G33</f>
        <v>0.68278226363636374</v>
      </c>
      <c r="G61" s="432">
        <v>0.65596442999999993</v>
      </c>
      <c r="K61" s="571"/>
      <c r="L61" s="571"/>
      <c r="M61" s="571"/>
      <c r="N61" s="571"/>
      <c r="O61" s="571"/>
      <c r="P61" s="571"/>
      <c r="Q61" s="571"/>
      <c r="R61" s="571"/>
    </row>
    <row r="62" spans="1:18" s="295" customFormat="1" ht="12.75" thickBot="1">
      <c r="C62" s="307" t="s">
        <v>73</v>
      </c>
      <c r="D62" s="512" t="s">
        <v>72</v>
      </c>
      <c r="E62" s="309">
        <f>H33</f>
        <v>1.7521146263455092</v>
      </c>
      <c r="G62" s="433">
        <v>2.0304065873053907</v>
      </c>
      <c r="K62" s="572"/>
      <c r="L62" s="572"/>
      <c r="M62" s="572"/>
      <c r="N62" s="572"/>
      <c r="O62" s="572"/>
      <c r="P62" s="572"/>
      <c r="Q62" s="572"/>
      <c r="R62" s="572"/>
    </row>
    <row r="63" spans="1:18" s="295" customFormat="1" ht="24.75" thickBot="1">
      <c r="C63" s="310" t="s">
        <v>90</v>
      </c>
      <c r="D63" s="513" t="s">
        <v>749</v>
      </c>
      <c r="E63" s="308">
        <f>J33</f>
        <v>0.29427484907490886</v>
      </c>
      <c r="G63" s="432">
        <v>0.25596007466350862</v>
      </c>
      <c r="K63" s="571"/>
      <c r="L63" s="571"/>
      <c r="M63" s="571"/>
      <c r="N63" s="571"/>
      <c r="O63" s="571"/>
      <c r="P63" s="571"/>
      <c r="Q63" s="571"/>
      <c r="R63" s="573"/>
    </row>
    <row r="64" spans="1:18" s="295" customFormat="1" ht="24.75" thickBot="1">
      <c r="C64" s="312" t="s">
        <v>89</v>
      </c>
      <c r="D64" s="513" t="s">
        <v>750</v>
      </c>
      <c r="E64" s="308">
        <f>E63*(1+$E$62*(1-$E$69))</f>
        <v>0.70211703345365295</v>
      </c>
      <c r="G64" s="432">
        <v>0.66704516481552689</v>
      </c>
      <c r="K64" s="571"/>
      <c r="L64" s="571"/>
      <c r="M64" s="571"/>
      <c r="N64" s="571"/>
      <c r="O64" s="571"/>
      <c r="P64" s="571"/>
      <c r="Q64" s="571"/>
      <c r="R64" s="571"/>
    </row>
    <row r="65" spans="3:18" s="295" customFormat="1" ht="24.75" thickBot="1">
      <c r="C65" s="312" t="s">
        <v>88</v>
      </c>
      <c r="D65" s="513" t="s">
        <v>85</v>
      </c>
      <c r="E65" s="313">
        <f>E70</f>
        <v>3.6499999999999998E-2</v>
      </c>
      <c r="G65" s="434">
        <v>3.6400000000000002E-2</v>
      </c>
      <c r="K65" s="572"/>
      <c r="L65" s="572"/>
      <c r="M65" s="572"/>
      <c r="N65" s="572"/>
      <c r="O65" s="572"/>
      <c r="P65" s="572"/>
      <c r="Q65" s="572"/>
      <c r="R65" s="572"/>
    </row>
    <row r="66" spans="3:18" s="295" customFormat="1" ht="24.75" thickBot="1">
      <c r="C66" s="312" t="s">
        <v>87</v>
      </c>
      <c r="D66" s="513" t="s">
        <v>86</v>
      </c>
      <c r="E66" s="314">
        <f>E71</f>
        <v>0.114</v>
      </c>
      <c r="G66" s="434">
        <v>0.1115</v>
      </c>
      <c r="K66" s="572"/>
      <c r="L66" s="572"/>
      <c r="M66" s="572"/>
      <c r="N66" s="572"/>
      <c r="O66" s="572"/>
      <c r="P66" s="572"/>
      <c r="Q66" s="572"/>
      <c r="R66" s="572"/>
    </row>
    <row r="67" spans="3:18" s="295" customFormat="1" ht="12.75" thickBot="1">
      <c r="C67" s="315" t="s">
        <v>91</v>
      </c>
      <c r="D67" s="316" t="s">
        <v>75</v>
      </c>
      <c r="E67" s="317">
        <f>E65+E64*E66</f>
        <v>0.11654134181371645</v>
      </c>
      <c r="F67" s="318"/>
      <c r="G67" s="435">
        <v>0.11077553587693126</v>
      </c>
      <c r="H67" s="318">
        <f>E67-G67</f>
        <v>5.7658059367851899E-3</v>
      </c>
      <c r="K67" s="572"/>
      <c r="L67" s="572"/>
      <c r="M67" s="572"/>
      <c r="N67" s="572"/>
      <c r="O67" s="572"/>
      <c r="P67" s="572"/>
      <c r="Q67" s="572"/>
      <c r="R67" s="572"/>
    </row>
    <row r="68" spans="3:18" ht="15.75" customHeight="1">
      <c r="K68" s="572"/>
      <c r="L68" s="572"/>
    </row>
    <row r="69" spans="3:18" ht="15.75" customHeight="1" thickBot="1">
      <c r="D69" s="77" t="s">
        <v>80</v>
      </c>
      <c r="E69" s="333">
        <v>0.20899999999999999</v>
      </c>
    </row>
    <row r="70" spans="3:18" ht="15.75" customHeight="1">
      <c r="C70" s="507">
        <v>45412</v>
      </c>
      <c r="D70" s="77" t="s">
        <v>81</v>
      </c>
      <c r="E70" s="506">
        <v>3.6499999999999998E-2</v>
      </c>
    </row>
    <row r="71" spans="3:18" ht="15.75" customHeight="1">
      <c r="C71" s="507">
        <v>45412</v>
      </c>
      <c r="D71" s="77" t="s">
        <v>82</v>
      </c>
      <c r="E71" s="76">
        <v>0.114</v>
      </c>
    </row>
    <row r="77" spans="3:18" ht="15.75" customHeight="1">
      <c r="C77" s="267" t="s">
        <v>1075</v>
      </c>
    </row>
    <row r="746" spans="3:11" ht="15.75" customHeight="1">
      <c r="C746" s="319"/>
      <c r="D746" s="319"/>
      <c r="E746" s="319"/>
      <c r="F746" s="319"/>
      <c r="G746" s="319"/>
      <c r="H746" s="319"/>
      <c r="I746" s="319"/>
      <c r="J746" s="319"/>
      <c r="K746" s="319"/>
    </row>
    <row r="747" spans="3:11" s="319" customFormat="1" ht="15.75" customHeight="1"/>
    <row r="748" spans="3:11" s="319" customFormat="1" ht="15.75" customHeight="1">
      <c r="C748" s="267"/>
      <c r="D748" s="267"/>
      <c r="E748" s="267"/>
      <c r="F748" s="267"/>
      <c r="G748" s="267"/>
      <c r="H748" s="267"/>
      <c r="I748" s="267"/>
      <c r="J748" s="267"/>
      <c r="K748" s="267"/>
    </row>
  </sheetData>
  <autoFilter ref="C9:L9" xr:uid="{00000000-0009-0000-0000-000000000000}">
    <sortState xmlns:xlrd2="http://schemas.microsoft.com/office/spreadsheetml/2017/richdata2" ref="C13:M28">
      <sortCondition ref="C12"/>
    </sortState>
  </autoFilter>
  <phoneticPr fontId="2" type="noConversion"/>
  <conditionalFormatting sqref="G33:I33">
    <cfRule type="expression" dxfId="48" priority="14">
      <formula>$L33="O"</formula>
    </cfRule>
  </conditionalFormatting>
  <conditionalFormatting sqref="P31:P32 C11:F30 C10:Q10 I11:Q30 G11:H32">
    <cfRule type="expression" dxfId="47" priority="15">
      <formula>$Q10="O"</formula>
    </cfRule>
  </conditionalFormatting>
  <conditionalFormatting sqref="J22:K30">
    <cfRule type="expression" dxfId="46" priority="13">
      <formula>$Q22="O"</formula>
    </cfRule>
  </conditionalFormatting>
  <conditionalFormatting sqref="I22:I30">
    <cfRule type="expression" dxfId="45" priority="12">
      <formula>$P22="O"</formula>
    </cfRule>
  </conditionalFormatting>
  <conditionalFormatting sqref="C31:F32 M31:O31 I31:I32">
    <cfRule type="expression" dxfId="44" priority="11">
      <formula>$Q31="O"</formula>
    </cfRule>
  </conditionalFormatting>
  <conditionalFormatting sqref="J29:K30">
    <cfRule type="expression" dxfId="43" priority="10">
      <formula>$P29="O"</formula>
    </cfRule>
  </conditionalFormatting>
  <conditionalFormatting sqref="J33">
    <cfRule type="expression" dxfId="42" priority="5">
      <formula>$L33="O"</formula>
    </cfRule>
  </conditionalFormatting>
  <conditionalFormatting sqref="K33">
    <cfRule type="expression" dxfId="41" priority="9">
      <formula>$L33="O"</formula>
    </cfRule>
  </conditionalFormatting>
  <conditionalFormatting sqref="L33:Q33">
    <cfRule type="expression" dxfId="40" priority="8">
      <formula>$Q33="O"</formula>
    </cfRule>
  </conditionalFormatting>
  <conditionalFormatting sqref="L31">
    <cfRule type="expression" dxfId="39" priority="7">
      <formula>$Q31="O"</formula>
    </cfRule>
  </conditionalFormatting>
  <conditionalFormatting sqref="L32:O32">
    <cfRule type="expression" dxfId="38" priority="6">
      <formula>$Q32="O"</formula>
    </cfRule>
  </conditionalFormatting>
  <conditionalFormatting sqref="J31:K32">
    <cfRule type="expression" dxfId="37" priority="4">
      <formula>$Q31="O"</formula>
    </cfRule>
  </conditionalFormatting>
  <conditionalFormatting sqref="J31:K32">
    <cfRule type="expression" dxfId="36" priority="3">
      <formula>$Q31="O"</formula>
    </cfRule>
  </conditionalFormatting>
  <conditionalFormatting sqref="J31:K32">
    <cfRule type="expression" dxfId="35" priority="2">
      <formula>$P31="O"</formula>
    </cfRule>
  </conditionalFormatting>
  <conditionalFormatting sqref="Q31:Q32">
    <cfRule type="expression" dxfId="34" priority="1">
      <formula>$Q31="O"</formula>
    </cfRule>
  </conditionalFormatting>
  <dataValidations count="1">
    <dataValidation type="list" allowBlank="1" showInputMessage="1" showErrorMessage="1" sqref="Q10:Q32" xr:uid="{BE9063DD-EBE4-4010-9A2D-A261323F9067}">
      <formula1>$R$1:$R$2</formula1>
    </dataValidation>
  </dataValidations>
  <hyperlinks>
    <hyperlink ref="C5" location="'24.1Q'!Q10" display="2. 적용기업 선택" xr:uid="{42E04FBE-9FFF-4D49-99D2-3B1EEDBDE68B}"/>
    <hyperlink ref="C36" r:id="rId1" xr:uid="{40A2E44E-6177-4C7F-A956-747AD932BD07}"/>
    <hyperlink ref="C4" location="'24.1Q'!K7" display="1. 평가대상기업 법인세율" xr:uid="{FA620C65-05E1-4E93-909B-CFD41FE28013}"/>
  </hyperlinks>
  <pageMargins left="0.7" right="0.7" top="0.75" bottom="0.75" header="0.3" footer="0.3"/>
  <pageSetup paperSize="9"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U250"/>
  <sheetViews>
    <sheetView topLeftCell="A16" workbookViewId="0">
      <selection activeCell="A21" sqref="A21"/>
    </sheetView>
  </sheetViews>
  <sheetFormatPr defaultRowHeight="12.75"/>
  <cols>
    <col min="1" max="1" width="7.75" style="148" bestFit="1" customWidth="1"/>
    <col min="2" max="2" width="6.5" style="148" bestFit="1" customWidth="1"/>
    <col min="3" max="3" width="9.75" style="148" bestFit="1" customWidth="1"/>
    <col min="4" max="4" width="11.5" style="148" bestFit="1" customWidth="1"/>
    <col min="5" max="5" width="9.625" style="148" bestFit="1" customWidth="1"/>
    <col min="6" max="6" width="7.5" style="148" bestFit="1" customWidth="1"/>
    <col min="7" max="7" width="8" style="148" bestFit="1" customWidth="1"/>
    <col min="8" max="16384" width="9" style="148"/>
  </cols>
  <sheetData>
    <row r="1" spans="1:21">
      <c r="A1" s="148" t="s">
        <v>120</v>
      </c>
      <c r="B1" s="148" t="s">
        <v>124</v>
      </c>
      <c r="C1" s="148" t="s">
        <v>125</v>
      </c>
      <c r="D1" s="148" t="s">
        <v>126</v>
      </c>
      <c r="E1" s="148" t="s">
        <v>127</v>
      </c>
      <c r="F1" s="148" t="s">
        <v>128</v>
      </c>
      <c r="G1" s="148" t="s">
        <v>129</v>
      </c>
      <c r="J1" s="168" t="s">
        <v>378</v>
      </c>
      <c r="K1" s="149">
        <f>AVERAGE(F3:F250)</f>
        <v>1.6229072580645161E-2</v>
      </c>
      <c r="L1" s="149">
        <f>AVERAGE(G3:G250)</f>
        <v>0.13202508064516133</v>
      </c>
    </row>
    <row r="2" spans="1:21">
      <c r="A2" s="148" t="s">
        <v>130</v>
      </c>
      <c r="B2" s="149">
        <v>1.8839999999999999E-2</v>
      </c>
      <c r="C2" s="149">
        <v>0.18825</v>
      </c>
      <c r="D2" s="149">
        <v>0.29016999999999998</v>
      </c>
      <c r="E2" s="149">
        <v>0.14824999999999999</v>
      </c>
      <c r="F2" s="149">
        <v>1.6230000000000001E-2</v>
      </c>
      <c r="G2" s="149">
        <v>0.13203000000000001</v>
      </c>
    </row>
    <row r="3" spans="1:21">
      <c r="A3" s="169" t="s">
        <v>379</v>
      </c>
      <c r="B3" s="149">
        <v>1.4670000000000001E-2</v>
      </c>
      <c r="C3" s="149">
        <v>0.19994999999999999</v>
      </c>
      <c r="D3" s="149">
        <v>0.22147</v>
      </c>
      <c r="E3" s="149">
        <v>0.14721999999999999</v>
      </c>
      <c r="F3" s="149">
        <v>2.1299999999999999E-2</v>
      </c>
      <c r="G3" s="149">
        <v>0.12592</v>
      </c>
    </row>
    <row r="4" spans="1:21">
      <c r="A4" s="169" t="s">
        <v>380</v>
      </c>
      <c r="B4" s="149">
        <v>1.456E-2</v>
      </c>
      <c r="C4" s="149">
        <v>0.20372999999999999</v>
      </c>
      <c r="D4" s="149">
        <v>0.22398000000000001</v>
      </c>
      <c r="E4" s="149">
        <v>0.14874000000000001</v>
      </c>
      <c r="F4" s="149">
        <v>2.102E-2</v>
      </c>
      <c r="G4" s="149">
        <v>0.12772</v>
      </c>
    </row>
    <row r="5" spans="1:21">
      <c r="A5" s="169" t="s">
        <v>381</v>
      </c>
      <c r="B5" s="149">
        <v>1.5219999999999999E-2</v>
      </c>
      <c r="C5" s="149">
        <v>0.20596999999999999</v>
      </c>
      <c r="D5" s="149">
        <v>0.22969000000000001</v>
      </c>
      <c r="E5" s="149">
        <v>0.15075</v>
      </c>
      <c r="F5" s="149">
        <v>2.077E-2</v>
      </c>
      <c r="G5" s="149">
        <v>0.12998000000000001</v>
      </c>
    </row>
    <row r="6" spans="1:21">
      <c r="A6" s="169" t="s">
        <v>382</v>
      </c>
      <c r="B6" s="149">
        <v>1.503E-2</v>
      </c>
      <c r="C6" s="149">
        <v>0.19450000000000001</v>
      </c>
      <c r="D6" s="149">
        <v>0.22919</v>
      </c>
      <c r="E6" s="149">
        <v>0.14507</v>
      </c>
      <c r="F6" s="149">
        <v>2.07E-2</v>
      </c>
      <c r="G6" s="149">
        <v>0.12436999999999999</v>
      </c>
    </row>
    <row r="7" spans="1:21" ht="13.5" thickBot="1">
      <c r="A7" s="169" t="s">
        <v>383</v>
      </c>
      <c r="B7" s="149">
        <v>1.502E-2</v>
      </c>
      <c r="C7" s="149">
        <v>0.19277</v>
      </c>
      <c r="D7" s="149">
        <v>0.22974</v>
      </c>
      <c r="E7" s="149">
        <v>0.14448</v>
      </c>
      <c r="F7" s="149">
        <v>2.077E-2</v>
      </c>
      <c r="G7" s="149">
        <v>0.12371</v>
      </c>
    </row>
    <row r="8" spans="1:21" ht="13.5" thickBot="1">
      <c r="A8" s="169" t="s">
        <v>384</v>
      </c>
      <c r="B8" s="149">
        <v>1.5140000000000001E-2</v>
      </c>
      <c r="C8" s="149">
        <v>0.19217999999999999</v>
      </c>
      <c r="D8" s="149">
        <v>0.25797999999999999</v>
      </c>
      <c r="E8" s="149">
        <v>0.14454</v>
      </c>
      <c r="F8" s="149">
        <v>2.0449999999999999E-2</v>
      </c>
      <c r="G8" s="149">
        <v>0.12409000000000001</v>
      </c>
      <c r="J8" s="158" t="s">
        <v>347</v>
      </c>
      <c r="K8" s="158" t="s">
        <v>348</v>
      </c>
      <c r="L8" s="158" t="s">
        <v>349</v>
      </c>
      <c r="M8" s="158" t="s">
        <v>347</v>
      </c>
      <c r="N8" s="158" t="s">
        <v>348</v>
      </c>
      <c r="O8" s="158" t="s">
        <v>349</v>
      </c>
      <c r="P8" s="158" t="s">
        <v>347</v>
      </c>
      <c r="Q8" s="158" t="s">
        <v>348</v>
      </c>
      <c r="R8" s="158" t="s">
        <v>349</v>
      </c>
      <c r="S8" s="158" t="s">
        <v>347</v>
      </c>
      <c r="T8" s="158" t="s">
        <v>348</v>
      </c>
      <c r="U8" s="159" t="s">
        <v>349</v>
      </c>
    </row>
    <row r="9" spans="1:21" ht="13.5" thickBot="1">
      <c r="A9" s="169" t="s">
        <v>385</v>
      </c>
      <c r="B9" s="149">
        <v>1.515E-2</v>
      </c>
      <c r="C9" s="149">
        <v>0.19045000000000001</v>
      </c>
      <c r="D9" s="149">
        <v>0.25858999999999999</v>
      </c>
      <c r="E9" s="149">
        <v>0.14479</v>
      </c>
      <c r="F9" s="149">
        <v>2.0049999999999998E-2</v>
      </c>
      <c r="G9" s="149">
        <v>0.12474</v>
      </c>
      <c r="J9" s="163" t="s">
        <v>379</v>
      </c>
      <c r="K9" s="160">
        <f>F3</f>
        <v>2.1299999999999999E-2</v>
      </c>
      <c r="L9" s="160">
        <f>G3</f>
        <v>0.12592</v>
      </c>
      <c r="M9" s="163" t="s">
        <v>277</v>
      </c>
      <c r="N9" s="160">
        <f>F66</f>
        <v>1.7649999999999999E-2</v>
      </c>
      <c r="O9" s="160">
        <f>G66</f>
        <v>0.14030000000000001</v>
      </c>
      <c r="P9" s="163" t="s">
        <v>133</v>
      </c>
      <c r="Q9" s="160">
        <f>F129</f>
        <v>1.4970000000000001E-2</v>
      </c>
      <c r="R9" s="160">
        <f>G129</f>
        <v>0.1313</v>
      </c>
      <c r="S9" s="163" t="s">
        <v>196</v>
      </c>
      <c r="T9" s="160">
        <f>F192</f>
        <v>1.302E-2</v>
      </c>
      <c r="U9" s="160">
        <f>G192</f>
        <v>0.13184000000000001</v>
      </c>
    </row>
    <row r="10" spans="1:21" ht="13.5" thickBot="1">
      <c r="A10" s="169" t="s">
        <v>386</v>
      </c>
      <c r="B10" s="149">
        <v>1.519E-2</v>
      </c>
      <c r="C10" s="149">
        <v>0.20721999999999999</v>
      </c>
      <c r="D10" s="149">
        <v>0.25862000000000002</v>
      </c>
      <c r="E10" s="149">
        <v>0.15196000000000001</v>
      </c>
      <c r="F10" s="149">
        <v>2.0049999999999998E-2</v>
      </c>
      <c r="G10" s="149">
        <v>0.13191</v>
      </c>
      <c r="J10" s="163" t="s">
        <v>380</v>
      </c>
      <c r="K10" s="160">
        <f t="shared" ref="K10:K71" si="0">F4</f>
        <v>2.102E-2</v>
      </c>
      <c r="L10" s="160">
        <f t="shared" ref="L10:L71" si="1">G4</f>
        <v>0.12772</v>
      </c>
      <c r="M10" s="163" t="s">
        <v>278</v>
      </c>
      <c r="N10" s="160">
        <f t="shared" ref="N10:O10" si="2">F67</f>
        <v>1.762E-2</v>
      </c>
      <c r="O10" s="160">
        <f t="shared" si="2"/>
        <v>0.14032</v>
      </c>
      <c r="P10" s="163" t="s">
        <v>134</v>
      </c>
      <c r="Q10" s="160">
        <f t="shared" ref="Q10:R10" si="3">F130</f>
        <v>1.507E-2</v>
      </c>
      <c r="R10" s="160">
        <f t="shared" si="3"/>
        <v>0.12851000000000001</v>
      </c>
      <c r="S10" s="163" t="s">
        <v>197</v>
      </c>
      <c r="T10" s="160">
        <f t="shared" ref="T10:U10" si="4">F193</f>
        <v>1.3220000000000001E-2</v>
      </c>
      <c r="U10" s="160">
        <f t="shared" si="4"/>
        <v>0.13111999999999999</v>
      </c>
    </row>
    <row r="11" spans="1:21" ht="13.5" thickBot="1">
      <c r="A11" s="169" t="s">
        <v>387</v>
      </c>
      <c r="B11" s="149">
        <v>1.4919999999999999E-2</v>
      </c>
      <c r="C11" s="149">
        <v>0.20591999999999999</v>
      </c>
      <c r="D11" s="149">
        <v>0.25878000000000001</v>
      </c>
      <c r="E11" s="149">
        <v>0.15107000000000001</v>
      </c>
      <c r="F11" s="149">
        <v>2.0060000000000001E-2</v>
      </c>
      <c r="G11" s="149">
        <v>0.13100999999999999</v>
      </c>
      <c r="J11" s="163" t="s">
        <v>381</v>
      </c>
      <c r="K11" s="160">
        <f t="shared" si="0"/>
        <v>2.077E-2</v>
      </c>
      <c r="L11" s="160">
        <f t="shared" si="1"/>
        <v>0.12998000000000001</v>
      </c>
      <c r="M11" s="163" t="s">
        <v>279</v>
      </c>
      <c r="N11" s="160">
        <f t="shared" ref="N11:O11" si="5">F68</f>
        <v>1.7670000000000002E-2</v>
      </c>
      <c r="O11" s="160">
        <f t="shared" si="5"/>
        <v>0.14019000000000001</v>
      </c>
      <c r="P11" s="163" t="s">
        <v>135</v>
      </c>
      <c r="Q11" s="160">
        <f t="shared" ref="Q11:R11" si="6">F131</f>
        <v>1.485E-2</v>
      </c>
      <c r="R11" s="160">
        <f t="shared" si="6"/>
        <v>0.12770000000000001</v>
      </c>
      <c r="S11" s="163" t="s">
        <v>198</v>
      </c>
      <c r="T11" s="160">
        <f t="shared" ref="T11:U11" si="7">F194</f>
        <v>1.342E-2</v>
      </c>
      <c r="U11" s="160">
        <f t="shared" si="7"/>
        <v>0.12636</v>
      </c>
    </row>
    <row r="12" spans="1:21" ht="13.5" thickBot="1">
      <c r="A12" s="169" t="s">
        <v>388</v>
      </c>
      <c r="B12" s="149">
        <v>1.508E-2</v>
      </c>
      <c r="C12" s="149">
        <v>0.20582</v>
      </c>
      <c r="D12" s="149">
        <v>0.25568999999999997</v>
      </c>
      <c r="E12" s="149">
        <v>0.15207000000000001</v>
      </c>
      <c r="F12" s="149">
        <v>1.9800000000000002E-2</v>
      </c>
      <c r="G12" s="149">
        <v>0.13227</v>
      </c>
      <c r="J12" s="163" t="s">
        <v>382</v>
      </c>
      <c r="K12" s="160">
        <f t="shared" si="0"/>
        <v>2.07E-2</v>
      </c>
      <c r="L12" s="160">
        <f t="shared" si="1"/>
        <v>0.12436999999999999</v>
      </c>
      <c r="M12" s="163" t="s">
        <v>280</v>
      </c>
      <c r="N12" s="160">
        <f t="shared" ref="N12:O12" si="8">F69</f>
        <v>1.7770000000000001E-2</v>
      </c>
      <c r="O12" s="160">
        <f t="shared" si="8"/>
        <v>0.13983999999999999</v>
      </c>
      <c r="P12" s="163" t="s">
        <v>136</v>
      </c>
      <c r="Q12" s="160">
        <f t="shared" ref="Q12:R12" si="9">F132</f>
        <v>1.495E-2</v>
      </c>
      <c r="R12" s="160">
        <f t="shared" si="9"/>
        <v>0.12691</v>
      </c>
      <c r="S12" s="163" t="s">
        <v>199</v>
      </c>
      <c r="T12" s="160">
        <f t="shared" ref="T12:U12" si="10">F195</f>
        <v>1.3520000000000001E-2</v>
      </c>
      <c r="U12" s="160">
        <f t="shared" si="10"/>
        <v>0.12479999999999999</v>
      </c>
    </row>
    <row r="13" spans="1:21" ht="13.5" thickBot="1">
      <c r="A13" s="169" t="s">
        <v>389</v>
      </c>
      <c r="B13" s="149">
        <v>1.507E-2</v>
      </c>
      <c r="C13" s="149">
        <v>0.22051999999999999</v>
      </c>
      <c r="D13" s="149">
        <v>0.25868999999999998</v>
      </c>
      <c r="E13" s="149">
        <v>0.15604999999999999</v>
      </c>
      <c r="F13" s="149">
        <v>2.0219999999999998E-2</v>
      </c>
      <c r="G13" s="149">
        <v>0.13583000000000001</v>
      </c>
      <c r="J13" s="163" t="s">
        <v>383</v>
      </c>
      <c r="K13" s="160">
        <f t="shared" si="0"/>
        <v>2.077E-2</v>
      </c>
      <c r="L13" s="160">
        <f t="shared" si="1"/>
        <v>0.12371</v>
      </c>
      <c r="M13" s="163" t="s">
        <v>281</v>
      </c>
      <c r="N13" s="160">
        <f t="shared" ref="N13:O13" si="11">F70</f>
        <v>1.755E-2</v>
      </c>
      <c r="O13" s="160">
        <f t="shared" si="11"/>
        <v>0.14071</v>
      </c>
      <c r="P13" s="163" t="s">
        <v>137</v>
      </c>
      <c r="Q13" s="160">
        <f t="shared" ref="Q13:R13" si="12">F133</f>
        <v>1.5049999999999999E-2</v>
      </c>
      <c r="R13" s="160">
        <f t="shared" si="12"/>
        <v>0.12691</v>
      </c>
      <c r="S13" s="163" t="s">
        <v>200</v>
      </c>
      <c r="T13" s="160">
        <f t="shared" ref="T13:U13" si="13">F196</f>
        <v>1.332E-2</v>
      </c>
      <c r="U13" s="160">
        <f t="shared" si="13"/>
        <v>0.12537999999999999</v>
      </c>
    </row>
    <row r="14" spans="1:21" ht="13.5" thickBot="1">
      <c r="A14" s="169" t="s">
        <v>390</v>
      </c>
      <c r="B14" s="149">
        <v>1.516E-2</v>
      </c>
      <c r="C14" s="149">
        <v>0.22589999999999999</v>
      </c>
      <c r="D14" s="149">
        <v>0.25907999999999998</v>
      </c>
      <c r="E14" s="149">
        <v>0.15773000000000001</v>
      </c>
      <c r="F14" s="149">
        <v>2.0150000000000001E-2</v>
      </c>
      <c r="G14" s="149">
        <v>0.13758000000000001</v>
      </c>
      <c r="J14" s="163" t="s">
        <v>384</v>
      </c>
      <c r="K14" s="160">
        <f t="shared" si="0"/>
        <v>2.0449999999999999E-2</v>
      </c>
      <c r="L14" s="160">
        <f t="shared" si="1"/>
        <v>0.12409000000000001</v>
      </c>
      <c r="M14" s="163" t="s">
        <v>282</v>
      </c>
      <c r="N14" s="160">
        <f t="shared" ref="N14:O14" si="14">F71</f>
        <v>1.702E-2</v>
      </c>
      <c r="O14" s="160">
        <f t="shared" si="14"/>
        <v>0.14118</v>
      </c>
      <c r="P14" s="163" t="s">
        <v>138</v>
      </c>
      <c r="Q14" s="160">
        <f t="shared" ref="Q14:R14" si="15">F134</f>
        <v>1.52E-2</v>
      </c>
      <c r="R14" s="160">
        <f t="shared" si="15"/>
        <v>0.12584000000000001</v>
      </c>
      <c r="S14" s="163" t="s">
        <v>201</v>
      </c>
      <c r="T14" s="160">
        <f t="shared" ref="T14:U14" si="16">F197</f>
        <v>1.35E-2</v>
      </c>
      <c r="U14" s="160">
        <f t="shared" si="16"/>
        <v>0.12901000000000001</v>
      </c>
    </row>
    <row r="15" spans="1:21" ht="13.5" thickBot="1">
      <c r="A15" s="169" t="s">
        <v>391</v>
      </c>
      <c r="B15" s="149">
        <v>1.511E-2</v>
      </c>
      <c r="C15" s="149">
        <v>0.22389000000000001</v>
      </c>
      <c r="D15" s="149">
        <v>0.25957999999999998</v>
      </c>
      <c r="E15" s="149">
        <v>0.15733</v>
      </c>
      <c r="F15" s="149">
        <v>1.992E-2</v>
      </c>
      <c r="G15" s="149">
        <v>0.13741</v>
      </c>
      <c r="J15" s="163" t="s">
        <v>385</v>
      </c>
      <c r="K15" s="160">
        <f t="shared" si="0"/>
        <v>2.0049999999999998E-2</v>
      </c>
      <c r="L15" s="160">
        <f t="shared" si="1"/>
        <v>0.12474</v>
      </c>
      <c r="M15" s="163" t="s">
        <v>283</v>
      </c>
      <c r="N15" s="160">
        <f t="shared" ref="N15:O15" si="17">F72</f>
        <v>1.702E-2</v>
      </c>
      <c r="O15" s="160">
        <f t="shared" si="17"/>
        <v>0.14243</v>
      </c>
      <c r="P15" s="163" t="s">
        <v>139</v>
      </c>
      <c r="Q15" s="160">
        <f t="shared" ref="Q15:R15" si="18">F135</f>
        <v>1.465E-2</v>
      </c>
      <c r="R15" s="160">
        <f t="shared" si="18"/>
        <v>0.12883</v>
      </c>
      <c r="S15" s="163" t="s">
        <v>202</v>
      </c>
      <c r="T15" s="160">
        <f t="shared" ref="T15:U15" si="19">F198</f>
        <v>1.37E-2</v>
      </c>
      <c r="U15" s="160">
        <f t="shared" si="19"/>
        <v>0.12922</v>
      </c>
    </row>
    <row r="16" spans="1:21" ht="13.5" thickBot="1">
      <c r="A16" s="169" t="s">
        <v>392</v>
      </c>
      <c r="B16" s="149">
        <v>1.52E-2</v>
      </c>
      <c r="C16" s="149">
        <v>0.22327</v>
      </c>
      <c r="D16" s="149">
        <v>0.25979000000000002</v>
      </c>
      <c r="E16" s="149">
        <v>0.15647</v>
      </c>
      <c r="F16" s="149">
        <v>2.0250000000000001E-2</v>
      </c>
      <c r="G16" s="149">
        <v>0.13622000000000001</v>
      </c>
      <c r="J16" s="163" t="s">
        <v>386</v>
      </c>
      <c r="K16" s="160">
        <f t="shared" si="0"/>
        <v>2.0049999999999998E-2</v>
      </c>
      <c r="L16" s="160">
        <f t="shared" si="1"/>
        <v>0.13191</v>
      </c>
      <c r="M16" s="163" t="s">
        <v>284</v>
      </c>
      <c r="N16" s="160">
        <f t="shared" ref="N16:O16" si="20">F73</f>
        <v>1.7100000000000001E-2</v>
      </c>
      <c r="O16" s="160">
        <f t="shared" si="20"/>
        <v>0.14222000000000001</v>
      </c>
      <c r="P16" s="163" t="s">
        <v>140</v>
      </c>
      <c r="Q16" s="160">
        <f t="shared" ref="Q16:R16" si="21">F136</f>
        <v>1.44E-2</v>
      </c>
      <c r="R16" s="160">
        <f t="shared" si="21"/>
        <v>0.12903999999999999</v>
      </c>
      <c r="S16" s="163" t="s">
        <v>203</v>
      </c>
      <c r="T16" s="160">
        <f t="shared" ref="T16:U16" si="22">F199</f>
        <v>1.4120000000000001E-2</v>
      </c>
      <c r="U16" s="160">
        <f t="shared" si="22"/>
        <v>0.12859999999999999</v>
      </c>
    </row>
    <row r="17" spans="1:21" ht="13.5" thickBot="1">
      <c r="A17" s="169" t="s">
        <v>393</v>
      </c>
      <c r="B17" s="149">
        <v>1.4829999999999999E-2</v>
      </c>
      <c r="C17" s="149">
        <v>0.22269</v>
      </c>
      <c r="D17" s="149">
        <v>0.25801000000000002</v>
      </c>
      <c r="E17" s="149">
        <v>0.15393000000000001</v>
      </c>
      <c r="F17" s="149">
        <v>1.9970000000000002E-2</v>
      </c>
      <c r="G17" s="149">
        <v>0.13396</v>
      </c>
      <c r="J17" s="163" t="s">
        <v>387</v>
      </c>
      <c r="K17" s="160">
        <f t="shared" si="0"/>
        <v>2.0060000000000001E-2</v>
      </c>
      <c r="L17" s="160">
        <f t="shared" si="1"/>
        <v>0.13100999999999999</v>
      </c>
      <c r="M17" s="163" t="s">
        <v>285</v>
      </c>
      <c r="N17" s="160">
        <f t="shared" ref="N17:O17" si="23">F74</f>
        <v>1.7100000000000001E-2</v>
      </c>
      <c r="O17" s="160">
        <f t="shared" si="23"/>
        <v>0.14124</v>
      </c>
      <c r="P17" s="163" t="s">
        <v>141</v>
      </c>
      <c r="Q17" s="160">
        <f t="shared" ref="Q17:R17" si="24">F137</f>
        <v>1.4999999999999999E-2</v>
      </c>
      <c r="R17" s="160">
        <f t="shared" si="24"/>
        <v>0.12494</v>
      </c>
      <c r="S17" s="163" t="s">
        <v>204</v>
      </c>
      <c r="T17" s="160">
        <f t="shared" ref="T17:U17" si="25">F200</f>
        <v>1.4120000000000001E-2</v>
      </c>
      <c r="U17" s="160">
        <f t="shared" si="25"/>
        <v>0.13048999999999999</v>
      </c>
    </row>
    <row r="18" spans="1:21" ht="13.5" thickBot="1">
      <c r="A18" s="169" t="s">
        <v>394</v>
      </c>
      <c r="B18" s="149">
        <v>1.4829999999999999E-2</v>
      </c>
      <c r="C18" s="149">
        <v>0.22006000000000001</v>
      </c>
      <c r="D18" s="149">
        <v>0.25986999999999999</v>
      </c>
      <c r="E18" s="149">
        <v>0.15351000000000001</v>
      </c>
      <c r="F18" s="149">
        <v>2.0250000000000001E-2</v>
      </c>
      <c r="G18" s="149">
        <v>0.13325999999999999</v>
      </c>
      <c r="J18" s="163" t="s">
        <v>388</v>
      </c>
      <c r="K18" s="160">
        <f t="shared" si="0"/>
        <v>1.9800000000000002E-2</v>
      </c>
      <c r="L18" s="160">
        <f t="shared" si="1"/>
        <v>0.13227</v>
      </c>
      <c r="M18" s="163" t="s">
        <v>286</v>
      </c>
      <c r="N18" s="160">
        <f t="shared" ref="N18:O18" si="26">F75</f>
        <v>1.7299999999999999E-2</v>
      </c>
      <c r="O18" s="160">
        <f t="shared" si="26"/>
        <v>0.12352</v>
      </c>
      <c r="P18" s="163" t="s">
        <v>142</v>
      </c>
      <c r="Q18" s="160">
        <f t="shared" ref="Q18:R18" si="27">F138</f>
        <v>1.472E-2</v>
      </c>
      <c r="R18" s="160">
        <f t="shared" si="27"/>
        <v>0.12453</v>
      </c>
      <c r="S18" s="163" t="s">
        <v>205</v>
      </c>
      <c r="T18" s="160">
        <f t="shared" ref="T18:U18" si="28">F201</f>
        <v>1.423E-2</v>
      </c>
      <c r="U18" s="160">
        <f t="shared" si="28"/>
        <v>0.13017000000000001</v>
      </c>
    </row>
    <row r="19" spans="1:21" ht="13.5" thickBot="1">
      <c r="A19" s="169" t="s">
        <v>395</v>
      </c>
      <c r="B19" s="149">
        <v>1.4749999999999999E-2</v>
      </c>
      <c r="C19" s="149">
        <v>0.21095</v>
      </c>
      <c r="D19" s="149">
        <v>0.25980999999999999</v>
      </c>
      <c r="E19" s="149">
        <v>0.14964</v>
      </c>
      <c r="F19" s="149">
        <v>2.0219999999999998E-2</v>
      </c>
      <c r="G19" s="149">
        <v>0.12942000000000001</v>
      </c>
      <c r="J19" s="163" t="s">
        <v>389</v>
      </c>
      <c r="K19" s="160">
        <f t="shared" si="0"/>
        <v>2.0219999999999998E-2</v>
      </c>
      <c r="L19" s="160">
        <f t="shared" si="1"/>
        <v>0.13583000000000001</v>
      </c>
      <c r="M19" s="163" t="s">
        <v>287</v>
      </c>
      <c r="N19" s="160">
        <f t="shared" ref="N19:O19" si="29">F76</f>
        <v>1.7319999999999999E-2</v>
      </c>
      <c r="O19" s="160">
        <f t="shared" si="29"/>
        <v>0.1183</v>
      </c>
      <c r="P19" s="163" t="s">
        <v>143</v>
      </c>
      <c r="Q19" s="160">
        <f t="shared" ref="Q19:R19" si="30">F139</f>
        <v>1.512E-2</v>
      </c>
      <c r="R19" s="160">
        <f t="shared" si="30"/>
        <v>0.12383</v>
      </c>
      <c r="S19" s="163" t="s">
        <v>206</v>
      </c>
      <c r="T19" s="160">
        <f t="shared" ref="T19:U19" si="31">F202</f>
        <v>1.397E-2</v>
      </c>
      <c r="U19" s="160">
        <f t="shared" si="31"/>
        <v>0.12648000000000001</v>
      </c>
    </row>
    <row r="20" spans="1:21" ht="13.5" thickBot="1">
      <c r="A20" s="169" t="s">
        <v>396</v>
      </c>
      <c r="B20" s="149">
        <v>1.4880000000000001E-2</v>
      </c>
      <c r="C20" s="149">
        <v>0.21612999999999999</v>
      </c>
      <c r="D20" s="149">
        <v>0.25968999999999998</v>
      </c>
      <c r="E20" s="149">
        <v>0.15110000000000001</v>
      </c>
      <c r="F20" s="149">
        <v>2.06E-2</v>
      </c>
      <c r="G20" s="149">
        <v>0.1305</v>
      </c>
      <c r="J20" s="163" t="s">
        <v>390</v>
      </c>
      <c r="K20" s="160">
        <f t="shared" si="0"/>
        <v>2.0150000000000001E-2</v>
      </c>
      <c r="L20" s="160">
        <f t="shared" si="1"/>
        <v>0.13758000000000001</v>
      </c>
      <c r="M20" s="163" t="s">
        <v>288</v>
      </c>
      <c r="N20" s="160">
        <f t="shared" ref="N20:O20" si="32">F77</f>
        <v>1.7170000000000001E-2</v>
      </c>
      <c r="O20" s="160">
        <f t="shared" si="32"/>
        <v>0.11840000000000001</v>
      </c>
      <c r="P20" s="163" t="s">
        <v>144</v>
      </c>
      <c r="Q20" s="160">
        <f t="shared" ref="Q20:R20" si="33">F140</f>
        <v>1.52E-2</v>
      </c>
      <c r="R20" s="160">
        <f t="shared" si="33"/>
        <v>0.12286999999999999</v>
      </c>
      <c r="S20" s="163" t="s">
        <v>207</v>
      </c>
      <c r="T20" s="160">
        <f t="shared" ref="T20:U20" si="34">F203</f>
        <v>1.397E-2</v>
      </c>
      <c r="U20" s="160">
        <f t="shared" si="34"/>
        <v>0.12594</v>
      </c>
    </row>
    <row r="21" spans="1:21" ht="13.5" thickBot="1">
      <c r="A21" s="169" t="s">
        <v>397</v>
      </c>
      <c r="B21" s="149">
        <v>1.541E-2</v>
      </c>
      <c r="C21" s="149">
        <v>0.20931</v>
      </c>
      <c r="D21" s="149">
        <v>0.26007999999999998</v>
      </c>
      <c r="E21" s="149">
        <v>0.14993000000000001</v>
      </c>
      <c r="F21" s="149">
        <v>2.077E-2</v>
      </c>
      <c r="G21" s="149">
        <v>0.12916</v>
      </c>
      <c r="J21" s="163" t="s">
        <v>391</v>
      </c>
      <c r="K21" s="160">
        <f t="shared" si="0"/>
        <v>1.992E-2</v>
      </c>
      <c r="L21" s="160">
        <f t="shared" si="1"/>
        <v>0.13741</v>
      </c>
      <c r="M21" s="163" t="s">
        <v>289</v>
      </c>
      <c r="N21" s="160">
        <f t="shared" ref="N21:O21" si="35">F78</f>
        <v>1.7170000000000001E-2</v>
      </c>
      <c r="O21" s="160">
        <f t="shared" si="35"/>
        <v>0.12092</v>
      </c>
      <c r="P21" s="163" t="s">
        <v>145</v>
      </c>
      <c r="Q21" s="160">
        <f t="shared" ref="Q21:R21" si="36">F141</f>
        <v>1.5570000000000001E-2</v>
      </c>
      <c r="R21" s="160">
        <f t="shared" si="36"/>
        <v>0.12373000000000001</v>
      </c>
      <c r="S21" s="163" t="s">
        <v>208</v>
      </c>
      <c r="T21" s="160">
        <f t="shared" ref="T21:U21" si="37">F204</f>
        <v>1.375E-2</v>
      </c>
      <c r="U21" s="160">
        <f t="shared" si="37"/>
        <v>0.12579000000000001</v>
      </c>
    </row>
    <row r="22" spans="1:21" ht="13.5" thickBot="1">
      <c r="A22" s="169" t="s">
        <v>398</v>
      </c>
      <c r="B22" s="149">
        <v>1.545E-2</v>
      </c>
      <c r="C22" s="149">
        <v>0.18681</v>
      </c>
      <c r="D22" s="149">
        <v>0.26034000000000002</v>
      </c>
      <c r="E22" s="149">
        <v>0.14141000000000001</v>
      </c>
      <c r="F22" s="149">
        <v>2.1000000000000001E-2</v>
      </c>
      <c r="G22" s="149">
        <v>0.12041</v>
      </c>
      <c r="J22" s="163" t="s">
        <v>392</v>
      </c>
      <c r="K22" s="160">
        <f t="shared" si="0"/>
        <v>2.0250000000000001E-2</v>
      </c>
      <c r="L22" s="160">
        <f t="shared" si="1"/>
        <v>0.13622000000000001</v>
      </c>
      <c r="M22" s="163" t="s">
        <v>290</v>
      </c>
      <c r="N22" s="160">
        <f t="shared" ref="N22:O22" si="38">F79</f>
        <v>1.685E-2</v>
      </c>
      <c r="O22" s="160">
        <f t="shared" si="38"/>
        <v>0.11840000000000001</v>
      </c>
      <c r="P22" s="163" t="s">
        <v>146</v>
      </c>
      <c r="Q22" s="160">
        <f t="shared" ref="Q22:R22" si="39">F142</f>
        <v>1.541E-2</v>
      </c>
      <c r="R22" s="160">
        <f t="shared" si="39"/>
        <v>0.12564</v>
      </c>
      <c r="S22" s="163" t="s">
        <v>209</v>
      </c>
      <c r="T22" s="160">
        <f t="shared" ref="T22:U22" si="40">F205</f>
        <v>1.387E-2</v>
      </c>
      <c r="U22" s="160">
        <f t="shared" si="40"/>
        <v>0.12584000000000001</v>
      </c>
    </row>
    <row r="23" spans="1:21" ht="13.5" thickBot="1">
      <c r="A23" s="169" t="s">
        <v>399</v>
      </c>
      <c r="B23" s="149">
        <v>1.5440000000000001E-2</v>
      </c>
      <c r="C23" s="149">
        <v>0.19753999999999999</v>
      </c>
      <c r="D23" s="149">
        <v>0.25640000000000002</v>
      </c>
      <c r="E23" s="149">
        <v>0.14574999999999999</v>
      </c>
      <c r="F23" s="149">
        <v>2.052E-2</v>
      </c>
      <c r="G23" s="149">
        <v>0.12523000000000001</v>
      </c>
      <c r="J23" s="163" t="s">
        <v>393</v>
      </c>
      <c r="K23" s="160">
        <f t="shared" si="0"/>
        <v>1.9970000000000002E-2</v>
      </c>
      <c r="L23" s="160">
        <f t="shared" si="1"/>
        <v>0.13396</v>
      </c>
      <c r="M23" s="163" t="s">
        <v>291</v>
      </c>
      <c r="N23" s="160">
        <f t="shared" ref="N23:O23" si="41">F80</f>
        <v>1.72E-2</v>
      </c>
      <c r="O23" s="160">
        <f t="shared" si="41"/>
        <v>0.12007</v>
      </c>
      <c r="P23" s="163" t="s">
        <v>147</v>
      </c>
      <c r="Q23" s="160">
        <f t="shared" ref="Q23:R23" si="42">F143</f>
        <v>1.533E-2</v>
      </c>
      <c r="R23" s="160">
        <f t="shared" si="42"/>
        <v>0.12484000000000001</v>
      </c>
      <c r="S23" s="163" t="s">
        <v>210</v>
      </c>
      <c r="T23" s="160">
        <f t="shared" ref="T23:U23" si="43">F206</f>
        <v>1.41E-2</v>
      </c>
      <c r="U23" s="160">
        <f t="shared" si="43"/>
        <v>0.12912999999999999</v>
      </c>
    </row>
    <row r="24" spans="1:21" ht="13.5" thickBot="1">
      <c r="A24" s="169" t="s">
        <v>400</v>
      </c>
      <c r="B24" s="149">
        <v>1.559E-2</v>
      </c>
      <c r="C24" s="149">
        <v>0.20311000000000001</v>
      </c>
      <c r="D24" s="149">
        <v>0.25750000000000001</v>
      </c>
      <c r="E24" s="149">
        <v>0.14823</v>
      </c>
      <c r="F24" s="149">
        <v>2.0199999999999999E-2</v>
      </c>
      <c r="G24" s="149">
        <v>0.12803</v>
      </c>
      <c r="J24" s="163" t="s">
        <v>394</v>
      </c>
      <c r="K24" s="160">
        <f t="shared" si="0"/>
        <v>2.0250000000000001E-2</v>
      </c>
      <c r="L24" s="160">
        <f t="shared" si="1"/>
        <v>0.13325999999999999</v>
      </c>
      <c r="M24" s="163" t="s">
        <v>292</v>
      </c>
      <c r="N24" s="160">
        <f t="shared" ref="N24:O24" si="44">F81</f>
        <v>1.72E-2</v>
      </c>
      <c r="O24" s="160">
        <f t="shared" si="44"/>
        <v>0.12139999999999999</v>
      </c>
      <c r="P24" s="163" t="s">
        <v>148</v>
      </c>
      <c r="Q24" s="160">
        <f t="shared" ref="Q24:R24" si="45">F144</f>
        <v>1.5350000000000001E-2</v>
      </c>
      <c r="R24" s="160">
        <f t="shared" si="45"/>
        <v>0.12439</v>
      </c>
      <c r="S24" s="163" t="s">
        <v>211</v>
      </c>
      <c r="T24" s="160">
        <f t="shared" ref="T24:U24" si="46">F207</f>
        <v>1.3820000000000001E-2</v>
      </c>
      <c r="U24" s="160">
        <f t="shared" si="46"/>
        <v>0.13002</v>
      </c>
    </row>
    <row r="25" spans="1:21" ht="13.5" thickBot="1">
      <c r="A25" s="169" t="s">
        <v>401</v>
      </c>
      <c r="B25" s="149">
        <v>1.575E-2</v>
      </c>
      <c r="C25" s="149">
        <v>0.20277999999999999</v>
      </c>
      <c r="D25" s="149">
        <v>0.25763000000000003</v>
      </c>
      <c r="E25" s="149">
        <v>0.14774000000000001</v>
      </c>
      <c r="F25" s="149">
        <v>2.0570000000000001E-2</v>
      </c>
      <c r="G25" s="149">
        <v>0.12717000000000001</v>
      </c>
      <c r="J25" s="163" t="s">
        <v>395</v>
      </c>
      <c r="K25" s="160">
        <f t="shared" si="0"/>
        <v>2.0219999999999998E-2</v>
      </c>
      <c r="L25" s="160">
        <f t="shared" si="1"/>
        <v>0.12942000000000001</v>
      </c>
      <c r="M25" s="163" t="s">
        <v>293</v>
      </c>
      <c r="N25" s="160">
        <f t="shared" ref="N25:O25" si="47">F82</f>
        <v>1.7319999999999999E-2</v>
      </c>
      <c r="O25" s="160">
        <f t="shared" si="47"/>
        <v>0.11978999999999999</v>
      </c>
      <c r="P25" s="163" t="s">
        <v>149</v>
      </c>
      <c r="Q25" s="160">
        <f t="shared" ref="Q25:R25" si="48">F145</f>
        <v>1.4800000000000001E-2</v>
      </c>
      <c r="R25" s="160">
        <f t="shared" si="48"/>
        <v>0.12845000000000001</v>
      </c>
      <c r="S25" s="163" t="s">
        <v>212</v>
      </c>
      <c r="T25" s="160">
        <f t="shared" ref="T25:U25" si="49">F208</f>
        <v>1.375E-2</v>
      </c>
      <c r="U25" s="160">
        <f t="shared" si="49"/>
        <v>0.1305</v>
      </c>
    </row>
    <row r="26" spans="1:21" ht="13.5" thickBot="1">
      <c r="A26" s="169" t="s">
        <v>402</v>
      </c>
      <c r="B26" s="149">
        <v>1.575E-2</v>
      </c>
      <c r="C26" s="149">
        <v>0.17679</v>
      </c>
      <c r="D26" s="149">
        <v>0.25741000000000003</v>
      </c>
      <c r="E26" s="149">
        <v>0.13658999999999999</v>
      </c>
      <c r="F26" s="149">
        <v>2.077E-2</v>
      </c>
      <c r="G26" s="149">
        <v>0.11582000000000001</v>
      </c>
      <c r="J26" s="163" t="s">
        <v>396</v>
      </c>
      <c r="K26" s="160">
        <f t="shared" si="0"/>
        <v>2.06E-2</v>
      </c>
      <c r="L26" s="160">
        <f t="shared" si="1"/>
        <v>0.1305</v>
      </c>
      <c r="M26" s="163" t="s">
        <v>294</v>
      </c>
      <c r="N26" s="160">
        <f t="shared" ref="N26:O26" si="50">F83</f>
        <v>1.695E-2</v>
      </c>
      <c r="O26" s="160">
        <f t="shared" si="50"/>
        <v>0.12146</v>
      </c>
      <c r="P26" s="163" t="s">
        <v>150</v>
      </c>
      <c r="Q26" s="160">
        <f t="shared" ref="Q26:R26" si="51">F146</f>
        <v>1.427E-2</v>
      </c>
      <c r="R26" s="160">
        <f t="shared" si="51"/>
        <v>0.12898000000000001</v>
      </c>
      <c r="S26" s="163" t="s">
        <v>213</v>
      </c>
      <c r="T26" s="160">
        <f t="shared" ref="T26:U26" si="52">F209</f>
        <v>1.4E-2</v>
      </c>
      <c r="U26" s="160">
        <f t="shared" si="52"/>
        <v>0.13088</v>
      </c>
    </row>
    <row r="27" spans="1:21" ht="13.5" thickBot="1">
      <c r="A27" s="169" t="s">
        <v>403</v>
      </c>
      <c r="B27" s="149">
        <v>1.61E-2</v>
      </c>
      <c r="C27" s="149">
        <v>0.18096000000000001</v>
      </c>
      <c r="D27" s="149">
        <v>0.25752000000000003</v>
      </c>
      <c r="E27" s="149">
        <v>0.14229</v>
      </c>
      <c r="F27" s="149">
        <v>1.967E-2</v>
      </c>
      <c r="G27" s="149">
        <v>0.12262000000000001</v>
      </c>
      <c r="J27" s="163" t="s">
        <v>397</v>
      </c>
      <c r="K27" s="160">
        <f t="shared" si="0"/>
        <v>2.077E-2</v>
      </c>
      <c r="L27" s="160">
        <f t="shared" si="1"/>
        <v>0.12916</v>
      </c>
      <c r="M27" s="163" t="s">
        <v>295</v>
      </c>
      <c r="N27" s="160">
        <f t="shared" ref="N27:O27" si="53">F84</f>
        <v>1.7319999999999999E-2</v>
      </c>
      <c r="O27" s="160">
        <f t="shared" si="53"/>
        <v>0.12520999999999999</v>
      </c>
      <c r="P27" s="163" t="s">
        <v>151</v>
      </c>
      <c r="Q27" s="160">
        <f t="shared" ref="Q27:R27" si="54">F147</f>
        <v>1.427E-2</v>
      </c>
      <c r="R27" s="160">
        <f t="shared" si="54"/>
        <v>0.12823000000000001</v>
      </c>
      <c r="S27" s="163" t="s">
        <v>214</v>
      </c>
      <c r="T27" s="160">
        <f t="shared" ref="T27:U27" si="55">F210</f>
        <v>1.3849999999999999E-2</v>
      </c>
      <c r="U27" s="160">
        <f t="shared" si="55"/>
        <v>0.13156000000000001</v>
      </c>
    </row>
    <row r="28" spans="1:21" ht="13.5" thickBot="1">
      <c r="A28" s="169" t="s">
        <v>404</v>
      </c>
      <c r="B28" s="149">
        <v>1.5869999999999999E-2</v>
      </c>
      <c r="C28" s="149">
        <v>0.20605999999999999</v>
      </c>
      <c r="D28" s="149">
        <v>0.25772</v>
      </c>
      <c r="E28" s="149">
        <v>0.15375</v>
      </c>
      <c r="F28" s="149">
        <v>2.01E-2</v>
      </c>
      <c r="G28" s="149">
        <v>0.13364999999999999</v>
      </c>
      <c r="J28" s="163" t="s">
        <v>398</v>
      </c>
      <c r="K28" s="160">
        <f t="shared" si="0"/>
        <v>2.1000000000000001E-2</v>
      </c>
      <c r="L28" s="160">
        <f t="shared" si="1"/>
        <v>0.12041</v>
      </c>
      <c r="M28" s="163" t="s">
        <v>296</v>
      </c>
      <c r="N28" s="160">
        <f t="shared" ref="N28:O28" si="56">F85</f>
        <v>1.7219999999999999E-2</v>
      </c>
      <c r="O28" s="160">
        <f t="shared" si="56"/>
        <v>0.12723999999999999</v>
      </c>
      <c r="P28" s="163" t="s">
        <v>152</v>
      </c>
      <c r="Q28" s="160">
        <f t="shared" ref="Q28:R28" si="57">F148</f>
        <v>1.427E-2</v>
      </c>
      <c r="R28" s="160">
        <f t="shared" si="57"/>
        <v>0.13216</v>
      </c>
      <c r="S28" s="163" t="s">
        <v>215</v>
      </c>
      <c r="T28" s="160">
        <f t="shared" ref="T28:U28" si="58">F211</f>
        <v>1.357E-2</v>
      </c>
      <c r="U28" s="160">
        <f t="shared" si="58"/>
        <v>0.13266</v>
      </c>
    </row>
    <row r="29" spans="1:21" ht="13.5" thickBot="1">
      <c r="A29" s="169" t="s">
        <v>405</v>
      </c>
      <c r="B29" s="149">
        <v>1.6060000000000001E-2</v>
      </c>
      <c r="C29" s="149">
        <v>0.20058999999999999</v>
      </c>
      <c r="D29" s="149">
        <v>0.25794</v>
      </c>
      <c r="E29" s="149">
        <v>0.15387999999999999</v>
      </c>
      <c r="F29" s="149">
        <v>1.9650000000000001E-2</v>
      </c>
      <c r="G29" s="149">
        <v>0.13422999999999999</v>
      </c>
      <c r="J29" s="163" t="s">
        <v>399</v>
      </c>
      <c r="K29" s="160">
        <f t="shared" si="0"/>
        <v>2.052E-2</v>
      </c>
      <c r="L29" s="160">
        <f t="shared" si="1"/>
        <v>0.12523000000000001</v>
      </c>
      <c r="M29" s="163" t="s">
        <v>297</v>
      </c>
      <c r="N29" s="160">
        <f t="shared" ref="N29:O29" si="59">F86</f>
        <v>1.6969999999999999E-2</v>
      </c>
      <c r="O29" s="160">
        <f t="shared" si="59"/>
        <v>0.13014000000000001</v>
      </c>
      <c r="P29" s="163" t="s">
        <v>153</v>
      </c>
      <c r="Q29" s="160">
        <f t="shared" ref="Q29:R29" si="60">F149</f>
        <v>1.427E-2</v>
      </c>
      <c r="R29" s="160">
        <f t="shared" si="60"/>
        <v>0.13272999999999999</v>
      </c>
      <c r="S29" s="163" t="s">
        <v>216</v>
      </c>
      <c r="T29" s="160">
        <f t="shared" ref="T29:U29" si="61">F212</f>
        <v>1.325E-2</v>
      </c>
      <c r="U29" s="160">
        <f t="shared" si="61"/>
        <v>0.1351</v>
      </c>
    </row>
    <row r="30" spans="1:21" ht="13.5" thickBot="1">
      <c r="A30" s="169" t="s">
        <v>406</v>
      </c>
      <c r="B30" s="149">
        <v>1.6209999999999999E-2</v>
      </c>
      <c r="C30" s="149">
        <v>0.20036999999999999</v>
      </c>
      <c r="D30" s="149">
        <v>0.25835999999999998</v>
      </c>
      <c r="E30" s="149">
        <v>0.15353</v>
      </c>
      <c r="F30" s="149">
        <v>1.9800000000000002E-2</v>
      </c>
      <c r="G30" s="149">
        <v>0.13372999999999999</v>
      </c>
      <c r="J30" s="163" t="s">
        <v>400</v>
      </c>
      <c r="K30" s="160">
        <f t="shared" si="0"/>
        <v>2.0199999999999999E-2</v>
      </c>
      <c r="L30" s="160">
        <f t="shared" si="1"/>
        <v>0.12803</v>
      </c>
      <c r="M30" s="163" t="s">
        <v>298</v>
      </c>
      <c r="N30" s="160">
        <f t="shared" ref="N30:O30" si="62">F87</f>
        <v>1.677E-2</v>
      </c>
      <c r="O30" s="160">
        <f t="shared" si="62"/>
        <v>0.13047</v>
      </c>
      <c r="P30" s="163" t="s">
        <v>154</v>
      </c>
      <c r="Q30" s="160">
        <f t="shared" ref="Q30:R30" si="63">F150</f>
        <v>1.4500000000000001E-2</v>
      </c>
      <c r="R30" s="160">
        <f t="shared" si="63"/>
        <v>0.13661999999999999</v>
      </c>
      <c r="S30" s="163" t="s">
        <v>217</v>
      </c>
      <c r="T30" s="160">
        <f t="shared" ref="T30:U30" si="64">F213</f>
        <v>1.337E-2</v>
      </c>
      <c r="U30" s="160">
        <f t="shared" si="64"/>
        <v>0.13578999999999999</v>
      </c>
    </row>
    <row r="31" spans="1:21" ht="13.5" thickBot="1">
      <c r="A31" s="169" t="s">
        <v>407</v>
      </c>
      <c r="B31" s="149">
        <v>1.626E-2</v>
      </c>
      <c r="C31" s="149">
        <v>0.20233000000000001</v>
      </c>
      <c r="D31" s="149">
        <v>0.25963000000000003</v>
      </c>
      <c r="E31" s="149">
        <v>0.15407999999999999</v>
      </c>
      <c r="F31" s="149">
        <v>2.0369999999999999E-2</v>
      </c>
      <c r="G31" s="149">
        <v>0.13371</v>
      </c>
      <c r="J31" s="163" t="s">
        <v>401</v>
      </c>
      <c r="K31" s="160">
        <f t="shared" si="0"/>
        <v>2.0570000000000001E-2</v>
      </c>
      <c r="L31" s="160">
        <f t="shared" si="1"/>
        <v>0.12717000000000001</v>
      </c>
      <c r="M31" s="163" t="s">
        <v>299</v>
      </c>
      <c r="N31" s="160">
        <f t="shared" ref="N31:O31" si="65">F88</f>
        <v>1.6920000000000001E-2</v>
      </c>
      <c r="O31" s="160">
        <f t="shared" si="65"/>
        <v>0.13192999999999999</v>
      </c>
      <c r="P31" s="163" t="s">
        <v>155</v>
      </c>
      <c r="Q31" s="160">
        <f t="shared" ref="Q31:R31" si="66">F151</f>
        <v>1.4670000000000001E-2</v>
      </c>
      <c r="R31" s="160">
        <f t="shared" si="66"/>
        <v>0.12998999999999999</v>
      </c>
      <c r="S31" s="163" t="s">
        <v>218</v>
      </c>
      <c r="T31" s="160">
        <f t="shared" ref="T31:U31" si="67">F214</f>
        <v>1.362E-2</v>
      </c>
      <c r="U31" s="160">
        <f t="shared" si="67"/>
        <v>0.13419</v>
      </c>
    </row>
    <row r="32" spans="1:21" ht="13.5" thickBot="1">
      <c r="A32" s="169" t="s">
        <v>408</v>
      </c>
      <c r="B32" s="149">
        <v>1.61E-2</v>
      </c>
      <c r="C32" s="149">
        <v>0.20255000000000001</v>
      </c>
      <c r="D32" s="149">
        <v>0.26027</v>
      </c>
      <c r="E32" s="149">
        <v>0.15406</v>
      </c>
      <c r="F32" s="149">
        <v>2.0500000000000001E-2</v>
      </c>
      <c r="G32" s="149">
        <v>0.13356000000000001</v>
      </c>
      <c r="J32" s="163" t="s">
        <v>402</v>
      </c>
      <c r="K32" s="160">
        <f t="shared" si="0"/>
        <v>2.077E-2</v>
      </c>
      <c r="L32" s="160">
        <f t="shared" si="1"/>
        <v>0.11582000000000001</v>
      </c>
      <c r="M32" s="163" t="s">
        <v>300</v>
      </c>
      <c r="N32" s="160">
        <f t="shared" ref="N32:O32" si="68">F89</f>
        <v>1.6369999999999999E-2</v>
      </c>
      <c r="O32" s="160">
        <f t="shared" si="68"/>
        <v>0.13267000000000001</v>
      </c>
      <c r="P32" s="163" t="s">
        <v>156</v>
      </c>
      <c r="Q32" s="160">
        <f t="shared" ref="Q32:R32" si="69">F152</f>
        <v>1.495E-2</v>
      </c>
      <c r="R32" s="160">
        <f t="shared" si="69"/>
        <v>0.12855</v>
      </c>
      <c r="S32" s="163" t="s">
        <v>219</v>
      </c>
      <c r="T32" s="160">
        <f t="shared" ref="T32:U32" si="70">F215</f>
        <v>1.375E-2</v>
      </c>
      <c r="U32" s="160">
        <f t="shared" si="70"/>
        <v>0.13458000000000001</v>
      </c>
    </row>
    <row r="33" spans="1:21" ht="13.5" thickBot="1">
      <c r="A33" s="169" t="s">
        <v>409</v>
      </c>
      <c r="B33" s="149">
        <v>1.6080000000000001E-2</v>
      </c>
      <c r="C33" s="149">
        <v>0.20685000000000001</v>
      </c>
      <c r="D33" s="149">
        <v>0.25934000000000001</v>
      </c>
      <c r="E33" s="149">
        <v>0.15640000000000001</v>
      </c>
      <c r="F33" s="149">
        <v>2.1149999999999999E-2</v>
      </c>
      <c r="G33" s="149">
        <v>0.13525000000000001</v>
      </c>
      <c r="J33" s="163" t="s">
        <v>403</v>
      </c>
      <c r="K33" s="160">
        <f t="shared" si="0"/>
        <v>1.967E-2</v>
      </c>
      <c r="L33" s="160">
        <f t="shared" si="1"/>
        <v>0.12262000000000001</v>
      </c>
      <c r="M33" s="163" t="s">
        <v>301</v>
      </c>
      <c r="N33" s="160">
        <f t="shared" ref="N33:O33" si="71">F90</f>
        <v>1.6549999999999999E-2</v>
      </c>
      <c r="O33" s="160">
        <f t="shared" si="71"/>
        <v>0.12398000000000001</v>
      </c>
      <c r="P33" s="163" t="s">
        <v>157</v>
      </c>
      <c r="Q33" s="160">
        <f t="shared" ref="Q33:R33" si="72">F153</f>
        <v>1.5049999999999999E-2</v>
      </c>
      <c r="R33" s="160">
        <f t="shared" si="72"/>
        <v>0.12870000000000001</v>
      </c>
      <c r="S33" s="163" t="s">
        <v>220</v>
      </c>
      <c r="T33" s="160">
        <f t="shared" ref="T33:U33" si="73">F216</f>
        <v>1.3899999999999999E-2</v>
      </c>
      <c r="U33" s="160">
        <f t="shared" si="73"/>
        <v>0.13450999999999999</v>
      </c>
    </row>
    <row r="34" spans="1:21" ht="13.5" thickBot="1">
      <c r="A34" s="169" t="s">
        <v>410</v>
      </c>
      <c r="B34" s="149">
        <v>1.5970000000000002E-2</v>
      </c>
      <c r="C34" s="149">
        <v>0.20746000000000001</v>
      </c>
      <c r="D34" s="149">
        <v>0.25944</v>
      </c>
      <c r="E34" s="149">
        <v>0.15611</v>
      </c>
      <c r="F34" s="149">
        <v>2.162E-2</v>
      </c>
      <c r="G34" s="149">
        <v>0.13449</v>
      </c>
      <c r="J34" s="163" t="s">
        <v>404</v>
      </c>
      <c r="K34" s="160">
        <f t="shared" si="0"/>
        <v>2.01E-2</v>
      </c>
      <c r="L34" s="160">
        <f t="shared" si="1"/>
        <v>0.13364999999999999</v>
      </c>
      <c r="M34" s="163" t="s">
        <v>302</v>
      </c>
      <c r="N34" s="160">
        <f t="shared" ref="N34:O34" si="74">F91</f>
        <v>1.677E-2</v>
      </c>
      <c r="O34" s="160">
        <f t="shared" si="74"/>
        <v>0.12436</v>
      </c>
      <c r="P34" s="163" t="s">
        <v>158</v>
      </c>
      <c r="Q34" s="160">
        <f t="shared" ref="Q34:R34" si="75">F154</f>
        <v>1.4999999999999999E-2</v>
      </c>
      <c r="R34" s="160">
        <f t="shared" si="75"/>
        <v>0.13034999999999999</v>
      </c>
      <c r="S34" s="163" t="s">
        <v>221</v>
      </c>
      <c r="T34" s="160">
        <f t="shared" ref="T34:U34" si="76">F217</f>
        <v>1.3899999999999999E-2</v>
      </c>
      <c r="U34" s="160">
        <f t="shared" si="76"/>
        <v>0.13325000000000001</v>
      </c>
    </row>
    <row r="35" spans="1:21" ht="13.5" thickBot="1">
      <c r="A35" s="169" t="s">
        <v>411</v>
      </c>
      <c r="B35" s="149">
        <v>1.609E-2</v>
      </c>
      <c r="C35" s="149">
        <v>0.20663999999999999</v>
      </c>
      <c r="D35" s="149">
        <v>0.25938</v>
      </c>
      <c r="E35" s="149">
        <v>0.15644</v>
      </c>
      <c r="F35" s="149">
        <v>2.138E-2</v>
      </c>
      <c r="G35" s="149">
        <v>0.13506000000000001</v>
      </c>
      <c r="J35" s="163" t="s">
        <v>405</v>
      </c>
      <c r="K35" s="160">
        <f t="shared" si="0"/>
        <v>1.9650000000000001E-2</v>
      </c>
      <c r="L35" s="160">
        <f t="shared" si="1"/>
        <v>0.13422999999999999</v>
      </c>
      <c r="M35" s="163" t="s">
        <v>303</v>
      </c>
      <c r="N35" s="160">
        <f t="shared" ref="N35:O35" si="77">F92</f>
        <v>1.7069999999999998E-2</v>
      </c>
      <c r="O35" s="160">
        <f t="shared" si="77"/>
        <v>0.13422000000000001</v>
      </c>
      <c r="P35" s="163" t="s">
        <v>159</v>
      </c>
      <c r="Q35" s="160">
        <f t="shared" ref="Q35:R35" si="78">F155</f>
        <v>1.482E-2</v>
      </c>
      <c r="R35" s="160">
        <f t="shared" si="78"/>
        <v>0.13006000000000001</v>
      </c>
      <c r="S35" s="163" t="s">
        <v>222</v>
      </c>
      <c r="T35" s="160">
        <f t="shared" ref="T35:U35" si="79">F218</f>
        <v>1.375E-2</v>
      </c>
      <c r="U35" s="160">
        <f t="shared" si="79"/>
        <v>0.13345000000000001</v>
      </c>
    </row>
    <row r="36" spans="1:21" ht="13.5" thickBot="1">
      <c r="A36" s="169" t="s">
        <v>412</v>
      </c>
      <c r="B36" s="149">
        <v>1.5959999999999998E-2</v>
      </c>
      <c r="C36" s="149">
        <v>0.20721999999999999</v>
      </c>
      <c r="D36" s="149">
        <v>0.25930999999999998</v>
      </c>
      <c r="E36" s="149">
        <v>0.15637000000000001</v>
      </c>
      <c r="F36" s="149">
        <v>2.0969999999999999E-2</v>
      </c>
      <c r="G36" s="149">
        <v>0.13539999999999999</v>
      </c>
      <c r="J36" s="163" t="s">
        <v>406</v>
      </c>
      <c r="K36" s="160">
        <f t="shared" si="0"/>
        <v>1.9800000000000002E-2</v>
      </c>
      <c r="L36" s="160">
        <f t="shared" si="1"/>
        <v>0.13372999999999999</v>
      </c>
      <c r="M36" s="163" t="s">
        <v>304</v>
      </c>
      <c r="N36" s="160">
        <f t="shared" ref="N36:O36" si="80">F93</f>
        <v>1.7309999999999999E-2</v>
      </c>
      <c r="O36" s="160">
        <f t="shared" si="80"/>
        <v>0.13422999999999999</v>
      </c>
      <c r="P36" s="163" t="s">
        <v>160</v>
      </c>
      <c r="Q36" s="160">
        <f t="shared" ref="Q36:R36" si="81">F156</f>
        <v>1.4999999999999999E-2</v>
      </c>
      <c r="R36" s="160">
        <f t="shared" si="81"/>
        <v>0.12991</v>
      </c>
      <c r="S36" s="163" t="s">
        <v>223</v>
      </c>
      <c r="T36" s="160">
        <f t="shared" ref="T36:U36" si="82">F219</f>
        <v>1.3979999999999999E-2</v>
      </c>
      <c r="U36" s="160">
        <f t="shared" si="82"/>
        <v>0.13284000000000001</v>
      </c>
    </row>
    <row r="37" spans="1:21" ht="13.5" thickBot="1">
      <c r="A37" s="169" t="s">
        <v>413</v>
      </c>
      <c r="B37" s="149">
        <v>1.6060000000000001E-2</v>
      </c>
      <c r="C37" s="149">
        <v>0.20918999999999999</v>
      </c>
      <c r="D37" s="149">
        <v>0.25801000000000002</v>
      </c>
      <c r="E37" s="149">
        <v>0.15776999999999999</v>
      </c>
      <c r="F37" s="149">
        <v>2.1520000000000001E-2</v>
      </c>
      <c r="G37" s="149">
        <v>0.13625000000000001</v>
      </c>
      <c r="J37" s="163" t="s">
        <v>407</v>
      </c>
      <c r="K37" s="160">
        <f t="shared" si="0"/>
        <v>2.0369999999999999E-2</v>
      </c>
      <c r="L37" s="160">
        <f t="shared" si="1"/>
        <v>0.13371</v>
      </c>
      <c r="M37" s="163" t="s">
        <v>305</v>
      </c>
      <c r="N37" s="160">
        <f t="shared" ref="N37:O37" si="83">F94</f>
        <v>1.6969999999999999E-2</v>
      </c>
      <c r="O37" s="160">
        <f t="shared" si="83"/>
        <v>0.13594999999999999</v>
      </c>
      <c r="P37" s="163" t="s">
        <v>161</v>
      </c>
      <c r="Q37" s="160">
        <f t="shared" ref="Q37:R37" si="84">F157</f>
        <v>1.512E-2</v>
      </c>
      <c r="R37" s="160">
        <f t="shared" si="84"/>
        <v>0.12862000000000001</v>
      </c>
      <c r="S37" s="163" t="s">
        <v>224</v>
      </c>
      <c r="T37" s="160">
        <f t="shared" ref="T37:U37" si="85">F220</f>
        <v>1.4080000000000001E-2</v>
      </c>
      <c r="U37" s="160">
        <f t="shared" si="85"/>
        <v>0.13249</v>
      </c>
    </row>
    <row r="38" spans="1:21" ht="13.5" thickBot="1">
      <c r="A38" s="169" t="s">
        <v>414</v>
      </c>
      <c r="B38" s="149">
        <v>1.5980000000000001E-2</v>
      </c>
      <c r="C38" s="149">
        <v>0.22203999999999999</v>
      </c>
      <c r="D38" s="149">
        <v>0.25683</v>
      </c>
      <c r="E38" s="149">
        <v>0.15869</v>
      </c>
      <c r="F38" s="149">
        <v>2.1049999999999999E-2</v>
      </c>
      <c r="G38" s="149">
        <v>0.13764000000000001</v>
      </c>
      <c r="J38" s="163" t="s">
        <v>408</v>
      </c>
      <c r="K38" s="160">
        <f t="shared" si="0"/>
        <v>2.0500000000000001E-2</v>
      </c>
      <c r="L38" s="160">
        <f t="shared" si="1"/>
        <v>0.13356000000000001</v>
      </c>
      <c r="M38" s="163" t="s">
        <v>306</v>
      </c>
      <c r="N38" s="160">
        <f t="shared" ref="N38:O38" si="86">F95</f>
        <v>1.6719999999999999E-2</v>
      </c>
      <c r="O38" s="160">
        <f t="shared" si="86"/>
        <v>0.13691</v>
      </c>
      <c r="P38" s="163" t="s">
        <v>162</v>
      </c>
      <c r="Q38" s="160">
        <f t="shared" ref="Q38:R38" si="87">F158</f>
        <v>1.532E-2</v>
      </c>
      <c r="R38" s="160">
        <f t="shared" si="87"/>
        <v>0.12902</v>
      </c>
      <c r="S38" s="163" t="s">
        <v>225</v>
      </c>
      <c r="T38" s="160">
        <f t="shared" ref="T38:U38" si="88">F221</f>
        <v>1.422E-2</v>
      </c>
      <c r="U38" s="160">
        <f t="shared" si="88"/>
        <v>0.13417000000000001</v>
      </c>
    </row>
    <row r="39" spans="1:21" ht="13.5" thickBot="1">
      <c r="A39" s="169" t="s">
        <v>415</v>
      </c>
      <c r="B39" s="149">
        <v>1.618E-2</v>
      </c>
      <c r="C39" s="149">
        <v>0.22117000000000001</v>
      </c>
      <c r="D39" s="149">
        <v>0.25635999999999998</v>
      </c>
      <c r="E39" s="149">
        <v>0.15928</v>
      </c>
      <c r="F39" s="149">
        <v>2.0219999999999998E-2</v>
      </c>
      <c r="G39" s="149">
        <v>0.13905999999999999</v>
      </c>
      <c r="J39" s="163" t="s">
        <v>409</v>
      </c>
      <c r="K39" s="160">
        <f t="shared" si="0"/>
        <v>2.1149999999999999E-2</v>
      </c>
      <c r="L39" s="160">
        <f t="shared" si="1"/>
        <v>0.13525000000000001</v>
      </c>
      <c r="M39" s="163" t="s">
        <v>307</v>
      </c>
      <c r="N39" s="160">
        <f t="shared" ref="N39:O39" si="89">F96</f>
        <v>1.67E-2</v>
      </c>
      <c r="O39" s="160">
        <f t="shared" si="89"/>
        <v>0.13636000000000001</v>
      </c>
      <c r="P39" s="163" t="s">
        <v>163</v>
      </c>
      <c r="Q39" s="160">
        <f t="shared" ref="Q39:R39" si="90">F159</f>
        <v>1.5219999999999999E-2</v>
      </c>
      <c r="R39" s="160">
        <f t="shared" si="90"/>
        <v>0.12948000000000001</v>
      </c>
      <c r="S39" s="163" t="s">
        <v>226</v>
      </c>
      <c r="T39" s="160">
        <f t="shared" ref="T39:U39" si="91">F222</f>
        <v>1.38E-2</v>
      </c>
      <c r="U39" s="160">
        <f t="shared" si="91"/>
        <v>0.1321</v>
      </c>
    </row>
    <row r="40" spans="1:21" ht="13.5" thickBot="1">
      <c r="A40" s="169" t="s">
        <v>416</v>
      </c>
      <c r="B40" s="149">
        <v>1.6469999999999999E-2</v>
      </c>
      <c r="C40" s="149">
        <v>0.21872</v>
      </c>
      <c r="D40" s="149">
        <v>0.25634000000000001</v>
      </c>
      <c r="E40" s="149">
        <v>0.15952</v>
      </c>
      <c r="F40" s="149">
        <v>2.035E-2</v>
      </c>
      <c r="G40" s="149">
        <v>0.13916999999999999</v>
      </c>
      <c r="J40" s="163" t="s">
        <v>410</v>
      </c>
      <c r="K40" s="160">
        <f t="shared" si="0"/>
        <v>2.162E-2</v>
      </c>
      <c r="L40" s="160">
        <f t="shared" si="1"/>
        <v>0.13449</v>
      </c>
      <c r="M40" s="163" t="s">
        <v>308</v>
      </c>
      <c r="N40" s="160">
        <f t="shared" ref="N40:O40" si="92">F97</f>
        <v>1.6570000000000001E-2</v>
      </c>
      <c r="O40" s="160">
        <f t="shared" si="92"/>
        <v>0.13708999999999999</v>
      </c>
      <c r="P40" s="163" t="s">
        <v>164</v>
      </c>
      <c r="Q40" s="160">
        <f t="shared" ref="Q40:R40" si="93">F160</f>
        <v>1.5169999999999999E-2</v>
      </c>
      <c r="R40" s="160">
        <f t="shared" si="93"/>
        <v>0.12901000000000001</v>
      </c>
      <c r="S40" s="163" t="s">
        <v>227</v>
      </c>
      <c r="T40" s="160">
        <f t="shared" ref="T40:U40" si="94">F223</f>
        <v>1.3820000000000001E-2</v>
      </c>
      <c r="U40" s="160">
        <f t="shared" si="94"/>
        <v>0.13034000000000001</v>
      </c>
    </row>
    <row r="41" spans="1:21" ht="13.5" thickBot="1">
      <c r="A41" s="169" t="s">
        <v>417</v>
      </c>
      <c r="B41" s="149">
        <v>1.6389999999999998E-2</v>
      </c>
      <c r="C41" s="149">
        <v>0.21653</v>
      </c>
      <c r="D41" s="149">
        <v>0.25659999999999999</v>
      </c>
      <c r="E41" s="149">
        <v>0.15878</v>
      </c>
      <c r="F41" s="149">
        <v>2.035E-2</v>
      </c>
      <c r="G41" s="149">
        <v>0.13843</v>
      </c>
      <c r="J41" s="163" t="s">
        <v>411</v>
      </c>
      <c r="K41" s="160">
        <f t="shared" si="0"/>
        <v>2.138E-2</v>
      </c>
      <c r="L41" s="160">
        <f t="shared" si="1"/>
        <v>0.13506000000000001</v>
      </c>
      <c r="M41" s="163" t="s">
        <v>309</v>
      </c>
      <c r="N41" s="160">
        <f t="shared" ref="N41:O41" si="95">F98</f>
        <v>1.652E-2</v>
      </c>
      <c r="O41" s="160">
        <f t="shared" si="95"/>
        <v>0.13793</v>
      </c>
      <c r="P41" s="163" t="s">
        <v>165</v>
      </c>
      <c r="Q41" s="160">
        <f t="shared" ref="Q41:R41" si="96">F161</f>
        <v>1.55E-2</v>
      </c>
      <c r="R41" s="160">
        <f t="shared" si="96"/>
        <v>0.12791</v>
      </c>
      <c r="S41" s="163" t="s">
        <v>228</v>
      </c>
      <c r="T41" s="160">
        <f t="shared" ref="T41:U41" si="97">F224</f>
        <v>1.3849999999999999E-2</v>
      </c>
      <c r="U41" s="160">
        <f t="shared" si="97"/>
        <v>0.12928000000000001</v>
      </c>
    </row>
    <row r="42" spans="1:21" ht="13.5" thickBot="1">
      <c r="A42" s="169" t="s">
        <v>418</v>
      </c>
      <c r="B42" s="149">
        <v>1.6209999999999999E-2</v>
      </c>
      <c r="C42" s="149">
        <v>0.21898000000000001</v>
      </c>
      <c r="D42" s="149">
        <v>0.25724999999999998</v>
      </c>
      <c r="E42" s="149">
        <v>0.15933</v>
      </c>
      <c r="F42" s="149">
        <v>2.0310000000000002E-2</v>
      </c>
      <c r="G42" s="149">
        <v>0.13902</v>
      </c>
      <c r="J42" s="163" t="s">
        <v>412</v>
      </c>
      <c r="K42" s="160">
        <f t="shared" si="0"/>
        <v>2.0969999999999999E-2</v>
      </c>
      <c r="L42" s="160">
        <f t="shared" si="1"/>
        <v>0.13539999999999999</v>
      </c>
      <c r="M42" s="163" t="s">
        <v>310</v>
      </c>
      <c r="N42" s="160">
        <f t="shared" ref="N42:O42" si="98">F99</f>
        <v>1.652E-2</v>
      </c>
      <c r="O42" s="160">
        <f t="shared" si="98"/>
        <v>0.13771</v>
      </c>
      <c r="P42" s="163" t="s">
        <v>166</v>
      </c>
      <c r="Q42" s="160">
        <f t="shared" ref="Q42:R42" si="99">F162</f>
        <v>1.5769999999999999E-2</v>
      </c>
      <c r="R42" s="160">
        <f t="shared" si="99"/>
        <v>0.12526000000000001</v>
      </c>
      <c r="S42" s="163" t="s">
        <v>229</v>
      </c>
      <c r="T42" s="160">
        <f t="shared" ref="T42:U42" si="100">F225</f>
        <v>1.3820000000000001E-2</v>
      </c>
      <c r="U42" s="160">
        <f t="shared" si="100"/>
        <v>0.12878000000000001</v>
      </c>
    </row>
    <row r="43" spans="1:21" ht="13.5" thickBot="1">
      <c r="A43" s="169" t="s">
        <v>419</v>
      </c>
      <c r="B43" s="149">
        <v>1.6049999999999998E-2</v>
      </c>
      <c r="C43" s="149">
        <v>0.22492000000000001</v>
      </c>
      <c r="D43" s="149">
        <v>0.2576</v>
      </c>
      <c r="E43" s="149">
        <v>0.16026000000000001</v>
      </c>
      <c r="F43" s="149">
        <v>1.9949999999999999E-2</v>
      </c>
      <c r="G43" s="149">
        <v>0.14030999999999999</v>
      </c>
      <c r="J43" s="163" t="s">
        <v>413</v>
      </c>
      <c r="K43" s="160">
        <f t="shared" si="0"/>
        <v>2.1520000000000001E-2</v>
      </c>
      <c r="L43" s="160">
        <f t="shared" si="1"/>
        <v>0.13625000000000001</v>
      </c>
      <c r="M43" s="163" t="s">
        <v>311</v>
      </c>
      <c r="N43" s="160">
        <f t="shared" ref="N43:O43" si="101">F100</f>
        <v>1.6420000000000001E-2</v>
      </c>
      <c r="O43" s="160">
        <f t="shared" si="101"/>
        <v>0.13863</v>
      </c>
      <c r="P43" s="163" t="s">
        <v>167</v>
      </c>
      <c r="Q43" s="160">
        <f t="shared" ref="Q43:R43" si="102">F163</f>
        <v>1.54E-2</v>
      </c>
      <c r="R43" s="160">
        <f t="shared" si="102"/>
        <v>0.12651999999999999</v>
      </c>
      <c r="S43" s="163" t="s">
        <v>230</v>
      </c>
      <c r="T43" s="160">
        <f t="shared" ref="T43:U43" si="103">F226</f>
        <v>1.447E-2</v>
      </c>
      <c r="U43" s="160">
        <f t="shared" si="103"/>
        <v>0.12715000000000001</v>
      </c>
    </row>
    <row r="44" spans="1:21" ht="13.5" thickBot="1">
      <c r="A44" s="169" t="s">
        <v>420</v>
      </c>
      <c r="B44" s="149">
        <v>1.5959999999999998E-2</v>
      </c>
      <c r="C44" s="149">
        <v>0.22419</v>
      </c>
      <c r="D44" s="149">
        <v>0.25725999999999999</v>
      </c>
      <c r="E44" s="149">
        <v>0.15977</v>
      </c>
      <c r="F44" s="149">
        <v>1.967E-2</v>
      </c>
      <c r="G44" s="149">
        <v>0.1401</v>
      </c>
      <c r="J44" s="163" t="s">
        <v>414</v>
      </c>
      <c r="K44" s="160">
        <f t="shared" si="0"/>
        <v>2.1049999999999999E-2</v>
      </c>
      <c r="L44" s="160">
        <f t="shared" si="1"/>
        <v>0.13764000000000001</v>
      </c>
      <c r="M44" s="163" t="s">
        <v>312</v>
      </c>
      <c r="N44" s="160">
        <f t="shared" ref="N44:O44" si="104">F101</f>
        <v>1.6420000000000001E-2</v>
      </c>
      <c r="O44" s="160">
        <f t="shared" si="104"/>
        <v>0.13777</v>
      </c>
      <c r="P44" s="163" t="s">
        <v>168</v>
      </c>
      <c r="Q44" s="160">
        <f t="shared" ref="Q44:R44" si="105">F164</f>
        <v>1.5299999999999999E-2</v>
      </c>
      <c r="R44" s="160">
        <f t="shared" si="105"/>
        <v>0.12567</v>
      </c>
      <c r="S44" s="163" t="s">
        <v>231</v>
      </c>
      <c r="T44" s="160">
        <f t="shared" ref="T44:U44" si="106">F227</f>
        <v>1.46E-2</v>
      </c>
      <c r="U44" s="160">
        <f t="shared" si="106"/>
        <v>0.12681999999999999</v>
      </c>
    </row>
    <row r="45" spans="1:21" ht="13.5" thickBot="1">
      <c r="A45" s="169" t="s">
        <v>421</v>
      </c>
      <c r="B45" s="149">
        <v>1.576E-2</v>
      </c>
      <c r="C45" s="149">
        <v>0.22445000000000001</v>
      </c>
      <c r="D45" s="149">
        <v>0.25707000000000002</v>
      </c>
      <c r="E45" s="149">
        <v>0.15906000000000001</v>
      </c>
      <c r="F45" s="149">
        <v>1.95E-2</v>
      </c>
      <c r="G45" s="149">
        <v>0.13955999999999999</v>
      </c>
      <c r="J45" s="163" t="s">
        <v>415</v>
      </c>
      <c r="K45" s="160">
        <f t="shared" si="0"/>
        <v>2.0219999999999998E-2</v>
      </c>
      <c r="L45" s="160">
        <f t="shared" si="1"/>
        <v>0.13905999999999999</v>
      </c>
      <c r="M45" s="163" t="s">
        <v>313</v>
      </c>
      <c r="N45" s="160">
        <f t="shared" ref="N45:O45" si="107">F102</f>
        <v>1.6639999999999999E-2</v>
      </c>
      <c r="O45" s="160">
        <f t="shared" si="107"/>
        <v>0.13972000000000001</v>
      </c>
      <c r="P45" s="163" t="s">
        <v>169</v>
      </c>
      <c r="Q45" s="160">
        <f t="shared" ref="Q45:R45" si="108">F165</f>
        <v>1.537E-2</v>
      </c>
      <c r="R45" s="160">
        <f t="shared" si="108"/>
        <v>0.12617999999999999</v>
      </c>
      <c r="S45" s="163" t="s">
        <v>232</v>
      </c>
      <c r="T45" s="160">
        <f t="shared" ref="T45:U45" si="109">F228</f>
        <v>1.427E-2</v>
      </c>
      <c r="U45" s="160">
        <f t="shared" si="109"/>
        <v>0.12762999999999999</v>
      </c>
    </row>
    <row r="46" spans="1:21" ht="13.5" thickBot="1">
      <c r="A46" s="169" t="s">
        <v>422</v>
      </c>
      <c r="B46" s="149">
        <v>1.5910000000000001E-2</v>
      </c>
      <c r="C46" s="149">
        <v>0.21815000000000001</v>
      </c>
      <c r="D46" s="149">
        <v>0.25652999999999998</v>
      </c>
      <c r="E46" s="149">
        <v>0.161</v>
      </c>
      <c r="F46" s="149">
        <v>1.9699999999999999E-2</v>
      </c>
      <c r="G46" s="149">
        <v>0.14130000000000001</v>
      </c>
      <c r="J46" s="163" t="s">
        <v>416</v>
      </c>
      <c r="K46" s="160">
        <f t="shared" si="0"/>
        <v>2.035E-2</v>
      </c>
      <c r="L46" s="160">
        <f t="shared" si="1"/>
        <v>0.13916999999999999</v>
      </c>
      <c r="M46" s="163" t="s">
        <v>314</v>
      </c>
      <c r="N46" s="160">
        <f t="shared" ref="N46:O46" si="110">F103</f>
        <v>1.6570000000000001E-2</v>
      </c>
      <c r="O46" s="160">
        <f t="shared" si="110"/>
        <v>0.14216000000000001</v>
      </c>
      <c r="P46" s="163" t="s">
        <v>170</v>
      </c>
      <c r="Q46" s="160">
        <f t="shared" ref="Q46:R46" si="111">F166</f>
        <v>1.5699999999999999E-2</v>
      </c>
      <c r="R46" s="160">
        <f t="shared" si="111"/>
        <v>0.12637000000000001</v>
      </c>
      <c r="S46" s="163" t="s">
        <v>233</v>
      </c>
      <c r="T46" s="160">
        <f t="shared" ref="T46:U46" si="112">F229</f>
        <v>1.417E-2</v>
      </c>
      <c r="U46" s="160">
        <f t="shared" si="112"/>
        <v>0.12784000000000001</v>
      </c>
    </row>
    <row r="47" spans="1:21" ht="13.5" thickBot="1">
      <c r="A47" s="169" t="s">
        <v>423</v>
      </c>
      <c r="B47" s="149">
        <v>1.495E-2</v>
      </c>
      <c r="C47" s="149">
        <v>0.21826000000000001</v>
      </c>
      <c r="D47" s="149">
        <v>0.25536999999999999</v>
      </c>
      <c r="E47" s="149">
        <v>0.16098000000000001</v>
      </c>
      <c r="F47" s="149">
        <v>1.9699999999999999E-2</v>
      </c>
      <c r="G47" s="149">
        <v>0.14127999999999999</v>
      </c>
      <c r="J47" s="163" t="s">
        <v>417</v>
      </c>
      <c r="K47" s="160">
        <f t="shared" si="0"/>
        <v>2.035E-2</v>
      </c>
      <c r="L47" s="160">
        <f t="shared" si="1"/>
        <v>0.13843</v>
      </c>
      <c r="M47" s="163" t="s">
        <v>315</v>
      </c>
      <c r="N47" s="160">
        <f t="shared" ref="N47:O47" si="113">F104</f>
        <v>1.6750000000000001E-2</v>
      </c>
      <c r="O47" s="160">
        <f t="shared" si="113"/>
        <v>0.14008000000000001</v>
      </c>
      <c r="P47" s="163" t="s">
        <v>171</v>
      </c>
      <c r="Q47" s="160">
        <f t="shared" ref="Q47:R47" si="114">F167</f>
        <v>1.5270000000000001E-2</v>
      </c>
      <c r="R47" s="160">
        <f t="shared" si="114"/>
        <v>0.12897</v>
      </c>
      <c r="S47" s="163" t="s">
        <v>234</v>
      </c>
      <c r="T47" s="160">
        <f t="shared" ref="T47:U47" si="115">F230</f>
        <v>1.357E-2</v>
      </c>
      <c r="U47" s="160">
        <f t="shared" si="115"/>
        <v>0.13044</v>
      </c>
    </row>
    <row r="48" spans="1:21" ht="13.5" thickBot="1">
      <c r="A48" s="169" t="s">
        <v>424</v>
      </c>
      <c r="B48" s="149">
        <v>1.448E-2</v>
      </c>
      <c r="C48" s="149">
        <v>0.21890000000000001</v>
      </c>
      <c r="D48" s="149">
        <v>0.25545000000000001</v>
      </c>
      <c r="E48" s="149">
        <v>0.16042000000000001</v>
      </c>
      <c r="F48" s="149">
        <v>1.8929999999999999E-2</v>
      </c>
      <c r="G48" s="149">
        <v>0.14149</v>
      </c>
      <c r="J48" s="163" t="s">
        <v>418</v>
      </c>
      <c r="K48" s="160">
        <f t="shared" si="0"/>
        <v>2.0310000000000002E-2</v>
      </c>
      <c r="L48" s="160">
        <f t="shared" si="1"/>
        <v>0.13902</v>
      </c>
      <c r="M48" s="163" t="s">
        <v>316</v>
      </c>
      <c r="N48" s="160">
        <f t="shared" ref="N48:O48" si="116">F105</f>
        <v>1.6449999999999999E-2</v>
      </c>
      <c r="O48" s="160">
        <f t="shared" si="116"/>
        <v>0.14126</v>
      </c>
      <c r="P48" s="163" t="s">
        <v>172</v>
      </c>
      <c r="Q48" s="160">
        <f t="shared" ref="Q48:R48" si="117">F168</f>
        <v>1.485E-2</v>
      </c>
      <c r="R48" s="160">
        <f t="shared" si="117"/>
        <v>0.12889</v>
      </c>
      <c r="S48" s="163" t="s">
        <v>235</v>
      </c>
      <c r="T48" s="160">
        <f t="shared" ref="T48:U48" si="118">F231</f>
        <v>1.4019999999999999E-2</v>
      </c>
      <c r="U48" s="160">
        <f t="shared" si="118"/>
        <v>0.13078999999999999</v>
      </c>
    </row>
    <row r="49" spans="1:21" ht="13.5" thickBot="1">
      <c r="A49" s="169" t="s">
        <v>425</v>
      </c>
      <c r="B49" s="149">
        <v>1.4999999999999999E-2</v>
      </c>
      <c r="C49" s="149">
        <v>0.21904000000000001</v>
      </c>
      <c r="D49" s="149">
        <v>0.25530000000000003</v>
      </c>
      <c r="E49" s="149">
        <v>0.16219</v>
      </c>
      <c r="F49" s="149">
        <v>1.8530000000000001E-2</v>
      </c>
      <c r="G49" s="149">
        <v>0.14366000000000001</v>
      </c>
      <c r="J49" s="163" t="s">
        <v>419</v>
      </c>
      <c r="K49" s="160">
        <f t="shared" si="0"/>
        <v>1.9949999999999999E-2</v>
      </c>
      <c r="L49" s="160">
        <f t="shared" si="1"/>
        <v>0.14030999999999999</v>
      </c>
      <c r="M49" s="163" t="s">
        <v>317</v>
      </c>
      <c r="N49" s="160">
        <f t="shared" ref="N49:O49" si="119">F106</f>
        <v>1.6619999999999999E-2</v>
      </c>
      <c r="O49" s="160">
        <f t="shared" si="119"/>
        <v>0.14018</v>
      </c>
      <c r="P49" s="163" t="s">
        <v>173</v>
      </c>
      <c r="Q49" s="160">
        <f t="shared" ref="Q49:R49" si="120">F169</f>
        <v>1.423E-2</v>
      </c>
      <c r="R49" s="160">
        <f t="shared" si="120"/>
        <v>0.12952</v>
      </c>
      <c r="S49" s="163" t="s">
        <v>236</v>
      </c>
      <c r="T49" s="160">
        <f t="shared" ref="T49:U49" si="121">F232</f>
        <v>1.3650000000000001E-2</v>
      </c>
      <c r="U49" s="160">
        <f t="shared" si="121"/>
        <v>0.13228000000000001</v>
      </c>
    </row>
    <row r="50" spans="1:21" ht="13.5" thickBot="1">
      <c r="A50" s="169" t="s">
        <v>426</v>
      </c>
      <c r="B50" s="149">
        <v>1.4659999999999999E-2</v>
      </c>
      <c r="C50" s="149">
        <v>0.21868000000000001</v>
      </c>
      <c r="D50" s="149">
        <v>0.25563999999999998</v>
      </c>
      <c r="E50" s="149">
        <v>0.16159999999999999</v>
      </c>
      <c r="F50" s="149">
        <v>1.8919999999999999E-2</v>
      </c>
      <c r="G50" s="149">
        <v>0.14268</v>
      </c>
      <c r="J50" s="163" t="s">
        <v>420</v>
      </c>
      <c r="K50" s="160">
        <f t="shared" si="0"/>
        <v>1.967E-2</v>
      </c>
      <c r="L50" s="160">
        <f t="shared" si="1"/>
        <v>0.1401</v>
      </c>
      <c r="M50" s="163" t="s">
        <v>318</v>
      </c>
      <c r="N50" s="160">
        <f t="shared" ref="N50:O50" si="122">F107</f>
        <v>1.6400000000000001E-2</v>
      </c>
      <c r="O50" s="160">
        <f t="shared" si="122"/>
        <v>0.13644999999999999</v>
      </c>
      <c r="P50" s="163" t="s">
        <v>174</v>
      </c>
      <c r="Q50" s="160">
        <f t="shared" ref="Q50:R50" si="123">F170</f>
        <v>1.405E-2</v>
      </c>
      <c r="R50" s="160">
        <f t="shared" si="123"/>
        <v>0.12906999999999999</v>
      </c>
      <c r="S50" s="163" t="s">
        <v>237</v>
      </c>
      <c r="T50" s="160">
        <f t="shared" ref="T50:U50" si="124">F233</f>
        <v>1.35E-2</v>
      </c>
      <c r="U50" s="160">
        <f t="shared" si="124"/>
        <v>0.13259000000000001</v>
      </c>
    </row>
    <row r="51" spans="1:21" ht="13.5" thickBot="1">
      <c r="A51" s="169" t="s">
        <v>427</v>
      </c>
      <c r="B51" s="149">
        <v>1.465E-2</v>
      </c>
      <c r="C51" s="149">
        <v>0.21976000000000001</v>
      </c>
      <c r="D51" s="149">
        <v>0.25668000000000002</v>
      </c>
      <c r="E51" s="149">
        <v>0.16181999999999999</v>
      </c>
      <c r="F51" s="149">
        <v>1.9300000000000001E-2</v>
      </c>
      <c r="G51" s="149">
        <v>0.14252000000000001</v>
      </c>
      <c r="J51" s="163" t="s">
        <v>421</v>
      </c>
      <c r="K51" s="160">
        <f t="shared" si="0"/>
        <v>1.95E-2</v>
      </c>
      <c r="L51" s="160">
        <f t="shared" si="1"/>
        <v>0.13955999999999999</v>
      </c>
      <c r="M51" s="163" t="s">
        <v>319</v>
      </c>
      <c r="N51" s="160">
        <f t="shared" ref="N51:O51" si="125">F108</f>
        <v>1.6570000000000001E-2</v>
      </c>
      <c r="O51" s="160">
        <f t="shared" si="125"/>
        <v>0.13641</v>
      </c>
      <c r="P51" s="163" t="s">
        <v>175</v>
      </c>
      <c r="Q51" s="160">
        <f t="shared" ref="Q51:R51" si="126">F171</f>
        <v>1.387E-2</v>
      </c>
      <c r="R51" s="160">
        <f t="shared" si="126"/>
        <v>0.12872</v>
      </c>
      <c r="S51" s="163" t="s">
        <v>238</v>
      </c>
      <c r="T51" s="160">
        <f t="shared" ref="T51:U51" si="127">F234</f>
        <v>1.3310000000000001E-2</v>
      </c>
      <c r="U51" s="160">
        <f t="shared" si="127"/>
        <v>0.13311000000000001</v>
      </c>
    </row>
    <row r="52" spans="1:21" ht="13.5" thickBot="1">
      <c r="A52" s="169" t="s">
        <v>428</v>
      </c>
      <c r="B52" s="149">
        <v>1.4420000000000001E-2</v>
      </c>
      <c r="C52" s="149">
        <v>0.22120999999999999</v>
      </c>
      <c r="D52" s="149">
        <v>0.25391000000000002</v>
      </c>
      <c r="E52" s="149">
        <v>0.16220000000000001</v>
      </c>
      <c r="F52" s="149">
        <v>1.8769999999999998E-2</v>
      </c>
      <c r="G52" s="149">
        <v>0.14343</v>
      </c>
      <c r="J52" s="163" t="s">
        <v>422</v>
      </c>
      <c r="K52" s="160">
        <f t="shared" si="0"/>
        <v>1.9699999999999999E-2</v>
      </c>
      <c r="L52" s="160">
        <f t="shared" si="1"/>
        <v>0.14130000000000001</v>
      </c>
      <c r="M52" s="163" t="s">
        <v>320</v>
      </c>
      <c r="N52" s="160">
        <f t="shared" ref="N52:O52" si="128">F109</f>
        <v>1.635E-2</v>
      </c>
      <c r="O52" s="160">
        <f t="shared" si="128"/>
        <v>0.13644000000000001</v>
      </c>
      <c r="P52" s="163" t="s">
        <v>176</v>
      </c>
      <c r="Q52" s="160">
        <f t="shared" ref="Q52:R52" si="129">F172</f>
        <v>1.3820000000000001E-2</v>
      </c>
      <c r="R52" s="160">
        <f t="shared" si="129"/>
        <v>0.12928999999999999</v>
      </c>
      <c r="S52" s="163" t="s">
        <v>239</v>
      </c>
      <c r="T52" s="160">
        <f t="shared" ref="T52:U52" si="130">F235</f>
        <v>1.337E-2</v>
      </c>
      <c r="U52" s="160">
        <f t="shared" si="130"/>
        <v>0.13352</v>
      </c>
    </row>
    <row r="53" spans="1:21" ht="13.5" thickBot="1">
      <c r="A53" s="169" t="s">
        <v>429</v>
      </c>
      <c r="B53" s="149">
        <v>1.4540000000000001E-2</v>
      </c>
      <c r="C53" s="149">
        <v>0.22216</v>
      </c>
      <c r="D53" s="149">
        <v>0.25394</v>
      </c>
      <c r="E53" s="149">
        <v>0.16286</v>
      </c>
      <c r="F53" s="149">
        <v>1.8550000000000001E-2</v>
      </c>
      <c r="G53" s="149">
        <v>0.14430999999999999</v>
      </c>
      <c r="J53" s="163" t="s">
        <v>423</v>
      </c>
      <c r="K53" s="160">
        <f t="shared" si="0"/>
        <v>1.9699999999999999E-2</v>
      </c>
      <c r="L53" s="160">
        <f t="shared" si="1"/>
        <v>0.14127999999999999</v>
      </c>
      <c r="M53" s="163" t="s">
        <v>321</v>
      </c>
      <c r="N53" s="160">
        <f t="shared" ref="N53:O53" si="131">F110</f>
        <v>1.5949999999999999E-2</v>
      </c>
      <c r="O53" s="160">
        <f t="shared" si="131"/>
        <v>0.13650000000000001</v>
      </c>
      <c r="P53" s="163" t="s">
        <v>177</v>
      </c>
      <c r="Q53" s="160">
        <f t="shared" ref="Q53:R53" si="132">F173</f>
        <v>1.41E-2</v>
      </c>
      <c r="R53" s="160">
        <f t="shared" si="132"/>
        <v>0.12917000000000001</v>
      </c>
      <c r="S53" s="163" t="s">
        <v>240</v>
      </c>
      <c r="T53" s="160">
        <f t="shared" ref="T53:U53" si="133">F236</f>
        <v>1.312E-2</v>
      </c>
      <c r="U53" s="160">
        <f t="shared" si="133"/>
        <v>0.13385</v>
      </c>
    </row>
    <row r="54" spans="1:21" ht="13.5" thickBot="1">
      <c r="A54" s="169" t="s">
        <v>430</v>
      </c>
      <c r="B54" s="149">
        <v>1.423E-2</v>
      </c>
      <c r="C54" s="149">
        <v>0.22273000000000001</v>
      </c>
      <c r="D54" s="149">
        <v>0.25389</v>
      </c>
      <c r="E54" s="149">
        <v>0.16173999999999999</v>
      </c>
      <c r="F54" s="149">
        <v>1.8620000000000001E-2</v>
      </c>
      <c r="G54" s="149">
        <v>0.14312</v>
      </c>
      <c r="J54" s="163" t="s">
        <v>424</v>
      </c>
      <c r="K54" s="160">
        <f t="shared" si="0"/>
        <v>1.8929999999999999E-2</v>
      </c>
      <c r="L54" s="160">
        <f t="shared" si="1"/>
        <v>0.14149</v>
      </c>
      <c r="M54" s="163" t="s">
        <v>322</v>
      </c>
      <c r="N54" s="160">
        <f t="shared" ref="N54:O54" si="134">F111</f>
        <v>1.5820000000000001E-2</v>
      </c>
      <c r="O54" s="160">
        <f t="shared" si="134"/>
        <v>0.13646</v>
      </c>
      <c r="P54" s="163" t="s">
        <v>178</v>
      </c>
      <c r="Q54" s="160">
        <f t="shared" ref="Q54:R54" si="135">F174</f>
        <v>1.38E-2</v>
      </c>
      <c r="R54" s="160">
        <f t="shared" si="135"/>
        <v>0.13006000000000001</v>
      </c>
      <c r="S54" s="163" t="s">
        <v>241</v>
      </c>
      <c r="T54" s="160">
        <f t="shared" ref="T54:U54" si="136">F237</f>
        <v>1.34E-2</v>
      </c>
      <c r="U54" s="160">
        <f t="shared" si="136"/>
        <v>0.13406999999999999</v>
      </c>
    </row>
    <row r="55" spans="1:21" ht="13.5" thickBot="1">
      <c r="A55" s="169" t="s">
        <v>431</v>
      </c>
      <c r="B55" s="149">
        <v>1.4069999999999999E-2</v>
      </c>
      <c r="C55" s="149">
        <v>0.22226000000000001</v>
      </c>
      <c r="D55" s="149">
        <v>0.25385000000000002</v>
      </c>
      <c r="E55" s="149">
        <v>0.16078000000000001</v>
      </c>
      <c r="F55" s="149">
        <v>1.8450000000000001E-2</v>
      </c>
      <c r="G55" s="149">
        <v>0.14233000000000001</v>
      </c>
      <c r="J55" s="163" t="s">
        <v>425</v>
      </c>
      <c r="K55" s="160">
        <f t="shared" si="0"/>
        <v>1.8530000000000001E-2</v>
      </c>
      <c r="L55" s="160">
        <f t="shared" si="1"/>
        <v>0.14366000000000001</v>
      </c>
      <c r="M55" s="163" t="s">
        <v>323</v>
      </c>
      <c r="N55" s="160">
        <f t="shared" ref="N55:O55" si="137">F112</f>
        <v>1.6119999999999999E-2</v>
      </c>
      <c r="O55" s="160">
        <f t="shared" si="137"/>
        <v>0.13739999999999999</v>
      </c>
      <c r="P55" s="163" t="s">
        <v>179</v>
      </c>
      <c r="Q55" s="160">
        <f t="shared" ref="Q55:R55" si="138">F175</f>
        <v>1.3520000000000001E-2</v>
      </c>
      <c r="R55" s="160">
        <f t="shared" si="138"/>
        <v>0.12817999999999999</v>
      </c>
      <c r="S55" s="163" t="s">
        <v>242</v>
      </c>
      <c r="T55" s="160">
        <f t="shared" ref="T55:U55" si="139">F238</f>
        <v>1.341E-2</v>
      </c>
      <c r="U55" s="160">
        <f t="shared" si="139"/>
        <v>0.1333</v>
      </c>
    </row>
    <row r="56" spans="1:21" ht="13.5" thickBot="1">
      <c r="A56" s="169" t="s">
        <v>432</v>
      </c>
      <c r="B56" s="149">
        <v>1.409E-2</v>
      </c>
      <c r="C56" s="149">
        <v>0.22056999999999999</v>
      </c>
      <c r="D56" s="149">
        <v>0.25153999999999999</v>
      </c>
      <c r="E56" s="149">
        <v>0.16014999999999999</v>
      </c>
      <c r="F56" s="149">
        <v>1.865E-2</v>
      </c>
      <c r="G56" s="149">
        <v>0.14149999999999999</v>
      </c>
      <c r="J56" s="163" t="s">
        <v>426</v>
      </c>
      <c r="K56" s="160">
        <f t="shared" si="0"/>
        <v>1.8919999999999999E-2</v>
      </c>
      <c r="L56" s="160">
        <f t="shared" si="1"/>
        <v>0.14268</v>
      </c>
      <c r="M56" s="163" t="s">
        <v>324</v>
      </c>
      <c r="N56" s="160">
        <f t="shared" ref="N56:O56" si="140">F113</f>
        <v>1.617E-2</v>
      </c>
      <c r="O56" s="160">
        <f t="shared" si="140"/>
        <v>0.13747999999999999</v>
      </c>
      <c r="P56" s="163" t="s">
        <v>180</v>
      </c>
      <c r="Q56" s="160">
        <f t="shared" ref="Q56:R56" si="141">F176</f>
        <v>1.3520000000000001E-2</v>
      </c>
      <c r="R56" s="160">
        <f t="shared" si="141"/>
        <v>0.12787999999999999</v>
      </c>
      <c r="S56" s="163" t="s">
        <v>243</v>
      </c>
      <c r="T56" s="160">
        <f t="shared" ref="T56:U56" si="142">F239</f>
        <v>1.3599999999999999E-2</v>
      </c>
      <c r="U56" s="160">
        <f t="shared" si="142"/>
        <v>0.13297</v>
      </c>
    </row>
    <row r="57" spans="1:21" ht="13.5" thickBot="1">
      <c r="A57" s="169" t="s">
        <v>433</v>
      </c>
      <c r="B57" s="149">
        <v>1.434E-2</v>
      </c>
      <c r="C57" s="149">
        <v>0.22131000000000001</v>
      </c>
      <c r="D57" s="149">
        <v>0.25276999999999999</v>
      </c>
      <c r="E57" s="149">
        <v>0.1618</v>
      </c>
      <c r="F57" s="149">
        <v>1.83E-2</v>
      </c>
      <c r="G57" s="149">
        <v>0.14349999999999999</v>
      </c>
      <c r="J57" s="163" t="s">
        <v>427</v>
      </c>
      <c r="K57" s="160">
        <f t="shared" si="0"/>
        <v>1.9300000000000001E-2</v>
      </c>
      <c r="L57" s="160">
        <f t="shared" si="1"/>
        <v>0.14252000000000001</v>
      </c>
      <c r="M57" s="163" t="s">
        <v>325</v>
      </c>
      <c r="N57" s="160">
        <f t="shared" ref="N57:O57" si="143">F114</f>
        <v>1.6039999999999999E-2</v>
      </c>
      <c r="O57" s="160">
        <f t="shared" si="143"/>
        <v>0.13747999999999999</v>
      </c>
      <c r="P57" s="163" t="s">
        <v>181</v>
      </c>
      <c r="Q57" s="160">
        <f t="shared" ref="Q57:R57" si="144">F177</f>
        <v>1.4E-2</v>
      </c>
      <c r="R57" s="160">
        <f t="shared" si="144"/>
        <v>0.12592999999999999</v>
      </c>
      <c r="S57" s="163" t="s">
        <v>244</v>
      </c>
      <c r="T57" s="160">
        <f t="shared" ref="T57:U57" si="145">F240</f>
        <v>1.392E-2</v>
      </c>
      <c r="U57" s="160">
        <f t="shared" si="145"/>
        <v>0.13331999999999999</v>
      </c>
    </row>
    <row r="58" spans="1:21" ht="13.5" thickBot="1">
      <c r="A58" s="169" t="s">
        <v>434</v>
      </c>
      <c r="B58" s="149">
        <v>1.431E-2</v>
      </c>
      <c r="C58" s="149">
        <v>0.22006000000000001</v>
      </c>
      <c r="D58" s="149">
        <v>0.25212000000000001</v>
      </c>
      <c r="E58" s="149">
        <v>0.16175999999999999</v>
      </c>
      <c r="F58" s="149">
        <v>1.8200000000000001E-2</v>
      </c>
      <c r="G58" s="149">
        <v>0.14355999999999999</v>
      </c>
      <c r="J58" s="163" t="s">
        <v>428</v>
      </c>
      <c r="K58" s="160">
        <f t="shared" si="0"/>
        <v>1.8769999999999998E-2</v>
      </c>
      <c r="L58" s="160">
        <f t="shared" si="1"/>
        <v>0.14343</v>
      </c>
      <c r="M58" s="163" t="s">
        <v>326</v>
      </c>
      <c r="N58" s="160">
        <f t="shared" ref="N58:O58" si="146">F115</f>
        <v>1.6219999999999998E-2</v>
      </c>
      <c r="O58" s="160">
        <f t="shared" si="146"/>
        <v>0.13714999999999999</v>
      </c>
      <c r="P58" s="163" t="s">
        <v>182</v>
      </c>
      <c r="Q58" s="160">
        <f t="shared" ref="Q58:R58" si="147">F178</f>
        <v>1.357E-2</v>
      </c>
      <c r="R58" s="160">
        <f t="shared" si="147"/>
        <v>0.12634000000000001</v>
      </c>
      <c r="S58" s="163" t="s">
        <v>245</v>
      </c>
      <c r="T58" s="160">
        <f t="shared" ref="T58:U58" si="148">F241</f>
        <v>1.3950000000000001E-2</v>
      </c>
      <c r="U58" s="160">
        <f t="shared" si="148"/>
        <v>0.13433999999999999</v>
      </c>
    </row>
    <row r="59" spans="1:21" ht="13.5" thickBot="1">
      <c r="A59" s="169" t="s">
        <v>435</v>
      </c>
      <c r="B59" s="149">
        <v>1.389E-2</v>
      </c>
      <c r="C59" s="149">
        <v>0.22256999999999999</v>
      </c>
      <c r="D59" s="149">
        <v>0.25155</v>
      </c>
      <c r="E59" s="149">
        <v>0.16233</v>
      </c>
      <c r="F59" s="149">
        <v>1.8270000000000002E-2</v>
      </c>
      <c r="G59" s="149">
        <v>0.14405999999999999</v>
      </c>
      <c r="J59" s="163" t="s">
        <v>429</v>
      </c>
      <c r="K59" s="160">
        <f t="shared" si="0"/>
        <v>1.8550000000000001E-2</v>
      </c>
      <c r="L59" s="160">
        <f t="shared" si="1"/>
        <v>0.14430999999999999</v>
      </c>
      <c r="M59" s="163" t="s">
        <v>327</v>
      </c>
      <c r="N59" s="160">
        <f t="shared" ref="N59:O59" si="149">F116</f>
        <v>1.6199999999999999E-2</v>
      </c>
      <c r="O59" s="160">
        <f t="shared" si="149"/>
        <v>0.13668</v>
      </c>
      <c r="P59" s="163" t="s">
        <v>183</v>
      </c>
      <c r="Q59" s="160">
        <f t="shared" ref="Q59:R59" si="150">F179</f>
        <v>1.38E-2</v>
      </c>
      <c r="R59" s="160">
        <f t="shared" si="150"/>
        <v>0.12612000000000001</v>
      </c>
      <c r="S59" s="163" t="s">
        <v>246</v>
      </c>
      <c r="T59" s="160">
        <f t="shared" ref="T59:U59" si="151">F242</f>
        <v>1.3769999999999999E-2</v>
      </c>
      <c r="U59" s="160">
        <f t="shared" si="151"/>
        <v>0.13225999999999999</v>
      </c>
    </row>
    <row r="60" spans="1:21" ht="13.5" thickBot="1">
      <c r="A60" s="169" t="s">
        <v>436</v>
      </c>
      <c r="B60" s="149">
        <v>1.354E-2</v>
      </c>
      <c r="C60" s="149">
        <v>0.22714000000000001</v>
      </c>
      <c r="D60" s="149">
        <v>0.25285999999999997</v>
      </c>
      <c r="E60" s="149">
        <v>0.16289000000000001</v>
      </c>
      <c r="F60" s="149">
        <v>1.7819999999999999E-2</v>
      </c>
      <c r="G60" s="149">
        <v>0.14507</v>
      </c>
      <c r="J60" s="163" t="s">
        <v>430</v>
      </c>
      <c r="K60" s="160">
        <f t="shared" si="0"/>
        <v>1.8620000000000001E-2</v>
      </c>
      <c r="L60" s="160">
        <f t="shared" si="1"/>
        <v>0.14312</v>
      </c>
      <c r="M60" s="163" t="s">
        <v>328</v>
      </c>
      <c r="N60" s="160">
        <f t="shared" ref="N60:O60" si="152">F117</f>
        <v>1.627E-2</v>
      </c>
      <c r="O60" s="160">
        <f t="shared" si="152"/>
        <v>0.13553000000000001</v>
      </c>
      <c r="P60" s="163" t="s">
        <v>184</v>
      </c>
      <c r="Q60" s="160">
        <f t="shared" ref="Q60:R60" si="153">F180</f>
        <v>1.345E-2</v>
      </c>
      <c r="R60" s="160">
        <f t="shared" si="153"/>
        <v>0.12767000000000001</v>
      </c>
      <c r="S60" s="163" t="s">
        <v>247</v>
      </c>
      <c r="T60" s="160">
        <f t="shared" ref="T60:U60" si="154">F243</f>
        <v>1.38E-2</v>
      </c>
      <c r="U60" s="160">
        <f t="shared" si="154"/>
        <v>0.13199</v>
      </c>
    </row>
    <row r="61" spans="1:21" ht="13.5" thickBot="1">
      <c r="A61" s="169" t="s">
        <v>437</v>
      </c>
      <c r="B61" s="149">
        <v>1.345E-2</v>
      </c>
      <c r="C61" s="149">
        <v>0.22950000000000001</v>
      </c>
      <c r="D61" s="149">
        <v>0.25276999999999999</v>
      </c>
      <c r="E61" s="149">
        <v>0.16411999999999999</v>
      </c>
      <c r="F61" s="149">
        <v>1.7899999999999999E-2</v>
      </c>
      <c r="G61" s="149">
        <v>0.14621999999999999</v>
      </c>
      <c r="J61" s="163" t="s">
        <v>431</v>
      </c>
      <c r="K61" s="160">
        <f t="shared" si="0"/>
        <v>1.8450000000000001E-2</v>
      </c>
      <c r="L61" s="160">
        <f t="shared" si="1"/>
        <v>0.14233000000000001</v>
      </c>
      <c r="M61" s="163" t="s">
        <v>329</v>
      </c>
      <c r="N61" s="160">
        <f t="shared" ref="N61:O61" si="155">F118</f>
        <v>1.6459999999999999E-2</v>
      </c>
      <c r="O61" s="160">
        <f t="shared" si="155"/>
        <v>0.13453999999999999</v>
      </c>
      <c r="P61" s="163" t="s">
        <v>185</v>
      </c>
      <c r="Q61" s="160">
        <f t="shared" ref="Q61:R61" si="156">F181</f>
        <v>1.362E-2</v>
      </c>
      <c r="R61" s="160">
        <f t="shared" si="156"/>
        <v>0.12919</v>
      </c>
      <c r="S61" s="163" t="s">
        <v>248</v>
      </c>
      <c r="T61" s="160">
        <f t="shared" ref="T61:U61" si="157">F244</f>
        <v>1.392E-2</v>
      </c>
      <c r="U61" s="160">
        <f t="shared" si="157"/>
        <v>0.13120999999999999</v>
      </c>
    </row>
    <row r="62" spans="1:21" ht="13.5" thickBot="1">
      <c r="A62" s="169" t="s">
        <v>438</v>
      </c>
      <c r="B62" s="149">
        <v>1.329E-2</v>
      </c>
      <c r="C62" s="149">
        <v>0.22966</v>
      </c>
      <c r="D62" s="149">
        <v>0.25269999999999998</v>
      </c>
      <c r="E62" s="149">
        <v>0.16409000000000001</v>
      </c>
      <c r="F62" s="149">
        <v>1.7670000000000002E-2</v>
      </c>
      <c r="G62" s="149">
        <v>0.14641999999999999</v>
      </c>
      <c r="J62" s="163" t="s">
        <v>432</v>
      </c>
      <c r="K62" s="160">
        <f t="shared" si="0"/>
        <v>1.865E-2</v>
      </c>
      <c r="L62" s="160">
        <f t="shared" si="1"/>
        <v>0.14149999999999999</v>
      </c>
      <c r="M62" s="163" t="s">
        <v>330</v>
      </c>
      <c r="N62" s="160">
        <f t="shared" ref="N62:O62" si="158">F119</f>
        <v>1.67E-2</v>
      </c>
      <c r="O62" s="160">
        <f t="shared" si="158"/>
        <v>0.13478000000000001</v>
      </c>
      <c r="P62" s="163" t="s">
        <v>186</v>
      </c>
      <c r="Q62" s="160">
        <f t="shared" ref="Q62:R62" si="159">F182</f>
        <v>1.3270000000000001E-2</v>
      </c>
      <c r="R62" s="160">
        <f t="shared" si="159"/>
        <v>0.12817000000000001</v>
      </c>
      <c r="S62" s="163" t="s">
        <v>249</v>
      </c>
      <c r="T62" s="160">
        <f t="shared" ref="T62:U62" si="160">F245</f>
        <v>1.43E-2</v>
      </c>
      <c r="U62" s="160">
        <f t="shared" si="160"/>
        <v>0.13069</v>
      </c>
    </row>
    <row r="63" spans="1:21" ht="13.5" thickBot="1">
      <c r="A63" s="169" t="s">
        <v>439</v>
      </c>
      <c r="B63" s="149">
        <v>1.3440000000000001E-2</v>
      </c>
      <c r="C63" s="149">
        <v>0.22828999999999999</v>
      </c>
      <c r="D63" s="149">
        <v>0.25268000000000002</v>
      </c>
      <c r="E63" s="149">
        <v>0.16444</v>
      </c>
      <c r="F63" s="149">
        <v>1.7649999999999999E-2</v>
      </c>
      <c r="G63" s="149">
        <v>0.14679</v>
      </c>
      <c r="J63" s="163" t="s">
        <v>433</v>
      </c>
      <c r="K63" s="160">
        <f t="shared" si="0"/>
        <v>1.83E-2</v>
      </c>
      <c r="L63" s="160">
        <f t="shared" si="1"/>
        <v>0.14349999999999999</v>
      </c>
      <c r="M63" s="163" t="s">
        <v>331</v>
      </c>
      <c r="N63" s="160">
        <f t="shared" ref="N63:O63" si="161">F120</f>
        <v>1.6299999999999999E-2</v>
      </c>
      <c r="O63" s="160">
        <f t="shared" si="161"/>
        <v>0.13655</v>
      </c>
      <c r="P63" s="163" t="s">
        <v>187</v>
      </c>
      <c r="Q63" s="160">
        <f t="shared" ref="Q63:R63" si="162">F183</f>
        <v>1.3050000000000001E-2</v>
      </c>
      <c r="R63" s="160">
        <f t="shared" si="162"/>
        <v>0.1273</v>
      </c>
      <c r="S63" s="163" t="s">
        <v>250</v>
      </c>
      <c r="T63" s="160">
        <f t="shared" ref="T63:U63" si="163">F246</f>
        <v>1.47E-2</v>
      </c>
      <c r="U63" s="160">
        <f t="shared" si="163"/>
        <v>0.12834000000000001</v>
      </c>
    </row>
    <row r="64" spans="1:21" ht="13.5" thickBot="1">
      <c r="A64" s="169" t="s">
        <v>440</v>
      </c>
      <c r="B64" s="149">
        <v>1.355E-2</v>
      </c>
      <c r="C64" s="149">
        <v>0.22764000000000001</v>
      </c>
      <c r="D64" s="149">
        <v>0.25344</v>
      </c>
      <c r="E64" s="149">
        <v>0.16463</v>
      </c>
      <c r="F64" s="149">
        <v>1.7919999999999998E-2</v>
      </c>
      <c r="G64" s="149">
        <v>0.14671000000000001</v>
      </c>
      <c r="J64" s="163" t="s">
        <v>434</v>
      </c>
      <c r="K64" s="160">
        <f t="shared" si="0"/>
        <v>1.8200000000000001E-2</v>
      </c>
      <c r="L64" s="160">
        <f t="shared" si="1"/>
        <v>0.14355999999999999</v>
      </c>
      <c r="M64" s="163" t="s">
        <v>332</v>
      </c>
      <c r="N64" s="160">
        <f t="shared" ref="N64:O64" si="164">F121</f>
        <v>1.5650000000000001E-2</v>
      </c>
      <c r="O64" s="160">
        <f t="shared" si="164"/>
        <v>0.13850999999999999</v>
      </c>
      <c r="P64" s="163" t="s">
        <v>188</v>
      </c>
      <c r="Q64" s="160">
        <f t="shared" ref="Q64:R64" si="165">F184</f>
        <v>1.2919999999999999E-2</v>
      </c>
      <c r="R64" s="160">
        <f t="shared" si="165"/>
        <v>0.12873000000000001</v>
      </c>
      <c r="S64" s="163" t="s">
        <v>251</v>
      </c>
      <c r="T64" s="160">
        <f t="shared" ref="T64:U64" si="166">F247</f>
        <v>1.4250000000000001E-2</v>
      </c>
      <c r="U64" s="160">
        <f t="shared" si="166"/>
        <v>0.12828000000000001</v>
      </c>
    </row>
    <row r="65" spans="1:21" ht="13.5" thickBot="1">
      <c r="A65" s="169" t="s">
        <v>276</v>
      </c>
      <c r="B65" s="149">
        <v>1.592E-2</v>
      </c>
      <c r="C65" s="149">
        <v>0.22575000000000001</v>
      </c>
      <c r="D65" s="149">
        <v>0.25294</v>
      </c>
      <c r="E65" s="149">
        <v>0.16303999999999999</v>
      </c>
      <c r="F65" s="170">
        <v>1.7649999999999999E-2</v>
      </c>
      <c r="G65" s="149">
        <v>0.14538999999999999</v>
      </c>
      <c r="J65" s="163" t="s">
        <v>435</v>
      </c>
      <c r="K65" s="160">
        <f t="shared" si="0"/>
        <v>1.8270000000000002E-2</v>
      </c>
      <c r="L65" s="160">
        <f t="shared" si="1"/>
        <v>0.14405999999999999</v>
      </c>
      <c r="M65" s="163" t="s">
        <v>333</v>
      </c>
      <c r="N65" s="160">
        <f t="shared" ref="N65:O65" si="167">F122</f>
        <v>1.5650000000000001E-2</v>
      </c>
      <c r="O65" s="160">
        <f t="shared" si="167"/>
        <v>0.13796</v>
      </c>
      <c r="P65" s="163" t="s">
        <v>189</v>
      </c>
      <c r="Q65" s="160">
        <f t="shared" ref="Q65:R65" si="168">F185</f>
        <v>1.3050000000000001E-2</v>
      </c>
      <c r="R65" s="160">
        <f t="shared" si="168"/>
        <v>0.12828000000000001</v>
      </c>
      <c r="S65" s="163" t="s">
        <v>252</v>
      </c>
      <c r="T65" s="160">
        <f t="shared" ref="T65:U65" si="169">F248</f>
        <v>1.47E-2</v>
      </c>
      <c r="U65" s="160">
        <f t="shared" si="169"/>
        <v>0.1268</v>
      </c>
    </row>
    <row r="66" spans="1:21" ht="13.5" thickBot="1">
      <c r="A66" s="169" t="s">
        <v>277</v>
      </c>
      <c r="B66" s="149">
        <v>1.546E-2</v>
      </c>
      <c r="C66" s="149">
        <v>0.21695</v>
      </c>
      <c r="D66" s="149">
        <v>0.25568000000000002</v>
      </c>
      <c r="E66" s="149">
        <v>0.15795000000000001</v>
      </c>
      <c r="F66" s="149">
        <v>1.7649999999999999E-2</v>
      </c>
      <c r="G66" s="149">
        <v>0.14030000000000001</v>
      </c>
      <c r="J66" s="163" t="s">
        <v>436</v>
      </c>
      <c r="K66" s="160">
        <f t="shared" si="0"/>
        <v>1.7819999999999999E-2</v>
      </c>
      <c r="L66" s="160">
        <f t="shared" si="1"/>
        <v>0.14507</v>
      </c>
      <c r="M66" s="163" t="s">
        <v>334</v>
      </c>
      <c r="N66" s="160">
        <f t="shared" ref="N66:O66" si="170">F123</f>
        <v>1.525E-2</v>
      </c>
      <c r="O66" s="160">
        <f t="shared" si="170"/>
        <v>0.13594999999999999</v>
      </c>
      <c r="P66" s="163" t="s">
        <v>190</v>
      </c>
      <c r="Q66" s="160">
        <f t="shared" ref="Q66:R66" si="171">F186</f>
        <v>1.302E-2</v>
      </c>
      <c r="R66" s="160">
        <f t="shared" si="171"/>
        <v>0.12894</v>
      </c>
      <c r="S66" s="164" t="s">
        <v>253</v>
      </c>
      <c r="T66" s="160">
        <f t="shared" ref="T66:U66" si="172">F249</f>
        <v>1.515E-2</v>
      </c>
      <c r="U66" s="160">
        <f t="shared" si="172"/>
        <v>0.12637000000000001</v>
      </c>
    </row>
    <row r="67" spans="1:21" ht="13.5" thickBot="1">
      <c r="A67" s="169" t="s">
        <v>278</v>
      </c>
      <c r="B67" s="149">
        <v>1.5169999999999999E-2</v>
      </c>
      <c r="C67" s="149">
        <v>0.21543000000000001</v>
      </c>
      <c r="D67" s="149">
        <v>0.25857000000000002</v>
      </c>
      <c r="E67" s="149">
        <v>0.15794</v>
      </c>
      <c r="F67" s="149">
        <v>1.762E-2</v>
      </c>
      <c r="G67" s="149">
        <v>0.14032</v>
      </c>
      <c r="J67" s="163" t="s">
        <v>437</v>
      </c>
      <c r="K67" s="160">
        <f t="shared" si="0"/>
        <v>1.7899999999999999E-2</v>
      </c>
      <c r="L67" s="160">
        <f t="shared" si="1"/>
        <v>0.14621999999999999</v>
      </c>
      <c r="M67" s="163" t="s">
        <v>335</v>
      </c>
      <c r="N67" s="160">
        <f t="shared" ref="N67:O67" si="173">F124</f>
        <v>1.5650000000000001E-2</v>
      </c>
      <c r="O67" s="160">
        <f t="shared" si="173"/>
        <v>0.13247999999999999</v>
      </c>
      <c r="P67" s="163" t="s">
        <v>191</v>
      </c>
      <c r="Q67" s="160">
        <f t="shared" ref="Q67:R67" si="174">F187</f>
        <v>1.295E-2</v>
      </c>
      <c r="R67" s="160">
        <f t="shared" si="174"/>
        <v>0.12823999999999999</v>
      </c>
      <c r="S67" s="163" t="s">
        <v>254</v>
      </c>
      <c r="T67" s="160">
        <f t="shared" ref="T67:U67" si="175">F250</f>
        <v>1.4959999999999999E-2</v>
      </c>
      <c r="U67" s="160">
        <f t="shared" si="175"/>
        <v>0.12224</v>
      </c>
    </row>
    <row r="68" spans="1:21" ht="13.5" thickBot="1">
      <c r="A68" s="169" t="s">
        <v>279</v>
      </c>
      <c r="B68" s="149">
        <v>1.473E-2</v>
      </c>
      <c r="C68" s="149">
        <v>0.21368999999999999</v>
      </c>
      <c r="D68" s="149">
        <v>0.25879999999999997</v>
      </c>
      <c r="E68" s="149">
        <v>0.15786</v>
      </c>
      <c r="F68" s="149">
        <v>1.7670000000000002E-2</v>
      </c>
      <c r="G68" s="149">
        <v>0.14019000000000001</v>
      </c>
      <c r="J68" s="163" t="s">
        <v>438</v>
      </c>
      <c r="K68" s="160">
        <f t="shared" si="0"/>
        <v>1.7670000000000002E-2</v>
      </c>
      <c r="L68" s="160">
        <f t="shared" si="1"/>
        <v>0.14641999999999999</v>
      </c>
      <c r="M68" s="163" t="s">
        <v>336</v>
      </c>
      <c r="N68" s="160">
        <f t="shared" ref="N68:O68" si="176">F125</f>
        <v>1.6049999999999998E-2</v>
      </c>
      <c r="O68" s="160">
        <f t="shared" si="176"/>
        <v>0.13236999999999999</v>
      </c>
      <c r="P68" s="163" t="s">
        <v>192</v>
      </c>
      <c r="Q68" s="160">
        <f t="shared" ref="Q68:R68" si="177">F188</f>
        <v>1.2749999999999999E-2</v>
      </c>
      <c r="R68" s="160">
        <f t="shared" si="177"/>
        <v>0.12778999999999999</v>
      </c>
      <c r="S68" s="163"/>
      <c r="T68" s="160"/>
      <c r="U68" s="160"/>
    </row>
    <row r="69" spans="1:21" ht="13.5" thickBot="1">
      <c r="A69" s="169" t="s">
        <v>280</v>
      </c>
      <c r="B69" s="149">
        <v>1.431E-2</v>
      </c>
      <c r="C69" s="149">
        <v>0.22055</v>
      </c>
      <c r="D69" s="149">
        <v>0.26128000000000001</v>
      </c>
      <c r="E69" s="149">
        <v>0.15761</v>
      </c>
      <c r="F69" s="149">
        <v>1.7770000000000001E-2</v>
      </c>
      <c r="G69" s="149">
        <v>0.13983999999999999</v>
      </c>
      <c r="J69" s="163" t="s">
        <v>439</v>
      </c>
      <c r="K69" s="160">
        <f t="shared" si="0"/>
        <v>1.7649999999999999E-2</v>
      </c>
      <c r="L69" s="160">
        <f t="shared" si="1"/>
        <v>0.14679</v>
      </c>
      <c r="M69" s="163" t="s">
        <v>337</v>
      </c>
      <c r="N69" s="160">
        <f t="shared" ref="N69:O69" si="178">F126</f>
        <v>1.6049999999999998E-2</v>
      </c>
      <c r="O69" s="160">
        <f t="shared" si="178"/>
        <v>0.13289999999999999</v>
      </c>
      <c r="P69" s="163" t="s">
        <v>193</v>
      </c>
      <c r="Q69" s="160">
        <f t="shared" ref="Q69:R69" si="179">F189</f>
        <v>1.3050000000000001E-2</v>
      </c>
      <c r="R69" s="160">
        <f t="shared" si="179"/>
        <v>0.12751999999999999</v>
      </c>
      <c r="S69" s="163"/>
      <c r="T69" s="160"/>
      <c r="U69" s="160"/>
    </row>
    <row r="70" spans="1:21" ht="13.5" thickBot="1">
      <c r="A70" s="169" t="s">
        <v>281</v>
      </c>
      <c r="B70" s="149">
        <v>1.4579999999999999E-2</v>
      </c>
      <c r="C70" s="149">
        <v>0.21493000000000001</v>
      </c>
      <c r="D70" s="149">
        <v>0.26529999999999998</v>
      </c>
      <c r="E70" s="149">
        <v>0.15826000000000001</v>
      </c>
      <c r="F70" s="149">
        <v>1.755E-2</v>
      </c>
      <c r="G70" s="149">
        <v>0.14071</v>
      </c>
      <c r="J70" s="163" t="s">
        <v>440</v>
      </c>
      <c r="K70" s="160">
        <f t="shared" si="0"/>
        <v>1.7919999999999998E-2</v>
      </c>
      <c r="L70" s="160">
        <f t="shared" si="1"/>
        <v>0.14671000000000001</v>
      </c>
      <c r="M70" s="163" t="s">
        <v>131</v>
      </c>
      <c r="N70" s="160">
        <f t="shared" ref="N70:O70" si="180">F127</f>
        <v>1.5520000000000001E-2</v>
      </c>
      <c r="O70" s="160">
        <f t="shared" si="180"/>
        <v>0.13502</v>
      </c>
      <c r="P70" s="163" t="s">
        <v>194</v>
      </c>
      <c r="Q70" s="160">
        <f t="shared" ref="Q70:R70" si="181">F190</f>
        <v>1.325E-2</v>
      </c>
      <c r="R70" s="160">
        <f t="shared" si="181"/>
        <v>0.12304</v>
      </c>
      <c r="S70" s="163"/>
      <c r="T70" s="160"/>
      <c r="U70" s="160"/>
    </row>
    <row r="71" spans="1:21" ht="13.5" thickBot="1">
      <c r="A71" s="169" t="s">
        <v>282</v>
      </c>
      <c r="B71" s="149">
        <v>1.4460000000000001E-2</v>
      </c>
      <c r="C71" s="149">
        <v>0.21390999999999999</v>
      </c>
      <c r="D71" s="149">
        <v>0.26600000000000001</v>
      </c>
      <c r="E71" s="149">
        <v>0.15820000000000001</v>
      </c>
      <c r="F71" s="149">
        <v>1.702E-2</v>
      </c>
      <c r="G71" s="149">
        <v>0.14118</v>
      </c>
      <c r="J71" s="163" t="s">
        <v>276</v>
      </c>
      <c r="K71" s="160">
        <f t="shared" si="0"/>
        <v>1.7649999999999999E-2</v>
      </c>
      <c r="L71" s="160">
        <f t="shared" si="1"/>
        <v>0.14538999999999999</v>
      </c>
      <c r="M71" s="163" t="s">
        <v>132</v>
      </c>
      <c r="N71" s="160">
        <f t="shared" ref="N71:O71" si="182">F128</f>
        <v>1.52E-2</v>
      </c>
      <c r="O71" s="160">
        <f t="shared" si="182"/>
        <v>0.13164000000000001</v>
      </c>
      <c r="P71" s="163" t="s">
        <v>195</v>
      </c>
      <c r="Q71" s="160">
        <f t="shared" ref="Q71:R71" si="183">F191</f>
        <v>1.2919999999999999E-2</v>
      </c>
      <c r="R71" s="160">
        <f t="shared" si="183"/>
        <v>0.12590000000000001</v>
      </c>
      <c r="S71" s="161" t="s">
        <v>350</v>
      </c>
      <c r="T71" s="162">
        <f>AVERAGE(T9:T67,Q9:Q71,N9:N71,K9:K71)</f>
        <v>1.6229072580645168E-2</v>
      </c>
      <c r="U71" s="162">
        <f>AVERAGE(U9:U67,R9:R71,O9:O71,L9:L71)</f>
        <v>0.1320250806451613</v>
      </c>
    </row>
    <row r="72" spans="1:21">
      <c r="A72" s="169" t="s">
        <v>283</v>
      </c>
      <c r="B72" s="149">
        <v>1.468E-2</v>
      </c>
      <c r="C72" s="149">
        <v>0.21507999999999999</v>
      </c>
      <c r="D72" s="149">
        <v>0.26602999999999999</v>
      </c>
      <c r="E72" s="149">
        <v>0.15945000000000001</v>
      </c>
      <c r="F72" s="149">
        <v>1.702E-2</v>
      </c>
      <c r="G72" s="149">
        <v>0.14243</v>
      </c>
    </row>
    <row r="73" spans="1:21">
      <c r="A73" s="169" t="s">
        <v>284</v>
      </c>
      <c r="B73" s="149">
        <v>1.4789999999999999E-2</v>
      </c>
      <c r="C73" s="149">
        <v>0.21457000000000001</v>
      </c>
      <c r="D73" s="149">
        <v>0.26606999999999997</v>
      </c>
      <c r="E73" s="149">
        <v>0.15931999999999999</v>
      </c>
      <c r="F73" s="149">
        <v>1.7100000000000001E-2</v>
      </c>
      <c r="G73" s="149">
        <v>0.14222000000000001</v>
      </c>
    </row>
    <row r="74" spans="1:21">
      <c r="A74" s="169" t="s">
        <v>285</v>
      </c>
      <c r="B74" s="149">
        <v>1.519E-2</v>
      </c>
      <c r="C74" s="149">
        <v>0.21410999999999999</v>
      </c>
      <c r="D74" s="149">
        <v>0.26616000000000001</v>
      </c>
      <c r="E74" s="149">
        <v>0.15834000000000001</v>
      </c>
      <c r="F74" s="149">
        <v>1.7100000000000001E-2</v>
      </c>
      <c r="G74" s="149">
        <v>0.14124</v>
      </c>
    </row>
    <row r="75" spans="1:21">
      <c r="A75" s="169" t="s">
        <v>286</v>
      </c>
      <c r="B75" s="149">
        <v>1.5429999999999999E-2</v>
      </c>
      <c r="C75" s="149">
        <v>0.18118000000000001</v>
      </c>
      <c r="D75" s="149">
        <v>0.2656</v>
      </c>
      <c r="E75" s="149">
        <v>0.14082</v>
      </c>
      <c r="F75" s="149">
        <v>1.7299999999999999E-2</v>
      </c>
      <c r="G75" s="149">
        <v>0.12352</v>
      </c>
    </row>
    <row r="76" spans="1:21">
      <c r="A76" s="169" t="s">
        <v>287</v>
      </c>
      <c r="B76" s="149">
        <v>1.525E-2</v>
      </c>
      <c r="C76" s="149">
        <v>0.16688</v>
      </c>
      <c r="D76" s="149">
        <v>0.26574999999999999</v>
      </c>
      <c r="E76" s="149">
        <v>0.13561999999999999</v>
      </c>
      <c r="F76" s="149">
        <v>1.7319999999999999E-2</v>
      </c>
      <c r="G76" s="149">
        <v>0.1183</v>
      </c>
    </row>
    <row r="77" spans="1:21">
      <c r="A77" s="169" t="s">
        <v>288</v>
      </c>
      <c r="B77" s="149">
        <v>1.525E-2</v>
      </c>
      <c r="C77" s="149">
        <v>0.16516</v>
      </c>
      <c r="D77" s="149">
        <v>0.26533000000000001</v>
      </c>
      <c r="E77" s="149">
        <v>0.13557</v>
      </c>
      <c r="F77" s="149">
        <v>1.7170000000000001E-2</v>
      </c>
      <c r="G77" s="149">
        <v>0.11840000000000001</v>
      </c>
    </row>
    <row r="78" spans="1:21">
      <c r="A78" s="169" t="s">
        <v>289</v>
      </c>
      <c r="B78" s="149">
        <v>1.536E-2</v>
      </c>
      <c r="C78" s="149">
        <v>0.17257</v>
      </c>
      <c r="D78" s="149">
        <v>0.26543</v>
      </c>
      <c r="E78" s="149">
        <v>0.13808999999999999</v>
      </c>
      <c r="F78" s="149">
        <v>1.7170000000000001E-2</v>
      </c>
      <c r="G78" s="149">
        <v>0.12092</v>
      </c>
    </row>
    <row r="79" spans="1:21">
      <c r="A79" s="169" t="s">
        <v>290</v>
      </c>
      <c r="B79" s="149">
        <v>1.5219999999999999E-2</v>
      </c>
      <c r="C79" s="149">
        <v>0.15870999999999999</v>
      </c>
      <c r="D79" s="149">
        <v>0.26523999999999998</v>
      </c>
      <c r="E79" s="149">
        <v>0.13525000000000001</v>
      </c>
      <c r="F79" s="149">
        <v>1.685E-2</v>
      </c>
      <c r="G79" s="149">
        <v>0.11840000000000001</v>
      </c>
    </row>
    <row r="80" spans="1:21">
      <c r="A80" s="169" t="s">
        <v>291</v>
      </c>
      <c r="B80" s="149">
        <v>1.5299999999999999E-2</v>
      </c>
      <c r="C80" s="149">
        <v>0.12654000000000001</v>
      </c>
      <c r="D80" s="149">
        <v>0.26349</v>
      </c>
      <c r="E80" s="149">
        <v>0.13727</v>
      </c>
      <c r="F80" s="149">
        <v>1.72E-2</v>
      </c>
      <c r="G80" s="149">
        <v>0.12007</v>
      </c>
    </row>
    <row r="81" spans="1:7">
      <c r="A81" s="169" t="s">
        <v>292</v>
      </c>
      <c r="B81" s="149">
        <v>1.6660000000000001E-2</v>
      </c>
      <c r="C81" s="149">
        <v>0.15486</v>
      </c>
      <c r="D81" s="149">
        <v>0.26573000000000002</v>
      </c>
      <c r="E81" s="149">
        <v>0.1386</v>
      </c>
      <c r="F81" s="149">
        <v>1.72E-2</v>
      </c>
      <c r="G81" s="149">
        <v>0.12139999999999999</v>
      </c>
    </row>
    <row r="82" spans="1:7">
      <c r="A82" s="169" t="s">
        <v>293</v>
      </c>
      <c r="B82" s="149">
        <v>1.7000000000000001E-2</v>
      </c>
      <c r="C82" s="149">
        <v>0.14854000000000001</v>
      </c>
      <c r="D82" s="149">
        <v>0.26622000000000001</v>
      </c>
      <c r="E82" s="149">
        <v>0.13711000000000001</v>
      </c>
      <c r="F82" s="149">
        <v>1.7319999999999999E-2</v>
      </c>
      <c r="G82" s="149">
        <v>0.11978999999999999</v>
      </c>
    </row>
    <row r="83" spans="1:7">
      <c r="A83" s="169" t="s">
        <v>294</v>
      </c>
      <c r="B83" s="149">
        <v>1.6830000000000001E-2</v>
      </c>
      <c r="C83" s="149">
        <v>0.14874999999999999</v>
      </c>
      <c r="D83" s="149">
        <v>0.26626</v>
      </c>
      <c r="E83" s="149">
        <v>0.13841000000000001</v>
      </c>
      <c r="F83" s="149">
        <v>1.695E-2</v>
      </c>
      <c r="G83" s="149">
        <v>0.12146</v>
      </c>
    </row>
    <row r="84" spans="1:7">
      <c r="A84" s="169" t="s">
        <v>295</v>
      </c>
      <c r="B84" s="149">
        <v>1.694E-2</v>
      </c>
      <c r="C84" s="149">
        <v>0.1217</v>
      </c>
      <c r="D84" s="149">
        <v>0.26465</v>
      </c>
      <c r="E84" s="149">
        <v>0.14252999999999999</v>
      </c>
      <c r="F84" s="149">
        <v>1.7319999999999999E-2</v>
      </c>
      <c r="G84" s="149">
        <v>0.12520999999999999</v>
      </c>
    </row>
    <row r="85" spans="1:7">
      <c r="A85" s="169" t="s">
        <v>296</v>
      </c>
      <c r="B85" s="149">
        <v>1.5939999999999999E-2</v>
      </c>
      <c r="C85" s="149">
        <v>0.20416000000000001</v>
      </c>
      <c r="D85" s="149">
        <v>0.29948000000000002</v>
      </c>
      <c r="E85" s="149">
        <v>0.14446000000000001</v>
      </c>
      <c r="F85" s="149">
        <v>1.7219999999999999E-2</v>
      </c>
      <c r="G85" s="149">
        <v>0.12723999999999999</v>
      </c>
    </row>
    <row r="86" spans="1:7">
      <c r="A86" s="169" t="s">
        <v>297</v>
      </c>
      <c r="B86" s="149">
        <v>1.6279999999999999E-2</v>
      </c>
      <c r="C86" s="149">
        <v>0.20563999999999999</v>
      </c>
      <c r="D86" s="149">
        <v>0.29976999999999998</v>
      </c>
      <c r="E86" s="149">
        <v>0.14710999999999999</v>
      </c>
      <c r="F86" s="149">
        <v>1.6969999999999999E-2</v>
      </c>
      <c r="G86" s="149">
        <v>0.13014000000000001</v>
      </c>
    </row>
    <row r="87" spans="1:7">
      <c r="A87" s="169" t="s">
        <v>298</v>
      </c>
      <c r="B87" s="149">
        <v>1.634E-2</v>
      </c>
      <c r="C87" s="149">
        <v>0.20374</v>
      </c>
      <c r="D87" s="149">
        <v>0.30276999999999998</v>
      </c>
      <c r="E87" s="149">
        <v>0.14724000000000001</v>
      </c>
      <c r="F87" s="149">
        <v>1.677E-2</v>
      </c>
      <c r="G87" s="149">
        <v>0.13047</v>
      </c>
    </row>
    <row r="88" spans="1:7">
      <c r="A88" s="169" t="s">
        <v>299</v>
      </c>
      <c r="B88" s="149">
        <v>1.6400000000000001E-2</v>
      </c>
      <c r="C88" s="149">
        <v>0.20673</v>
      </c>
      <c r="D88" s="149">
        <v>0.30053000000000002</v>
      </c>
      <c r="E88" s="149">
        <v>0.14885000000000001</v>
      </c>
      <c r="F88" s="149">
        <v>1.6920000000000001E-2</v>
      </c>
      <c r="G88" s="149">
        <v>0.13192999999999999</v>
      </c>
    </row>
    <row r="89" spans="1:7">
      <c r="A89" s="169" t="s">
        <v>300</v>
      </c>
      <c r="B89" s="149">
        <v>1.6729999999999998E-2</v>
      </c>
      <c r="C89" s="149">
        <v>0.20804</v>
      </c>
      <c r="D89" s="149">
        <v>0.30048000000000002</v>
      </c>
      <c r="E89" s="149">
        <v>0.14904000000000001</v>
      </c>
      <c r="F89" s="149">
        <v>1.6369999999999999E-2</v>
      </c>
      <c r="G89" s="149">
        <v>0.13267000000000001</v>
      </c>
    </row>
    <row r="90" spans="1:7">
      <c r="A90" s="169" t="s">
        <v>301</v>
      </c>
      <c r="B90" s="149">
        <v>1.6969999999999999E-2</v>
      </c>
      <c r="C90" s="149">
        <v>0.18598000000000001</v>
      </c>
      <c r="D90" s="149">
        <v>0.29865999999999998</v>
      </c>
      <c r="E90" s="149">
        <v>0.14052999999999999</v>
      </c>
      <c r="F90" s="149">
        <v>1.6549999999999999E-2</v>
      </c>
      <c r="G90" s="149">
        <v>0.12398000000000001</v>
      </c>
    </row>
    <row r="91" spans="1:7">
      <c r="A91" s="169" t="s">
        <v>302</v>
      </c>
      <c r="B91" s="149">
        <v>1.6719999999999999E-2</v>
      </c>
      <c r="C91" s="149">
        <v>0.18645</v>
      </c>
      <c r="D91" s="149">
        <v>0.29866999999999999</v>
      </c>
      <c r="E91" s="149">
        <v>0.14113000000000001</v>
      </c>
      <c r="F91" s="149">
        <v>1.677E-2</v>
      </c>
      <c r="G91" s="149">
        <v>0.12436</v>
      </c>
    </row>
    <row r="92" spans="1:7">
      <c r="A92" s="169" t="s">
        <v>303</v>
      </c>
      <c r="B92" s="149">
        <v>1.6750000000000001E-2</v>
      </c>
      <c r="C92" s="149">
        <v>0.2104</v>
      </c>
      <c r="D92" s="149">
        <v>0.29887000000000002</v>
      </c>
      <c r="E92" s="149">
        <v>0.15129000000000001</v>
      </c>
      <c r="F92" s="149">
        <v>1.7069999999999998E-2</v>
      </c>
      <c r="G92" s="149">
        <v>0.13422000000000001</v>
      </c>
    </row>
    <row r="93" spans="1:7">
      <c r="A93" s="169" t="s">
        <v>304</v>
      </c>
      <c r="B93" s="149">
        <v>1.6729999999999998E-2</v>
      </c>
      <c r="C93" s="149">
        <v>0.2112</v>
      </c>
      <c r="D93" s="149">
        <v>0.29720999999999997</v>
      </c>
      <c r="E93" s="149">
        <v>0.15154000000000001</v>
      </c>
      <c r="F93" s="149">
        <v>1.7309999999999999E-2</v>
      </c>
      <c r="G93" s="149">
        <v>0.13422999999999999</v>
      </c>
    </row>
    <row r="94" spans="1:7">
      <c r="A94" s="169" t="s">
        <v>305</v>
      </c>
      <c r="B94" s="149">
        <v>1.67E-2</v>
      </c>
      <c r="C94" s="149">
        <v>0.21384</v>
      </c>
      <c r="D94" s="149">
        <v>0.29721999999999998</v>
      </c>
      <c r="E94" s="149">
        <v>0.15292</v>
      </c>
      <c r="F94" s="149">
        <v>1.6969999999999999E-2</v>
      </c>
      <c r="G94" s="149">
        <v>0.13594999999999999</v>
      </c>
    </row>
    <row r="95" spans="1:7">
      <c r="A95" s="169" t="s">
        <v>306</v>
      </c>
      <c r="B95" s="149">
        <v>1.6639999999999999E-2</v>
      </c>
      <c r="C95" s="149">
        <v>0.18104999999999999</v>
      </c>
      <c r="D95" s="149">
        <v>0.29753000000000002</v>
      </c>
      <c r="E95" s="149">
        <v>0.15362999999999999</v>
      </c>
      <c r="F95" s="149">
        <v>1.6719999999999999E-2</v>
      </c>
      <c r="G95" s="149">
        <v>0.13691</v>
      </c>
    </row>
    <row r="96" spans="1:7">
      <c r="A96" s="169" t="s">
        <v>307</v>
      </c>
      <c r="B96" s="149">
        <v>1.669E-2</v>
      </c>
      <c r="C96" s="149">
        <v>0.18010999999999999</v>
      </c>
      <c r="D96" s="149">
        <v>0.29831999999999997</v>
      </c>
      <c r="E96" s="149">
        <v>0.15306</v>
      </c>
      <c r="F96" s="149">
        <v>1.67E-2</v>
      </c>
      <c r="G96" s="149">
        <v>0.13636000000000001</v>
      </c>
    </row>
    <row r="97" spans="1:7">
      <c r="A97" s="169" t="s">
        <v>308</v>
      </c>
      <c r="B97" s="149">
        <v>1.6629999999999999E-2</v>
      </c>
      <c r="C97" s="149">
        <v>0.18121999999999999</v>
      </c>
      <c r="D97" s="149">
        <v>0.29665000000000002</v>
      </c>
      <c r="E97" s="149">
        <v>0.15365999999999999</v>
      </c>
      <c r="F97" s="149">
        <v>1.6570000000000001E-2</v>
      </c>
      <c r="G97" s="149">
        <v>0.13708999999999999</v>
      </c>
    </row>
    <row r="98" spans="1:7">
      <c r="A98" s="169" t="s">
        <v>309</v>
      </c>
      <c r="B98" s="149">
        <v>1.6820000000000002E-2</v>
      </c>
      <c r="C98" s="149">
        <v>0.18154000000000001</v>
      </c>
      <c r="D98" s="149">
        <v>0.29709000000000002</v>
      </c>
      <c r="E98" s="149">
        <v>0.15445</v>
      </c>
      <c r="F98" s="149">
        <v>1.652E-2</v>
      </c>
      <c r="G98" s="149">
        <v>0.13793</v>
      </c>
    </row>
    <row r="99" spans="1:7">
      <c r="A99" s="169" t="s">
        <v>310</v>
      </c>
      <c r="B99" s="149">
        <v>1.6709999999999999E-2</v>
      </c>
      <c r="C99" s="149">
        <v>0.18285999999999999</v>
      </c>
      <c r="D99" s="149">
        <v>0.29665999999999998</v>
      </c>
      <c r="E99" s="149">
        <v>0.15423000000000001</v>
      </c>
      <c r="F99" s="149">
        <v>1.652E-2</v>
      </c>
      <c r="G99" s="149">
        <v>0.13771</v>
      </c>
    </row>
    <row r="100" spans="1:7">
      <c r="A100" s="169" t="s">
        <v>311</v>
      </c>
      <c r="B100" s="149">
        <v>1.712E-2</v>
      </c>
      <c r="C100" s="149">
        <v>0.18138000000000001</v>
      </c>
      <c r="D100" s="149">
        <v>0.29658000000000001</v>
      </c>
      <c r="E100" s="149">
        <v>0.15504999999999999</v>
      </c>
      <c r="F100" s="149">
        <v>1.6420000000000001E-2</v>
      </c>
      <c r="G100" s="149">
        <v>0.13863</v>
      </c>
    </row>
    <row r="101" spans="1:7">
      <c r="A101" s="169" t="s">
        <v>312</v>
      </c>
      <c r="B101" s="149">
        <v>1.687E-2</v>
      </c>
      <c r="C101" s="149">
        <v>0.18103</v>
      </c>
      <c r="D101" s="149">
        <v>0.29651</v>
      </c>
      <c r="E101" s="149">
        <v>0.15418999999999999</v>
      </c>
      <c r="F101" s="149">
        <v>1.6420000000000001E-2</v>
      </c>
      <c r="G101" s="149">
        <v>0.13777</v>
      </c>
    </row>
    <row r="102" spans="1:7">
      <c r="A102" s="169" t="s">
        <v>313</v>
      </c>
      <c r="B102" s="149">
        <v>1.6910000000000001E-2</v>
      </c>
      <c r="C102" s="149">
        <v>0.18390000000000001</v>
      </c>
      <c r="D102" s="149">
        <v>0.29499999999999998</v>
      </c>
      <c r="E102" s="149">
        <v>0.15636</v>
      </c>
      <c r="F102" s="149">
        <v>1.6639999999999999E-2</v>
      </c>
      <c r="G102" s="149">
        <v>0.13972000000000001</v>
      </c>
    </row>
    <row r="103" spans="1:7">
      <c r="A103" s="169" t="s">
        <v>314</v>
      </c>
      <c r="B103" s="149">
        <v>1.7010000000000001E-2</v>
      </c>
      <c r="C103" s="149">
        <v>0.18862000000000001</v>
      </c>
      <c r="D103" s="149">
        <v>0.29513</v>
      </c>
      <c r="E103" s="149">
        <v>0.15873000000000001</v>
      </c>
      <c r="F103" s="149">
        <v>1.6570000000000001E-2</v>
      </c>
      <c r="G103" s="149">
        <v>0.14216000000000001</v>
      </c>
    </row>
    <row r="104" spans="1:7">
      <c r="A104" s="169" t="s">
        <v>315</v>
      </c>
      <c r="B104" s="149">
        <v>1.72E-2</v>
      </c>
      <c r="C104" s="149">
        <v>0.18253</v>
      </c>
      <c r="D104" s="149">
        <v>0.29526000000000002</v>
      </c>
      <c r="E104" s="149">
        <v>0.15683</v>
      </c>
      <c r="F104" s="149">
        <v>1.6750000000000001E-2</v>
      </c>
      <c r="G104" s="149">
        <v>0.14008000000000001</v>
      </c>
    </row>
    <row r="105" spans="1:7">
      <c r="A105" s="169" t="s">
        <v>316</v>
      </c>
      <c r="B105" s="149">
        <v>1.7500000000000002E-2</v>
      </c>
      <c r="C105" s="149">
        <v>0.18240999999999999</v>
      </c>
      <c r="D105" s="149">
        <v>0.29533999999999999</v>
      </c>
      <c r="E105" s="149">
        <v>0.15770999999999999</v>
      </c>
      <c r="F105" s="149">
        <v>1.6449999999999999E-2</v>
      </c>
      <c r="G105" s="149">
        <v>0.14126</v>
      </c>
    </row>
    <row r="106" spans="1:7">
      <c r="A106" s="169" t="s">
        <v>317</v>
      </c>
      <c r="B106" s="149">
        <v>1.7819999999999999E-2</v>
      </c>
      <c r="C106" s="149">
        <v>0.17554</v>
      </c>
      <c r="D106" s="149">
        <v>0.29513</v>
      </c>
      <c r="E106" s="149">
        <v>0.15679999999999999</v>
      </c>
      <c r="F106" s="149">
        <v>1.6619999999999999E-2</v>
      </c>
      <c r="G106" s="149">
        <v>0.14018</v>
      </c>
    </row>
    <row r="107" spans="1:7">
      <c r="A107" s="169" t="s">
        <v>318</v>
      </c>
      <c r="B107" s="149">
        <v>1.753E-2</v>
      </c>
      <c r="C107" s="149">
        <v>0.17132</v>
      </c>
      <c r="D107" s="149">
        <v>0.29024</v>
      </c>
      <c r="E107" s="149">
        <v>0.15285000000000001</v>
      </c>
      <c r="F107" s="149">
        <v>1.6400000000000001E-2</v>
      </c>
      <c r="G107" s="149">
        <v>0.13644999999999999</v>
      </c>
    </row>
    <row r="108" spans="1:7">
      <c r="A108" s="169" t="s">
        <v>319</v>
      </c>
      <c r="B108" s="149">
        <v>1.7559999999999999E-2</v>
      </c>
      <c r="C108" s="149">
        <v>0.17352999999999999</v>
      </c>
      <c r="D108" s="149">
        <v>0.29153000000000001</v>
      </c>
      <c r="E108" s="149">
        <v>0.15298</v>
      </c>
      <c r="F108" s="149">
        <v>1.6570000000000001E-2</v>
      </c>
      <c r="G108" s="149">
        <v>0.13641</v>
      </c>
    </row>
    <row r="109" spans="1:7">
      <c r="A109" s="169" t="s">
        <v>320</v>
      </c>
      <c r="B109" s="149">
        <v>1.7739999999999999E-2</v>
      </c>
      <c r="C109" s="149">
        <v>0.17232</v>
      </c>
      <c r="D109" s="149">
        <v>0.29146</v>
      </c>
      <c r="E109" s="149">
        <v>0.15279000000000001</v>
      </c>
      <c r="F109" s="149">
        <v>1.635E-2</v>
      </c>
      <c r="G109" s="149">
        <v>0.13644000000000001</v>
      </c>
    </row>
    <row r="110" spans="1:7">
      <c r="A110" s="169" t="s">
        <v>321</v>
      </c>
      <c r="B110" s="149">
        <v>1.7639999999999999E-2</v>
      </c>
      <c r="C110" s="149">
        <v>0.17299999999999999</v>
      </c>
      <c r="D110" s="149">
        <v>0.29149999999999998</v>
      </c>
      <c r="E110" s="149">
        <v>0.15245</v>
      </c>
      <c r="F110" s="149">
        <v>1.5949999999999999E-2</v>
      </c>
      <c r="G110" s="149">
        <v>0.13650000000000001</v>
      </c>
    </row>
    <row r="111" spans="1:7">
      <c r="A111" s="169" t="s">
        <v>322</v>
      </c>
      <c r="B111" s="149">
        <v>1.7749999999999998E-2</v>
      </c>
      <c r="C111" s="149">
        <v>0.17083999999999999</v>
      </c>
      <c r="D111" s="149">
        <v>0.29139999999999999</v>
      </c>
      <c r="E111" s="149">
        <v>0.15228</v>
      </c>
      <c r="F111" s="149">
        <v>1.5820000000000001E-2</v>
      </c>
      <c r="G111" s="149">
        <v>0.13646</v>
      </c>
    </row>
    <row r="112" spans="1:7">
      <c r="A112" s="169" t="s">
        <v>323</v>
      </c>
      <c r="B112" s="149">
        <v>1.8120000000000001E-2</v>
      </c>
      <c r="C112" s="149">
        <v>0.17107</v>
      </c>
      <c r="D112" s="149">
        <v>0.29143000000000002</v>
      </c>
      <c r="E112" s="149">
        <v>0.15351999999999999</v>
      </c>
      <c r="F112" s="149">
        <v>1.6119999999999999E-2</v>
      </c>
      <c r="G112" s="149">
        <v>0.13739999999999999</v>
      </c>
    </row>
    <row r="113" spans="1:7">
      <c r="A113" s="169" t="s">
        <v>324</v>
      </c>
      <c r="B113" s="149">
        <v>1.8149999999999999E-2</v>
      </c>
      <c r="C113" s="149">
        <v>0.17094000000000001</v>
      </c>
      <c r="D113" s="149">
        <v>0.29203000000000001</v>
      </c>
      <c r="E113" s="149">
        <v>0.15365000000000001</v>
      </c>
      <c r="F113" s="149">
        <v>1.617E-2</v>
      </c>
      <c r="G113" s="149">
        <v>0.13747999999999999</v>
      </c>
    </row>
    <row r="114" spans="1:7">
      <c r="A114" s="169" t="s">
        <v>325</v>
      </c>
      <c r="B114" s="149">
        <v>1.8169999999999999E-2</v>
      </c>
      <c r="C114" s="149">
        <v>0.17063999999999999</v>
      </c>
      <c r="D114" s="149">
        <v>0.29207</v>
      </c>
      <c r="E114" s="149">
        <v>0.15351999999999999</v>
      </c>
      <c r="F114" s="149">
        <v>1.6039999999999999E-2</v>
      </c>
      <c r="G114" s="149">
        <v>0.13747999999999999</v>
      </c>
    </row>
    <row r="115" spans="1:7">
      <c r="A115" s="169" t="s">
        <v>326</v>
      </c>
      <c r="B115" s="149">
        <v>1.8169999999999999E-2</v>
      </c>
      <c r="C115" s="149">
        <v>0.17008999999999999</v>
      </c>
      <c r="D115" s="149">
        <v>0.29171999999999998</v>
      </c>
      <c r="E115" s="149">
        <v>0.15337000000000001</v>
      </c>
      <c r="F115" s="149">
        <v>1.6219999999999998E-2</v>
      </c>
      <c r="G115" s="149">
        <v>0.13714999999999999</v>
      </c>
    </row>
    <row r="116" spans="1:7">
      <c r="A116" s="169" t="s">
        <v>327</v>
      </c>
      <c r="B116" s="149">
        <v>1.8120000000000001E-2</v>
      </c>
      <c r="C116" s="149">
        <v>0.16891999999999999</v>
      </c>
      <c r="D116" s="149">
        <v>0.29144999999999999</v>
      </c>
      <c r="E116" s="149">
        <v>0.15287999999999999</v>
      </c>
      <c r="F116" s="149">
        <v>1.6199999999999999E-2</v>
      </c>
      <c r="G116" s="149">
        <v>0.13668</v>
      </c>
    </row>
    <row r="117" spans="1:7">
      <c r="A117" s="169" t="s">
        <v>328</v>
      </c>
      <c r="B117" s="149">
        <v>1.8540000000000001E-2</v>
      </c>
      <c r="C117" s="149">
        <v>0.16653000000000001</v>
      </c>
      <c r="D117" s="149">
        <v>0.29126000000000002</v>
      </c>
      <c r="E117" s="149">
        <v>0.15179999999999999</v>
      </c>
      <c r="F117" s="149">
        <v>1.627E-2</v>
      </c>
      <c r="G117" s="149">
        <v>0.13553000000000001</v>
      </c>
    </row>
    <row r="118" spans="1:7">
      <c r="A118" s="169" t="s">
        <v>329</v>
      </c>
      <c r="B118" s="149">
        <v>1.8710000000000001E-2</v>
      </c>
      <c r="C118" s="149">
        <v>0.16886999999999999</v>
      </c>
      <c r="D118" s="149">
        <v>0.29172999999999999</v>
      </c>
      <c r="E118" s="149">
        <v>0.151</v>
      </c>
      <c r="F118" s="149">
        <v>1.6459999999999999E-2</v>
      </c>
      <c r="G118" s="149">
        <v>0.13453999999999999</v>
      </c>
    </row>
    <row r="119" spans="1:7">
      <c r="A119" s="169" t="s">
        <v>330</v>
      </c>
      <c r="B119" s="149">
        <v>1.915E-2</v>
      </c>
      <c r="C119" s="149">
        <v>0.20204</v>
      </c>
      <c r="D119" s="149">
        <v>0.29191</v>
      </c>
      <c r="E119" s="149">
        <v>0.15148</v>
      </c>
      <c r="F119" s="149">
        <v>1.67E-2</v>
      </c>
      <c r="G119" s="149">
        <v>0.13478000000000001</v>
      </c>
    </row>
    <row r="120" spans="1:7">
      <c r="A120" s="169" t="s">
        <v>331</v>
      </c>
      <c r="B120" s="149">
        <v>1.9460000000000002E-2</v>
      </c>
      <c r="C120" s="149">
        <v>0.20408000000000001</v>
      </c>
      <c r="D120" s="149">
        <v>0.29198000000000002</v>
      </c>
      <c r="E120" s="149">
        <v>0.15285000000000001</v>
      </c>
      <c r="F120" s="149">
        <v>1.6299999999999999E-2</v>
      </c>
      <c r="G120" s="149">
        <v>0.13655</v>
      </c>
    </row>
    <row r="121" spans="1:7">
      <c r="A121" s="169" t="s">
        <v>332</v>
      </c>
      <c r="B121" s="149">
        <v>1.9390000000000001E-2</v>
      </c>
      <c r="C121" s="149">
        <v>0.20882000000000001</v>
      </c>
      <c r="D121" s="149">
        <v>0.29203000000000001</v>
      </c>
      <c r="E121" s="149">
        <v>0.15415999999999999</v>
      </c>
      <c r="F121" s="149">
        <v>1.5650000000000001E-2</v>
      </c>
      <c r="G121" s="149">
        <v>0.13850999999999999</v>
      </c>
    </row>
    <row r="122" spans="1:7">
      <c r="A122" s="169" t="s">
        <v>333</v>
      </c>
      <c r="B122" s="149">
        <v>1.9480000000000001E-2</v>
      </c>
      <c r="C122" s="149">
        <v>0.19269</v>
      </c>
      <c r="D122" s="149">
        <v>0.29363</v>
      </c>
      <c r="E122" s="149">
        <v>0.15361</v>
      </c>
      <c r="F122" s="149">
        <v>1.5650000000000001E-2</v>
      </c>
      <c r="G122" s="149">
        <v>0.13796</v>
      </c>
    </row>
    <row r="123" spans="1:7">
      <c r="A123" s="169" t="s">
        <v>334</v>
      </c>
      <c r="B123" s="149">
        <v>1.9630000000000002E-2</v>
      </c>
      <c r="C123" s="149">
        <v>0.19996</v>
      </c>
      <c r="D123" s="149">
        <v>0.29414000000000001</v>
      </c>
      <c r="E123" s="149">
        <v>0.1512</v>
      </c>
      <c r="F123" s="149">
        <v>1.525E-2</v>
      </c>
      <c r="G123" s="149">
        <v>0.13594999999999999</v>
      </c>
    </row>
    <row r="124" spans="1:7">
      <c r="A124" s="169" t="s">
        <v>335</v>
      </c>
      <c r="B124" s="149">
        <v>2.01E-2</v>
      </c>
      <c r="C124" s="149">
        <v>0.18761</v>
      </c>
      <c r="D124" s="149">
        <v>0.29494999999999999</v>
      </c>
      <c r="E124" s="149">
        <v>0.14813000000000001</v>
      </c>
      <c r="F124" s="149">
        <v>1.5650000000000001E-2</v>
      </c>
      <c r="G124" s="149">
        <v>0.13247999999999999</v>
      </c>
    </row>
    <row r="125" spans="1:7">
      <c r="A125" s="169" t="s">
        <v>336</v>
      </c>
      <c r="B125" s="149">
        <v>2.019E-2</v>
      </c>
      <c r="C125" s="149">
        <v>0.18739</v>
      </c>
      <c r="D125" s="149">
        <v>0.29547000000000001</v>
      </c>
      <c r="E125" s="149">
        <v>0.14842</v>
      </c>
      <c r="F125" s="149">
        <v>1.6049999999999998E-2</v>
      </c>
      <c r="G125" s="149">
        <v>0.13236999999999999</v>
      </c>
    </row>
    <row r="126" spans="1:7">
      <c r="A126" s="169" t="s">
        <v>337</v>
      </c>
      <c r="B126" s="149">
        <v>2.0480000000000002E-2</v>
      </c>
      <c r="C126" s="149">
        <v>0.18583</v>
      </c>
      <c r="D126" s="149">
        <v>0.29613</v>
      </c>
      <c r="E126" s="149">
        <v>0.14895</v>
      </c>
      <c r="F126" s="149">
        <v>1.6049999999999998E-2</v>
      </c>
      <c r="G126" s="149">
        <v>0.13289999999999999</v>
      </c>
    </row>
    <row r="127" spans="1:7">
      <c r="A127" s="169" t="s">
        <v>131</v>
      </c>
      <c r="B127" s="149">
        <v>2.0959999999999999E-2</v>
      </c>
      <c r="C127" s="149">
        <v>0.18922</v>
      </c>
      <c r="D127" s="149">
        <v>0.29660999999999998</v>
      </c>
      <c r="E127" s="149">
        <v>0.15054000000000001</v>
      </c>
      <c r="F127" s="149">
        <v>1.5520000000000001E-2</v>
      </c>
      <c r="G127" s="149">
        <v>0.13502</v>
      </c>
    </row>
    <row r="128" spans="1:7">
      <c r="A128" s="169" t="s">
        <v>132</v>
      </c>
      <c r="B128" s="149">
        <v>2.0410000000000001E-2</v>
      </c>
      <c r="C128" s="149">
        <v>0.18523999999999999</v>
      </c>
      <c r="D128" s="149">
        <v>0.29942000000000002</v>
      </c>
      <c r="E128" s="149">
        <v>0.14684</v>
      </c>
      <c r="F128" s="170">
        <v>1.52E-2</v>
      </c>
      <c r="G128" s="149">
        <v>0.13164000000000001</v>
      </c>
    </row>
    <row r="129" spans="1:7">
      <c r="A129" s="169" t="s">
        <v>133</v>
      </c>
      <c r="B129" s="149">
        <v>2.019E-2</v>
      </c>
      <c r="C129" s="149">
        <v>0.18412000000000001</v>
      </c>
      <c r="D129" s="149">
        <v>0.30103000000000002</v>
      </c>
      <c r="E129" s="149">
        <v>0.14627000000000001</v>
      </c>
      <c r="F129" s="149">
        <v>1.4970000000000001E-2</v>
      </c>
      <c r="G129" s="149">
        <v>0.1313</v>
      </c>
    </row>
    <row r="130" spans="1:7">
      <c r="A130" s="169" t="s">
        <v>134</v>
      </c>
      <c r="B130" s="149">
        <v>2.0209999999999999E-2</v>
      </c>
      <c r="C130" s="149">
        <v>0.17868999999999999</v>
      </c>
      <c r="D130" s="149">
        <v>0.30109000000000002</v>
      </c>
      <c r="E130" s="149">
        <v>0.14358000000000001</v>
      </c>
      <c r="F130" s="149">
        <v>1.507E-2</v>
      </c>
      <c r="G130" s="149">
        <v>0.12851000000000001</v>
      </c>
    </row>
    <row r="131" spans="1:7">
      <c r="A131" s="169" t="s">
        <v>135</v>
      </c>
      <c r="B131" s="149">
        <v>2.009E-2</v>
      </c>
      <c r="C131" s="149">
        <v>0.17710999999999999</v>
      </c>
      <c r="D131" s="149">
        <v>0.30164000000000002</v>
      </c>
      <c r="E131" s="149">
        <v>0.14255000000000001</v>
      </c>
      <c r="F131" s="149">
        <v>1.485E-2</v>
      </c>
      <c r="G131" s="149">
        <v>0.12770000000000001</v>
      </c>
    </row>
    <row r="132" spans="1:7">
      <c r="A132" s="169" t="s">
        <v>136</v>
      </c>
      <c r="B132" s="149">
        <v>2.0029999999999999E-2</v>
      </c>
      <c r="C132" s="149">
        <v>0.17848</v>
      </c>
      <c r="D132" s="149">
        <v>0.29944999999999999</v>
      </c>
      <c r="E132" s="149">
        <v>0.14186000000000001</v>
      </c>
      <c r="F132" s="149">
        <v>1.495E-2</v>
      </c>
      <c r="G132" s="149">
        <v>0.12691</v>
      </c>
    </row>
    <row r="133" spans="1:7">
      <c r="A133" s="169" t="s">
        <v>137</v>
      </c>
      <c r="B133" s="149">
        <v>2.01E-2</v>
      </c>
      <c r="C133" s="149">
        <v>0.17929999999999999</v>
      </c>
      <c r="D133" s="149">
        <v>0.30096000000000001</v>
      </c>
      <c r="E133" s="149">
        <v>0.14196</v>
      </c>
      <c r="F133" s="149">
        <v>1.5049999999999999E-2</v>
      </c>
      <c r="G133" s="149">
        <v>0.12691</v>
      </c>
    </row>
    <row r="134" spans="1:7">
      <c r="A134" s="169" t="s">
        <v>138</v>
      </c>
      <c r="B134" s="149">
        <v>0.02</v>
      </c>
      <c r="C134" s="149">
        <v>0.17777000000000001</v>
      </c>
      <c r="D134" s="149">
        <v>0.30046</v>
      </c>
      <c r="E134" s="149">
        <v>0.14104</v>
      </c>
      <c r="F134" s="149">
        <v>1.52E-2</v>
      </c>
      <c r="G134" s="149">
        <v>0.12584000000000001</v>
      </c>
    </row>
    <row r="135" spans="1:7">
      <c r="A135" s="169" t="s">
        <v>139</v>
      </c>
      <c r="B135" s="149">
        <v>2.0070000000000001E-2</v>
      </c>
      <c r="C135" s="149">
        <v>0.18249000000000001</v>
      </c>
      <c r="D135" s="149">
        <v>0.29971999999999999</v>
      </c>
      <c r="E135" s="149">
        <v>0.14348</v>
      </c>
      <c r="F135" s="149">
        <v>1.465E-2</v>
      </c>
      <c r="G135" s="149">
        <v>0.12883</v>
      </c>
    </row>
    <row r="136" spans="1:7">
      <c r="A136" s="169" t="s">
        <v>140</v>
      </c>
      <c r="B136" s="149">
        <v>2.017E-2</v>
      </c>
      <c r="C136" s="149">
        <v>0.18284</v>
      </c>
      <c r="D136" s="149">
        <v>0.29855999999999999</v>
      </c>
      <c r="E136" s="149">
        <v>0.14344000000000001</v>
      </c>
      <c r="F136" s="149">
        <v>1.44E-2</v>
      </c>
      <c r="G136" s="149">
        <v>0.12903999999999999</v>
      </c>
    </row>
    <row r="137" spans="1:7">
      <c r="A137" s="169" t="s">
        <v>141</v>
      </c>
      <c r="B137" s="149">
        <v>2.026E-2</v>
      </c>
      <c r="C137" s="149">
        <v>0.17676</v>
      </c>
      <c r="D137" s="149">
        <v>0.29831000000000002</v>
      </c>
      <c r="E137" s="149">
        <v>0.13994000000000001</v>
      </c>
      <c r="F137" s="149">
        <v>1.4999999999999999E-2</v>
      </c>
      <c r="G137" s="149">
        <v>0.12494</v>
      </c>
    </row>
    <row r="138" spans="1:7">
      <c r="A138" s="169" t="s">
        <v>142</v>
      </c>
      <c r="B138" s="149">
        <v>2.0230000000000001E-2</v>
      </c>
      <c r="C138" s="149">
        <v>0.17438000000000001</v>
      </c>
      <c r="D138" s="149">
        <v>0.29824000000000001</v>
      </c>
      <c r="E138" s="149">
        <v>0.13925000000000001</v>
      </c>
      <c r="F138" s="149">
        <v>1.472E-2</v>
      </c>
      <c r="G138" s="149">
        <v>0.12453</v>
      </c>
    </row>
    <row r="139" spans="1:7">
      <c r="A139" s="169" t="s">
        <v>143</v>
      </c>
      <c r="B139" s="149">
        <v>2.0060000000000001E-2</v>
      </c>
      <c r="C139" s="149">
        <v>0.17473</v>
      </c>
      <c r="D139" s="149">
        <v>0.29825000000000002</v>
      </c>
      <c r="E139" s="149">
        <v>0.13894999999999999</v>
      </c>
      <c r="F139" s="149">
        <v>1.512E-2</v>
      </c>
      <c r="G139" s="149">
        <v>0.12383</v>
      </c>
    </row>
    <row r="140" spans="1:7">
      <c r="A140" s="169" t="s">
        <v>144</v>
      </c>
      <c r="B140" s="149">
        <v>1.9869999999999999E-2</v>
      </c>
      <c r="C140" s="149">
        <v>0.17416000000000001</v>
      </c>
      <c r="D140" s="149">
        <v>0.29794999999999999</v>
      </c>
      <c r="E140" s="149">
        <v>0.13807</v>
      </c>
      <c r="F140" s="149">
        <v>1.52E-2</v>
      </c>
      <c r="G140" s="149">
        <v>0.12286999999999999</v>
      </c>
    </row>
    <row r="141" spans="1:7">
      <c r="A141" s="169" t="s">
        <v>145</v>
      </c>
      <c r="B141" s="149">
        <v>1.9869999999999999E-2</v>
      </c>
      <c r="C141" s="149">
        <v>0.17613000000000001</v>
      </c>
      <c r="D141" s="149">
        <v>0.29831999999999997</v>
      </c>
      <c r="E141" s="149">
        <v>0.13930000000000001</v>
      </c>
      <c r="F141" s="149">
        <v>1.5570000000000001E-2</v>
      </c>
      <c r="G141" s="149">
        <v>0.12373000000000001</v>
      </c>
    </row>
    <row r="142" spans="1:7">
      <c r="A142" s="169" t="s">
        <v>146</v>
      </c>
      <c r="B142" s="149">
        <v>2.0029999999999999E-2</v>
      </c>
      <c r="C142" s="149">
        <v>0.18117</v>
      </c>
      <c r="D142" s="149">
        <v>0.30077999999999999</v>
      </c>
      <c r="E142" s="149">
        <v>0.14105000000000001</v>
      </c>
      <c r="F142" s="149">
        <v>1.541E-2</v>
      </c>
      <c r="G142" s="149">
        <v>0.12564</v>
      </c>
    </row>
    <row r="143" spans="1:7">
      <c r="A143" s="169" t="s">
        <v>147</v>
      </c>
      <c r="B143" s="149">
        <v>2.0029999999999999E-2</v>
      </c>
      <c r="C143" s="149">
        <v>0.17910000000000001</v>
      </c>
      <c r="D143" s="149">
        <v>0.30377999999999999</v>
      </c>
      <c r="E143" s="149">
        <v>0.14016999999999999</v>
      </c>
      <c r="F143" s="149">
        <v>1.533E-2</v>
      </c>
      <c r="G143" s="149">
        <v>0.12484000000000001</v>
      </c>
    </row>
    <row r="144" spans="1:7">
      <c r="A144" s="169" t="s">
        <v>148</v>
      </c>
      <c r="B144" s="149">
        <v>2.026E-2</v>
      </c>
      <c r="C144" s="149">
        <v>0.17788999999999999</v>
      </c>
      <c r="D144" s="149">
        <v>0.30392000000000002</v>
      </c>
      <c r="E144" s="149">
        <v>0.13974</v>
      </c>
      <c r="F144" s="149">
        <v>1.5350000000000001E-2</v>
      </c>
      <c r="G144" s="149">
        <v>0.12439</v>
      </c>
    </row>
    <row r="145" spans="1:7">
      <c r="A145" s="169" t="s">
        <v>149</v>
      </c>
      <c r="B145" s="149">
        <v>2.0400000000000001E-2</v>
      </c>
      <c r="C145" s="149">
        <v>0.18579999999999999</v>
      </c>
      <c r="D145" s="149">
        <v>0.30415999999999999</v>
      </c>
      <c r="E145" s="149">
        <v>0.14324999999999999</v>
      </c>
      <c r="F145" s="149">
        <v>1.4800000000000001E-2</v>
      </c>
      <c r="G145" s="149">
        <v>0.12845000000000001</v>
      </c>
    </row>
    <row r="146" spans="1:7">
      <c r="A146" s="169" t="s">
        <v>150</v>
      </c>
      <c r="B146" s="149">
        <v>2.068E-2</v>
      </c>
      <c r="C146" s="149">
        <v>0.18495</v>
      </c>
      <c r="D146" s="149">
        <v>0.30481999999999998</v>
      </c>
      <c r="E146" s="149">
        <v>0.14324999999999999</v>
      </c>
      <c r="F146" s="149">
        <v>1.427E-2</v>
      </c>
      <c r="G146" s="149">
        <v>0.12898000000000001</v>
      </c>
    </row>
    <row r="147" spans="1:7">
      <c r="A147" s="169" t="s">
        <v>151</v>
      </c>
      <c r="B147" s="149">
        <v>2.0799999999999999E-2</v>
      </c>
      <c r="C147" s="149">
        <v>0.17998</v>
      </c>
      <c r="D147" s="149">
        <v>0.30481999999999998</v>
      </c>
      <c r="E147" s="149">
        <v>0.14249999999999999</v>
      </c>
      <c r="F147" s="149">
        <v>1.427E-2</v>
      </c>
      <c r="G147" s="149">
        <v>0.12823000000000001</v>
      </c>
    </row>
    <row r="148" spans="1:7">
      <c r="A148" s="169" t="s">
        <v>152</v>
      </c>
      <c r="B148" s="149">
        <v>2.111E-2</v>
      </c>
      <c r="C148" s="149">
        <v>0.18620999999999999</v>
      </c>
      <c r="D148" s="149">
        <v>0.30468000000000001</v>
      </c>
      <c r="E148" s="149">
        <v>0.14643</v>
      </c>
      <c r="F148" s="149">
        <v>1.427E-2</v>
      </c>
      <c r="G148" s="149">
        <v>0.13216</v>
      </c>
    </row>
    <row r="149" spans="1:7">
      <c r="A149" s="169" t="s">
        <v>153</v>
      </c>
      <c r="B149" s="149">
        <v>2.1180000000000001E-2</v>
      </c>
      <c r="C149" s="149">
        <v>0.18581</v>
      </c>
      <c r="D149" s="149">
        <v>0.30467</v>
      </c>
      <c r="E149" s="149">
        <v>0.14699999999999999</v>
      </c>
      <c r="F149" s="149">
        <v>1.427E-2</v>
      </c>
      <c r="G149" s="149">
        <v>0.13272999999999999</v>
      </c>
    </row>
    <row r="150" spans="1:7">
      <c r="A150" s="169" t="s">
        <v>154</v>
      </c>
      <c r="B150" s="149">
        <v>2.068E-2</v>
      </c>
      <c r="C150" s="149">
        <v>0.19713</v>
      </c>
      <c r="D150" s="149">
        <v>0.30479000000000001</v>
      </c>
      <c r="E150" s="149">
        <v>0.15112</v>
      </c>
      <c r="F150" s="149">
        <v>1.4500000000000001E-2</v>
      </c>
      <c r="G150" s="149">
        <v>0.13661999999999999</v>
      </c>
    </row>
    <row r="151" spans="1:7">
      <c r="A151" s="169" t="s">
        <v>155</v>
      </c>
      <c r="B151" s="149">
        <v>2.0750000000000001E-2</v>
      </c>
      <c r="C151" s="149">
        <v>0.18568999999999999</v>
      </c>
      <c r="D151" s="149">
        <v>0.30518000000000001</v>
      </c>
      <c r="E151" s="149">
        <v>0.14466000000000001</v>
      </c>
      <c r="F151" s="149">
        <v>1.4670000000000001E-2</v>
      </c>
      <c r="G151" s="149">
        <v>0.12998999999999999</v>
      </c>
    </row>
    <row r="152" spans="1:7">
      <c r="A152" s="169" t="s">
        <v>156</v>
      </c>
      <c r="B152" s="149">
        <v>2.026E-2</v>
      </c>
      <c r="C152" s="149">
        <v>0.18609999999999999</v>
      </c>
      <c r="D152" s="149">
        <v>0.30570000000000003</v>
      </c>
      <c r="E152" s="149">
        <v>0.14349999999999999</v>
      </c>
      <c r="F152" s="149">
        <v>1.495E-2</v>
      </c>
      <c r="G152" s="149">
        <v>0.12855</v>
      </c>
    </row>
    <row r="153" spans="1:7">
      <c r="A153" s="169" t="s">
        <v>157</v>
      </c>
      <c r="B153" s="149">
        <v>2.001E-2</v>
      </c>
      <c r="C153" s="149">
        <v>0.18776000000000001</v>
      </c>
      <c r="D153" s="149">
        <v>0.30553999999999998</v>
      </c>
      <c r="E153" s="149">
        <v>0.14374999999999999</v>
      </c>
      <c r="F153" s="149">
        <v>1.5049999999999999E-2</v>
      </c>
      <c r="G153" s="149">
        <v>0.12870000000000001</v>
      </c>
    </row>
    <row r="154" spans="1:7">
      <c r="A154" s="169" t="s">
        <v>158</v>
      </c>
      <c r="B154" s="149">
        <v>1.9970000000000002E-2</v>
      </c>
      <c r="C154" s="149">
        <v>0.19239999999999999</v>
      </c>
      <c r="D154" s="149">
        <v>0.30653000000000002</v>
      </c>
      <c r="E154" s="149">
        <v>0.14535000000000001</v>
      </c>
      <c r="F154" s="149">
        <v>1.4999999999999999E-2</v>
      </c>
      <c r="G154" s="149">
        <v>0.13034999999999999</v>
      </c>
    </row>
    <row r="155" spans="1:7">
      <c r="A155" s="169" t="s">
        <v>159</v>
      </c>
      <c r="B155" s="149">
        <v>1.9720000000000001E-2</v>
      </c>
      <c r="C155" s="149">
        <v>0.19359999999999999</v>
      </c>
      <c r="D155" s="149">
        <v>0.30586999999999998</v>
      </c>
      <c r="E155" s="149">
        <v>0.14488000000000001</v>
      </c>
      <c r="F155" s="149">
        <v>1.482E-2</v>
      </c>
      <c r="G155" s="149">
        <v>0.13006000000000001</v>
      </c>
    </row>
    <row r="156" spans="1:7">
      <c r="A156" s="169" t="s">
        <v>160</v>
      </c>
      <c r="B156" s="149">
        <v>1.9650000000000001E-2</v>
      </c>
      <c r="C156" s="149">
        <v>0.19528999999999999</v>
      </c>
      <c r="D156" s="149">
        <v>0.30613000000000001</v>
      </c>
      <c r="E156" s="149">
        <v>0.14491000000000001</v>
      </c>
      <c r="F156" s="149">
        <v>1.4999999999999999E-2</v>
      </c>
      <c r="G156" s="149">
        <v>0.12991</v>
      </c>
    </row>
    <row r="157" spans="1:7">
      <c r="A157" s="169" t="s">
        <v>161</v>
      </c>
      <c r="B157" s="149">
        <v>1.9789999999999999E-2</v>
      </c>
      <c r="C157" s="149">
        <v>0.19167999999999999</v>
      </c>
      <c r="D157" s="149">
        <v>0.30651</v>
      </c>
      <c r="E157" s="149">
        <v>0.14374000000000001</v>
      </c>
      <c r="F157" s="149">
        <v>1.512E-2</v>
      </c>
      <c r="G157" s="149">
        <v>0.12862000000000001</v>
      </c>
    </row>
    <row r="158" spans="1:7">
      <c r="A158" s="169" t="s">
        <v>162</v>
      </c>
      <c r="B158" s="149">
        <v>2.0060000000000001E-2</v>
      </c>
      <c r="C158" s="149">
        <v>0.19247</v>
      </c>
      <c r="D158" s="149">
        <v>0.30725999999999998</v>
      </c>
      <c r="E158" s="149">
        <v>0.14434</v>
      </c>
      <c r="F158" s="149">
        <v>1.532E-2</v>
      </c>
      <c r="G158" s="149">
        <v>0.12902</v>
      </c>
    </row>
    <row r="159" spans="1:7">
      <c r="A159" s="169" t="s">
        <v>163</v>
      </c>
      <c r="B159" s="149">
        <v>2.0060000000000001E-2</v>
      </c>
      <c r="C159" s="149">
        <v>0.19405</v>
      </c>
      <c r="D159" s="149">
        <v>0.30753999999999998</v>
      </c>
      <c r="E159" s="149">
        <v>0.1447</v>
      </c>
      <c r="F159" s="149">
        <v>1.5219999999999999E-2</v>
      </c>
      <c r="G159" s="149">
        <v>0.12948000000000001</v>
      </c>
    </row>
    <row r="160" spans="1:7">
      <c r="A160" s="169" t="s">
        <v>164</v>
      </c>
      <c r="B160" s="149">
        <v>2.0240000000000001E-2</v>
      </c>
      <c r="C160" s="149">
        <v>0.19203999999999999</v>
      </c>
      <c r="D160" s="149">
        <v>0.30842000000000003</v>
      </c>
      <c r="E160" s="149">
        <v>0.14418</v>
      </c>
      <c r="F160" s="149">
        <v>1.5169999999999999E-2</v>
      </c>
      <c r="G160" s="149">
        <v>0.12901000000000001</v>
      </c>
    </row>
    <row r="161" spans="1:7">
      <c r="A161" s="169" t="s">
        <v>165</v>
      </c>
      <c r="B161" s="149">
        <v>2.0029999999999999E-2</v>
      </c>
      <c r="C161" s="149">
        <v>0.19289000000000001</v>
      </c>
      <c r="D161" s="149">
        <v>0.30908000000000002</v>
      </c>
      <c r="E161" s="149">
        <v>0.14341000000000001</v>
      </c>
      <c r="F161" s="149">
        <v>1.55E-2</v>
      </c>
      <c r="G161" s="149">
        <v>0.12791</v>
      </c>
    </row>
    <row r="162" spans="1:7">
      <c r="A162" s="169" t="s">
        <v>166</v>
      </c>
      <c r="B162" s="149">
        <v>2.0320000000000001E-2</v>
      </c>
      <c r="C162" s="149">
        <v>0.18698999999999999</v>
      </c>
      <c r="D162" s="149">
        <v>0.30925000000000002</v>
      </c>
      <c r="E162" s="149">
        <v>0.14102999999999999</v>
      </c>
      <c r="F162" s="149">
        <v>1.5769999999999999E-2</v>
      </c>
      <c r="G162" s="149">
        <v>0.12526000000000001</v>
      </c>
    </row>
    <row r="163" spans="1:7">
      <c r="A163" s="169" t="s">
        <v>167</v>
      </c>
      <c r="B163" s="149">
        <v>2.0379999999999999E-2</v>
      </c>
      <c r="C163" s="149">
        <v>0.18969</v>
      </c>
      <c r="D163" s="149">
        <v>0.31014999999999998</v>
      </c>
      <c r="E163" s="149">
        <v>0.14191999999999999</v>
      </c>
      <c r="F163" s="149">
        <v>1.54E-2</v>
      </c>
      <c r="G163" s="149">
        <v>0.12651999999999999</v>
      </c>
    </row>
    <row r="164" spans="1:7">
      <c r="A164" s="169" t="s">
        <v>168</v>
      </c>
      <c r="B164" s="149">
        <v>2.0109999999999999E-2</v>
      </c>
      <c r="C164" s="149">
        <v>0.18973000000000001</v>
      </c>
      <c r="D164" s="149">
        <v>0.31023000000000001</v>
      </c>
      <c r="E164" s="149">
        <v>0.14097000000000001</v>
      </c>
      <c r="F164" s="149">
        <v>1.5299999999999999E-2</v>
      </c>
      <c r="G164" s="149">
        <v>0.12567</v>
      </c>
    </row>
    <row r="165" spans="1:7">
      <c r="A165" s="169" t="s">
        <v>169</v>
      </c>
      <c r="B165" s="149">
        <v>2.043E-2</v>
      </c>
      <c r="C165" s="149">
        <v>0.18886</v>
      </c>
      <c r="D165" s="149">
        <v>0.31032999999999999</v>
      </c>
      <c r="E165" s="149">
        <v>0.14155000000000001</v>
      </c>
      <c r="F165" s="149">
        <v>1.537E-2</v>
      </c>
      <c r="G165" s="149">
        <v>0.12617999999999999</v>
      </c>
    </row>
    <row r="166" spans="1:7">
      <c r="A166" s="169" t="s">
        <v>170</v>
      </c>
      <c r="B166" s="149">
        <v>2.0539999999999999E-2</v>
      </c>
      <c r="C166" s="149">
        <v>0.18851999999999999</v>
      </c>
      <c r="D166" s="149">
        <v>0.31028</v>
      </c>
      <c r="E166" s="149">
        <v>0.14207</v>
      </c>
      <c r="F166" s="149">
        <v>1.5699999999999999E-2</v>
      </c>
      <c r="G166" s="149">
        <v>0.12637000000000001</v>
      </c>
    </row>
    <row r="167" spans="1:7">
      <c r="A167" s="169" t="s">
        <v>171</v>
      </c>
      <c r="B167" s="149">
        <v>2.0670000000000001E-2</v>
      </c>
      <c r="C167" s="149">
        <v>0.19275999999999999</v>
      </c>
      <c r="D167" s="149">
        <v>0.31008999999999998</v>
      </c>
      <c r="E167" s="149">
        <v>0.14424000000000001</v>
      </c>
      <c r="F167" s="149">
        <v>1.5270000000000001E-2</v>
      </c>
      <c r="G167" s="149">
        <v>0.12897</v>
      </c>
    </row>
    <row r="168" spans="1:7">
      <c r="A168" s="169" t="s">
        <v>172</v>
      </c>
      <c r="B168" s="149">
        <v>2.034E-2</v>
      </c>
      <c r="C168" s="149">
        <v>0.19324</v>
      </c>
      <c r="D168" s="149">
        <v>0.31022</v>
      </c>
      <c r="E168" s="149">
        <v>0.14374000000000001</v>
      </c>
      <c r="F168" s="149">
        <v>1.485E-2</v>
      </c>
      <c r="G168" s="149">
        <v>0.12889</v>
      </c>
    </row>
    <row r="169" spans="1:7">
      <c r="A169" s="169" t="s">
        <v>173</v>
      </c>
      <c r="B169" s="149">
        <v>2.0410000000000001E-2</v>
      </c>
      <c r="C169" s="149">
        <v>0.19384999999999999</v>
      </c>
      <c r="D169" s="149">
        <v>0.31009999999999999</v>
      </c>
      <c r="E169" s="149">
        <v>0.14374999999999999</v>
      </c>
      <c r="F169" s="149">
        <v>1.423E-2</v>
      </c>
      <c r="G169" s="149">
        <v>0.12952</v>
      </c>
    </row>
    <row r="170" spans="1:7">
      <c r="A170" s="169" t="s">
        <v>174</v>
      </c>
      <c r="B170" s="149">
        <v>2.0209999999999999E-2</v>
      </c>
      <c r="C170" s="149">
        <v>0.19270999999999999</v>
      </c>
      <c r="D170" s="149">
        <v>0.31009999999999999</v>
      </c>
      <c r="E170" s="149">
        <v>0.14312</v>
      </c>
      <c r="F170" s="149">
        <v>1.405E-2</v>
      </c>
      <c r="G170" s="149">
        <v>0.12906999999999999</v>
      </c>
    </row>
    <row r="171" spans="1:7">
      <c r="A171" s="169" t="s">
        <v>175</v>
      </c>
      <c r="B171" s="149">
        <v>2.0250000000000001E-2</v>
      </c>
      <c r="C171" s="149">
        <v>0.18989</v>
      </c>
      <c r="D171" s="149">
        <v>0.30997000000000002</v>
      </c>
      <c r="E171" s="149">
        <v>0.14258999999999999</v>
      </c>
      <c r="F171" s="149">
        <v>1.387E-2</v>
      </c>
      <c r="G171" s="149">
        <v>0.12872</v>
      </c>
    </row>
    <row r="172" spans="1:7">
      <c r="A172" s="169" t="s">
        <v>176</v>
      </c>
      <c r="B172" s="149">
        <v>2.0539999999999999E-2</v>
      </c>
      <c r="C172" s="149">
        <v>0.18936</v>
      </c>
      <c r="D172" s="149">
        <v>0.30997999999999998</v>
      </c>
      <c r="E172" s="149">
        <v>0.14310999999999999</v>
      </c>
      <c r="F172" s="149">
        <v>1.3820000000000001E-2</v>
      </c>
      <c r="G172" s="149">
        <v>0.12928999999999999</v>
      </c>
    </row>
    <row r="173" spans="1:7">
      <c r="A173" s="169" t="s">
        <v>177</v>
      </c>
      <c r="B173" s="149">
        <v>2.0500000000000001E-2</v>
      </c>
      <c r="C173" s="149">
        <v>0.18809999999999999</v>
      </c>
      <c r="D173" s="149">
        <v>0.30929000000000001</v>
      </c>
      <c r="E173" s="149">
        <v>0.14327000000000001</v>
      </c>
      <c r="F173" s="149">
        <v>1.41E-2</v>
      </c>
      <c r="G173" s="149">
        <v>0.12917000000000001</v>
      </c>
    </row>
    <row r="174" spans="1:7">
      <c r="A174" s="169" t="s">
        <v>178</v>
      </c>
      <c r="B174" s="149">
        <v>2.0820000000000002E-2</v>
      </c>
      <c r="C174" s="149">
        <v>0.18756</v>
      </c>
      <c r="D174" s="149">
        <v>0.30936000000000002</v>
      </c>
      <c r="E174" s="149">
        <v>0.14385999999999999</v>
      </c>
      <c r="F174" s="149">
        <v>1.38E-2</v>
      </c>
      <c r="G174" s="149">
        <v>0.13006000000000001</v>
      </c>
    </row>
    <row r="175" spans="1:7">
      <c r="A175" s="169" t="s">
        <v>179</v>
      </c>
      <c r="B175" s="149">
        <v>2.001E-2</v>
      </c>
      <c r="C175" s="149">
        <v>0.18729999999999999</v>
      </c>
      <c r="D175" s="149">
        <v>0.30923</v>
      </c>
      <c r="E175" s="149">
        <v>0.14169999999999999</v>
      </c>
      <c r="F175" s="149">
        <v>1.3520000000000001E-2</v>
      </c>
      <c r="G175" s="149">
        <v>0.12817999999999999</v>
      </c>
    </row>
    <row r="176" spans="1:7">
      <c r="A176" s="169" t="s">
        <v>180</v>
      </c>
      <c r="B176" s="149">
        <v>2.0140000000000002E-2</v>
      </c>
      <c r="C176" s="149">
        <v>0.18567</v>
      </c>
      <c r="D176" s="149">
        <v>0.30923</v>
      </c>
      <c r="E176" s="149">
        <v>0.1414</v>
      </c>
      <c r="F176" s="149">
        <v>1.3520000000000001E-2</v>
      </c>
      <c r="G176" s="149">
        <v>0.12787999999999999</v>
      </c>
    </row>
    <row r="177" spans="1:7">
      <c r="A177" s="169" t="s">
        <v>181</v>
      </c>
      <c r="B177" s="149">
        <v>1.9640000000000001E-2</v>
      </c>
      <c r="C177" s="149">
        <v>0.18475</v>
      </c>
      <c r="D177" s="149">
        <v>0.30919999999999997</v>
      </c>
      <c r="E177" s="149">
        <v>0.13993</v>
      </c>
      <c r="F177" s="149">
        <v>1.4E-2</v>
      </c>
      <c r="G177" s="149">
        <v>0.12592999999999999</v>
      </c>
    </row>
    <row r="178" spans="1:7">
      <c r="A178" s="169" t="s">
        <v>182</v>
      </c>
      <c r="B178" s="149">
        <v>1.9390000000000001E-2</v>
      </c>
      <c r="C178" s="149">
        <v>0.18659000000000001</v>
      </c>
      <c r="D178" s="149">
        <v>0.30869999999999997</v>
      </c>
      <c r="E178" s="149">
        <v>0.13991000000000001</v>
      </c>
      <c r="F178" s="149">
        <v>1.357E-2</v>
      </c>
      <c r="G178" s="149">
        <v>0.12634000000000001</v>
      </c>
    </row>
    <row r="179" spans="1:7">
      <c r="A179" s="169" t="s">
        <v>183</v>
      </c>
      <c r="B179" s="149">
        <v>1.9429999999999999E-2</v>
      </c>
      <c r="C179" s="149">
        <v>0.18573000000000001</v>
      </c>
      <c r="D179" s="149">
        <v>0.30882999999999999</v>
      </c>
      <c r="E179" s="149">
        <v>0.13991999999999999</v>
      </c>
      <c r="F179" s="149">
        <v>1.38E-2</v>
      </c>
      <c r="G179" s="149">
        <v>0.12612000000000001</v>
      </c>
    </row>
    <row r="180" spans="1:7">
      <c r="A180" s="169" t="s">
        <v>184</v>
      </c>
      <c r="B180" s="149">
        <v>1.9519999999999999E-2</v>
      </c>
      <c r="C180" s="149">
        <v>0.18737999999999999</v>
      </c>
      <c r="D180" s="149">
        <v>0.30854999999999999</v>
      </c>
      <c r="E180" s="149">
        <v>0.14112</v>
      </c>
      <c r="F180" s="149">
        <v>1.345E-2</v>
      </c>
      <c r="G180" s="149">
        <v>0.12767000000000001</v>
      </c>
    </row>
    <row r="181" spans="1:7">
      <c r="A181" s="169" t="s">
        <v>185</v>
      </c>
      <c r="B181" s="149">
        <v>1.9779999999999999E-2</v>
      </c>
      <c r="C181" s="149">
        <v>0.19116</v>
      </c>
      <c r="D181" s="149">
        <v>0.30925999999999998</v>
      </c>
      <c r="E181" s="149">
        <v>0.14280999999999999</v>
      </c>
      <c r="F181" s="149">
        <v>1.362E-2</v>
      </c>
      <c r="G181" s="149">
        <v>0.12919</v>
      </c>
    </row>
    <row r="182" spans="1:7">
      <c r="A182" s="169" t="s">
        <v>186</v>
      </c>
      <c r="B182" s="149">
        <v>0.02</v>
      </c>
      <c r="C182" s="149">
        <v>0.18911</v>
      </c>
      <c r="D182" s="149">
        <v>0.31034</v>
      </c>
      <c r="E182" s="149">
        <v>0.14144000000000001</v>
      </c>
      <c r="F182" s="149">
        <v>1.3270000000000001E-2</v>
      </c>
      <c r="G182" s="149">
        <v>0.12817000000000001</v>
      </c>
    </row>
    <row r="183" spans="1:7">
      <c r="A183" s="169" t="s">
        <v>187</v>
      </c>
      <c r="B183" s="149">
        <v>2.01E-2</v>
      </c>
      <c r="C183" s="149">
        <v>0.18387999999999999</v>
      </c>
      <c r="D183" s="149">
        <v>0.31003999999999998</v>
      </c>
      <c r="E183" s="149">
        <v>0.14035</v>
      </c>
      <c r="F183" s="149">
        <v>1.3050000000000001E-2</v>
      </c>
      <c r="G183" s="149">
        <v>0.1273</v>
      </c>
    </row>
    <row r="184" spans="1:7">
      <c r="A184" s="169" t="s">
        <v>188</v>
      </c>
      <c r="B184" s="149">
        <v>2.0400000000000001E-2</v>
      </c>
      <c r="C184" s="149">
        <v>0.18401000000000001</v>
      </c>
      <c r="D184" s="149">
        <v>0.31020999999999999</v>
      </c>
      <c r="E184" s="149">
        <v>0.14165</v>
      </c>
      <c r="F184" s="149">
        <v>1.2919999999999999E-2</v>
      </c>
      <c r="G184" s="149">
        <v>0.12873000000000001</v>
      </c>
    </row>
    <row r="185" spans="1:7">
      <c r="A185" s="169" t="s">
        <v>189</v>
      </c>
      <c r="B185" s="149">
        <v>2.0660000000000001E-2</v>
      </c>
      <c r="C185" s="149">
        <v>0.18051</v>
      </c>
      <c r="D185" s="149">
        <v>0.31104999999999999</v>
      </c>
      <c r="E185" s="149">
        <v>0.14133000000000001</v>
      </c>
      <c r="F185" s="149">
        <v>1.3050000000000001E-2</v>
      </c>
      <c r="G185" s="149">
        <v>0.12828000000000001</v>
      </c>
    </row>
    <row r="186" spans="1:7">
      <c r="A186" s="169" t="s">
        <v>190</v>
      </c>
      <c r="B186" s="149">
        <v>2.0879999999999999E-2</v>
      </c>
      <c r="C186" s="149">
        <v>0.18082000000000001</v>
      </c>
      <c r="D186" s="149">
        <v>0.31336000000000003</v>
      </c>
      <c r="E186" s="149">
        <v>0.14196</v>
      </c>
      <c r="F186" s="149">
        <v>1.302E-2</v>
      </c>
      <c r="G186" s="149">
        <v>0.12894</v>
      </c>
    </row>
    <row r="187" spans="1:7">
      <c r="A187" s="169" t="s">
        <v>191</v>
      </c>
      <c r="B187" s="149">
        <v>2.1319999999999999E-2</v>
      </c>
      <c r="C187" s="149">
        <v>0.17793999999999999</v>
      </c>
      <c r="D187" s="149">
        <v>0.31291000000000002</v>
      </c>
      <c r="E187" s="149">
        <v>0.14119000000000001</v>
      </c>
      <c r="F187" s="149">
        <v>1.295E-2</v>
      </c>
      <c r="G187" s="149">
        <v>0.12823999999999999</v>
      </c>
    </row>
    <row r="188" spans="1:7">
      <c r="A188" s="169" t="s">
        <v>192</v>
      </c>
      <c r="B188" s="149">
        <v>2.121E-2</v>
      </c>
      <c r="C188" s="149">
        <v>0.17538000000000001</v>
      </c>
      <c r="D188" s="149">
        <v>0.31135000000000002</v>
      </c>
      <c r="E188" s="149">
        <v>0.14054</v>
      </c>
      <c r="F188" s="149">
        <v>1.2749999999999999E-2</v>
      </c>
      <c r="G188" s="149">
        <v>0.12778999999999999</v>
      </c>
    </row>
    <row r="189" spans="1:7">
      <c r="A189" s="169" t="s">
        <v>193</v>
      </c>
      <c r="B189" s="149">
        <v>2.1239999999999998E-2</v>
      </c>
      <c r="C189" s="149">
        <v>0.17443</v>
      </c>
      <c r="D189" s="149">
        <v>0.31236000000000003</v>
      </c>
      <c r="E189" s="149">
        <v>0.14057</v>
      </c>
      <c r="F189" s="149">
        <v>1.3050000000000001E-2</v>
      </c>
      <c r="G189" s="149">
        <v>0.12751999999999999</v>
      </c>
    </row>
    <row r="190" spans="1:7">
      <c r="A190" s="169" t="s">
        <v>194</v>
      </c>
      <c r="B190" s="149">
        <v>2.1350000000000001E-2</v>
      </c>
      <c r="C190" s="149">
        <v>0.16256999999999999</v>
      </c>
      <c r="D190" s="149">
        <v>0.31308999999999998</v>
      </c>
      <c r="E190" s="149">
        <v>0.13628999999999999</v>
      </c>
      <c r="F190" s="149">
        <v>1.325E-2</v>
      </c>
      <c r="G190" s="149">
        <v>0.12304</v>
      </c>
    </row>
    <row r="191" spans="1:7">
      <c r="A191" s="169" t="s">
        <v>195</v>
      </c>
      <c r="B191" s="149">
        <v>2.1770000000000001E-2</v>
      </c>
      <c r="C191" s="149">
        <v>0.16402</v>
      </c>
      <c r="D191" s="149">
        <v>0.31339</v>
      </c>
      <c r="E191" s="149">
        <v>0.13882</v>
      </c>
      <c r="F191" s="170">
        <v>1.2919999999999999E-2</v>
      </c>
      <c r="G191" s="149">
        <v>0.12590000000000001</v>
      </c>
    </row>
    <row r="192" spans="1:7">
      <c r="A192" s="169" t="s">
        <v>196</v>
      </c>
      <c r="B192" s="149">
        <v>2.2009999999999998E-2</v>
      </c>
      <c r="C192" s="149">
        <v>0.17691000000000001</v>
      </c>
      <c r="D192" s="149">
        <v>0.31268000000000001</v>
      </c>
      <c r="E192" s="149">
        <v>0.14485999999999999</v>
      </c>
      <c r="F192" s="149">
        <v>1.302E-2</v>
      </c>
      <c r="G192" s="149">
        <v>0.13184000000000001</v>
      </c>
    </row>
    <row r="193" spans="1:7">
      <c r="A193" s="169" t="s">
        <v>197</v>
      </c>
      <c r="B193" s="149">
        <v>2.1860000000000001E-2</v>
      </c>
      <c r="C193" s="149">
        <v>0.17779</v>
      </c>
      <c r="D193" s="149">
        <v>0.31329000000000001</v>
      </c>
      <c r="E193" s="149">
        <v>0.14434</v>
      </c>
      <c r="F193" s="149">
        <v>1.3220000000000001E-2</v>
      </c>
      <c r="G193" s="149">
        <v>0.13111999999999999</v>
      </c>
    </row>
    <row r="194" spans="1:7">
      <c r="A194" s="169" t="s">
        <v>198</v>
      </c>
      <c r="B194" s="149">
        <v>2.1739999999999999E-2</v>
      </c>
      <c r="C194" s="149">
        <v>0.16966999999999999</v>
      </c>
      <c r="D194" s="149">
        <v>0.31369000000000002</v>
      </c>
      <c r="E194" s="149">
        <v>0.13977999999999999</v>
      </c>
      <c r="F194" s="149">
        <v>1.342E-2</v>
      </c>
      <c r="G194" s="149">
        <v>0.12636</v>
      </c>
    </row>
    <row r="195" spans="1:7">
      <c r="A195" s="169" t="s">
        <v>199</v>
      </c>
      <c r="B195" s="149">
        <v>2.1669999999999998E-2</v>
      </c>
      <c r="C195" s="149">
        <v>0.16611999999999999</v>
      </c>
      <c r="D195" s="149">
        <v>0.31379000000000001</v>
      </c>
      <c r="E195" s="149">
        <v>0.13832</v>
      </c>
      <c r="F195" s="149">
        <v>1.3520000000000001E-2</v>
      </c>
      <c r="G195" s="149">
        <v>0.12479999999999999</v>
      </c>
    </row>
    <row r="196" spans="1:7">
      <c r="A196" s="169" t="s">
        <v>200</v>
      </c>
      <c r="B196" s="149">
        <v>2.1930000000000002E-2</v>
      </c>
      <c r="C196" s="149">
        <v>0.16441</v>
      </c>
      <c r="D196" s="149">
        <v>0.31308000000000002</v>
      </c>
      <c r="E196" s="149">
        <v>0.13869999999999999</v>
      </c>
      <c r="F196" s="149">
        <v>1.332E-2</v>
      </c>
      <c r="G196" s="149">
        <v>0.12537999999999999</v>
      </c>
    </row>
    <row r="197" spans="1:7">
      <c r="A197" s="169" t="s">
        <v>201</v>
      </c>
      <c r="B197" s="149">
        <v>2.1860000000000001E-2</v>
      </c>
      <c r="C197" s="149">
        <v>0.17455999999999999</v>
      </c>
      <c r="D197" s="149">
        <v>0.31681999999999999</v>
      </c>
      <c r="E197" s="149">
        <v>0.14251</v>
      </c>
      <c r="F197" s="149">
        <v>1.35E-2</v>
      </c>
      <c r="G197" s="149">
        <v>0.12901000000000001</v>
      </c>
    </row>
    <row r="198" spans="1:7">
      <c r="A198" s="169" t="s">
        <v>202</v>
      </c>
      <c r="B198" s="149">
        <v>2.2030000000000001E-2</v>
      </c>
      <c r="C198" s="149">
        <v>0.17496</v>
      </c>
      <c r="D198" s="149">
        <v>0.31668000000000002</v>
      </c>
      <c r="E198" s="149">
        <v>0.14291999999999999</v>
      </c>
      <c r="F198" s="149">
        <v>1.37E-2</v>
      </c>
      <c r="G198" s="149">
        <v>0.12922</v>
      </c>
    </row>
    <row r="199" spans="1:7">
      <c r="A199" s="169" t="s">
        <v>203</v>
      </c>
      <c r="B199" s="149">
        <v>2.1819999999999999E-2</v>
      </c>
      <c r="C199" s="149">
        <v>0.17596999999999999</v>
      </c>
      <c r="D199" s="149">
        <v>0.31802000000000002</v>
      </c>
      <c r="E199" s="149">
        <v>0.14272000000000001</v>
      </c>
      <c r="F199" s="149">
        <v>1.4120000000000001E-2</v>
      </c>
      <c r="G199" s="149">
        <v>0.12859999999999999</v>
      </c>
    </row>
    <row r="200" spans="1:7">
      <c r="A200" s="169" t="s">
        <v>204</v>
      </c>
      <c r="B200" s="149">
        <v>2.197E-2</v>
      </c>
      <c r="C200" s="149">
        <v>0.17984</v>
      </c>
      <c r="D200" s="149">
        <v>0.31772</v>
      </c>
      <c r="E200" s="149">
        <v>0.14460999999999999</v>
      </c>
      <c r="F200" s="149">
        <v>1.4120000000000001E-2</v>
      </c>
      <c r="G200" s="149">
        <v>0.13048999999999999</v>
      </c>
    </row>
    <row r="201" spans="1:7">
      <c r="A201" s="169" t="s">
        <v>205</v>
      </c>
      <c r="B201" s="149">
        <v>2.1950000000000001E-2</v>
      </c>
      <c r="C201" s="149">
        <v>0.18128</v>
      </c>
      <c r="D201" s="149">
        <v>0.31762000000000001</v>
      </c>
      <c r="E201" s="149">
        <v>0.1444</v>
      </c>
      <c r="F201" s="149">
        <v>1.423E-2</v>
      </c>
      <c r="G201" s="149">
        <v>0.13017000000000001</v>
      </c>
    </row>
    <row r="202" spans="1:7">
      <c r="A202" s="169" t="s">
        <v>206</v>
      </c>
      <c r="B202" s="149">
        <v>2.232E-2</v>
      </c>
      <c r="C202" s="149">
        <v>0.17096</v>
      </c>
      <c r="D202" s="149">
        <v>0.31798999999999999</v>
      </c>
      <c r="E202" s="149">
        <v>0.14044999999999999</v>
      </c>
      <c r="F202" s="149">
        <v>1.397E-2</v>
      </c>
      <c r="G202" s="149">
        <v>0.12648000000000001</v>
      </c>
    </row>
    <row r="203" spans="1:7">
      <c r="A203" s="169" t="s">
        <v>207</v>
      </c>
      <c r="B203" s="149">
        <v>2.2120000000000001E-2</v>
      </c>
      <c r="C203" s="149">
        <v>0.16908000000000001</v>
      </c>
      <c r="D203" s="149">
        <v>0.31725999999999999</v>
      </c>
      <c r="E203" s="149">
        <v>0.13991000000000001</v>
      </c>
      <c r="F203" s="149">
        <v>1.397E-2</v>
      </c>
      <c r="G203" s="149">
        <v>0.12594</v>
      </c>
    </row>
    <row r="204" spans="1:7">
      <c r="A204" s="169" t="s">
        <v>208</v>
      </c>
      <c r="B204" s="149">
        <v>2.222E-2</v>
      </c>
      <c r="C204" s="149">
        <v>0.16624</v>
      </c>
      <c r="D204" s="149">
        <v>0.31734000000000001</v>
      </c>
      <c r="E204" s="149">
        <v>0.13954</v>
      </c>
      <c r="F204" s="149">
        <v>1.375E-2</v>
      </c>
      <c r="G204" s="149">
        <v>0.12579000000000001</v>
      </c>
    </row>
    <row r="205" spans="1:7">
      <c r="A205" s="169" t="s">
        <v>209</v>
      </c>
      <c r="B205" s="149">
        <v>2.2200000000000001E-2</v>
      </c>
      <c r="C205" s="149">
        <v>0.1668</v>
      </c>
      <c r="D205" s="149">
        <v>0.31746999999999997</v>
      </c>
      <c r="E205" s="149">
        <v>0.13971</v>
      </c>
      <c r="F205" s="149">
        <v>1.387E-2</v>
      </c>
      <c r="G205" s="149">
        <v>0.12584000000000001</v>
      </c>
    </row>
    <row r="206" spans="1:7">
      <c r="A206" s="169" t="s">
        <v>210</v>
      </c>
      <c r="B206" s="149">
        <v>2.1930000000000002E-2</v>
      </c>
      <c r="C206" s="149">
        <v>0.1767</v>
      </c>
      <c r="D206" s="149">
        <v>0.31857999999999997</v>
      </c>
      <c r="E206" s="149">
        <v>0.14323</v>
      </c>
      <c r="F206" s="149">
        <v>1.41E-2</v>
      </c>
      <c r="G206" s="149">
        <v>0.12912999999999999</v>
      </c>
    </row>
    <row r="207" spans="1:7">
      <c r="A207" s="169" t="s">
        <v>211</v>
      </c>
      <c r="B207" s="149">
        <v>2.2249999999999999E-2</v>
      </c>
      <c r="C207" s="149">
        <v>0.17634</v>
      </c>
      <c r="D207" s="149">
        <v>0.31819999999999998</v>
      </c>
      <c r="E207" s="149">
        <v>0.14384</v>
      </c>
      <c r="F207" s="149">
        <v>1.3820000000000001E-2</v>
      </c>
      <c r="G207" s="149">
        <v>0.13002</v>
      </c>
    </row>
    <row r="208" spans="1:7">
      <c r="A208" s="169" t="s">
        <v>212</v>
      </c>
      <c r="B208" s="149">
        <v>2.239E-2</v>
      </c>
      <c r="C208" s="149">
        <v>0.17460999999999999</v>
      </c>
      <c r="D208" s="149">
        <v>0.31763999999999998</v>
      </c>
      <c r="E208" s="149">
        <v>0.14424999999999999</v>
      </c>
      <c r="F208" s="149">
        <v>1.375E-2</v>
      </c>
      <c r="G208" s="149">
        <v>0.1305</v>
      </c>
    </row>
    <row r="209" spans="1:7">
      <c r="A209" s="169" t="s">
        <v>213</v>
      </c>
      <c r="B209" s="149">
        <v>2.2669999999999999E-2</v>
      </c>
      <c r="C209" s="149">
        <v>0.17329</v>
      </c>
      <c r="D209" s="149">
        <v>0.31720999999999999</v>
      </c>
      <c r="E209" s="149">
        <v>0.14488000000000001</v>
      </c>
      <c r="F209" s="149">
        <v>1.4E-2</v>
      </c>
      <c r="G209" s="149">
        <v>0.13088</v>
      </c>
    </row>
    <row r="210" spans="1:7">
      <c r="A210" s="169" t="s">
        <v>214</v>
      </c>
      <c r="B210" s="149">
        <v>2.2689999999999998E-2</v>
      </c>
      <c r="C210" s="149">
        <v>0.17399000000000001</v>
      </c>
      <c r="D210" s="149">
        <v>0.31731999999999999</v>
      </c>
      <c r="E210" s="149">
        <v>0.14541000000000001</v>
      </c>
      <c r="F210" s="149">
        <v>1.3849999999999999E-2</v>
      </c>
      <c r="G210" s="149">
        <v>0.13156000000000001</v>
      </c>
    </row>
    <row r="211" spans="1:7">
      <c r="A211" s="169" t="s">
        <v>215</v>
      </c>
      <c r="B211" s="149">
        <v>2.2870000000000001E-2</v>
      </c>
      <c r="C211" s="149">
        <v>0.17422000000000001</v>
      </c>
      <c r="D211" s="149">
        <v>0.31707000000000002</v>
      </c>
      <c r="E211" s="149">
        <v>0.14623</v>
      </c>
      <c r="F211" s="149">
        <v>1.357E-2</v>
      </c>
      <c r="G211" s="149">
        <v>0.13266</v>
      </c>
    </row>
    <row r="212" spans="1:7">
      <c r="A212" s="169" t="s">
        <v>216</v>
      </c>
      <c r="B212" s="149">
        <v>2.2360000000000001E-2</v>
      </c>
      <c r="C212" s="149">
        <v>0.17949999999999999</v>
      </c>
      <c r="D212" s="149">
        <v>0.31446000000000002</v>
      </c>
      <c r="E212" s="149">
        <v>0.14835000000000001</v>
      </c>
      <c r="F212" s="149">
        <v>1.325E-2</v>
      </c>
      <c r="G212" s="149">
        <v>0.1351</v>
      </c>
    </row>
    <row r="213" spans="1:7">
      <c r="A213" s="169" t="s">
        <v>217</v>
      </c>
      <c r="B213" s="149">
        <v>2.264E-2</v>
      </c>
      <c r="C213" s="149">
        <v>0.18043999999999999</v>
      </c>
      <c r="D213" s="149">
        <v>0.31464999999999999</v>
      </c>
      <c r="E213" s="149">
        <v>0.14915999999999999</v>
      </c>
      <c r="F213" s="149">
        <v>1.337E-2</v>
      </c>
      <c r="G213" s="149">
        <v>0.13578999999999999</v>
      </c>
    </row>
    <row r="214" spans="1:7">
      <c r="A214" s="169" t="s">
        <v>218</v>
      </c>
      <c r="B214" s="149">
        <v>2.2089999999999999E-2</v>
      </c>
      <c r="C214" s="149">
        <v>0.18046000000000001</v>
      </c>
      <c r="D214" s="149">
        <v>0.31558000000000003</v>
      </c>
      <c r="E214" s="149">
        <v>0.14781</v>
      </c>
      <c r="F214" s="149">
        <v>1.362E-2</v>
      </c>
      <c r="G214" s="149">
        <v>0.13419</v>
      </c>
    </row>
    <row r="215" spans="1:7">
      <c r="A215" s="169" t="s">
        <v>219</v>
      </c>
      <c r="B215" s="149">
        <v>2.2419999999999999E-2</v>
      </c>
      <c r="C215" s="149">
        <v>0.1797</v>
      </c>
      <c r="D215" s="149">
        <v>0.31596000000000002</v>
      </c>
      <c r="E215" s="149">
        <v>0.14832999999999999</v>
      </c>
      <c r="F215" s="149">
        <v>1.375E-2</v>
      </c>
      <c r="G215" s="149">
        <v>0.13458000000000001</v>
      </c>
    </row>
    <row r="216" spans="1:7">
      <c r="A216" s="169" t="s">
        <v>220</v>
      </c>
      <c r="B216" s="149">
        <v>2.248E-2</v>
      </c>
      <c r="C216" s="149">
        <v>0.17934</v>
      </c>
      <c r="D216" s="149">
        <v>0.31573000000000001</v>
      </c>
      <c r="E216" s="149">
        <v>0.14840999999999999</v>
      </c>
      <c r="F216" s="149">
        <v>1.3899999999999999E-2</v>
      </c>
      <c r="G216" s="149">
        <v>0.13450999999999999</v>
      </c>
    </row>
    <row r="217" spans="1:7">
      <c r="A217" s="169" t="s">
        <v>221</v>
      </c>
      <c r="B217" s="149">
        <v>2.232E-2</v>
      </c>
      <c r="C217" s="149">
        <v>0.17688000000000001</v>
      </c>
      <c r="D217" s="149">
        <v>0.31569000000000003</v>
      </c>
      <c r="E217" s="149">
        <v>0.14715</v>
      </c>
      <c r="F217" s="149">
        <v>1.3899999999999999E-2</v>
      </c>
      <c r="G217" s="149">
        <v>0.13325000000000001</v>
      </c>
    </row>
    <row r="218" spans="1:7">
      <c r="A218" s="169" t="s">
        <v>222</v>
      </c>
      <c r="B218" s="149">
        <v>2.2509999999999999E-2</v>
      </c>
      <c r="C218" s="149">
        <v>0.17624000000000001</v>
      </c>
      <c r="D218" s="149">
        <v>0.3155</v>
      </c>
      <c r="E218" s="149">
        <v>0.1472</v>
      </c>
      <c r="F218" s="149">
        <v>1.375E-2</v>
      </c>
      <c r="G218" s="149">
        <v>0.13345000000000001</v>
      </c>
    </row>
    <row r="219" spans="1:7">
      <c r="A219" s="169" t="s">
        <v>223</v>
      </c>
      <c r="B219" s="149">
        <v>2.2409999999999999E-2</v>
      </c>
      <c r="C219" s="149">
        <v>0.1762</v>
      </c>
      <c r="D219" s="149">
        <v>0.31563000000000002</v>
      </c>
      <c r="E219" s="149">
        <v>0.14682000000000001</v>
      </c>
      <c r="F219" s="149">
        <v>1.3979999999999999E-2</v>
      </c>
      <c r="G219" s="149">
        <v>0.13284000000000001</v>
      </c>
    </row>
    <row r="220" spans="1:7">
      <c r="A220" s="169" t="s">
        <v>224</v>
      </c>
      <c r="B220" s="149">
        <v>2.2440000000000002E-2</v>
      </c>
      <c r="C220" s="149">
        <v>0.17480999999999999</v>
      </c>
      <c r="D220" s="149">
        <v>0.31559999999999999</v>
      </c>
      <c r="E220" s="149">
        <v>0.14657000000000001</v>
      </c>
      <c r="F220" s="149">
        <v>1.4080000000000001E-2</v>
      </c>
      <c r="G220" s="149">
        <v>0.13249</v>
      </c>
    </row>
    <row r="221" spans="1:7">
      <c r="A221" s="169" t="s">
        <v>225</v>
      </c>
      <c r="B221" s="149">
        <v>2.3709999999999998E-2</v>
      </c>
      <c r="C221" s="149">
        <v>0.17182</v>
      </c>
      <c r="D221" s="149">
        <v>0.31539</v>
      </c>
      <c r="E221" s="149">
        <v>0.14838999999999999</v>
      </c>
      <c r="F221" s="149">
        <v>1.422E-2</v>
      </c>
      <c r="G221" s="149">
        <v>0.13417000000000001</v>
      </c>
    </row>
    <row r="222" spans="1:7">
      <c r="A222" s="169" t="s">
        <v>226</v>
      </c>
      <c r="B222" s="149">
        <v>2.274E-2</v>
      </c>
      <c r="C222" s="149">
        <v>0.17272999999999999</v>
      </c>
      <c r="D222" s="149">
        <v>0.31564999999999999</v>
      </c>
      <c r="E222" s="149">
        <v>0.1459</v>
      </c>
      <c r="F222" s="149">
        <v>1.38E-2</v>
      </c>
      <c r="G222" s="149">
        <v>0.1321</v>
      </c>
    </row>
    <row r="223" spans="1:7">
      <c r="A223" s="169" t="s">
        <v>227</v>
      </c>
      <c r="B223" s="149">
        <v>2.222E-2</v>
      </c>
      <c r="C223" s="149">
        <v>0.17316000000000001</v>
      </c>
      <c r="D223" s="149">
        <v>0.31563000000000002</v>
      </c>
      <c r="E223" s="149">
        <v>0.14416000000000001</v>
      </c>
      <c r="F223" s="149">
        <v>1.3820000000000001E-2</v>
      </c>
      <c r="G223" s="149">
        <v>0.13034000000000001</v>
      </c>
    </row>
    <row r="224" spans="1:7">
      <c r="A224" s="169" t="s">
        <v>228</v>
      </c>
      <c r="B224" s="149">
        <v>2.197E-2</v>
      </c>
      <c r="C224" s="149">
        <v>0.17241000000000001</v>
      </c>
      <c r="D224" s="149">
        <v>0.31524000000000002</v>
      </c>
      <c r="E224" s="149">
        <v>0.14313000000000001</v>
      </c>
      <c r="F224" s="149">
        <v>1.3849999999999999E-2</v>
      </c>
      <c r="G224" s="149">
        <v>0.12928000000000001</v>
      </c>
    </row>
    <row r="225" spans="1:7">
      <c r="A225" s="169" t="s">
        <v>229</v>
      </c>
      <c r="B225" s="149">
        <v>2.2020000000000001E-2</v>
      </c>
      <c r="C225" s="149">
        <v>0.17052999999999999</v>
      </c>
      <c r="D225" s="149">
        <v>0.31523000000000001</v>
      </c>
      <c r="E225" s="149">
        <v>0.1426</v>
      </c>
      <c r="F225" s="149">
        <v>1.3820000000000001E-2</v>
      </c>
      <c r="G225" s="149">
        <v>0.12878000000000001</v>
      </c>
    </row>
    <row r="226" spans="1:7">
      <c r="A226" s="169" t="s">
        <v>230</v>
      </c>
      <c r="B226" s="149">
        <v>2.2040000000000001E-2</v>
      </c>
      <c r="C226" s="149">
        <v>0.16677</v>
      </c>
      <c r="D226" s="149">
        <v>0.31551000000000001</v>
      </c>
      <c r="E226" s="149">
        <v>0.14162</v>
      </c>
      <c r="F226" s="149">
        <v>1.447E-2</v>
      </c>
      <c r="G226" s="149">
        <v>0.12715000000000001</v>
      </c>
    </row>
    <row r="227" spans="1:7">
      <c r="A227" s="169" t="s">
        <v>231</v>
      </c>
      <c r="B227" s="149">
        <v>2.205E-2</v>
      </c>
      <c r="C227" s="149">
        <v>0.16647000000000001</v>
      </c>
      <c r="D227" s="149">
        <v>0.31503999999999999</v>
      </c>
      <c r="E227" s="149">
        <v>0.14141999999999999</v>
      </c>
      <c r="F227" s="149">
        <v>1.46E-2</v>
      </c>
      <c r="G227" s="149">
        <v>0.12681999999999999</v>
      </c>
    </row>
    <row r="228" spans="1:7">
      <c r="A228" s="169" t="s">
        <v>232</v>
      </c>
      <c r="B228" s="149">
        <v>2.2339999999999999E-2</v>
      </c>
      <c r="C228" s="149">
        <v>0.16600999999999999</v>
      </c>
      <c r="D228" s="149">
        <v>0.31468000000000002</v>
      </c>
      <c r="E228" s="149">
        <v>0.1419</v>
      </c>
      <c r="F228" s="149">
        <v>1.427E-2</v>
      </c>
      <c r="G228" s="149">
        <v>0.12762999999999999</v>
      </c>
    </row>
    <row r="229" spans="1:7">
      <c r="A229" s="169" t="s">
        <v>233</v>
      </c>
      <c r="B229" s="149">
        <v>2.2360000000000001E-2</v>
      </c>
      <c r="C229" s="149">
        <v>0.16492000000000001</v>
      </c>
      <c r="D229" s="149">
        <v>0.31467000000000001</v>
      </c>
      <c r="E229" s="149">
        <v>0.14201</v>
      </c>
      <c r="F229" s="149">
        <v>1.417E-2</v>
      </c>
      <c r="G229" s="149">
        <v>0.12784000000000001</v>
      </c>
    </row>
    <row r="230" spans="1:7">
      <c r="A230" s="169" t="s">
        <v>234</v>
      </c>
      <c r="B230" s="149">
        <v>2.308E-2</v>
      </c>
      <c r="C230" s="149">
        <v>0.16699</v>
      </c>
      <c r="D230" s="149">
        <v>0.31440000000000001</v>
      </c>
      <c r="E230" s="149">
        <v>0.14401</v>
      </c>
      <c r="F230" s="149">
        <v>1.357E-2</v>
      </c>
      <c r="G230" s="149">
        <v>0.13044</v>
      </c>
    </row>
    <row r="231" spans="1:7">
      <c r="A231" s="169" t="s">
        <v>235</v>
      </c>
      <c r="B231" s="149">
        <v>2.332E-2</v>
      </c>
      <c r="C231" s="149">
        <v>0.16794999999999999</v>
      </c>
      <c r="D231" s="149">
        <v>0.31423000000000001</v>
      </c>
      <c r="E231" s="149">
        <v>0.14480999999999999</v>
      </c>
      <c r="F231" s="149">
        <v>1.4019999999999999E-2</v>
      </c>
      <c r="G231" s="149">
        <v>0.13078999999999999</v>
      </c>
    </row>
    <row r="232" spans="1:7">
      <c r="A232" s="169" t="s">
        <v>236</v>
      </c>
      <c r="B232" s="149">
        <v>2.3769999999999999E-2</v>
      </c>
      <c r="C232" s="149">
        <v>0.16733999999999999</v>
      </c>
      <c r="D232" s="149">
        <v>0.31375999999999998</v>
      </c>
      <c r="E232" s="149">
        <v>0.14593</v>
      </c>
      <c r="F232" s="149">
        <v>1.3650000000000001E-2</v>
      </c>
      <c r="G232" s="149">
        <v>0.13228000000000001</v>
      </c>
    </row>
    <row r="233" spans="1:7">
      <c r="A233" s="169" t="s">
        <v>237</v>
      </c>
      <c r="B233" s="149">
        <v>2.3769999999999999E-2</v>
      </c>
      <c r="C233" s="149">
        <v>0.16822000000000001</v>
      </c>
      <c r="D233" s="149">
        <v>0.31341999999999998</v>
      </c>
      <c r="E233" s="149">
        <v>0.14609</v>
      </c>
      <c r="F233" s="149">
        <v>1.35E-2</v>
      </c>
      <c r="G233" s="149">
        <v>0.13259000000000001</v>
      </c>
    </row>
    <row r="234" spans="1:7">
      <c r="A234" s="169" t="s">
        <v>238</v>
      </c>
      <c r="B234" s="149">
        <v>2.3779999999999999E-2</v>
      </c>
      <c r="C234" s="149">
        <v>0.16861000000000001</v>
      </c>
      <c r="D234" s="149">
        <v>0.31341999999999998</v>
      </c>
      <c r="E234" s="149">
        <v>0.14641999999999999</v>
      </c>
      <c r="F234" s="149">
        <v>1.3310000000000001E-2</v>
      </c>
      <c r="G234" s="149">
        <v>0.13311000000000001</v>
      </c>
    </row>
    <row r="235" spans="1:7">
      <c r="A235" s="169" t="s">
        <v>239</v>
      </c>
      <c r="B235" s="149">
        <v>2.3800000000000002E-2</v>
      </c>
      <c r="C235" s="149">
        <v>0.17083000000000001</v>
      </c>
      <c r="D235" s="149">
        <v>0.31359999999999999</v>
      </c>
      <c r="E235" s="149">
        <v>0.14688999999999999</v>
      </c>
      <c r="F235" s="149">
        <v>1.337E-2</v>
      </c>
      <c r="G235" s="149">
        <v>0.13352</v>
      </c>
    </row>
    <row r="236" spans="1:7">
      <c r="A236" s="169" t="s">
        <v>240</v>
      </c>
      <c r="B236" s="149">
        <v>2.418E-2</v>
      </c>
      <c r="C236" s="149">
        <v>0.16880999999999999</v>
      </c>
      <c r="D236" s="149">
        <v>0.31364999999999998</v>
      </c>
      <c r="E236" s="149">
        <v>0.14696999999999999</v>
      </c>
      <c r="F236" s="149">
        <v>1.312E-2</v>
      </c>
      <c r="G236" s="149">
        <v>0.13385</v>
      </c>
    </row>
    <row r="237" spans="1:7">
      <c r="A237" s="169" t="s">
        <v>241</v>
      </c>
      <c r="B237" s="149">
        <v>2.4580000000000001E-2</v>
      </c>
      <c r="C237" s="149">
        <v>0.1678</v>
      </c>
      <c r="D237" s="149">
        <v>0.31411</v>
      </c>
      <c r="E237" s="149">
        <v>0.14746999999999999</v>
      </c>
      <c r="F237" s="149">
        <v>1.34E-2</v>
      </c>
      <c r="G237" s="149">
        <v>0.13406999999999999</v>
      </c>
    </row>
    <row r="238" spans="1:7">
      <c r="A238" s="169" t="s">
        <v>242</v>
      </c>
      <c r="B238" s="149">
        <v>2.4209999999999999E-2</v>
      </c>
      <c r="C238" s="149">
        <v>0.16705</v>
      </c>
      <c r="D238" s="149">
        <v>0.31391000000000002</v>
      </c>
      <c r="E238" s="149">
        <v>0.14671000000000001</v>
      </c>
      <c r="F238" s="149">
        <v>1.341E-2</v>
      </c>
      <c r="G238" s="149">
        <v>0.1333</v>
      </c>
    </row>
    <row r="239" spans="1:7">
      <c r="A239" s="169" t="s">
        <v>243</v>
      </c>
      <c r="B239" s="149">
        <v>2.4289999999999999E-2</v>
      </c>
      <c r="C239" s="149">
        <v>0.16544</v>
      </c>
      <c r="D239" s="149">
        <v>0.31397000000000003</v>
      </c>
      <c r="E239" s="149">
        <v>0.14657000000000001</v>
      </c>
      <c r="F239" s="149">
        <v>1.3599999999999999E-2</v>
      </c>
      <c r="G239" s="149">
        <v>0.13297</v>
      </c>
    </row>
    <row r="240" spans="1:7">
      <c r="A240" s="169" t="s">
        <v>244</v>
      </c>
      <c r="B240" s="149">
        <v>2.4400000000000002E-2</v>
      </c>
      <c r="C240" s="149">
        <v>0.16544</v>
      </c>
      <c r="D240" s="149">
        <v>0.31411</v>
      </c>
      <c r="E240" s="149">
        <v>0.14724000000000001</v>
      </c>
      <c r="F240" s="149">
        <v>1.392E-2</v>
      </c>
      <c r="G240" s="149">
        <v>0.13331999999999999</v>
      </c>
    </row>
    <row r="241" spans="1:7">
      <c r="A241" s="169" t="s">
        <v>245</v>
      </c>
      <c r="B241" s="149">
        <v>2.5000000000000001E-2</v>
      </c>
      <c r="C241" s="149">
        <v>0.1661</v>
      </c>
      <c r="D241" s="149">
        <v>0.31413999999999997</v>
      </c>
      <c r="E241" s="149">
        <v>0.14829000000000001</v>
      </c>
      <c r="F241" s="149">
        <v>1.3950000000000001E-2</v>
      </c>
      <c r="G241" s="149">
        <v>0.13433999999999999</v>
      </c>
    </row>
    <row r="242" spans="1:7">
      <c r="A242" s="169" t="s">
        <v>246</v>
      </c>
      <c r="B242" s="149">
        <v>2.521E-2</v>
      </c>
      <c r="C242" s="149">
        <v>0.16036</v>
      </c>
      <c r="D242" s="149">
        <v>0.31492999999999999</v>
      </c>
      <c r="E242" s="149">
        <v>0.14602999999999999</v>
      </c>
      <c r="F242" s="149">
        <v>1.3769999999999999E-2</v>
      </c>
      <c r="G242" s="149">
        <v>0.13225999999999999</v>
      </c>
    </row>
    <row r="243" spans="1:7">
      <c r="A243" s="169" t="s">
        <v>247</v>
      </c>
      <c r="B243" s="149">
        <v>2.5340000000000001E-2</v>
      </c>
      <c r="C243" s="149">
        <v>0.1585</v>
      </c>
      <c r="D243" s="149">
        <v>0.31496000000000002</v>
      </c>
      <c r="E243" s="149">
        <v>0.14579</v>
      </c>
      <c r="F243" s="149">
        <v>1.38E-2</v>
      </c>
      <c r="G243" s="149">
        <v>0.13199</v>
      </c>
    </row>
    <row r="244" spans="1:7">
      <c r="A244" s="169" t="s">
        <v>248</v>
      </c>
      <c r="B244" s="149">
        <v>2.513E-2</v>
      </c>
      <c r="C244" s="149">
        <v>0.15790999999999999</v>
      </c>
      <c r="D244" s="149">
        <v>0.31502000000000002</v>
      </c>
      <c r="E244" s="149">
        <v>0.14513000000000001</v>
      </c>
      <c r="F244" s="149">
        <v>1.392E-2</v>
      </c>
      <c r="G244" s="149">
        <v>0.13120999999999999</v>
      </c>
    </row>
    <row r="245" spans="1:7">
      <c r="A245" s="169" t="s">
        <v>249</v>
      </c>
      <c r="B245" s="149">
        <v>2.5389999999999999E-2</v>
      </c>
      <c r="C245" s="149">
        <v>0.15659000000000001</v>
      </c>
      <c r="D245" s="149">
        <v>0.31469000000000003</v>
      </c>
      <c r="E245" s="149">
        <v>0.14499000000000001</v>
      </c>
      <c r="F245" s="149">
        <v>1.43E-2</v>
      </c>
      <c r="G245" s="149">
        <v>0.13069</v>
      </c>
    </row>
    <row r="246" spans="1:7">
      <c r="A246" s="169" t="s">
        <v>250</v>
      </c>
      <c r="B246" s="149">
        <v>2.5159999999999998E-2</v>
      </c>
      <c r="C246" s="149">
        <v>0.15271999999999999</v>
      </c>
      <c r="D246" s="149">
        <v>0.31508999999999998</v>
      </c>
      <c r="E246" s="149">
        <v>0.14304</v>
      </c>
      <c r="F246" s="149">
        <v>1.47E-2</v>
      </c>
      <c r="G246" s="149">
        <v>0.12834000000000001</v>
      </c>
    </row>
    <row r="247" spans="1:7">
      <c r="A247" s="169" t="s">
        <v>251</v>
      </c>
      <c r="B247" s="149">
        <v>2.494E-2</v>
      </c>
      <c r="C247" s="149">
        <v>0.15121999999999999</v>
      </c>
      <c r="D247" s="149">
        <v>0.31635999999999997</v>
      </c>
      <c r="E247" s="149">
        <v>0.14252999999999999</v>
      </c>
      <c r="F247" s="149">
        <v>1.4250000000000001E-2</v>
      </c>
      <c r="G247" s="149">
        <v>0.12828000000000001</v>
      </c>
    </row>
    <row r="248" spans="1:7">
      <c r="A248" s="169" t="s">
        <v>252</v>
      </c>
      <c r="B248" s="149">
        <v>2.5239999999999999E-2</v>
      </c>
      <c r="C248" s="149">
        <v>0.14685000000000001</v>
      </c>
      <c r="D248" s="149">
        <v>0.31597999999999998</v>
      </c>
      <c r="E248" s="149">
        <v>0.14149999999999999</v>
      </c>
      <c r="F248" s="149">
        <v>1.47E-2</v>
      </c>
      <c r="G248" s="149">
        <v>0.1268</v>
      </c>
    </row>
    <row r="249" spans="1:7">
      <c r="A249" s="169" t="s">
        <v>253</v>
      </c>
      <c r="B249" s="149">
        <v>2.5229999999999999E-2</v>
      </c>
      <c r="C249" s="149">
        <v>0.14732000000000001</v>
      </c>
      <c r="D249" s="149">
        <v>0.31594</v>
      </c>
      <c r="E249" s="149">
        <v>0.14152000000000001</v>
      </c>
      <c r="F249" s="149">
        <v>1.515E-2</v>
      </c>
      <c r="G249" s="149">
        <v>0.12637000000000001</v>
      </c>
    </row>
    <row r="250" spans="1:7">
      <c r="A250" s="169" t="s">
        <v>254</v>
      </c>
      <c r="B250" s="149">
        <v>2.5569999999999999E-2</v>
      </c>
      <c r="C250" s="149">
        <v>0.13447000000000001</v>
      </c>
      <c r="D250" s="149">
        <v>0.31602000000000002</v>
      </c>
      <c r="E250" s="149">
        <v>0.13719999999999999</v>
      </c>
      <c r="F250" s="149">
        <v>1.4959999999999999E-2</v>
      </c>
      <c r="G250" s="149">
        <v>0.12224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DD925-30D4-40B5-A845-B086FE37847D}">
  <sheetPr>
    <tabColor rgb="FF99FF99"/>
  </sheetPr>
  <dimension ref="A1:W752"/>
  <sheetViews>
    <sheetView showGridLines="0" zoomScale="80" zoomScaleNormal="80" workbookViewId="0">
      <pane xSplit="4" topLeftCell="E1" activePane="topRight" state="frozen"/>
      <selection activeCell="C17" sqref="C17"/>
      <selection pane="topRight" activeCell="C17" sqref="C17"/>
    </sheetView>
  </sheetViews>
  <sheetFormatPr defaultRowHeight="15.75" customHeight="1"/>
  <cols>
    <col min="1" max="1" width="6.375" style="267" hidden="1" customWidth="1"/>
    <col min="2" max="2" width="6.375" style="267" customWidth="1"/>
    <col min="3" max="3" width="19.25" style="267" customWidth="1"/>
    <col min="4" max="4" width="20.125" style="267" bestFit="1" customWidth="1"/>
    <col min="5" max="5" width="14.875" style="267" bestFit="1" customWidth="1"/>
    <col min="6" max="6" width="13.375" style="267" customWidth="1"/>
    <col min="7" max="7" width="14" style="267" customWidth="1"/>
    <col min="8" max="8" width="14.375" style="267" bestFit="1" customWidth="1"/>
    <col min="9" max="9" width="13.375" style="267" customWidth="1"/>
    <col min="10" max="10" width="17" style="267" customWidth="1"/>
    <col min="11" max="11" width="15.125" style="267" customWidth="1"/>
    <col min="12" max="12" width="13.375" style="267" customWidth="1"/>
    <col min="13" max="13" width="10.25" style="267" customWidth="1"/>
    <col min="14" max="14" width="12.875" style="267" customWidth="1"/>
    <col min="15" max="15" width="52.875" style="267" customWidth="1"/>
    <col min="16" max="16" width="7.625" style="267" bestFit="1" customWidth="1"/>
    <col min="17" max="17" width="7.5" style="267" customWidth="1"/>
    <col min="18" max="18" width="15.125" style="267" hidden="1" customWidth="1"/>
    <col min="19" max="19" width="3.125" style="267" hidden="1" customWidth="1"/>
    <col min="20" max="20" width="15.125" style="267" customWidth="1"/>
    <col min="21" max="21" width="17.875" style="267" customWidth="1"/>
    <col min="22" max="22" width="9" style="267"/>
    <col min="23" max="23" width="17.125" style="267" bestFit="1" customWidth="1"/>
    <col min="24" max="16384" width="9" style="267"/>
  </cols>
  <sheetData>
    <row r="1" spans="1:23" ht="15.75" customHeight="1">
      <c r="A1" s="50"/>
      <c r="B1" s="50"/>
      <c r="C1" s="335" t="s">
        <v>789</v>
      </c>
      <c r="D1" s="266"/>
      <c r="E1" s="266"/>
      <c r="F1" s="266"/>
      <c r="G1" s="266"/>
      <c r="H1" s="266"/>
      <c r="I1" s="266"/>
      <c r="J1" s="266"/>
      <c r="K1" s="266"/>
      <c r="R1" s="324" t="s">
        <v>757</v>
      </c>
    </row>
    <row r="2" spans="1:23" ht="15.75" customHeight="1" thickBot="1">
      <c r="A2" s="50"/>
      <c r="B2" s="50"/>
      <c r="C2" s="335"/>
      <c r="D2" s="266"/>
      <c r="E2" s="266"/>
      <c r="F2" s="266"/>
      <c r="G2" s="266"/>
      <c r="H2" s="266"/>
      <c r="I2" s="266"/>
      <c r="J2" s="266"/>
      <c r="K2" s="266"/>
      <c r="R2" s="324" t="s">
        <v>795</v>
      </c>
    </row>
    <row r="3" spans="1:23" ht="15.75" customHeight="1" thickBot="1">
      <c r="C3" s="337" t="s">
        <v>792</v>
      </c>
      <c r="E3" s="268"/>
      <c r="L3" s="269"/>
      <c r="N3" s="270"/>
      <c r="O3" s="271"/>
      <c r="P3" s="62"/>
      <c r="Q3" s="62"/>
      <c r="R3" s="62"/>
      <c r="S3" s="62"/>
      <c r="T3" s="62"/>
      <c r="U3" s="271"/>
    </row>
    <row r="4" spans="1:23" ht="15.75" customHeight="1" thickTop="1">
      <c r="C4" s="429" t="s">
        <v>790</v>
      </c>
      <c r="N4" s="270"/>
      <c r="O4" s="271"/>
      <c r="P4" s="271"/>
      <c r="Q4" s="271"/>
      <c r="R4" s="271"/>
      <c r="S4" s="271"/>
      <c r="T4" s="271"/>
      <c r="U4" s="271"/>
      <c r="V4" s="270"/>
    </row>
    <row r="5" spans="1:23" ht="15.75" customHeight="1" thickBot="1">
      <c r="C5" s="430" t="s">
        <v>791</v>
      </c>
      <c r="N5" s="270"/>
      <c r="O5" s="271"/>
      <c r="P5" s="271"/>
      <c r="Q5" s="271"/>
      <c r="R5" s="271"/>
      <c r="S5" s="271"/>
      <c r="T5" s="271"/>
      <c r="U5" s="271"/>
      <c r="V5" s="270"/>
    </row>
    <row r="6" spans="1:23" ht="15.75" customHeight="1" thickBot="1">
      <c r="M6" s="327" t="s">
        <v>62</v>
      </c>
      <c r="N6" s="328">
        <v>45291</v>
      </c>
      <c r="Q6" s="271"/>
      <c r="R6" s="271"/>
      <c r="S6" s="271"/>
      <c r="T6" s="271"/>
      <c r="U6" s="271"/>
    </row>
    <row r="7" spans="1:23" ht="15.75" customHeight="1" thickBot="1">
      <c r="J7" s="332" t="s">
        <v>858</v>
      </c>
      <c r="K7" s="331">
        <f>E66</f>
        <v>0.20899999999999999</v>
      </c>
      <c r="M7" s="329" t="s">
        <v>121</v>
      </c>
      <c r="N7" s="330">
        <v>45271</v>
      </c>
      <c r="Q7" s="274"/>
      <c r="R7" s="274"/>
      <c r="S7" s="271"/>
      <c r="T7" s="271"/>
      <c r="U7" s="271"/>
    </row>
    <row r="8" spans="1:23" ht="15.75" customHeight="1" thickBot="1">
      <c r="G8" s="276"/>
      <c r="H8" s="276"/>
      <c r="I8" s="276"/>
      <c r="J8" s="276"/>
      <c r="K8" s="276"/>
      <c r="N8" s="271"/>
      <c r="O8" s="271"/>
      <c r="P8" s="274"/>
      <c r="Q8" s="322" t="s">
        <v>759</v>
      </c>
      <c r="R8" s="274"/>
      <c r="W8" s="271"/>
    </row>
    <row r="9" spans="1:23" ht="15.75" customHeight="1" thickTop="1" thickBot="1">
      <c r="C9" s="334" t="s">
        <v>256</v>
      </c>
      <c r="D9" s="334" t="s">
        <v>44</v>
      </c>
      <c r="E9" s="334" t="s">
        <v>107</v>
      </c>
      <c r="F9" s="334" t="s">
        <v>46</v>
      </c>
      <c r="G9" s="334" t="s">
        <v>793</v>
      </c>
      <c r="H9" s="334" t="s">
        <v>794</v>
      </c>
      <c r="I9" s="510" t="s">
        <v>656</v>
      </c>
      <c r="J9" s="334" t="s">
        <v>442</v>
      </c>
      <c r="K9" s="334" t="s">
        <v>531</v>
      </c>
      <c r="L9" s="334" t="s">
        <v>731</v>
      </c>
      <c r="M9" s="334" t="s">
        <v>732</v>
      </c>
      <c r="N9" s="334" t="s">
        <v>733</v>
      </c>
      <c r="O9" s="334" t="s">
        <v>734</v>
      </c>
      <c r="P9" s="334" t="s">
        <v>63</v>
      </c>
      <c r="Q9" s="334" t="s">
        <v>122</v>
      </c>
      <c r="W9" s="271"/>
    </row>
    <row r="10" spans="1:23" ht="24.75" thickBot="1">
      <c r="A10" s="277"/>
      <c r="B10" s="277"/>
      <c r="C10" s="278">
        <v>1</v>
      </c>
      <c r="D10" s="279" t="s">
        <v>54</v>
      </c>
      <c r="E10" s="279" t="s">
        <v>56</v>
      </c>
      <c r="F10" s="281">
        <v>40738</v>
      </c>
      <c r="G10" s="264">
        <f>VLOOKUP(E10,'BETA(23.4Q)'!$D$4:$G$23,3,FALSE)</f>
        <v>0.69898769999999999</v>
      </c>
      <c r="H10" s="326">
        <f>VLOOKUP(E10,'BETA(23.4Q)'!$D$4:$G$23,4,FALSE)</f>
        <v>2.2245286445010399</v>
      </c>
      <c r="I10" s="265">
        <v>0.20900000000000002</v>
      </c>
      <c r="J10" s="338">
        <f>G10/(1+H10*(1-I10))</f>
        <v>0.25329292413554377</v>
      </c>
      <c r="K10" s="338">
        <f t="shared" ref="K10:K30" si="0">J10*(1+$H$33*(1-$K$7))</f>
        <v>0.62701735915887602</v>
      </c>
      <c r="L10" s="280" t="s">
        <v>259</v>
      </c>
      <c r="M10" s="511" t="s">
        <v>766</v>
      </c>
      <c r="N10" s="280" t="s">
        <v>736</v>
      </c>
      <c r="O10" s="508" t="s">
        <v>774</v>
      </c>
      <c r="P10" s="280">
        <f t="shared" ref="P10:P30" si="1">YEARFRAC(F10,EOMONTH($N$6,-2),1)</f>
        <v>12.299073294018534</v>
      </c>
      <c r="Q10" s="280" t="s">
        <v>729</v>
      </c>
      <c r="R10" s="267">
        <f>IF(Q10="O",1,0)</f>
        <v>1</v>
      </c>
      <c r="S10" s="267">
        <f>R10</f>
        <v>1</v>
      </c>
      <c r="W10" s="271"/>
    </row>
    <row r="11" spans="1:23" ht="24.75" thickBot="1">
      <c r="A11" s="277"/>
      <c r="B11" s="277"/>
      <c r="C11" s="278">
        <v>2</v>
      </c>
      <c r="D11" s="279" t="s">
        <v>0</v>
      </c>
      <c r="E11" s="279" t="s">
        <v>57</v>
      </c>
      <c r="F11" s="281">
        <v>40939</v>
      </c>
      <c r="G11" s="264">
        <f>VLOOKUP(E11,'BETA(23.4Q)'!$D$4:$G$23,3,FALSE)</f>
        <v>0.84211360000000002</v>
      </c>
      <c r="H11" s="326">
        <f>VLOOKUP(E11,'BETA(23.4Q)'!$D$4:$G$23,4,FALSE)</f>
        <v>2.8056010384057974</v>
      </c>
      <c r="I11" s="265">
        <v>0.20900000000000002</v>
      </c>
      <c r="J11" s="338">
        <f t="shared" ref="J11:J30" si="2">G11/(1+H11*(1-I11))</f>
        <v>0.2615884822681544</v>
      </c>
      <c r="K11" s="338">
        <f t="shared" si="0"/>
        <v>0.64755270956714495</v>
      </c>
      <c r="L11" s="280" t="s">
        <v>259</v>
      </c>
      <c r="M11" s="511" t="s">
        <v>735</v>
      </c>
      <c r="N11" s="280" t="s">
        <v>753</v>
      </c>
      <c r="O11" s="508" t="s">
        <v>752</v>
      </c>
      <c r="P11" s="280">
        <f t="shared" si="1"/>
        <v>11.748117727583846</v>
      </c>
      <c r="Q11" s="280" t="s">
        <v>729</v>
      </c>
      <c r="R11" s="267">
        <f t="shared" ref="R11:R29" si="3">IF(Q11="O",1,0)</f>
        <v>1</v>
      </c>
      <c r="S11" s="267">
        <f>S10+R11</f>
        <v>2</v>
      </c>
      <c r="W11" s="271"/>
    </row>
    <row r="12" spans="1:23" ht="12.75" thickBot="1">
      <c r="A12" s="277"/>
      <c r="B12" s="277"/>
      <c r="C12" s="278">
        <v>3</v>
      </c>
      <c r="D12" s="279" t="s">
        <v>51</v>
      </c>
      <c r="E12" s="279" t="s">
        <v>102</v>
      </c>
      <c r="F12" s="281">
        <v>42635</v>
      </c>
      <c r="G12" s="264">
        <f>VLOOKUP(E12,'BETA(23.4Q)'!$D$4:$G$23,3,FALSE)</f>
        <v>0.56060489999999996</v>
      </c>
      <c r="H12" s="326">
        <f>VLOOKUP(E12,'BETA(23.4Q)'!$D$4:$G$23,4,FALSE)</f>
        <v>1.1921211752822052</v>
      </c>
      <c r="I12" s="265">
        <v>0.20900000000000002</v>
      </c>
      <c r="J12" s="338">
        <f t="shared" si="2"/>
        <v>0.28853019884065395</v>
      </c>
      <c r="K12" s="338">
        <f t="shared" si="0"/>
        <v>0.71424594244820139</v>
      </c>
      <c r="L12" s="280" t="s">
        <v>259</v>
      </c>
      <c r="M12" s="511" t="s">
        <v>735</v>
      </c>
      <c r="N12" s="280" t="s">
        <v>738</v>
      </c>
      <c r="O12" s="508" t="s">
        <v>754</v>
      </c>
      <c r="P12" s="280">
        <f t="shared" si="1"/>
        <v>7.1047227926078032</v>
      </c>
      <c r="Q12" s="280" t="s">
        <v>729</v>
      </c>
      <c r="R12" s="267">
        <f t="shared" si="3"/>
        <v>1</v>
      </c>
      <c r="S12" s="267">
        <f t="shared" ref="S12:S29" si="4">S11+R12</f>
        <v>3</v>
      </c>
      <c r="W12" s="282"/>
    </row>
    <row r="13" spans="1:23" ht="12.75" thickBot="1">
      <c r="A13" s="277"/>
      <c r="B13" s="277"/>
      <c r="C13" s="278">
        <v>4</v>
      </c>
      <c r="D13" s="279" t="s">
        <v>49</v>
      </c>
      <c r="E13" s="279" t="s">
        <v>103</v>
      </c>
      <c r="F13" s="281">
        <v>43278</v>
      </c>
      <c r="G13" s="264">
        <f>VLOOKUP(E13,'BETA(23.4Q)'!$D$4:$G$23,3,FALSE)</f>
        <v>0.60233389999999998</v>
      </c>
      <c r="H13" s="326">
        <f>VLOOKUP(E13,'BETA(23.4Q)'!$D$4:$G$23,4,FALSE)</f>
        <v>1.3723781282726564</v>
      </c>
      <c r="I13" s="265">
        <v>0.20900000000000002</v>
      </c>
      <c r="J13" s="338">
        <f t="shared" si="2"/>
        <v>0.28881282273778797</v>
      </c>
      <c r="K13" s="338">
        <f t="shared" si="0"/>
        <v>0.71494556755703909</v>
      </c>
      <c r="L13" s="280" t="s">
        <v>739</v>
      </c>
      <c r="M13" s="511" t="s">
        <v>756</v>
      </c>
      <c r="N13" s="280" t="s">
        <v>740</v>
      </c>
      <c r="O13" s="508" t="s">
        <v>755</v>
      </c>
      <c r="P13" s="280">
        <f t="shared" si="1"/>
        <v>5.3455043359196708</v>
      </c>
      <c r="Q13" s="280" t="s">
        <v>729</v>
      </c>
      <c r="R13" s="267">
        <f t="shared" si="3"/>
        <v>1</v>
      </c>
      <c r="S13" s="267">
        <f t="shared" si="4"/>
        <v>4</v>
      </c>
      <c r="W13" s="282"/>
    </row>
    <row r="14" spans="1:23" ht="36.75" thickBot="1">
      <c r="A14" s="277"/>
      <c r="B14" s="277"/>
      <c r="C14" s="278">
        <v>5</v>
      </c>
      <c r="D14" s="279" t="s">
        <v>47</v>
      </c>
      <c r="E14" s="279" t="s">
        <v>100</v>
      </c>
      <c r="F14" s="281">
        <v>43320</v>
      </c>
      <c r="G14" s="264">
        <f>VLOOKUP(E14,'BETA(23.4Q)'!$D$4:$G$23,3,FALSE)</f>
        <v>0.49138850000000001</v>
      </c>
      <c r="H14" s="326">
        <f>VLOOKUP(E14,'BETA(23.4Q)'!$D$4:$G$23,4,FALSE)</f>
        <v>1.8840745848032749</v>
      </c>
      <c r="I14" s="265">
        <v>0.20900000000000002</v>
      </c>
      <c r="J14" s="338">
        <f t="shared" si="2"/>
        <v>0.19732076806515406</v>
      </c>
      <c r="K14" s="338">
        <f t="shared" si="0"/>
        <v>0.48846033627534824</v>
      </c>
      <c r="L14" s="280" t="s">
        <v>344</v>
      </c>
      <c r="M14" s="511" t="s">
        <v>756</v>
      </c>
      <c r="N14" s="280" t="s">
        <v>737</v>
      </c>
      <c r="O14" s="508" t="s">
        <v>751</v>
      </c>
      <c r="P14" s="280">
        <f t="shared" si="1"/>
        <v>5.2304883614787769</v>
      </c>
      <c r="Q14" s="280" t="s">
        <v>729</v>
      </c>
      <c r="R14" s="267">
        <f t="shared" si="3"/>
        <v>1</v>
      </c>
      <c r="S14" s="267">
        <f t="shared" si="4"/>
        <v>5</v>
      </c>
      <c r="W14" s="282"/>
    </row>
    <row r="15" spans="1:23" ht="12.75" thickBot="1">
      <c r="A15" s="277"/>
      <c r="B15" s="277"/>
      <c r="C15" s="278">
        <v>6</v>
      </c>
      <c r="D15" s="279" t="s">
        <v>60</v>
      </c>
      <c r="E15" s="279" t="s">
        <v>104</v>
      </c>
      <c r="F15" s="281">
        <v>43768</v>
      </c>
      <c r="G15" s="264">
        <f>VLOOKUP(E15,'BETA(23.4Q)'!$D$4:$G$23,3,FALSE)</f>
        <v>0.57646370000000002</v>
      </c>
      <c r="H15" s="326">
        <f>VLOOKUP(E15,'BETA(23.4Q)'!$D$4:$G$23,4,FALSE)</f>
        <v>1.6272831763392814</v>
      </c>
      <c r="I15" s="265">
        <v>0.23100000000000001</v>
      </c>
      <c r="J15" s="338">
        <f t="shared" si="2"/>
        <v>0.25604895874344069</v>
      </c>
      <c r="K15" s="338">
        <f t="shared" si="0"/>
        <v>0.63383982191614296</v>
      </c>
      <c r="L15" s="280" t="s">
        <v>344</v>
      </c>
      <c r="M15" s="511" t="s">
        <v>735</v>
      </c>
      <c r="N15" s="280" t="s">
        <v>740</v>
      </c>
      <c r="O15" s="508" t="s">
        <v>741</v>
      </c>
      <c r="P15" s="280">
        <f t="shared" si="1"/>
        <v>4.0032858707557502</v>
      </c>
      <c r="Q15" s="280" t="s">
        <v>729</v>
      </c>
      <c r="R15" s="267">
        <f t="shared" si="3"/>
        <v>1</v>
      </c>
      <c r="S15" s="267">
        <f t="shared" si="4"/>
        <v>6</v>
      </c>
      <c r="W15" s="282"/>
    </row>
    <row r="16" spans="1:23" ht="36.75" thickBot="1">
      <c r="A16" s="277"/>
      <c r="B16" s="277"/>
      <c r="C16" s="278">
        <v>7</v>
      </c>
      <c r="D16" s="279" t="s">
        <v>58</v>
      </c>
      <c r="E16" s="279" t="s">
        <v>105</v>
      </c>
      <c r="F16" s="281">
        <v>43804</v>
      </c>
      <c r="G16" s="264">
        <f>VLOOKUP(E16,'BETA(23.4Q)'!$D$4:$G$23,3,FALSE)</f>
        <v>0.54766420000000005</v>
      </c>
      <c r="H16" s="326">
        <f>VLOOKUP(E16,'BETA(23.4Q)'!$D$4:$G$23,4,FALSE)</f>
        <v>0</v>
      </c>
      <c r="I16" s="265">
        <v>0.20900000000000002</v>
      </c>
      <c r="J16" s="338">
        <f t="shared" si="2"/>
        <v>0.54766420000000005</v>
      </c>
      <c r="K16" s="338">
        <f t="shared" si="0"/>
        <v>1.355722673903432</v>
      </c>
      <c r="L16" s="280" t="s">
        <v>344</v>
      </c>
      <c r="M16" s="511" t="s">
        <v>742</v>
      </c>
      <c r="N16" s="280" t="s">
        <v>737</v>
      </c>
      <c r="O16" s="508" t="s">
        <v>764</v>
      </c>
      <c r="P16" s="280">
        <f t="shared" si="1"/>
        <v>3.904709748083242</v>
      </c>
      <c r="Q16" s="280" t="s">
        <v>758</v>
      </c>
      <c r="R16" s="267">
        <f t="shared" si="3"/>
        <v>0</v>
      </c>
      <c r="S16" s="267">
        <f t="shared" si="4"/>
        <v>6</v>
      </c>
      <c r="W16" s="282"/>
    </row>
    <row r="17" spans="1:23" ht="24.75" thickBot="1">
      <c r="A17" s="277"/>
      <c r="B17" s="277"/>
      <c r="C17" s="278">
        <v>8</v>
      </c>
      <c r="D17" s="278" t="s">
        <v>761</v>
      </c>
      <c r="E17" s="278" t="s">
        <v>106</v>
      </c>
      <c r="F17" s="283">
        <v>44028</v>
      </c>
      <c r="G17" s="264">
        <f>VLOOKUP(E17,'BETA(23.4Q)'!$D$4:$G$23,3,FALSE)</f>
        <v>0.66890729999999998</v>
      </c>
      <c r="H17" s="326">
        <f>VLOOKUP(E17,'BETA(23.4Q)'!$D$4:$G$23,4,FALSE)</f>
        <v>1.001464997322836</v>
      </c>
      <c r="I17" s="265">
        <v>0.20899999999999999</v>
      </c>
      <c r="J17" s="338">
        <f t="shared" si="2"/>
        <v>0.37324108510460829</v>
      </c>
      <c r="K17" s="338">
        <f t="shared" si="0"/>
        <v>0.92394463963253015</v>
      </c>
      <c r="L17" s="280" t="s">
        <v>344</v>
      </c>
      <c r="M17" s="511" t="s">
        <v>762</v>
      </c>
      <c r="N17" s="280" t="s">
        <v>765</v>
      </c>
      <c r="O17" s="508" t="s">
        <v>763</v>
      </c>
      <c r="P17" s="280">
        <f t="shared" si="1"/>
        <v>3.2908966461327855</v>
      </c>
      <c r="Q17" s="280" t="s">
        <v>758</v>
      </c>
      <c r="R17" s="267">
        <f t="shared" si="3"/>
        <v>0</v>
      </c>
      <c r="S17" s="267">
        <f t="shared" si="4"/>
        <v>6</v>
      </c>
      <c r="W17" s="266"/>
    </row>
    <row r="18" spans="1:23" ht="24.75" thickBot="1">
      <c r="A18" s="277"/>
      <c r="B18" s="277"/>
      <c r="C18" s="278">
        <v>9</v>
      </c>
      <c r="D18" s="278" t="s">
        <v>114</v>
      </c>
      <c r="E18" s="278" t="s">
        <v>117</v>
      </c>
      <c r="F18" s="283">
        <v>44048</v>
      </c>
      <c r="G18" s="264">
        <f>VLOOKUP(E18,'BETA(23.4Q)'!$D$4:$G$23,3,FALSE)</f>
        <v>0.67527329999999997</v>
      </c>
      <c r="H18" s="326">
        <f>VLOOKUP(E18,'BETA(23.4Q)'!$D$4:$G$23,4,FALSE)</f>
        <v>2.4871985082918742</v>
      </c>
      <c r="I18" s="265">
        <v>0.20900000000000002</v>
      </c>
      <c r="J18" s="338">
        <f t="shared" si="2"/>
        <v>0.22756595408441388</v>
      </c>
      <c r="K18" s="338">
        <f t="shared" si="0"/>
        <v>0.56333118681247962</v>
      </c>
      <c r="L18" s="280" t="s">
        <v>344</v>
      </c>
      <c r="M18" s="511" t="s">
        <v>735</v>
      </c>
      <c r="N18" s="280" t="s">
        <v>740</v>
      </c>
      <c r="O18" s="508" t="s">
        <v>767</v>
      </c>
      <c r="P18" s="280">
        <f t="shared" si="1"/>
        <v>3.2361396303901437</v>
      </c>
      <c r="Q18" s="280" t="s">
        <v>729</v>
      </c>
      <c r="R18" s="267">
        <f t="shared" si="3"/>
        <v>1</v>
      </c>
      <c r="S18" s="267">
        <f t="shared" si="4"/>
        <v>7</v>
      </c>
      <c r="T18" s="270"/>
    </row>
    <row r="19" spans="1:23" ht="36.75" thickBot="1">
      <c r="A19" s="277"/>
      <c r="B19" s="277"/>
      <c r="C19" s="278">
        <v>10</v>
      </c>
      <c r="D19" s="278" t="s">
        <v>112</v>
      </c>
      <c r="E19" s="278" t="s">
        <v>118</v>
      </c>
      <c r="F19" s="283">
        <v>44048</v>
      </c>
      <c r="G19" s="264">
        <f>VLOOKUP(E19,'BETA(23.4Q)'!$D$4:$G$23,3,FALSE)</f>
        <v>0.6066802</v>
      </c>
      <c r="H19" s="326">
        <f>VLOOKUP(E19,'BETA(23.4Q)'!$D$4:$G$23,4,FALSE)</f>
        <v>1.1382887122137955</v>
      </c>
      <c r="I19" s="265">
        <v>0.20900000000000002</v>
      </c>
      <c r="J19" s="338">
        <f t="shared" si="2"/>
        <v>0.31924044980678212</v>
      </c>
      <c r="K19" s="338">
        <f t="shared" si="0"/>
        <v>0.79026804423255159</v>
      </c>
      <c r="L19" s="280" t="s">
        <v>344</v>
      </c>
      <c r="M19" s="511" t="s">
        <v>762</v>
      </c>
      <c r="N19" s="280" t="s">
        <v>768</v>
      </c>
      <c r="O19" s="508" t="s">
        <v>769</v>
      </c>
      <c r="P19" s="280">
        <f t="shared" si="1"/>
        <v>3.2361396303901437</v>
      </c>
      <c r="Q19" s="280" t="s">
        <v>758</v>
      </c>
      <c r="R19" s="267">
        <f t="shared" si="3"/>
        <v>0</v>
      </c>
      <c r="S19" s="267">
        <f t="shared" si="4"/>
        <v>7</v>
      </c>
    </row>
    <row r="20" spans="1:23" ht="48.75" thickBot="1">
      <c r="A20" s="277"/>
      <c r="B20" s="277"/>
      <c r="C20" s="278">
        <v>11</v>
      </c>
      <c r="D20" s="278" t="s">
        <v>110</v>
      </c>
      <c r="E20" s="278" t="s">
        <v>119</v>
      </c>
      <c r="F20" s="283">
        <v>44050</v>
      </c>
      <c r="G20" s="264">
        <f>VLOOKUP(E20,'BETA(23.4Q)'!$D$4:$G$23,3,FALSE)</f>
        <v>0.72224449999999996</v>
      </c>
      <c r="H20" s="326">
        <f>VLOOKUP(E20,'BETA(23.4Q)'!$D$4:$G$23,4,FALSE)</f>
        <v>1.284438724106014</v>
      </c>
      <c r="I20" s="265">
        <v>0.23100000000000001</v>
      </c>
      <c r="J20" s="338">
        <f t="shared" si="2"/>
        <v>0.36335079326503344</v>
      </c>
      <c r="K20" s="338">
        <f t="shared" si="0"/>
        <v>0.89946158432522016</v>
      </c>
      <c r="L20" s="280" t="s">
        <v>344</v>
      </c>
      <c r="M20" s="511" t="s">
        <v>771</v>
      </c>
      <c r="N20" s="280" t="s">
        <v>1036</v>
      </c>
      <c r="O20" s="508" t="s">
        <v>770</v>
      </c>
      <c r="P20" s="280">
        <f t="shared" si="1"/>
        <v>3.2306639288158796</v>
      </c>
      <c r="Q20" s="280" t="s">
        <v>758</v>
      </c>
      <c r="R20" s="267">
        <f t="shared" si="3"/>
        <v>0</v>
      </c>
      <c r="S20" s="267">
        <f t="shared" si="4"/>
        <v>7</v>
      </c>
    </row>
    <row r="21" spans="1:23" ht="24.75" thickBot="1">
      <c r="A21" s="277"/>
      <c r="B21" s="277"/>
      <c r="C21" s="278">
        <v>12</v>
      </c>
      <c r="D21" s="278" t="s">
        <v>109</v>
      </c>
      <c r="E21" s="278" t="s">
        <v>116</v>
      </c>
      <c r="F21" s="283">
        <v>44074</v>
      </c>
      <c r="G21" s="264">
        <f>VLOOKUP(E21,'BETA(23.4Q)'!$D$4:$G$23,3,FALSE)</f>
        <v>0.64173360000000002</v>
      </c>
      <c r="H21" s="326">
        <f>VLOOKUP(E21,'BETA(23.4Q)'!$D$4:$G$23,4,FALSE)</f>
        <v>1.4693821606528568</v>
      </c>
      <c r="I21" s="265">
        <v>0.23100000000000001</v>
      </c>
      <c r="J21" s="338">
        <f t="shared" si="2"/>
        <v>0.30128976231430643</v>
      </c>
      <c r="K21" s="338">
        <f t="shared" si="0"/>
        <v>0.74583177462481742</v>
      </c>
      <c r="L21" s="280" t="s">
        <v>344</v>
      </c>
      <c r="M21" s="511" t="s">
        <v>735</v>
      </c>
      <c r="N21" s="280" t="s">
        <v>744</v>
      </c>
      <c r="O21" s="508" t="s">
        <v>772</v>
      </c>
      <c r="P21" s="280">
        <f t="shared" si="1"/>
        <v>3.1649555099247091</v>
      </c>
      <c r="Q21" s="280" t="s">
        <v>758</v>
      </c>
      <c r="R21" s="267">
        <f t="shared" si="3"/>
        <v>0</v>
      </c>
      <c r="S21" s="267">
        <f t="shared" si="4"/>
        <v>7</v>
      </c>
    </row>
    <row r="22" spans="1:23" ht="12.75" thickBot="1">
      <c r="A22" s="277"/>
      <c r="B22" s="277"/>
      <c r="C22" s="278">
        <v>13</v>
      </c>
      <c r="D22" s="278" t="s">
        <v>746</v>
      </c>
      <c r="E22" s="278" t="s">
        <v>258</v>
      </c>
      <c r="F22" s="283">
        <v>44188</v>
      </c>
      <c r="G22" s="264">
        <f>VLOOKUP(E22,'BETA(23.4Q)'!$D$4:$G$23,3,FALSE)</f>
        <v>0.76845730000000001</v>
      </c>
      <c r="H22" s="326">
        <f>VLOOKUP(E22,'BETA(23.4Q)'!$D$4:$G$23,4,FALSE)</f>
        <v>1.5578658332639179</v>
      </c>
      <c r="I22" s="265" t="e">
        <v>#VALUE!</v>
      </c>
      <c r="J22" s="338" t="e">
        <f t="shared" si="2"/>
        <v>#VALUE!</v>
      </c>
      <c r="K22" s="338" t="e">
        <f t="shared" si="0"/>
        <v>#VALUE!</v>
      </c>
      <c r="L22" s="280" t="s">
        <v>344</v>
      </c>
      <c r="M22" s="511" t="s">
        <v>742</v>
      </c>
      <c r="N22" s="280" t="s">
        <v>743</v>
      </c>
      <c r="O22" s="508" t="s">
        <v>745</v>
      </c>
      <c r="P22" s="280">
        <f t="shared" si="1"/>
        <v>2.8528405201916494</v>
      </c>
      <c r="Q22" s="280" t="s">
        <v>758</v>
      </c>
      <c r="R22" s="267">
        <f t="shared" si="3"/>
        <v>0</v>
      </c>
      <c r="S22" s="267">
        <f t="shared" si="4"/>
        <v>7</v>
      </c>
    </row>
    <row r="23" spans="1:23" ht="63.75" customHeight="1" thickBot="1">
      <c r="A23" s="277"/>
      <c r="B23" s="277"/>
      <c r="C23" s="278">
        <v>14</v>
      </c>
      <c r="D23" s="278" t="s">
        <v>541</v>
      </c>
      <c r="E23" s="278" t="s">
        <v>545</v>
      </c>
      <c r="F23" s="285">
        <v>44435</v>
      </c>
      <c r="G23" s="264">
        <f>VLOOKUP(E23,'BETA(23.4Q)'!$D$4:$G$23,3,FALSE)</f>
        <v>0.63231530000000002</v>
      </c>
      <c r="H23" s="326">
        <f>VLOOKUP(E23,'BETA(23.4Q)'!$D$4:$G$23,4,FALSE)</f>
        <v>2.8107555465627962</v>
      </c>
      <c r="I23" s="265">
        <v>9.9000000000000019E-2</v>
      </c>
      <c r="J23" s="338">
        <f t="shared" si="2"/>
        <v>0.17899984605929919</v>
      </c>
      <c r="K23" s="338">
        <f t="shared" si="0"/>
        <v>0.44310756468619966</v>
      </c>
      <c r="L23" s="280" t="s">
        <v>261</v>
      </c>
      <c r="M23" s="511" t="s">
        <v>1057</v>
      </c>
      <c r="N23" s="280" t="s">
        <v>1058</v>
      </c>
      <c r="O23" s="509" t="s">
        <v>1059</v>
      </c>
      <c r="P23" s="280">
        <f t="shared" si="1"/>
        <v>2.1780821917808217</v>
      </c>
      <c r="Q23" s="280" t="s">
        <v>758</v>
      </c>
      <c r="R23" s="267">
        <f t="shared" si="3"/>
        <v>0</v>
      </c>
      <c r="S23" s="267">
        <f t="shared" si="4"/>
        <v>7</v>
      </c>
    </row>
    <row r="24" spans="1:23" ht="76.5" customHeight="1" thickBot="1">
      <c r="A24" s="277"/>
      <c r="B24" s="277"/>
      <c r="C24" s="278">
        <v>15</v>
      </c>
      <c r="D24" s="278" t="s">
        <v>747</v>
      </c>
      <c r="E24" s="278" t="s">
        <v>547</v>
      </c>
      <c r="F24" s="285">
        <v>44453</v>
      </c>
      <c r="G24" s="264">
        <f>VLOOKUP(E24,'BETA(23.4Q)'!$D$4:$G$23,3,FALSE)</f>
        <v>0.63059509999999996</v>
      </c>
      <c r="H24" s="326">
        <f>VLOOKUP(E24,'BETA(23.4Q)'!$D$4:$G$23,4,FALSE)</f>
        <v>1.329326846641091</v>
      </c>
      <c r="I24" s="265">
        <v>0.20899999999999999</v>
      </c>
      <c r="J24" s="338">
        <f t="shared" si="2"/>
        <v>0.30738282109949111</v>
      </c>
      <c r="K24" s="338">
        <f t="shared" si="0"/>
        <v>0.76091491854494475</v>
      </c>
      <c r="L24" s="280" t="s">
        <v>261</v>
      </c>
      <c r="M24" s="511" t="s">
        <v>1060</v>
      </c>
      <c r="N24" s="280" t="s">
        <v>1068</v>
      </c>
      <c r="O24" s="508" t="s">
        <v>1069</v>
      </c>
      <c r="P24" s="280">
        <f t="shared" si="1"/>
        <v>2.128767123287671</v>
      </c>
      <c r="Q24" s="280" t="s">
        <v>729</v>
      </c>
      <c r="R24" s="267">
        <f t="shared" si="3"/>
        <v>1</v>
      </c>
      <c r="S24" s="267">
        <f t="shared" si="4"/>
        <v>8</v>
      </c>
    </row>
    <row r="25" spans="1:23" ht="60.75" thickBot="1">
      <c r="A25" s="277"/>
      <c r="B25" s="277"/>
      <c r="C25" s="278">
        <v>16</v>
      </c>
      <c r="D25" s="278" t="s">
        <v>748</v>
      </c>
      <c r="E25" s="278" t="s">
        <v>721</v>
      </c>
      <c r="F25" s="285">
        <v>44518</v>
      </c>
      <c r="G25" s="264">
        <f>VLOOKUP(E25,'BETA(23.4Q)'!$D$4:$G$23,3,FALSE)</f>
        <v>0.59468710000000002</v>
      </c>
      <c r="H25" s="326">
        <f>VLOOKUP(E25,'BETA(23.4Q)'!$D$4:$G$23,4,FALSE)</f>
        <v>2.7919893429404237</v>
      </c>
      <c r="I25" s="265">
        <v>0.20900000000000002</v>
      </c>
      <c r="J25" s="338">
        <f t="shared" si="2"/>
        <v>0.18534949422870345</v>
      </c>
      <c r="K25" s="338">
        <f t="shared" si="0"/>
        <v>0.4588258862317211</v>
      </c>
      <c r="L25" s="280" t="s">
        <v>261</v>
      </c>
      <c r="M25" s="511" t="s">
        <v>1060</v>
      </c>
      <c r="N25" s="280" t="s">
        <v>1061</v>
      </c>
      <c r="O25" s="508" t="s">
        <v>1062</v>
      </c>
      <c r="P25" s="280">
        <f t="shared" si="1"/>
        <v>1.9506849315068493</v>
      </c>
      <c r="Q25" s="280" t="s">
        <v>758</v>
      </c>
      <c r="R25" s="267">
        <f t="shared" si="3"/>
        <v>0</v>
      </c>
      <c r="S25" s="267">
        <f t="shared" si="4"/>
        <v>8</v>
      </c>
    </row>
    <row r="26" spans="1:23" ht="15.75" customHeight="1" thickBot="1">
      <c r="A26" s="277"/>
      <c r="B26" s="277"/>
      <c r="C26" s="278">
        <v>17</v>
      </c>
      <c r="D26" s="278" t="s">
        <v>717</v>
      </c>
      <c r="E26" s="278" t="s">
        <v>722</v>
      </c>
      <c r="F26" s="285">
        <v>44533</v>
      </c>
      <c r="G26" s="264">
        <f>VLOOKUP(E26,'BETA(23.4Q)'!$D$4:$G$23,3,FALSE)</f>
        <v>0.68094030000000005</v>
      </c>
      <c r="H26" s="326">
        <f>VLOOKUP(E26,'BETA(23.4Q)'!$D$4:$G$23,4,FALSE)</f>
        <v>2.5091422976195941</v>
      </c>
      <c r="I26" s="265">
        <v>9.9000000000000019E-2</v>
      </c>
      <c r="J26" s="338">
        <f t="shared" si="2"/>
        <v>0.20883016818383174</v>
      </c>
      <c r="K26" s="338">
        <f t="shared" si="0"/>
        <v>0.51695143484253259</v>
      </c>
      <c r="L26" s="280" t="s">
        <v>261</v>
      </c>
      <c r="M26" s="280" t="s">
        <v>1065</v>
      </c>
      <c r="N26" s="280" t="s">
        <v>1064</v>
      </c>
      <c r="O26" s="508" t="s">
        <v>1063</v>
      </c>
      <c r="P26" s="280">
        <f t="shared" si="1"/>
        <v>1.9095890410958904</v>
      </c>
      <c r="Q26" s="280" t="s">
        <v>758</v>
      </c>
      <c r="R26" s="267">
        <f t="shared" si="3"/>
        <v>0</v>
      </c>
      <c r="S26" s="267">
        <f t="shared" si="4"/>
        <v>8</v>
      </c>
    </row>
    <row r="27" spans="1:23" ht="54.75" customHeight="1" thickBot="1">
      <c r="A27" s="277"/>
      <c r="B27" s="277"/>
      <c r="C27" s="278">
        <v>18</v>
      </c>
      <c r="D27" s="278" t="s">
        <v>718</v>
      </c>
      <c r="E27" s="278" t="s">
        <v>723</v>
      </c>
      <c r="F27" s="285">
        <v>44540</v>
      </c>
      <c r="G27" s="264">
        <f>VLOOKUP(E27,'BETA(23.4Q)'!$D$4:$G$23,3,FALSE)</f>
        <v>0.68267299999999997</v>
      </c>
      <c r="H27" s="326">
        <f>VLOOKUP(E27,'BETA(23.4Q)'!$D$4:$G$23,4,FALSE)</f>
        <v>1.4481936101233346</v>
      </c>
      <c r="I27" s="265">
        <v>9.9000000000000019E-2</v>
      </c>
      <c r="J27" s="338">
        <f t="shared" si="2"/>
        <v>0.2961933150885242</v>
      </c>
      <c r="K27" s="338">
        <f t="shared" si="0"/>
        <v>0.73321570612819997</v>
      </c>
      <c r="L27" s="280" t="s">
        <v>261</v>
      </c>
      <c r="M27" s="280" t="s">
        <v>1066</v>
      </c>
      <c r="N27" s="280" t="s">
        <v>1070</v>
      </c>
      <c r="O27" s="508" t="s">
        <v>1067</v>
      </c>
      <c r="P27" s="280">
        <f t="shared" si="1"/>
        <v>1.8904109589041096</v>
      </c>
      <c r="Q27" s="280" t="s">
        <v>758</v>
      </c>
      <c r="R27" s="267">
        <f t="shared" si="3"/>
        <v>0</v>
      </c>
      <c r="S27" s="267">
        <f t="shared" si="4"/>
        <v>8</v>
      </c>
    </row>
    <row r="28" spans="1:23" ht="15.75" customHeight="1" thickBot="1">
      <c r="A28" s="277"/>
      <c r="B28" s="277"/>
      <c r="C28" s="278">
        <v>19</v>
      </c>
      <c r="D28" s="278" t="s">
        <v>719</v>
      </c>
      <c r="E28" s="278" t="s">
        <v>724</v>
      </c>
      <c r="F28" s="285">
        <v>44648</v>
      </c>
      <c r="G28" s="264">
        <f>VLOOKUP(E28,'BETA(23.4Q)'!$D$4:$G$23,3,FALSE)</f>
        <v>0.83236489999999996</v>
      </c>
      <c r="H28" s="326">
        <f>VLOOKUP(E28,'BETA(23.4Q)'!$D$4:$G$23,4,FALSE)</f>
        <v>1.6025992843186758</v>
      </c>
      <c r="I28" s="265" t="e">
        <v>#VALUE!</v>
      </c>
      <c r="J28" s="338" t="e">
        <f t="shared" si="2"/>
        <v>#VALUE!</v>
      </c>
      <c r="K28" s="338" t="e">
        <f t="shared" si="0"/>
        <v>#VALUE!</v>
      </c>
      <c r="L28" s="280" t="s">
        <v>261</v>
      </c>
      <c r="M28" s="280"/>
      <c r="N28" s="280"/>
      <c r="O28" s="280"/>
      <c r="P28" s="280">
        <f t="shared" si="1"/>
        <v>1.5945205479452054</v>
      </c>
      <c r="Q28" s="280" t="s">
        <v>758</v>
      </c>
      <c r="R28" s="267">
        <f t="shared" si="3"/>
        <v>0</v>
      </c>
      <c r="S28" s="267">
        <f t="shared" si="4"/>
        <v>8</v>
      </c>
    </row>
    <row r="29" spans="1:23" ht="15.75" customHeight="1" thickBot="1">
      <c r="A29" s="277"/>
      <c r="B29" s="277"/>
      <c r="C29" s="278">
        <v>20</v>
      </c>
      <c r="D29" s="278" t="s">
        <v>720</v>
      </c>
      <c r="E29" s="278" t="s">
        <v>725</v>
      </c>
      <c r="F29" s="285">
        <v>44712</v>
      </c>
      <c r="G29" s="264" t="e">
        <f>VLOOKUP(E29,'BETA(23.4Q)'!$D$4:$G$23,3,FALSE)</f>
        <v>#N/A</v>
      </c>
      <c r="H29" s="326" t="e">
        <f>VLOOKUP(E29,'BETA(23.4Q)'!$D$4:$G$23,4,FALSE)</f>
        <v>#N/A</v>
      </c>
      <c r="I29" s="265">
        <v>9.9000000000000019E-2</v>
      </c>
      <c r="J29" s="265" t="e">
        <f t="shared" si="2"/>
        <v>#N/A</v>
      </c>
      <c r="K29" s="265" t="e">
        <f t="shared" si="0"/>
        <v>#N/A</v>
      </c>
      <c r="L29" s="280" t="s">
        <v>261</v>
      </c>
      <c r="M29" s="280"/>
      <c r="N29" s="280"/>
      <c r="O29" s="280"/>
      <c r="P29" s="280">
        <f t="shared" si="1"/>
        <v>1.4191780821917808</v>
      </c>
      <c r="Q29" s="280" t="s">
        <v>758</v>
      </c>
      <c r="R29" s="267">
        <f t="shared" si="3"/>
        <v>0</v>
      </c>
      <c r="S29" s="267">
        <f t="shared" si="4"/>
        <v>8</v>
      </c>
    </row>
    <row r="30" spans="1:23" ht="15.75" customHeight="1" thickBot="1">
      <c r="A30" s="277"/>
      <c r="B30" s="277"/>
      <c r="C30" s="278">
        <v>21</v>
      </c>
      <c r="D30" s="278" t="s">
        <v>1000</v>
      </c>
      <c r="E30" s="278" t="s">
        <v>1001</v>
      </c>
      <c r="F30" s="285">
        <v>44840</v>
      </c>
      <c r="G30" s="264" t="e">
        <f>VLOOKUP(E30,'BETA(23.4Q)'!$D$4:$G$23,3,FALSE)</f>
        <v>#N/A</v>
      </c>
      <c r="H30" s="326" t="e">
        <f>VLOOKUP(E30,'BETA(23.4Q)'!$D$4:$G$23,4,FALSE)</f>
        <v>#N/A</v>
      </c>
      <c r="I30" s="265" t="e">
        <v>#N/A</v>
      </c>
      <c r="J30" s="265" t="e">
        <f t="shared" si="2"/>
        <v>#N/A</v>
      </c>
      <c r="K30" s="265" t="e">
        <f t="shared" si="0"/>
        <v>#N/A</v>
      </c>
      <c r="L30" s="280" t="s">
        <v>261</v>
      </c>
      <c r="M30" s="280"/>
      <c r="N30" s="280"/>
      <c r="O30" s="280"/>
      <c r="P30" s="280">
        <f t="shared" si="1"/>
        <v>1.0684931506849316</v>
      </c>
      <c r="Q30" s="280" t="s">
        <v>758</v>
      </c>
    </row>
    <row r="31" spans="1:23" ht="15.75" customHeight="1" thickBot="1">
      <c r="A31" s="277"/>
      <c r="B31" s="277"/>
      <c r="C31" s="278">
        <v>22</v>
      </c>
      <c r="D31" s="278" t="s">
        <v>1072</v>
      </c>
      <c r="E31" s="278"/>
      <c r="F31" s="285">
        <v>45012</v>
      </c>
      <c r="G31" s="278"/>
      <c r="H31" s="278"/>
      <c r="I31" s="278"/>
      <c r="J31" s="285"/>
      <c r="K31" s="278"/>
      <c r="L31" s="280" t="s">
        <v>261</v>
      </c>
      <c r="M31" s="278"/>
      <c r="N31" s="285"/>
      <c r="O31" s="278"/>
      <c r="P31" s="278"/>
      <c r="Q31" s="278"/>
    </row>
    <row r="32" spans="1:23" ht="15.75" customHeight="1" thickBot="1">
      <c r="A32" s="277"/>
      <c r="B32" s="277"/>
      <c r="C32" s="278">
        <v>23</v>
      </c>
      <c r="D32" s="278" t="s">
        <v>1073</v>
      </c>
      <c r="E32" s="278"/>
      <c r="F32" s="285">
        <v>45026</v>
      </c>
      <c r="G32" s="278"/>
      <c r="H32" s="278"/>
      <c r="I32" s="278"/>
      <c r="J32" s="285"/>
      <c r="K32" s="278"/>
      <c r="L32" s="280" t="s">
        <v>261</v>
      </c>
      <c r="M32" s="280"/>
      <c r="N32" s="280"/>
      <c r="O32" s="280"/>
      <c r="P32" s="280"/>
      <c r="Q32" s="280"/>
    </row>
    <row r="33" spans="1:17" ht="15.75" customHeight="1" thickBot="1">
      <c r="A33" s="286"/>
      <c r="B33" s="286"/>
      <c r="C33" s="40" t="s">
        <v>773</v>
      </c>
      <c r="D33" s="287"/>
      <c r="E33" s="287"/>
      <c r="F33" s="288"/>
      <c r="G33" s="341">
        <f>AVERAGEIF($Q$10:$Q$29,"O",G10:G32)</f>
        <v>0.63472008749999997</v>
      </c>
      <c r="H33" s="341">
        <f>AVERAGEIF($Q$10:$Q$29,"O",H10:H32)</f>
        <v>1.8653140128171524</v>
      </c>
      <c r="I33" s="336"/>
      <c r="J33" s="341">
        <f>AVERAGEIF($Q$10:$Q$29,"O",J10:J32)</f>
        <v>0.26006786624682998</v>
      </c>
      <c r="K33" s="341">
        <f>AVERAGEIF($Q$10:$Q$29,"O",K10:K32)</f>
        <v>0.64378848028502211</v>
      </c>
      <c r="L33" s="515"/>
      <c r="M33" s="515"/>
      <c r="N33" s="515"/>
      <c r="O33" s="515"/>
      <c r="P33" s="515"/>
      <c r="Q33" s="515"/>
    </row>
    <row r="34" spans="1:17" ht="15.75" customHeight="1">
      <c r="A34" s="286"/>
      <c r="B34" s="286"/>
      <c r="C34" s="99" t="s">
        <v>1071</v>
      </c>
      <c r="D34" s="287"/>
      <c r="E34" s="287"/>
      <c r="F34" s="288"/>
      <c r="G34" s="289"/>
      <c r="H34" s="171"/>
      <c r="I34" s="171"/>
      <c r="J34" s="292"/>
      <c r="K34" s="292"/>
      <c r="L34" s="290"/>
      <c r="O34" s="284"/>
      <c r="P34" s="284"/>
      <c r="Q34" s="284"/>
    </row>
    <row r="35" spans="1:17" ht="15.75" customHeight="1">
      <c r="A35" s="286"/>
      <c r="B35" s="286"/>
      <c r="C35" s="291"/>
      <c r="D35" s="287"/>
      <c r="E35" s="287"/>
      <c r="F35" s="288"/>
      <c r="G35" s="289"/>
      <c r="H35" s="171"/>
      <c r="I35" s="171"/>
      <c r="J35" s="292"/>
      <c r="K35" s="292"/>
      <c r="L35" s="290"/>
      <c r="O35" s="284"/>
      <c r="P35" s="284"/>
      <c r="Q35" s="284"/>
    </row>
    <row r="36" spans="1:17" ht="15.75" customHeight="1">
      <c r="A36" s="286"/>
      <c r="B36" s="286"/>
      <c r="C36" s="291"/>
      <c r="D36" s="287"/>
      <c r="E36" s="287"/>
      <c r="F36" s="288"/>
      <c r="G36" s="289"/>
      <c r="H36" s="171"/>
      <c r="I36" s="171"/>
      <c r="J36" s="292"/>
      <c r="K36" s="292"/>
      <c r="L36" s="290"/>
      <c r="O36" s="284"/>
      <c r="P36" s="284"/>
      <c r="Q36" s="284"/>
    </row>
    <row r="37" spans="1:17" ht="15.75" customHeight="1">
      <c r="A37" s="286"/>
      <c r="B37" s="286"/>
      <c r="C37" s="291"/>
      <c r="D37" s="287"/>
      <c r="E37" s="287"/>
      <c r="F37" s="288"/>
      <c r="G37" s="289"/>
      <c r="H37" s="171"/>
      <c r="I37" s="171"/>
      <c r="J37" s="292"/>
      <c r="K37" s="292"/>
      <c r="L37" s="290"/>
      <c r="O37" s="284"/>
      <c r="P37" s="284"/>
      <c r="Q37" s="284"/>
    </row>
    <row r="38" spans="1:17" s="293" customFormat="1" ht="15.75" customHeight="1">
      <c r="N38" s="79"/>
      <c r="O38" s="79"/>
      <c r="P38" s="79"/>
      <c r="Q38" s="294"/>
    </row>
    <row r="39" spans="1:17" s="295" customFormat="1" ht="17.25" thickBot="1">
      <c r="C39" s="323" t="s">
        <v>760</v>
      </c>
    </row>
    <row r="40" spans="1:17" s="295" customFormat="1" ht="12.75" thickBot="1">
      <c r="C40" s="296" t="s">
        <v>338</v>
      </c>
      <c r="D40" s="296" t="s">
        <v>339</v>
      </c>
      <c r="E40" s="296" t="s">
        <v>530</v>
      </c>
      <c r="F40" s="296" t="s">
        <v>730</v>
      </c>
      <c r="G40" s="296" t="s">
        <v>533</v>
      </c>
      <c r="H40" s="297" t="s">
        <v>531</v>
      </c>
    </row>
    <row r="41" spans="1:17" s="295" customFormat="1" ht="12.75" thickBot="1">
      <c r="A41" s="343">
        <v>1</v>
      </c>
      <c r="B41" s="343"/>
      <c r="C41" s="298" t="str">
        <f t="shared" ref="C41:C47" si="5">IFERROR(INDEX($D$10:$D$32,MATCH(A41,$S$10:$S$29,0)),"")</f>
        <v>에이리츠</v>
      </c>
      <c r="D41" s="298" t="str">
        <f>IFERROR(INDEX($L$10:$L$33,MATCH(C41,$D$10:$D$32,0)),"")</f>
        <v>자기관리</v>
      </c>
      <c r="E41" s="299">
        <f>IFERROR(INDEX($G$10:$G$32,MATCH(C41,$D$10:$D$32,0)),"")</f>
        <v>0.69898769999999999</v>
      </c>
      <c r="F41" s="300">
        <f>IFERROR(INDEX($H$10:$H$32,MATCH(C41,$D$10:$D$32,0)),"")</f>
        <v>2.2245286445010399</v>
      </c>
      <c r="G41" s="299">
        <f>IFERROR(INDEX($J$10:$J$32,MATCH(C41,$D$10:$D$32,0)),"")</f>
        <v>0.25329292413554377</v>
      </c>
      <c r="H41" s="299">
        <f>IFERROR(INDEX($K$10:$K$32,MATCH(C41,$D$10:$D$32,0)),"")</f>
        <v>0.62701735915887602</v>
      </c>
    </row>
    <row r="42" spans="1:17" s="295" customFormat="1" ht="12.75" thickBot="1">
      <c r="A42" s="343">
        <v>2</v>
      </c>
      <c r="B42" s="343"/>
      <c r="C42" s="298" t="str">
        <f t="shared" si="5"/>
        <v>케이탑리츠</v>
      </c>
      <c r="D42" s="298" t="str">
        <f t="shared" ref="D42:D52" si="6">IFERROR(INDEX($L$10:$L$33,MATCH(C42,$D$10:$D$32,0)),"")</f>
        <v>자기관리</v>
      </c>
      <c r="E42" s="299">
        <f t="shared" ref="E42:E52" si="7">IFERROR(INDEX($G$10:$G$32,MATCH(C42,$D$10:$D$32,0)),"")</f>
        <v>0.84211360000000002</v>
      </c>
      <c r="F42" s="300">
        <f t="shared" ref="F42:F52" si="8">IFERROR(INDEX($H$10:$H$32,MATCH(C42,$D$10:$D$32,0)),"")</f>
        <v>2.8056010384057974</v>
      </c>
      <c r="G42" s="299">
        <f t="shared" ref="G42:G52" si="9">IFERROR(INDEX($J$10:$J$32,MATCH(C42,$D$10:$D$32,0)),"")</f>
        <v>0.2615884822681544</v>
      </c>
      <c r="H42" s="299">
        <f t="shared" ref="H42:H52" si="10">IFERROR(INDEX($K$10:$K$32,MATCH(C42,$D$10:$D$32,0)),"")</f>
        <v>0.64755270956714495</v>
      </c>
    </row>
    <row r="43" spans="1:17" s="295" customFormat="1" ht="12.75" thickBot="1">
      <c r="A43" s="343">
        <v>3</v>
      </c>
      <c r="B43" s="343"/>
      <c r="C43" s="298" t="str">
        <f t="shared" si="5"/>
        <v>모두투어리츠</v>
      </c>
      <c r="D43" s="298" t="str">
        <f t="shared" si="6"/>
        <v>자기관리</v>
      </c>
      <c r="E43" s="299">
        <f t="shared" si="7"/>
        <v>0.56060489999999996</v>
      </c>
      <c r="F43" s="300">
        <f t="shared" si="8"/>
        <v>1.1921211752822052</v>
      </c>
      <c r="G43" s="299">
        <f t="shared" si="9"/>
        <v>0.28853019884065395</v>
      </c>
      <c r="H43" s="299">
        <f t="shared" si="10"/>
        <v>0.71424594244820139</v>
      </c>
    </row>
    <row r="44" spans="1:17" s="295" customFormat="1" ht="12.75" thickBot="1">
      <c r="A44" s="343">
        <v>4</v>
      </c>
      <c r="B44" s="343"/>
      <c r="C44" s="298" t="str">
        <f t="shared" si="5"/>
        <v>이리츠코크렙</v>
      </c>
      <c r="D44" s="298" t="str">
        <f t="shared" si="6"/>
        <v>기업구조조정</v>
      </c>
      <c r="E44" s="299">
        <f t="shared" si="7"/>
        <v>0.60233389999999998</v>
      </c>
      <c r="F44" s="300">
        <f t="shared" si="8"/>
        <v>1.3723781282726564</v>
      </c>
      <c r="G44" s="299">
        <f t="shared" si="9"/>
        <v>0.28881282273778797</v>
      </c>
      <c r="H44" s="299">
        <f t="shared" si="10"/>
        <v>0.71494556755703909</v>
      </c>
    </row>
    <row r="45" spans="1:17" s="295" customFormat="1" ht="12.75" thickBot="1">
      <c r="A45" s="343">
        <v>5</v>
      </c>
      <c r="B45" s="343"/>
      <c r="C45" s="298" t="str">
        <f t="shared" si="5"/>
        <v>신한알파리츠</v>
      </c>
      <c r="D45" s="298" t="str">
        <f t="shared" si="6"/>
        <v>위탁관리</v>
      </c>
      <c r="E45" s="299">
        <f t="shared" si="7"/>
        <v>0.49138850000000001</v>
      </c>
      <c r="F45" s="300">
        <f t="shared" si="8"/>
        <v>1.8840745848032749</v>
      </c>
      <c r="G45" s="299">
        <f t="shared" si="9"/>
        <v>0.19732076806515406</v>
      </c>
      <c r="H45" s="299">
        <f t="shared" si="10"/>
        <v>0.48846033627534824</v>
      </c>
    </row>
    <row r="46" spans="1:17" s="295" customFormat="1" ht="12.75" thickBot="1">
      <c r="A46" s="343">
        <v>6</v>
      </c>
      <c r="B46" s="343"/>
      <c r="C46" s="298" t="str">
        <f t="shared" si="5"/>
        <v>롯데리츠</v>
      </c>
      <c r="D46" s="298" t="str">
        <f t="shared" si="6"/>
        <v>위탁관리</v>
      </c>
      <c r="E46" s="299">
        <f t="shared" si="7"/>
        <v>0.57646370000000002</v>
      </c>
      <c r="F46" s="300">
        <f t="shared" si="8"/>
        <v>1.6272831763392814</v>
      </c>
      <c r="G46" s="299">
        <f t="shared" si="9"/>
        <v>0.25604895874344069</v>
      </c>
      <c r="H46" s="299">
        <f t="shared" si="10"/>
        <v>0.63383982191614296</v>
      </c>
    </row>
    <row r="47" spans="1:17" s="295" customFormat="1" ht="12.75" thickBot="1">
      <c r="A47" s="343">
        <v>7</v>
      </c>
      <c r="B47" s="343"/>
      <c r="C47" s="298" t="str">
        <f t="shared" si="5"/>
        <v>미래에셋맵스리츠</v>
      </c>
      <c r="D47" s="298" t="str">
        <f t="shared" si="6"/>
        <v>위탁관리</v>
      </c>
      <c r="E47" s="299">
        <f t="shared" si="7"/>
        <v>0.67527329999999997</v>
      </c>
      <c r="F47" s="300">
        <f t="shared" si="8"/>
        <v>2.4871985082918742</v>
      </c>
      <c r="G47" s="299">
        <f t="shared" si="9"/>
        <v>0.22756595408441388</v>
      </c>
      <c r="H47" s="299">
        <f t="shared" si="10"/>
        <v>0.56333118681247962</v>
      </c>
    </row>
    <row r="48" spans="1:17" s="295" customFormat="1" ht="12.75" thickBot="1">
      <c r="A48" s="343">
        <v>8</v>
      </c>
      <c r="B48" s="343"/>
      <c r="C48" s="298" t="str">
        <f>IFERROR(INDEX($D$10:$D$32,MATCH(A48,$S$10:$S$29,0)),"")</f>
        <v>SK리츠</v>
      </c>
      <c r="D48" s="298" t="str">
        <f t="shared" si="6"/>
        <v>위탁관리</v>
      </c>
      <c r="E48" s="299">
        <f t="shared" si="7"/>
        <v>0.63059509999999996</v>
      </c>
      <c r="F48" s="300">
        <f t="shared" si="8"/>
        <v>1.329326846641091</v>
      </c>
      <c r="G48" s="299">
        <f t="shared" si="9"/>
        <v>0.30738282109949111</v>
      </c>
      <c r="H48" s="299">
        <f t="shared" si="10"/>
        <v>0.76091491854494475</v>
      </c>
    </row>
    <row r="49" spans="1:18" s="295" customFormat="1" ht="12.75" thickBot="1">
      <c r="A49" s="343">
        <v>9</v>
      </c>
      <c r="B49" s="343"/>
      <c r="C49" s="298" t="str">
        <f t="shared" ref="C49:C52" si="11">IFERROR(INDEX($D$10:$D$29,MATCH(A49,$S$10:$S$29,0)),"")</f>
        <v/>
      </c>
      <c r="D49" s="298" t="str">
        <f t="shared" si="6"/>
        <v/>
      </c>
      <c r="E49" s="299" t="str">
        <f t="shared" si="7"/>
        <v/>
      </c>
      <c r="F49" s="300" t="str">
        <f t="shared" si="8"/>
        <v/>
      </c>
      <c r="G49" s="299" t="str">
        <f t="shared" si="9"/>
        <v/>
      </c>
      <c r="H49" s="299" t="str">
        <f t="shared" si="10"/>
        <v/>
      </c>
    </row>
    <row r="50" spans="1:18" s="295" customFormat="1" ht="12.75" thickBot="1">
      <c r="A50" s="343">
        <v>10</v>
      </c>
      <c r="B50" s="343"/>
      <c r="C50" s="298" t="str">
        <f t="shared" si="11"/>
        <v/>
      </c>
      <c r="D50" s="298" t="str">
        <f t="shared" si="6"/>
        <v/>
      </c>
      <c r="E50" s="299" t="str">
        <f t="shared" si="7"/>
        <v/>
      </c>
      <c r="F50" s="300" t="str">
        <f t="shared" si="8"/>
        <v/>
      </c>
      <c r="G50" s="299" t="str">
        <f t="shared" si="9"/>
        <v/>
      </c>
      <c r="H50" s="299" t="str">
        <f t="shared" si="10"/>
        <v/>
      </c>
    </row>
    <row r="51" spans="1:18" s="295" customFormat="1" ht="12.75" thickBot="1">
      <c r="A51" s="343">
        <v>11</v>
      </c>
      <c r="B51" s="343"/>
      <c r="C51" s="298" t="str">
        <f t="shared" si="11"/>
        <v/>
      </c>
      <c r="D51" s="298" t="str">
        <f t="shared" si="6"/>
        <v/>
      </c>
      <c r="E51" s="299" t="str">
        <f t="shared" si="7"/>
        <v/>
      </c>
      <c r="F51" s="300" t="str">
        <f t="shared" si="8"/>
        <v/>
      </c>
      <c r="G51" s="299" t="str">
        <f t="shared" si="9"/>
        <v/>
      </c>
      <c r="H51" s="299" t="str">
        <f t="shared" si="10"/>
        <v/>
      </c>
    </row>
    <row r="52" spans="1:18" s="295" customFormat="1" ht="12.75" thickBot="1">
      <c r="A52" s="343">
        <v>12</v>
      </c>
      <c r="B52" s="343"/>
      <c r="C52" s="298" t="str">
        <f t="shared" si="11"/>
        <v/>
      </c>
      <c r="D52" s="298" t="str">
        <f t="shared" si="6"/>
        <v/>
      </c>
      <c r="E52" s="299" t="str">
        <f t="shared" si="7"/>
        <v/>
      </c>
      <c r="F52" s="300" t="str">
        <f t="shared" si="8"/>
        <v/>
      </c>
      <c r="G52" s="299" t="str">
        <f t="shared" si="9"/>
        <v/>
      </c>
      <c r="H52" s="299" t="str">
        <f t="shared" si="10"/>
        <v/>
      </c>
    </row>
    <row r="53" spans="1:18" s="295" customFormat="1" ht="12.75" thickBot="1">
      <c r="C53" s="301" t="s">
        <v>345</v>
      </c>
      <c r="D53" s="302" t="s">
        <v>346</v>
      </c>
      <c r="E53" s="303">
        <f>AVERAGE(E41:E52)</f>
        <v>0.63472008749999997</v>
      </c>
      <c r="F53" s="437">
        <f t="shared" ref="F53:H53" si="12">AVERAGE(F41:F52)</f>
        <v>1.8653140128171524</v>
      </c>
      <c r="G53" s="303">
        <f t="shared" si="12"/>
        <v>0.26006786624682998</v>
      </c>
      <c r="H53" s="303">
        <f t="shared" si="12"/>
        <v>0.64378848028502211</v>
      </c>
    </row>
    <row r="54" spans="1:18" s="295" customFormat="1" ht="12"/>
    <row r="55" spans="1:18" s="295" customFormat="1" ht="12"/>
    <row r="56" spans="1:18" s="295" customFormat="1" ht="17.25" thickBot="1">
      <c r="C56" s="75" t="s">
        <v>79</v>
      </c>
      <c r="D56" s="70"/>
      <c r="E56" s="70"/>
      <c r="F56" s="304"/>
    </row>
    <row r="57" spans="1:18" s="295" customFormat="1" ht="17.25" thickBot="1">
      <c r="C57" s="305" t="s">
        <v>69</v>
      </c>
      <c r="D57" s="306" t="s">
        <v>70</v>
      </c>
      <c r="E57" s="431">
        <f>N6</f>
        <v>45291</v>
      </c>
      <c r="F57" s="70"/>
      <c r="G57" s="436">
        <v>45199</v>
      </c>
      <c r="K57" s="272"/>
      <c r="L57" s="272"/>
      <c r="M57" s="272"/>
      <c r="N57" s="272"/>
      <c r="O57" s="272"/>
      <c r="P57" s="272"/>
      <c r="Q57" s="272"/>
      <c r="R57" s="272"/>
    </row>
    <row r="58" spans="1:18" s="295" customFormat="1" ht="12.75" thickBot="1">
      <c r="C58" s="307" t="s">
        <v>534</v>
      </c>
      <c r="D58" s="512" t="s">
        <v>72</v>
      </c>
      <c r="E58" s="308">
        <f>G33</f>
        <v>0.63472008749999997</v>
      </c>
      <c r="G58" s="432">
        <v>0.64346004285714287</v>
      </c>
      <c r="K58" s="273"/>
      <c r="L58" s="273"/>
      <c r="M58" s="273"/>
      <c r="N58" s="273"/>
      <c r="O58" s="273"/>
      <c r="P58" s="273"/>
      <c r="Q58" s="273"/>
      <c r="R58" s="273"/>
    </row>
    <row r="59" spans="1:18" s="295" customFormat="1" ht="12.75" thickBot="1">
      <c r="C59" s="307" t="s">
        <v>73</v>
      </c>
      <c r="D59" s="512" t="s">
        <v>72</v>
      </c>
      <c r="E59" s="309">
        <f>H33</f>
        <v>1.8653140128171524</v>
      </c>
      <c r="G59" s="433">
        <v>1.893738039931079</v>
      </c>
      <c r="K59" s="320"/>
      <c r="L59" s="320"/>
      <c r="M59" s="320"/>
      <c r="N59" s="320"/>
      <c r="O59" s="320"/>
      <c r="P59" s="320"/>
      <c r="Q59" s="320"/>
      <c r="R59" s="320"/>
    </row>
    <row r="60" spans="1:18" s="295" customFormat="1" ht="24.75" thickBot="1">
      <c r="C60" s="310" t="s">
        <v>90</v>
      </c>
      <c r="D60" s="513" t="s">
        <v>749</v>
      </c>
      <c r="E60" s="308">
        <f>J33</f>
        <v>0.26006786624682998</v>
      </c>
      <c r="G60" s="432">
        <v>0.26021429637579702</v>
      </c>
      <c r="K60" s="273"/>
      <c r="L60" s="273"/>
      <c r="M60" s="273"/>
      <c r="N60" s="273"/>
      <c r="O60" s="273"/>
      <c r="P60" s="273"/>
      <c r="Q60" s="273"/>
      <c r="R60" s="321"/>
    </row>
    <row r="61" spans="1:18" s="295" customFormat="1" ht="24.75" thickBot="1">
      <c r="C61" s="312" t="s">
        <v>89</v>
      </c>
      <c r="D61" s="513" t="s">
        <v>750</v>
      </c>
      <c r="E61" s="308">
        <f>E60*(1+$E$59*(1-$E$66))</f>
        <v>0.64378848028502211</v>
      </c>
      <c r="G61" s="432">
        <v>0.65000146623616772</v>
      </c>
      <c r="K61" s="273"/>
      <c r="L61" s="273"/>
      <c r="M61" s="273"/>
      <c r="N61" s="273"/>
      <c r="O61" s="273"/>
      <c r="P61" s="273"/>
      <c r="Q61" s="273"/>
      <c r="R61" s="273"/>
    </row>
    <row r="62" spans="1:18" s="295" customFormat="1" ht="24.75" thickBot="1">
      <c r="C62" s="312" t="s">
        <v>88</v>
      </c>
      <c r="D62" s="513" t="s">
        <v>85</v>
      </c>
      <c r="E62" s="313">
        <f>E67</f>
        <v>3.6499999999999998E-2</v>
      </c>
      <c r="G62" s="434">
        <v>3.6499999999999998E-2</v>
      </c>
      <c r="K62" s="320"/>
      <c r="L62" s="320"/>
      <c r="M62" s="320"/>
      <c r="N62" s="320"/>
      <c r="O62" s="320"/>
      <c r="P62" s="320"/>
      <c r="Q62" s="320"/>
      <c r="R62" s="320"/>
    </row>
    <row r="63" spans="1:18" s="295" customFormat="1" ht="24.75" thickBot="1">
      <c r="C63" s="312" t="s">
        <v>87</v>
      </c>
      <c r="D63" s="513" t="s">
        <v>86</v>
      </c>
      <c r="E63" s="314">
        <f>E68</f>
        <v>0.1101</v>
      </c>
      <c r="G63" s="434">
        <v>0.10970000000000001</v>
      </c>
      <c r="K63" s="320"/>
      <c r="L63" s="320"/>
      <c r="M63" s="320"/>
      <c r="N63" s="320"/>
      <c r="O63" s="320"/>
      <c r="P63" s="320"/>
      <c r="Q63" s="320"/>
      <c r="R63" s="320"/>
    </row>
    <row r="64" spans="1:18" s="295" customFormat="1" ht="12.75" thickBot="1">
      <c r="C64" s="315" t="s">
        <v>91</v>
      </c>
      <c r="D64" s="316" t="s">
        <v>75</v>
      </c>
      <c r="E64" s="317">
        <f>E62+E61*E63</f>
        <v>0.10738111167938094</v>
      </c>
      <c r="F64" s="318"/>
      <c r="G64" s="435">
        <v>0.10780516084610761</v>
      </c>
      <c r="H64" s="318">
        <f>E64-G64</f>
        <v>-4.2404916672666992E-4</v>
      </c>
      <c r="K64" s="320"/>
      <c r="L64" s="320"/>
      <c r="M64" s="320"/>
      <c r="N64" s="320"/>
      <c r="O64" s="320"/>
      <c r="P64" s="320"/>
      <c r="Q64" s="320"/>
      <c r="R64" s="320"/>
    </row>
    <row r="65" spans="3:18" ht="15.75" customHeight="1">
      <c r="J65" s="266"/>
      <c r="K65" s="320"/>
      <c r="L65" s="320"/>
      <c r="M65" s="266"/>
      <c r="N65" s="266"/>
      <c r="O65" s="266"/>
      <c r="P65" s="266"/>
      <c r="Q65" s="266"/>
      <c r="R65" s="266"/>
    </row>
    <row r="66" spans="3:18" ht="15.75" customHeight="1" thickBot="1">
      <c r="D66" s="77" t="s">
        <v>80</v>
      </c>
      <c r="E66" s="333">
        <v>0.20899999999999999</v>
      </c>
    </row>
    <row r="67" spans="3:18" ht="15.75" customHeight="1">
      <c r="C67" s="507">
        <v>45230</v>
      </c>
      <c r="D67" s="77" t="s">
        <v>81</v>
      </c>
      <c r="E67" s="506">
        <v>3.6499999999999998E-2</v>
      </c>
    </row>
    <row r="68" spans="3:18" ht="15.75" customHeight="1">
      <c r="C68" s="507">
        <v>45230</v>
      </c>
      <c r="D68" s="77" t="s">
        <v>82</v>
      </c>
      <c r="E68" s="76">
        <v>0.1101</v>
      </c>
    </row>
    <row r="500" spans="3:11" ht="15.75" customHeight="1">
      <c r="C500" s="269"/>
      <c r="D500" s="269"/>
      <c r="E500" s="269"/>
      <c r="F500" s="269"/>
      <c r="G500" s="269"/>
      <c r="H500" s="269"/>
      <c r="I500" s="269"/>
      <c r="J500" s="269"/>
      <c r="K500" s="269"/>
    </row>
    <row r="501" spans="3:11" s="269" customFormat="1" ht="15.75" customHeight="1">
      <c r="C501" s="267"/>
      <c r="D501" s="267"/>
      <c r="E501" s="267"/>
      <c r="F501" s="267"/>
      <c r="G501" s="267"/>
      <c r="H501" s="267"/>
      <c r="I501" s="267"/>
      <c r="J501" s="267"/>
      <c r="K501" s="267"/>
    </row>
    <row r="743" spans="3:11" ht="15.75" customHeight="1">
      <c r="C743" s="319"/>
      <c r="D743" s="319"/>
      <c r="E743" s="319"/>
      <c r="F743" s="319"/>
      <c r="G743" s="319"/>
      <c r="H743" s="319"/>
      <c r="I743" s="319"/>
      <c r="J743" s="319"/>
      <c r="K743" s="319"/>
    </row>
    <row r="744" spans="3:11" s="319" customFormat="1" ht="15.75" customHeight="1"/>
    <row r="745" spans="3:11" s="319" customFormat="1" ht="15.75" customHeight="1">
      <c r="C745" s="267"/>
      <c r="D745" s="267"/>
      <c r="E745" s="267"/>
      <c r="F745" s="267"/>
      <c r="G745" s="267"/>
      <c r="H745" s="267"/>
      <c r="I745" s="267"/>
      <c r="J745" s="267"/>
      <c r="K745" s="267"/>
    </row>
    <row r="746" spans="3:11" ht="15.75" customHeight="1">
      <c r="C746" s="269"/>
      <c r="D746" s="269"/>
      <c r="E746" s="269"/>
      <c r="F746" s="269"/>
      <c r="G746" s="269"/>
      <c r="H746" s="269"/>
      <c r="I746" s="269"/>
      <c r="J746" s="269"/>
      <c r="K746" s="269"/>
    </row>
    <row r="747" spans="3:11" s="269" customFormat="1" ht="15.75" customHeight="1"/>
    <row r="748" spans="3:11" s="269" customFormat="1" ht="15.75" customHeight="1"/>
    <row r="749" spans="3:11" s="269" customFormat="1" ht="15.75" customHeight="1">
      <c r="C749" s="267"/>
      <c r="D749" s="267"/>
      <c r="E749" s="267"/>
      <c r="F749" s="267"/>
      <c r="G749" s="267"/>
      <c r="H749" s="267"/>
      <c r="I749" s="267"/>
      <c r="J749" s="267"/>
      <c r="K749" s="267"/>
    </row>
    <row r="750" spans="3:11" ht="15.75" customHeight="1">
      <c r="C750" s="269"/>
      <c r="D750" s="269"/>
      <c r="E750" s="269"/>
      <c r="F750" s="269"/>
      <c r="G750" s="269"/>
      <c r="H750" s="269"/>
      <c r="I750" s="269"/>
      <c r="J750" s="269"/>
      <c r="K750" s="269"/>
    </row>
    <row r="751" spans="3:11" s="269" customFormat="1" ht="15.75" customHeight="1"/>
    <row r="752" spans="3:11" s="269" customFormat="1" ht="15.75" customHeight="1">
      <c r="C752" s="267"/>
      <c r="D752" s="267"/>
      <c r="E752" s="267"/>
      <c r="F752" s="267"/>
      <c r="G752" s="267"/>
      <c r="H752" s="267"/>
      <c r="I752" s="267"/>
      <c r="J752" s="267"/>
      <c r="K752" s="267"/>
    </row>
  </sheetData>
  <autoFilter ref="C9:L9" xr:uid="{00000000-0009-0000-0000-000000000000}">
    <sortState xmlns:xlrd2="http://schemas.microsoft.com/office/spreadsheetml/2017/richdata2" ref="C13:M28">
      <sortCondition ref="C12"/>
    </sortState>
  </autoFilter>
  <phoneticPr fontId="2" type="noConversion"/>
  <conditionalFormatting sqref="G33:I33">
    <cfRule type="expression" dxfId="33" priority="12">
      <formula>$L33="O"</formula>
    </cfRule>
  </conditionalFormatting>
  <conditionalFormatting sqref="C10:Q30">
    <cfRule type="expression" dxfId="32" priority="13">
      <formula>$Q10="O"</formula>
    </cfRule>
  </conditionalFormatting>
  <conditionalFormatting sqref="J22:K30">
    <cfRule type="expression" dxfId="31" priority="11">
      <formula>$Q22="O"</formula>
    </cfRule>
  </conditionalFormatting>
  <conditionalFormatting sqref="I22:I30">
    <cfRule type="expression" dxfId="30" priority="10">
      <formula>$P22="O"</formula>
    </cfRule>
  </conditionalFormatting>
  <conditionalFormatting sqref="C31:K32 M31:Q31">
    <cfRule type="expression" dxfId="29" priority="8">
      <formula>$Q31="O"</formula>
    </cfRule>
  </conditionalFormatting>
  <conditionalFormatting sqref="J29:K30">
    <cfRule type="expression" dxfId="28" priority="7">
      <formula>$P29="O"</formula>
    </cfRule>
  </conditionalFormatting>
  <conditionalFormatting sqref="J33">
    <cfRule type="expression" dxfId="27" priority="6">
      <formula>$L33="O"</formula>
    </cfRule>
  </conditionalFormatting>
  <conditionalFormatting sqref="K33">
    <cfRule type="expression" dxfId="26" priority="5">
      <formula>$L33="O"</formula>
    </cfRule>
  </conditionalFormatting>
  <conditionalFormatting sqref="L33:Q33">
    <cfRule type="expression" dxfId="25" priority="4">
      <formula>$Q33="O"</formula>
    </cfRule>
  </conditionalFormatting>
  <conditionalFormatting sqref="L31">
    <cfRule type="expression" dxfId="24" priority="3">
      <formula>$Q31="O"</formula>
    </cfRule>
  </conditionalFormatting>
  <conditionalFormatting sqref="L32:Q32">
    <cfRule type="expression" dxfId="23" priority="1">
      <formula>$Q32="O"</formula>
    </cfRule>
  </conditionalFormatting>
  <dataValidations disablePrompts="1" count="1">
    <dataValidation type="list" allowBlank="1" showInputMessage="1" showErrorMessage="1" sqref="Q10:Q32" xr:uid="{13DEF031-39EB-43B5-938C-BD92C6A3DEFB}">
      <formula1>$R$1:$R$2</formula1>
    </dataValidation>
  </dataValidations>
  <hyperlinks>
    <hyperlink ref="C4" location="'23.1Q_230131'!J7" display="1. 평가대상기업 법인세율" xr:uid="{B8F62EAE-4FA7-4FCB-B11B-E6D4CE901F5B}"/>
    <hyperlink ref="C5" location="'23.1Q_230131'!P10" display="2. 적용기업 선택" xr:uid="{683BFB6C-9766-4A88-8340-B8CCAC463F47}"/>
    <hyperlink ref="C34" r:id="rId1" xr:uid="{5E10F26C-D712-4EE4-B781-E9A878816513}"/>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146BE-A375-4817-943A-07872F724B91}">
  <dimension ref="B3:K24"/>
  <sheetViews>
    <sheetView showGridLines="0" workbookViewId="0">
      <selection activeCell="C17" sqref="C17"/>
    </sheetView>
  </sheetViews>
  <sheetFormatPr defaultRowHeight="16.5"/>
  <cols>
    <col min="2" max="2" width="9.75" bestFit="1" customWidth="1"/>
    <col min="3" max="3" width="5" bestFit="1" customWidth="1"/>
    <col min="4" max="4" width="14.625" bestFit="1" customWidth="1"/>
    <col min="5" max="5" width="15.5" bestFit="1" customWidth="1"/>
    <col min="6" max="6" width="21.625" bestFit="1" customWidth="1"/>
    <col min="7" max="7" width="21.25" bestFit="1" customWidth="1"/>
    <col min="8" max="10" width="16.5" bestFit="1" customWidth="1"/>
    <col min="11" max="11" width="9.5" bestFit="1" customWidth="1"/>
  </cols>
  <sheetData>
    <row r="3" spans="2:11">
      <c r="B3" s="439"/>
      <c r="C3" s="439"/>
      <c r="D3" s="514"/>
      <c r="E3" s="445"/>
      <c r="F3" s="442" t="s">
        <v>727</v>
      </c>
      <c r="G3" s="442" t="s">
        <v>1054</v>
      </c>
      <c r="H3" s="442" t="s">
        <v>1052</v>
      </c>
      <c r="I3" s="442" t="s">
        <v>1052</v>
      </c>
      <c r="J3" s="442" t="s">
        <v>1056</v>
      </c>
      <c r="K3" s="439"/>
    </row>
    <row r="4" spans="2:11" ht="17.25" thickBot="1">
      <c r="B4" s="444" t="s">
        <v>46</v>
      </c>
      <c r="C4" s="444" t="s">
        <v>904</v>
      </c>
      <c r="D4" s="440" t="s">
        <v>578</v>
      </c>
      <c r="E4" s="440" t="s">
        <v>905</v>
      </c>
      <c r="F4" s="440" t="s">
        <v>1055</v>
      </c>
      <c r="G4" s="440" t="s">
        <v>447</v>
      </c>
      <c r="H4" s="440" t="s">
        <v>728</v>
      </c>
      <c r="I4" s="444" t="s">
        <v>1007</v>
      </c>
      <c r="J4" s="444" t="s">
        <v>584</v>
      </c>
      <c r="K4" s="447" t="s">
        <v>1008</v>
      </c>
    </row>
    <row r="5" spans="2:11">
      <c r="B5" s="450">
        <v>40738</v>
      </c>
      <c r="C5" s="441" t="s">
        <v>729</v>
      </c>
      <c r="D5" s="441" t="s">
        <v>56</v>
      </c>
      <c r="E5" s="441" t="s">
        <v>54</v>
      </c>
      <c r="F5" s="448">
        <v>0.69898769999999999</v>
      </c>
      <c r="G5" s="493">
        <v>2.2245286445010399</v>
      </c>
      <c r="H5" s="439">
        <v>0.2</v>
      </c>
      <c r="I5" s="449">
        <v>34103.169529999999</v>
      </c>
      <c r="J5" s="449">
        <v>15330.5149</v>
      </c>
      <c r="K5" s="448">
        <v>0.25290185072305144</v>
      </c>
    </row>
    <row r="6" spans="2:11">
      <c r="B6" s="450">
        <v>40939</v>
      </c>
      <c r="C6" s="441" t="s">
        <v>729</v>
      </c>
      <c r="D6" s="441" t="s">
        <v>57</v>
      </c>
      <c r="E6" s="441" t="s">
        <v>0</v>
      </c>
      <c r="F6" s="448">
        <v>0.84211360000000002</v>
      </c>
      <c r="G6" s="493">
        <v>2.8056010384057974</v>
      </c>
      <c r="H6" s="439">
        <v>0.20860000000000001</v>
      </c>
      <c r="I6" s="449">
        <v>134300</v>
      </c>
      <c r="J6" s="449">
        <v>47868.530899999998</v>
      </c>
      <c r="K6" s="448">
        <v>0.30271204824292491</v>
      </c>
    </row>
    <row r="7" spans="2:11">
      <c r="B7" s="450">
        <v>42635</v>
      </c>
      <c r="C7" s="441" t="s">
        <v>729</v>
      </c>
      <c r="D7" s="441" t="s">
        <v>102</v>
      </c>
      <c r="E7" s="441" t="s">
        <v>51</v>
      </c>
      <c r="F7" s="448">
        <v>0.56060489999999996</v>
      </c>
      <c r="G7" s="493">
        <v>1.1921211752822052</v>
      </c>
      <c r="H7" s="439">
        <v>0.2</v>
      </c>
      <c r="I7" s="449">
        <v>45532.898054999998</v>
      </c>
      <c r="J7" s="449">
        <v>38194.857199999999</v>
      </c>
      <c r="K7" s="448">
        <v>0.30124940292853941</v>
      </c>
    </row>
    <row r="8" spans="2:11">
      <c r="B8" s="450">
        <v>43278</v>
      </c>
      <c r="C8" s="441" t="s">
        <v>729</v>
      </c>
      <c r="D8" s="441" t="s">
        <v>103</v>
      </c>
      <c r="E8" s="441" t="s">
        <v>49</v>
      </c>
      <c r="F8" s="448">
        <v>0.60233389999999998</v>
      </c>
      <c r="G8" s="493">
        <v>1.3723781282726564</v>
      </c>
      <c r="H8" s="439">
        <v>0.2</v>
      </c>
      <c r="I8" s="449">
        <v>428123.41760700004</v>
      </c>
      <c r="J8" s="449">
        <v>311957.33069999999</v>
      </c>
      <c r="K8" s="448">
        <v>0.2939485317860378</v>
      </c>
    </row>
    <row r="9" spans="2:11">
      <c r="B9" s="450">
        <v>43320</v>
      </c>
      <c r="C9" s="441" t="s">
        <v>729</v>
      </c>
      <c r="D9" s="441" t="s">
        <v>100</v>
      </c>
      <c r="E9" s="441" t="s">
        <v>47</v>
      </c>
      <c r="F9" s="448">
        <v>0.49138850000000001</v>
      </c>
      <c r="G9" s="493">
        <v>1.8840745848032749</v>
      </c>
      <c r="H9" s="439">
        <v>0.22</v>
      </c>
      <c r="I9" s="449">
        <v>1017501.5523389999</v>
      </c>
      <c r="J9" s="449">
        <v>540053.75399999996</v>
      </c>
      <c r="K9" s="448">
        <v>0.17108722138632412</v>
      </c>
    </row>
    <row r="10" spans="2:11">
      <c r="B10" s="450">
        <v>43768</v>
      </c>
      <c r="C10" s="441" t="s">
        <v>729</v>
      </c>
      <c r="D10" s="441" t="s">
        <v>104</v>
      </c>
      <c r="E10" s="441" t="s">
        <v>60</v>
      </c>
      <c r="F10" s="448">
        <v>0.57646370000000002</v>
      </c>
      <c r="G10" s="493">
        <v>1.6272831763392814</v>
      </c>
      <c r="H10" s="439">
        <v>0.2</v>
      </c>
      <c r="I10" s="449">
        <v>1136715.134758</v>
      </c>
      <c r="J10" s="449">
        <v>698535.54150000005</v>
      </c>
      <c r="K10" s="448">
        <v>0.26685317384482754</v>
      </c>
    </row>
    <row r="11" spans="2:11">
      <c r="B11" s="450">
        <v>43804</v>
      </c>
      <c r="C11" s="441" t="s">
        <v>729</v>
      </c>
      <c r="D11" s="441" t="s">
        <v>105</v>
      </c>
      <c r="E11" s="441" t="s">
        <v>58</v>
      </c>
      <c r="F11" s="448">
        <v>0.54766420000000005</v>
      </c>
      <c r="G11" s="493">
        <v>0</v>
      </c>
      <c r="H11" s="439">
        <v>0.2</v>
      </c>
      <c r="I11" s="449">
        <v>0</v>
      </c>
      <c r="J11" s="449">
        <v>78185.399999999994</v>
      </c>
      <c r="K11" s="448">
        <v>0.55448770000000003</v>
      </c>
    </row>
    <row r="12" spans="2:11">
      <c r="B12" s="450">
        <v>44028</v>
      </c>
      <c r="C12" s="441" t="s">
        <v>729</v>
      </c>
      <c r="D12" s="441" t="s">
        <v>597</v>
      </c>
      <c r="E12" s="441" t="s">
        <v>596</v>
      </c>
      <c r="F12" s="448">
        <v>0.66890729999999998</v>
      </c>
      <c r="G12" s="493">
        <v>1.001464997322836</v>
      </c>
      <c r="H12" s="439">
        <v>0.22</v>
      </c>
      <c r="I12" s="449">
        <v>212000</v>
      </c>
      <c r="J12" s="449">
        <v>211689.8749</v>
      </c>
      <c r="K12" s="448">
        <v>0.54325637832991736</v>
      </c>
    </row>
    <row r="13" spans="2:11">
      <c r="B13" s="450">
        <v>44048</v>
      </c>
      <c r="C13" s="441" t="s">
        <v>729</v>
      </c>
      <c r="D13" s="441" t="s">
        <v>595</v>
      </c>
      <c r="E13" s="441" t="s">
        <v>114</v>
      </c>
      <c r="F13" s="448">
        <v>0.67527329999999997</v>
      </c>
      <c r="G13" s="493">
        <v>2.4871985082918742</v>
      </c>
      <c r="H13" s="439">
        <v>0.2</v>
      </c>
      <c r="I13" s="449">
        <v>149978.07005000001</v>
      </c>
      <c r="J13" s="449">
        <v>60300</v>
      </c>
      <c r="K13" s="448">
        <v>0.22609561121637337</v>
      </c>
    </row>
    <row r="14" spans="2:11">
      <c r="B14" s="450">
        <v>44048</v>
      </c>
      <c r="C14" s="441" t="s">
        <v>729</v>
      </c>
      <c r="D14" s="441" t="s">
        <v>594</v>
      </c>
      <c r="E14" s="441" t="s">
        <v>112</v>
      </c>
      <c r="F14" s="448">
        <v>0.6066802</v>
      </c>
      <c r="G14" s="493">
        <v>1.1382887122137955</v>
      </c>
      <c r="H14" s="439">
        <v>0.2</v>
      </c>
      <c r="I14" s="449">
        <v>113788.03499999999</v>
      </c>
      <c r="J14" s="449">
        <v>99964.124899999995</v>
      </c>
      <c r="K14" s="448">
        <v>0.32689339603145051</v>
      </c>
    </row>
    <row r="15" spans="2:11">
      <c r="B15" s="450">
        <v>44050</v>
      </c>
      <c r="C15" s="441" t="s">
        <v>729</v>
      </c>
      <c r="D15" s="441" t="s">
        <v>593</v>
      </c>
      <c r="E15" s="441" t="s">
        <v>110</v>
      </c>
      <c r="F15" s="448">
        <v>0.72224449999999996</v>
      </c>
      <c r="G15" s="493">
        <v>1.284438724106014</v>
      </c>
      <c r="H15" s="439">
        <v>0.22</v>
      </c>
      <c r="I15" s="449">
        <v>997590.88089199993</v>
      </c>
      <c r="J15" s="449">
        <v>776674.56</v>
      </c>
      <c r="K15" s="448">
        <v>0.33719168806320371</v>
      </c>
    </row>
    <row r="16" spans="2:11">
      <c r="B16" s="450">
        <v>44074</v>
      </c>
      <c r="C16" s="441" t="s">
        <v>729</v>
      </c>
      <c r="D16" s="441" t="s">
        <v>592</v>
      </c>
      <c r="E16" s="441" t="s">
        <v>109</v>
      </c>
      <c r="F16" s="448">
        <v>0.64173360000000002</v>
      </c>
      <c r="G16" s="493">
        <v>1.4693821606528568</v>
      </c>
      <c r="H16" s="439">
        <v>0.22</v>
      </c>
      <c r="I16" s="449">
        <v>693384.90577299998</v>
      </c>
      <c r="J16" s="449">
        <v>471888.7464</v>
      </c>
      <c r="K16" s="448">
        <v>0.29497080438439044</v>
      </c>
    </row>
    <row r="17" spans="2:11">
      <c r="B17" s="450">
        <v>44188</v>
      </c>
      <c r="C17" s="441" t="s">
        <v>729</v>
      </c>
      <c r="D17" s="441" t="s">
        <v>590</v>
      </c>
      <c r="E17" s="441" t="s">
        <v>589</v>
      </c>
      <c r="F17" s="448">
        <v>0.76845730000000001</v>
      </c>
      <c r="G17" s="493">
        <v>1.5578658332639179</v>
      </c>
      <c r="H17" s="439">
        <v>0.22</v>
      </c>
      <c r="I17" s="449">
        <v>1062285.032142</v>
      </c>
      <c r="J17" s="449">
        <v>681884.8</v>
      </c>
      <c r="K17" s="448">
        <v>0.38550013681369349</v>
      </c>
    </row>
    <row r="18" spans="2:11">
      <c r="B18" s="450">
        <v>44435</v>
      </c>
      <c r="C18" s="441" t="s">
        <v>758</v>
      </c>
      <c r="D18" s="441" t="s">
        <v>544</v>
      </c>
      <c r="E18" s="441" t="s">
        <v>588</v>
      </c>
      <c r="F18" s="448">
        <v>0.63231530000000002</v>
      </c>
      <c r="G18" s="493">
        <v>2.8107555465627962</v>
      </c>
      <c r="H18" s="439">
        <v>0.1</v>
      </c>
      <c r="I18" s="449">
        <v>533987.33873600001</v>
      </c>
      <c r="J18" s="449">
        <v>189980</v>
      </c>
      <c r="K18" s="448">
        <v>0.17225451314133766</v>
      </c>
    </row>
    <row r="19" spans="2:11">
      <c r="B19" s="450">
        <v>44453</v>
      </c>
      <c r="C19" s="441" t="s">
        <v>758</v>
      </c>
      <c r="D19" s="441" t="s">
        <v>546</v>
      </c>
      <c r="E19" s="441" t="s">
        <v>586</v>
      </c>
      <c r="F19" s="448">
        <v>0.63059509999999996</v>
      </c>
      <c r="G19" s="493">
        <v>1.329326846641091</v>
      </c>
      <c r="H19" s="439">
        <v>0.2</v>
      </c>
      <c r="I19" s="449">
        <v>1350195.7799820001</v>
      </c>
      <c r="J19" s="449">
        <v>1015698.873</v>
      </c>
      <c r="K19" s="448" t="e">
        <v>#VALUE!</v>
      </c>
    </row>
    <row r="20" spans="2:11">
      <c r="B20" s="450">
        <v>44518</v>
      </c>
      <c r="C20" s="441" t="s">
        <v>758</v>
      </c>
      <c r="D20" s="441" t="s">
        <v>775</v>
      </c>
      <c r="E20" s="441" t="s">
        <v>776</v>
      </c>
      <c r="F20" s="448">
        <v>0.59468710000000002</v>
      </c>
      <c r="G20" s="493">
        <v>2.7919893429404237</v>
      </c>
      <c r="H20" s="439">
        <v>0.2</v>
      </c>
      <c r="I20" s="449">
        <v>384099.55788699997</v>
      </c>
      <c r="J20" s="449">
        <v>137572</v>
      </c>
      <c r="K20" s="448">
        <v>0.18633633643974284</v>
      </c>
    </row>
    <row r="21" spans="2:11">
      <c r="B21" s="450">
        <v>44533</v>
      </c>
      <c r="C21" s="441" t="s">
        <v>758</v>
      </c>
      <c r="D21" s="441" t="s">
        <v>777</v>
      </c>
      <c r="E21" s="441" t="s">
        <v>778</v>
      </c>
      <c r="F21" s="448">
        <v>0.68094030000000005</v>
      </c>
      <c r="G21" s="493">
        <v>2.5091422976195941</v>
      </c>
      <c r="H21" s="439" t="s">
        <v>587</v>
      </c>
      <c r="I21" s="449">
        <v>199521.851765</v>
      </c>
      <c r="J21" s="449">
        <v>79517.95</v>
      </c>
      <c r="K21" s="448" t="e">
        <v>#VALUE!</v>
      </c>
    </row>
    <row r="22" spans="2:11">
      <c r="B22" s="450">
        <v>44540</v>
      </c>
      <c r="C22" s="441" t="s">
        <v>758</v>
      </c>
      <c r="D22" s="441" t="s">
        <v>779</v>
      </c>
      <c r="E22" s="441" t="s">
        <v>780</v>
      </c>
      <c r="F22" s="448">
        <v>0.68267299999999997</v>
      </c>
      <c r="G22" s="493">
        <v>1.4481936101233346</v>
      </c>
      <c r="H22" s="439">
        <v>0.2</v>
      </c>
      <c r="I22" s="449">
        <v>264579.12375000003</v>
      </c>
      <c r="J22" s="449">
        <v>182695.9613</v>
      </c>
      <c r="K22" s="448">
        <v>0.30933646944845866</v>
      </c>
    </row>
    <row r="23" spans="2:11">
      <c r="B23" s="450">
        <v>44648</v>
      </c>
      <c r="C23" s="441" t="s">
        <v>758</v>
      </c>
      <c r="D23" s="441" t="s">
        <v>781</v>
      </c>
      <c r="E23" s="441" t="s">
        <v>782</v>
      </c>
      <c r="F23" s="448">
        <v>0.83236489999999996</v>
      </c>
      <c r="G23" s="493">
        <v>1.6025992843186758</v>
      </c>
      <c r="H23" s="439">
        <v>0.2</v>
      </c>
      <c r="I23" s="449">
        <v>292000</v>
      </c>
      <c r="J23" s="449">
        <v>182204</v>
      </c>
      <c r="K23" s="448">
        <v>0.39711855699152743</v>
      </c>
    </row>
    <row r="24" spans="2:11">
      <c r="B24" s="450">
        <v>44712</v>
      </c>
      <c r="C24" s="441" t="s">
        <v>758</v>
      </c>
      <c r="D24" s="441" t="s">
        <v>783</v>
      </c>
      <c r="E24" s="441" t="s">
        <v>784</v>
      </c>
      <c r="F24" s="448">
        <v>0.66727630000000004</v>
      </c>
      <c r="G24" s="493">
        <v>0.64116999199009683</v>
      </c>
      <c r="H24" s="439">
        <v>0.2</v>
      </c>
      <c r="I24" s="449">
        <v>42264.899999999994</v>
      </c>
      <c r="J24" s="449">
        <v>65918.399999999994</v>
      </c>
      <c r="K24" s="448">
        <v>0.44243974055852647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94BB9-ECB6-4781-B134-DC65E5048F80}">
  <sheetPr>
    <tabColor rgb="FF99FF99"/>
  </sheetPr>
  <dimension ref="A1:W750"/>
  <sheetViews>
    <sheetView showGridLines="0" topLeftCell="A34" zoomScale="85" zoomScaleNormal="85" workbookViewId="0">
      <pane xSplit="4" topLeftCell="E1" activePane="topRight" state="frozen"/>
      <selection activeCell="E55" sqref="E55:E62"/>
      <selection pane="topRight" activeCell="E55" sqref="E55:E62"/>
    </sheetView>
  </sheetViews>
  <sheetFormatPr defaultRowHeight="15.75" customHeight="1"/>
  <cols>
    <col min="1" max="2" width="6.375" style="267" customWidth="1"/>
    <col min="3" max="3" width="19.25" style="267" customWidth="1"/>
    <col min="4" max="4" width="20.125" style="267" bestFit="1" customWidth="1"/>
    <col min="5" max="5" width="14.875" style="267" bestFit="1" customWidth="1"/>
    <col min="6" max="6" width="13.375" style="267" customWidth="1"/>
    <col min="7" max="7" width="17.25" style="267" bestFit="1" customWidth="1"/>
    <col min="8" max="8" width="15.125" style="267" bestFit="1" customWidth="1"/>
    <col min="9" max="9" width="15.125" style="267" customWidth="1"/>
    <col min="10" max="10" width="17" style="267" customWidth="1"/>
    <col min="11" max="11" width="15.125" style="267" customWidth="1"/>
    <col min="12" max="12" width="13.375" style="267" customWidth="1"/>
    <col min="13" max="13" width="18" style="267" customWidth="1"/>
    <col min="14" max="14" width="12.875" style="267" bestFit="1" customWidth="1"/>
    <col min="15" max="15" width="48" style="267" customWidth="1"/>
    <col min="16" max="16" width="12.25" style="267" customWidth="1"/>
    <col min="17" max="17" width="15.125" style="267" customWidth="1"/>
    <col min="18" max="18" width="15.125" style="267" hidden="1" customWidth="1"/>
    <col min="19" max="19" width="3.125" style="267" hidden="1" customWidth="1"/>
    <col min="20" max="20" width="15.125" style="267" customWidth="1"/>
    <col min="21" max="21" width="17.875" style="267" customWidth="1"/>
    <col min="22" max="22" width="9" style="267"/>
    <col min="23" max="23" width="17.125" style="267" bestFit="1" customWidth="1"/>
    <col min="24" max="16384" width="9" style="267"/>
  </cols>
  <sheetData>
    <row r="1" spans="1:23" ht="15.75" customHeight="1">
      <c r="A1" s="50"/>
      <c r="B1" s="50"/>
      <c r="C1" s="335" t="s">
        <v>789</v>
      </c>
      <c r="D1" s="266"/>
      <c r="E1" s="266"/>
      <c r="F1" s="266"/>
      <c r="G1" s="266"/>
      <c r="H1" s="266"/>
      <c r="I1" s="266"/>
      <c r="J1" s="266"/>
      <c r="K1" s="266"/>
      <c r="R1" s="324" t="s">
        <v>757</v>
      </c>
    </row>
    <row r="2" spans="1:23" ht="15.75" customHeight="1" thickBot="1">
      <c r="A2" s="50"/>
      <c r="B2" s="50"/>
      <c r="C2" s="335"/>
      <c r="D2" s="266"/>
      <c r="E2" s="266"/>
      <c r="F2" s="266"/>
      <c r="G2" s="266"/>
      <c r="H2" s="266"/>
      <c r="I2" s="266"/>
      <c r="J2" s="266"/>
      <c r="K2" s="266"/>
      <c r="R2" s="324" t="s">
        <v>795</v>
      </c>
    </row>
    <row r="3" spans="1:23" ht="15.75" customHeight="1" thickBot="1">
      <c r="C3" s="337" t="s">
        <v>792</v>
      </c>
      <c r="E3" s="268"/>
      <c r="L3" s="269"/>
      <c r="N3" s="270"/>
      <c r="O3" s="271"/>
      <c r="P3" s="62"/>
      <c r="Q3" s="62"/>
      <c r="R3" s="62"/>
      <c r="S3" s="62"/>
      <c r="T3" s="62"/>
      <c r="U3" s="271"/>
    </row>
    <row r="4" spans="1:23" ht="15.75" customHeight="1" thickTop="1">
      <c r="C4" s="429" t="s">
        <v>790</v>
      </c>
      <c r="N4" s="270"/>
      <c r="O4" s="271"/>
      <c r="P4" s="271"/>
      <c r="Q4" s="271"/>
      <c r="R4" s="271"/>
      <c r="S4" s="271"/>
      <c r="T4" s="271"/>
      <c r="U4" s="271"/>
      <c r="V4" s="270"/>
    </row>
    <row r="5" spans="1:23" ht="15.75" customHeight="1" thickBot="1">
      <c r="C5" s="430" t="s">
        <v>791</v>
      </c>
      <c r="N5" s="270"/>
      <c r="O5" s="271"/>
      <c r="P5" s="271"/>
      <c r="Q5" s="271"/>
      <c r="R5" s="271"/>
      <c r="S5" s="271"/>
      <c r="T5" s="271"/>
      <c r="U5" s="271"/>
      <c r="V5" s="270"/>
    </row>
    <row r="6" spans="1:23" ht="15.75" customHeight="1" thickBot="1">
      <c r="M6" s="327" t="s">
        <v>62</v>
      </c>
      <c r="N6" s="328">
        <v>45199</v>
      </c>
      <c r="Q6" s="271"/>
      <c r="R6" s="271"/>
      <c r="S6" s="271"/>
      <c r="T6" s="271"/>
      <c r="U6" s="271"/>
    </row>
    <row r="7" spans="1:23" ht="15.75" customHeight="1" thickBot="1">
      <c r="J7" s="332" t="s">
        <v>858</v>
      </c>
      <c r="K7" s="331">
        <f>E64</f>
        <v>0.20899999999999999</v>
      </c>
      <c r="M7" s="329" t="s">
        <v>121</v>
      </c>
      <c r="N7" s="330">
        <v>45222</v>
      </c>
      <c r="Q7" s="274"/>
      <c r="R7" s="274"/>
      <c r="S7" s="271"/>
      <c r="T7" s="271"/>
      <c r="U7" s="271"/>
    </row>
    <row r="8" spans="1:23" ht="15.75" customHeight="1" thickBot="1">
      <c r="G8" s="276"/>
      <c r="H8" s="276"/>
      <c r="I8" s="276"/>
      <c r="J8" s="276"/>
      <c r="K8" s="276"/>
      <c r="N8" s="271"/>
      <c r="O8" s="271"/>
      <c r="P8" s="274"/>
      <c r="Q8" s="322" t="s">
        <v>759</v>
      </c>
      <c r="R8" s="274"/>
      <c r="W8" s="271"/>
    </row>
    <row r="9" spans="1:23" ht="15.75" customHeight="1" thickTop="1" thickBot="1">
      <c r="C9" s="334" t="s">
        <v>256</v>
      </c>
      <c r="D9" s="334" t="s">
        <v>44</v>
      </c>
      <c r="E9" s="334" t="s">
        <v>107</v>
      </c>
      <c r="F9" s="334" t="s">
        <v>46</v>
      </c>
      <c r="G9" s="334" t="s">
        <v>793</v>
      </c>
      <c r="H9" s="334" t="s">
        <v>794</v>
      </c>
      <c r="I9" s="334" t="s">
        <v>656</v>
      </c>
      <c r="J9" s="334" t="s">
        <v>442</v>
      </c>
      <c r="K9" s="334" t="s">
        <v>531</v>
      </c>
      <c r="L9" s="334" t="s">
        <v>731</v>
      </c>
      <c r="M9" s="334" t="s">
        <v>732</v>
      </c>
      <c r="N9" s="334" t="s">
        <v>733</v>
      </c>
      <c r="O9" s="334" t="s">
        <v>734</v>
      </c>
      <c r="P9" s="334" t="s">
        <v>63</v>
      </c>
      <c r="Q9" s="334" t="s">
        <v>122</v>
      </c>
      <c r="W9" s="271"/>
    </row>
    <row r="10" spans="1:23" ht="24.75" thickBot="1">
      <c r="A10" s="277"/>
      <c r="B10" s="277"/>
      <c r="C10" s="278">
        <v>1</v>
      </c>
      <c r="D10" s="279" t="s">
        <v>54</v>
      </c>
      <c r="E10" s="279" t="s">
        <v>56</v>
      </c>
      <c r="F10" s="281">
        <v>40738</v>
      </c>
      <c r="G10" s="264">
        <f>VLOOKUP(E10,'BETA(23.3Q) (2309)'!$D$4:$G$23,3,FALSE)</f>
        <v>0.70997120000000002</v>
      </c>
      <c r="H10" s="326">
        <f>VLOOKUP(E10,'BETA(23.3Q) (2309)'!$D$4:$G$23,4,FALSE)</f>
        <v>2.1769959810963155</v>
      </c>
      <c r="I10" s="265">
        <v>0.20900000000000002</v>
      </c>
      <c r="J10" s="338">
        <f>G10/(1+H10*(1-I10))</f>
        <v>0.26082667280270977</v>
      </c>
      <c r="K10" s="338">
        <f t="shared" ref="K10:K30" si="0">J10*(1+$H$31*(1-$K$7))</f>
        <v>0.65153114996579231</v>
      </c>
      <c r="L10" s="280" t="s">
        <v>259</v>
      </c>
      <c r="M10" s="280" t="s">
        <v>766</v>
      </c>
      <c r="N10" s="280" t="s">
        <v>736</v>
      </c>
      <c r="O10" s="280" t="s">
        <v>774</v>
      </c>
      <c r="P10" s="280">
        <f t="shared" ref="P10:P30" si="1">YEARFRAC(F10,EOMONTH($N$6,-2),1)</f>
        <v>12.047177759056446</v>
      </c>
      <c r="Q10" s="280" t="s">
        <v>729</v>
      </c>
      <c r="R10" s="267">
        <f>IF(Q10="O",1,0)</f>
        <v>1</v>
      </c>
      <c r="S10" s="267">
        <f>R10</f>
        <v>1</v>
      </c>
      <c r="W10" s="271"/>
    </row>
    <row r="11" spans="1:23" ht="24.75" thickBot="1">
      <c r="A11" s="277"/>
      <c r="B11" s="277"/>
      <c r="C11" s="278">
        <v>2</v>
      </c>
      <c r="D11" s="279" t="s">
        <v>0</v>
      </c>
      <c r="E11" s="279" t="s">
        <v>57</v>
      </c>
      <c r="F11" s="281">
        <v>40939</v>
      </c>
      <c r="G11" s="264">
        <f>VLOOKUP(E11,'BETA(23.3Q) (2309)'!$D$4:$G$23,3,FALSE)</f>
        <v>0.85449699999999995</v>
      </c>
      <c r="H11" s="326">
        <f>VLOOKUP(E11,'BETA(23.3Q) (2309)'!$D$4:$G$23,4,FALSE)</f>
        <v>2.7722010253543856</v>
      </c>
      <c r="I11" s="265">
        <v>0.20900000000000002</v>
      </c>
      <c r="J11" s="338">
        <f t="shared" ref="J11:J30" si="2">G11/(1+H11*(1-I11))</f>
        <v>0.26763156260776089</v>
      </c>
      <c r="K11" s="338">
        <f t="shared" si="0"/>
        <v>0.66852940260780269</v>
      </c>
      <c r="L11" s="280" t="s">
        <v>259</v>
      </c>
      <c r="M11" s="280" t="s">
        <v>735</v>
      </c>
      <c r="N11" s="280" t="s">
        <v>753</v>
      </c>
      <c r="O11" s="280" t="s">
        <v>752</v>
      </c>
      <c r="P11" s="280">
        <f t="shared" si="1"/>
        <v>11.496235455167694</v>
      </c>
      <c r="Q11" s="280" t="s">
        <v>729</v>
      </c>
      <c r="R11" s="267">
        <f t="shared" ref="R11:R29" si="3">IF(Q11="O",1,0)</f>
        <v>1</v>
      </c>
      <c r="S11" s="267">
        <f>S10+R11</f>
        <v>2</v>
      </c>
      <c r="W11" s="271"/>
    </row>
    <row r="12" spans="1:23" ht="12.75" thickBot="1">
      <c r="A12" s="277"/>
      <c r="B12" s="277"/>
      <c r="C12" s="278">
        <v>3</v>
      </c>
      <c r="D12" s="279" t="s">
        <v>51</v>
      </c>
      <c r="E12" s="279" t="s">
        <v>102</v>
      </c>
      <c r="F12" s="281">
        <v>42635</v>
      </c>
      <c r="G12" s="264">
        <f>VLOOKUP(E12,'BETA(23.3Q) (2309)'!$D$4:$G$23,3,FALSE)</f>
        <v>0.57713420000000004</v>
      </c>
      <c r="H12" s="326">
        <f>VLOOKUP(E12,'BETA(23.3Q) (2309)'!$D$4:$G$23,4,FALSE)</f>
        <v>1.2564905674622742</v>
      </c>
      <c r="I12" s="265">
        <v>0.20900000000000002</v>
      </c>
      <c r="J12" s="338">
        <f t="shared" si="2"/>
        <v>0.28945223932340919</v>
      </c>
      <c r="K12" s="338">
        <f t="shared" si="0"/>
        <v>0.72303629195623909</v>
      </c>
      <c r="L12" s="280" t="s">
        <v>259</v>
      </c>
      <c r="M12" s="280" t="s">
        <v>735</v>
      </c>
      <c r="N12" s="280" t="s">
        <v>738</v>
      </c>
      <c r="O12" s="280" t="s">
        <v>754</v>
      </c>
      <c r="P12" s="280">
        <f t="shared" si="1"/>
        <v>6.8528405201916494</v>
      </c>
      <c r="Q12" s="280" t="s">
        <v>729</v>
      </c>
      <c r="R12" s="267">
        <f t="shared" si="3"/>
        <v>1</v>
      </c>
      <c r="S12" s="267">
        <f t="shared" ref="S12:S29" si="4">S11+R12</f>
        <v>3</v>
      </c>
      <c r="W12" s="282"/>
    </row>
    <row r="13" spans="1:23" ht="24.75" thickBot="1">
      <c r="A13" s="277"/>
      <c r="B13" s="277"/>
      <c r="C13" s="278">
        <v>4</v>
      </c>
      <c r="D13" s="279" t="s">
        <v>49</v>
      </c>
      <c r="E13" s="279" t="s">
        <v>103</v>
      </c>
      <c r="F13" s="281">
        <v>43278</v>
      </c>
      <c r="G13" s="264">
        <f>VLOOKUP(E13,'BETA(23.3Q) (2309)'!$D$4:$G$23,3,FALSE)</f>
        <v>0.6077631</v>
      </c>
      <c r="H13" s="326">
        <f>VLOOKUP(E13,'BETA(23.3Q) (2309)'!$D$4:$G$23,4,FALSE)</f>
        <v>1.3517924561319032</v>
      </c>
      <c r="I13" s="265">
        <v>0.20900000000000002</v>
      </c>
      <c r="J13" s="338">
        <f t="shared" si="2"/>
        <v>0.29370924844345336</v>
      </c>
      <c r="K13" s="338">
        <f t="shared" si="0"/>
        <v>0.73367007422088959</v>
      </c>
      <c r="L13" s="280" t="s">
        <v>739</v>
      </c>
      <c r="M13" s="280" t="s">
        <v>756</v>
      </c>
      <c r="N13" s="280" t="s">
        <v>740</v>
      </c>
      <c r="O13" s="280" t="s">
        <v>755</v>
      </c>
      <c r="P13" s="280">
        <f t="shared" si="1"/>
        <v>5.0935645823824736</v>
      </c>
      <c r="Q13" s="280" t="s">
        <v>729</v>
      </c>
      <c r="R13" s="267">
        <f t="shared" si="3"/>
        <v>1</v>
      </c>
      <c r="S13" s="267">
        <f t="shared" si="4"/>
        <v>4</v>
      </c>
      <c r="W13" s="282"/>
    </row>
    <row r="14" spans="1:23" ht="36.75" thickBot="1">
      <c r="A14" s="277"/>
      <c r="B14" s="277"/>
      <c r="C14" s="278">
        <v>5</v>
      </c>
      <c r="D14" s="279" t="s">
        <v>47</v>
      </c>
      <c r="E14" s="279" t="s">
        <v>100</v>
      </c>
      <c r="F14" s="281">
        <v>43320</v>
      </c>
      <c r="G14" s="264">
        <f>VLOOKUP(E14,'BETA(23.3Q) (2309)'!$D$4:$G$23,3,FALSE)</f>
        <v>0.4961911</v>
      </c>
      <c r="H14" s="326">
        <f>VLOOKUP(E14,'BETA(23.3Q) (2309)'!$D$4:$G$23,4,FALSE)</f>
        <v>1.8840745848032749</v>
      </c>
      <c r="I14" s="265">
        <v>0.20900000000000002</v>
      </c>
      <c r="J14" s="338">
        <f t="shared" si="2"/>
        <v>0.19924928841251607</v>
      </c>
      <c r="K14" s="338">
        <f t="shared" si="0"/>
        <v>0.49771412031723666</v>
      </c>
      <c r="L14" s="280" t="s">
        <v>344</v>
      </c>
      <c r="M14" s="280" t="s">
        <v>756</v>
      </c>
      <c r="N14" s="280" t="s">
        <v>737</v>
      </c>
      <c r="O14" s="280" t="s">
        <v>751</v>
      </c>
      <c r="P14" s="280">
        <f t="shared" si="1"/>
        <v>4.9785486079415788</v>
      </c>
      <c r="Q14" s="280" t="s">
        <v>729</v>
      </c>
      <c r="R14" s="267">
        <f t="shared" si="3"/>
        <v>1</v>
      </c>
      <c r="S14" s="267">
        <f t="shared" si="4"/>
        <v>5</v>
      </c>
      <c r="W14" s="282"/>
    </row>
    <row r="15" spans="1:23" ht="12.75" thickBot="1">
      <c r="A15" s="277"/>
      <c r="B15" s="277"/>
      <c r="C15" s="278">
        <v>6</v>
      </c>
      <c r="D15" s="279" t="s">
        <v>60</v>
      </c>
      <c r="E15" s="279" t="s">
        <v>104</v>
      </c>
      <c r="F15" s="281">
        <v>43768</v>
      </c>
      <c r="G15" s="264">
        <f>VLOOKUP(E15,'BETA(23.3Q) (2309)'!$D$4:$G$23,3,FALSE)</f>
        <v>0.57448129999999997</v>
      </c>
      <c r="H15" s="326">
        <f>VLOOKUP(E15,'BETA(23.3Q) (2309)'!$D$4:$G$23,4,FALSE)</f>
        <v>1.4307153308433227</v>
      </c>
      <c r="I15" s="265">
        <v>0.23100000000000001</v>
      </c>
      <c r="J15" s="338">
        <f t="shared" si="2"/>
        <v>0.27353385623458903</v>
      </c>
      <c r="K15" s="338">
        <f t="shared" si="0"/>
        <v>0.68327301802412899</v>
      </c>
      <c r="L15" s="280" t="s">
        <v>344</v>
      </c>
      <c r="M15" s="280" t="s">
        <v>735</v>
      </c>
      <c r="N15" s="280" t="s">
        <v>740</v>
      </c>
      <c r="O15" s="280" t="s">
        <v>741</v>
      </c>
      <c r="P15" s="280">
        <f t="shared" si="1"/>
        <v>3.751369112814896</v>
      </c>
      <c r="Q15" s="280" t="s">
        <v>729</v>
      </c>
      <c r="R15" s="267">
        <f t="shared" si="3"/>
        <v>1</v>
      </c>
      <c r="S15" s="267">
        <f t="shared" si="4"/>
        <v>6</v>
      </c>
      <c r="W15" s="282"/>
    </row>
    <row r="16" spans="1:23" ht="36.75" thickBot="1">
      <c r="A16" s="277"/>
      <c r="B16" s="277"/>
      <c r="C16" s="278">
        <v>7</v>
      </c>
      <c r="D16" s="279" t="s">
        <v>58</v>
      </c>
      <c r="E16" s="279" t="s">
        <v>105</v>
      </c>
      <c r="F16" s="281">
        <v>43804</v>
      </c>
      <c r="G16" s="264">
        <f>VLOOKUP(E16,'BETA(23.3Q) (2309)'!$D$4:$G$23,3,FALSE)</f>
        <v>0.57273189999999996</v>
      </c>
      <c r="H16" s="326">
        <f>VLOOKUP(E16,'BETA(23.3Q) (2309)'!$D$4:$G$23,4,FALSE)</f>
        <v>0</v>
      </c>
      <c r="I16" s="265">
        <v>0.20900000000000002</v>
      </c>
      <c r="J16" s="338">
        <f t="shared" si="2"/>
        <v>0.57273189999999996</v>
      </c>
      <c r="K16" s="338">
        <f t="shared" si="0"/>
        <v>1.4306538108981943</v>
      </c>
      <c r="L16" s="280" t="s">
        <v>344</v>
      </c>
      <c r="M16" s="280" t="s">
        <v>742</v>
      </c>
      <c r="N16" s="280" t="s">
        <v>737</v>
      </c>
      <c r="O16" s="280" t="s">
        <v>764</v>
      </c>
      <c r="P16" s="280">
        <f t="shared" si="1"/>
        <v>3.6527929901423879</v>
      </c>
      <c r="Q16" s="280" t="s">
        <v>758</v>
      </c>
      <c r="R16" s="267">
        <f t="shared" si="3"/>
        <v>0</v>
      </c>
      <c r="S16" s="267">
        <f t="shared" si="4"/>
        <v>6</v>
      </c>
      <c r="W16" s="282"/>
    </row>
    <row r="17" spans="1:23" ht="24.75" thickBot="1">
      <c r="A17" s="277"/>
      <c r="B17" s="277"/>
      <c r="C17" s="278">
        <v>8</v>
      </c>
      <c r="D17" s="278" t="s">
        <v>761</v>
      </c>
      <c r="E17" s="278" t="s">
        <v>106</v>
      </c>
      <c r="F17" s="283">
        <v>44028</v>
      </c>
      <c r="G17" s="264">
        <f>VLOOKUP(E17,'BETA(23.3Q) (2309)'!$D$4:$G$23,3,FALSE)</f>
        <v>0.67662940000000005</v>
      </c>
      <c r="H17" s="326">
        <f>VLOOKUP(E17,'BETA(23.3Q) (2309)'!$D$4:$G$23,4,FALSE)</f>
        <v>0.98471408903994184</v>
      </c>
      <c r="I17" s="265">
        <v>0.20899999999999999</v>
      </c>
      <c r="J17" s="338">
        <f t="shared" si="2"/>
        <v>0.3803620416630063</v>
      </c>
      <c r="K17" s="338">
        <f t="shared" si="0"/>
        <v>0.95012414085228669</v>
      </c>
      <c r="L17" s="280" t="s">
        <v>344</v>
      </c>
      <c r="M17" s="280" t="s">
        <v>762</v>
      </c>
      <c r="N17" s="280" t="s">
        <v>765</v>
      </c>
      <c r="O17" s="280" t="s">
        <v>763</v>
      </c>
      <c r="P17" s="280">
        <f t="shared" si="1"/>
        <v>3.0390143737166326</v>
      </c>
      <c r="Q17" s="280" t="s">
        <v>758</v>
      </c>
      <c r="R17" s="267">
        <f t="shared" si="3"/>
        <v>0</v>
      </c>
      <c r="S17" s="267">
        <f t="shared" si="4"/>
        <v>6</v>
      </c>
      <c r="W17" s="266"/>
    </row>
    <row r="18" spans="1:23" ht="24.75" thickBot="1">
      <c r="A18" s="277"/>
      <c r="B18" s="277"/>
      <c r="C18" s="278">
        <v>9</v>
      </c>
      <c r="D18" s="278" t="s">
        <v>114</v>
      </c>
      <c r="E18" s="278" t="s">
        <v>117</v>
      </c>
      <c r="F18" s="283">
        <v>44048</v>
      </c>
      <c r="G18" s="264">
        <f>VLOOKUP(E18,'BETA(23.3Q) (2309)'!$D$4:$G$23,3,FALSE)</f>
        <v>0.68418239999999997</v>
      </c>
      <c r="H18" s="326">
        <f>VLOOKUP(E18,'BETA(23.3Q) (2309)'!$D$4:$G$23,4,FALSE)</f>
        <v>2.3838963338260775</v>
      </c>
      <c r="I18" s="265">
        <v>0.20900000000000002</v>
      </c>
      <c r="J18" s="338">
        <f t="shared" si="2"/>
        <v>0.2370972068061406</v>
      </c>
      <c r="K18" s="338">
        <f t="shared" si="0"/>
        <v>0.59225620656108446</v>
      </c>
      <c r="L18" s="280" t="s">
        <v>344</v>
      </c>
      <c r="M18" s="280" t="s">
        <v>735</v>
      </c>
      <c r="N18" s="280" t="s">
        <v>740</v>
      </c>
      <c r="O18" s="280" t="s">
        <v>767</v>
      </c>
      <c r="P18" s="280">
        <f t="shared" si="1"/>
        <v>2.9842573579739904</v>
      </c>
      <c r="Q18" s="280" t="s">
        <v>729</v>
      </c>
      <c r="R18" s="267">
        <f t="shared" si="3"/>
        <v>1</v>
      </c>
      <c r="S18" s="267">
        <f t="shared" si="4"/>
        <v>7</v>
      </c>
      <c r="T18" s="270"/>
    </row>
    <row r="19" spans="1:23" ht="36.75" thickBot="1">
      <c r="A19" s="277"/>
      <c r="B19" s="277"/>
      <c r="C19" s="278">
        <v>10</v>
      </c>
      <c r="D19" s="278" t="s">
        <v>112</v>
      </c>
      <c r="E19" s="278" t="s">
        <v>118</v>
      </c>
      <c r="F19" s="283">
        <v>44048</v>
      </c>
      <c r="G19" s="264">
        <f>VLOOKUP(E19,'BETA(23.3Q) (2309)'!$D$4:$G$23,3,FALSE)</f>
        <v>0.62188370000000004</v>
      </c>
      <c r="H19" s="326">
        <f>VLOOKUP(E19,'BETA(23.3Q) (2309)'!$D$4:$G$23,4,FALSE)</f>
        <v>1.1114868998266849</v>
      </c>
      <c r="I19" s="265">
        <v>0.20900000000000002</v>
      </c>
      <c r="J19" s="338">
        <f t="shared" si="2"/>
        <v>0.3309324645935961</v>
      </c>
      <c r="K19" s="338">
        <f t="shared" si="0"/>
        <v>0.82665168750118523</v>
      </c>
      <c r="L19" s="280" t="s">
        <v>344</v>
      </c>
      <c r="M19" s="280" t="s">
        <v>762</v>
      </c>
      <c r="N19" s="280" t="s">
        <v>768</v>
      </c>
      <c r="O19" s="280" t="s">
        <v>769</v>
      </c>
      <c r="P19" s="280">
        <f t="shared" si="1"/>
        <v>2.9842573579739904</v>
      </c>
      <c r="Q19" s="280" t="s">
        <v>758</v>
      </c>
      <c r="R19" s="267">
        <f t="shared" si="3"/>
        <v>0</v>
      </c>
      <c r="S19" s="267">
        <f t="shared" si="4"/>
        <v>7</v>
      </c>
    </row>
    <row r="20" spans="1:23" ht="48.75" thickBot="1">
      <c r="A20" s="277"/>
      <c r="B20" s="277"/>
      <c r="C20" s="278">
        <v>11</v>
      </c>
      <c r="D20" s="278" t="s">
        <v>110</v>
      </c>
      <c r="E20" s="278" t="s">
        <v>119</v>
      </c>
      <c r="F20" s="283">
        <v>44050</v>
      </c>
      <c r="G20" s="264">
        <f>VLOOKUP(E20,'BETA(23.3Q) (2309)'!$D$4:$G$23,3,FALSE)</f>
        <v>0.72436429999999996</v>
      </c>
      <c r="H20" s="326">
        <f>VLOOKUP(E20,'BETA(23.3Q) (2309)'!$D$4:$G$23,4,FALSE)</f>
        <v>1.241834491242547</v>
      </c>
      <c r="I20" s="265">
        <v>0.23100000000000001</v>
      </c>
      <c r="J20" s="338">
        <f t="shared" si="2"/>
        <v>0.3705243721526344</v>
      </c>
      <c r="K20" s="338">
        <f t="shared" si="0"/>
        <v>0.92555016588185013</v>
      </c>
      <c r="L20" s="280" t="s">
        <v>344</v>
      </c>
      <c r="M20" s="280" t="s">
        <v>771</v>
      </c>
      <c r="N20" s="280" t="s">
        <v>1036</v>
      </c>
      <c r="O20" s="280" t="s">
        <v>770</v>
      </c>
      <c r="P20" s="280">
        <f t="shared" si="1"/>
        <v>2.9787816563997263</v>
      </c>
      <c r="Q20" s="280" t="s">
        <v>758</v>
      </c>
      <c r="R20" s="267">
        <f t="shared" si="3"/>
        <v>0</v>
      </c>
      <c r="S20" s="267">
        <f t="shared" si="4"/>
        <v>7</v>
      </c>
    </row>
    <row r="21" spans="1:23" ht="24.75" thickBot="1">
      <c r="A21" s="277"/>
      <c r="B21" s="277"/>
      <c r="C21" s="278">
        <v>12</v>
      </c>
      <c r="D21" s="278" t="s">
        <v>109</v>
      </c>
      <c r="E21" s="278" t="s">
        <v>116</v>
      </c>
      <c r="F21" s="283">
        <v>44074</v>
      </c>
      <c r="G21" s="264">
        <f>VLOOKUP(E21,'BETA(23.3Q) (2309)'!$D$4:$G$23,3,FALSE)</f>
        <v>0.64507809999999999</v>
      </c>
      <c r="H21" s="326">
        <f>VLOOKUP(E21,'BETA(23.3Q) (2309)'!$D$4:$G$23,4,FALSE)</f>
        <v>1.4239648938086895</v>
      </c>
      <c r="I21" s="265">
        <v>0.23100000000000001</v>
      </c>
      <c r="J21" s="338">
        <f t="shared" si="2"/>
        <v>0.30790891151002125</v>
      </c>
      <c r="K21" s="338">
        <f t="shared" si="0"/>
        <v>0.76914007699121845</v>
      </c>
      <c r="L21" s="280" t="s">
        <v>344</v>
      </c>
      <c r="M21" s="280" t="s">
        <v>735</v>
      </c>
      <c r="N21" s="280" t="s">
        <v>744</v>
      </c>
      <c r="O21" s="280" t="s">
        <v>772</v>
      </c>
      <c r="P21" s="280">
        <f t="shared" si="1"/>
        <v>2.9130732375085557</v>
      </c>
      <c r="Q21" s="280" t="s">
        <v>758</v>
      </c>
      <c r="R21" s="267">
        <f t="shared" si="3"/>
        <v>0</v>
      </c>
      <c r="S21" s="267">
        <f t="shared" si="4"/>
        <v>7</v>
      </c>
    </row>
    <row r="22" spans="1:23" ht="12.75" thickBot="1">
      <c r="A22" s="277"/>
      <c r="B22" s="277"/>
      <c r="C22" s="278">
        <v>13</v>
      </c>
      <c r="D22" s="278" t="s">
        <v>746</v>
      </c>
      <c r="E22" s="278" t="s">
        <v>258</v>
      </c>
      <c r="F22" s="283">
        <v>44188</v>
      </c>
      <c r="G22" s="264">
        <f>VLOOKUP(E22,'BETA(23.3Q) (2309)'!$D$4:$G$23,3,FALSE)</f>
        <v>0.75584169999999995</v>
      </c>
      <c r="H22" s="326">
        <f>VLOOKUP(E22,'BETA(23.3Q) (2309)'!$D$4:$G$23,4,FALSE)</f>
        <v>1.3170860413327707</v>
      </c>
      <c r="I22" s="265" t="e">
        <v>#VALUE!</v>
      </c>
      <c r="J22" s="338" t="e">
        <f t="shared" si="2"/>
        <v>#VALUE!</v>
      </c>
      <c r="K22" s="338" t="e">
        <f t="shared" si="0"/>
        <v>#VALUE!</v>
      </c>
      <c r="L22" s="280" t="s">
        <v>344</v>
      </c>
      <c r="M22" s="280" t="s">
        <v>742</v>
      </c>
      <c r="N22" s="280" t="s">
        <v>743</v>
      </c>
      <c r="O22" s="280" t="s">
        <v>745</v>
      </c>
      <c r="P22" s="280">
        <f t="shared" si="1"/>
        <v>2.6009582477754964</v>
      </c>
      <c r="Q22" s="280" t="s">
        <v>758</v>
      </c>
      <c r="R22" s="267">
        <f t="shared" si="3"/>
        <v>0</v>
      </c>
      <c r="S22" s="267">
        <f t="shared" si="4"/>
        <v>7</v>
      </c>
    </row>
    <row r="23" spans="1:23" ht="15.75" customHeight="1" thickBot="1">
      <c r="A23" s="277"/>
      <c r="B23" s="277"/>
      <c r="C23" s="278">
        <v>14</v>
      </c>
      <c r="D23" s="278" t="s">
        <v>541</v>
      </c>
      <c r="E23" s="278" t="s">
        <v>545</v>
      </c>
      <c r="F23" s="285">
        <v>44435</v>
      </c>
      <c r="G23" s="264">
        <f>VLOOKUP(E23,'BETA(23.3Q) (2309)'!$D$4:$G$23,3,FALSE)</f>
        <v>0.6130217</v>
      </c>
      <c r="H23" s="326">
        <f>VLOOKUP(E23,'BETA(23.3Q) (2309)'!$D$4:$G$23,4,FALSE)</f>
        <v>2.7052948979968185</v>
      </c>
      <c r="I23" s="265">
        <v>9.9000000000000019E-2</v>
      </c>
      <c r="J23" s="338">
        <f t="shared" si="2"/>
        <v>0.17833510535756103</v>
      </c>
      <c r="K23" s="338">
        <f t="shared" si="0"/>
        <v>0.44547160389830859</v>
      </c>
      <c r="L23" s="280"/>
      <c r="M23" s="280"/>
      <c r="N23" s="280"/>
      <c r="O23" s="280"/>
      <c r="P23" s="280">
        <f t="shared" si="1"/>
        <v>1.9260273972602739</v>
      </c>
      <c r="Q23" s="280" t="s">
        <v>758</v>
      </c>
      <c r="R23" s="267">
        <f t="shared" si="3"/>
        <v>0</v>
      </c>
      <c r="S23" s="267">
        <f t="shared" si="4"/>
        <v>7</v>
      </c>
    </row>
    <row r="24" spans="1:23" ht="15.75" customHeight="1" thickBot="1">
      <c r="A24" s="277"/>
      <c r="B24" s="277"/>
      <c r="C24" s="278">
        <v>15</v>
      </c>
      <c r="D24" s="278" t="s">
        <v>747</v>
      </c>
      <c r="E24" s="278" t="s">
        <v>547</v>
      </c>
      <c r="F24" s="285">
        <v>44453</v>
      </c>
      <c r="G24" s="264">
        <f>VLOOKUP(E24,'BETA(23.3Q) (2309)'!$D$4:$G$23,3,FALSE)</f>
        <v>0.60246540000000004</v>
      </c>
      <c r="H24" s="326">
        <f>VLOOKUP(E24,'BETA(23.3Q) (2309)'!$D$4:$G$23,4,FALSE)</f>
        <v>1.6354101479973728</v>
      </c>
      <c r="I24" s="265" t="e">
        <v>#VALUE!</v>
      </c>
      <c r="J24" s="338" t="e">
        <f t="shared" si="2"/>
        <v>#VALUE!</v>
      </c>
      <c r="K24" s="338" t="e">
        <f t="shared" si="0"/>
        <v>#VALUE!</v>
      </c>
      <c r="L24" s="280"/>
      <c r="M24" s="280"/>
      <c r="N24" s="280"/>
      <c r="O24" s="280"/>
      <c r="P24" s="280">
        <f t="shared" si="1"/>
        <v>1.8767123287671232</v>
      </c>
      <c r="Q24" s="280" t="s">
        <v>758</v>
      </c>
      <c r="R24" s="267">
        <f t="shared" si="3"/>
        <v>0</v>
      </c>
      <c r="S24" s="267">
        <f t="shared" si="4"/>
        <v>7</v>
      </c>
    </row>
    <row r="25" spans="1:23" ht="15.75" customHeight="1" thickBot="1">
      <c r="A25" s="277"/>
      <c r="B25" s="277"/>
      <c r="C25" s="278">
        <v>16</v>
      </c>
      <c r="D25" s="278" t="s">
        <v>748</v>
      </c>
      <c r="E25" s="278" t="s">
        <v>721</v>
      </c>
      <c r="F25" s="285">
        <v>44518</v>
      </c>
      <c r="G25" s="264">
        <f>VLOOKUP(E25,'BETA(23.3Q) (2309)'!$D$4:$G$23,3,FALSE)</f>
        <v>0.6152552</v>
      </c>
      <c r="H25" s="326">
        <f>VLOOKUP(E25,'BETA(23.3Q) (2309)'!$D$4:$G$23,4,FALSE)</f>
        <v>2.7169806740256064</v>
      </c>
      <c r="I25" s="265">
        <v>0.20900000000000002</v>
      </c>
      <c r="J25" s="338">
        <f t="shared" si="2"/>
        <v>0.19537296500810503</v>
      </c>
      <c r="K25" s="338">
        <f t="shared" si="0"/>
        <v>0.48803127071379304</v>
      </c>
      <c r="L25" s="280"/>
      <c r="M25" s="280"/>
      <c r="N25" s="280"/>
      <c r="O25" s="280"/>
      <c r="P25" s="280">
        <f t="shared" si="1"/>
        <v>1.6986301369863013</v>
      </c>
      <c r="Q25" s="280" t="s">
        <v>758</v>
      </c>
      <c r="R25" s="267">
        <f t="shared" si="3"/>
        <v>0</v>
      </c>
      <c r="S25" s="267">
        <f t="shared" si="4"/>
        <v>7</v>
      </c>
    </row>
    <row r="26" spans="1:23" ht="15.75" customHeight="1" thickBot="1">
      <c r="A26" s="277"/>
      <c r="B26" s="277"/>
      <c r="C26" s="278">
        <v>17</v>
      </c>
      <c r="D26" s="278" t="s">
        <v>717</v>
      </c>
      <c r="E26" s="278" t="s">
        <v>722</v>
      </c>
      <c r="F26" s="285">
        <v>44533</v>
      </c>
      <c r="G26" s="264">
        <f>VLOOKUP(E26,'BETA(23.3Q) (2309)'!$D$4:$G$23,3,FALSE)</f>
        <v>0.64775229999999995</v>
      </c>
      <c r="H26" s="326">
        <f>VLOOKUP(E26,'BETA(23.3Q) (2309)'!$D$4:$G$23,4,FALSE)</f>
        <v>2.2511011899066937</v>
      </c>
      <c r="I26" s="265">
        <v>9.9000000000000019E-2</v>
      </c>
      <c r="J26" s="338">
        <f t="shared" si="2"/>
        <v>0.21390373133517701</v>
      </c>
      <c r="K26" s="338">
        <f t="shared" si="0"/>
        <v>0.53432013896906128</v>
      </c>
      <c r="L26" s="280"/>
      <c r="M26" s="280"/>
      <c r="N26" s="280"/>
      <c r="O26" s="280"/>
      <c r="P26" s="280">
        <f t="shared" si="1"/>
        <v>1.6575342465753424</v>
      </c>
      <c r="Q26" s="280" t="s">
        <v>758</v>
      </c>
      <c r="R26" s="267">
        <f t="shared" si="3"/>
        <v>0</v>
      </c>
      <c r="S26" s="267">
        <f t="shared" si="4"/>
        <v>7</v>
      </c>
    </row>
    <row r="27" spans="1:23" ht="15.75" customHeight="1" thickBot="1">
      <c r="A27" s="277"/>
      <c r="B27" s="277"/>
      <c r="C27" s="278">
        <v>18</v>
      </c>
      <c r="D27" s="278" t="s">
        <v>718</v>
      </c>
      <c r="E27" s="278" t="s">
        <v>723</v>
      </c>
      <c r="F27" s="285">
        <v>44540</v>
      </c>
      <c r="G27" s="264">
        <f>VLOOKUP(E27,'BETA(23.3Q) (2309)'!$D$4:$G$23,3,FALSE)</f>
        <v>0.69443770000000005</v>
      </c>
      <c r="H27" s="326">
        <f>VLOOKUP(E27,'BETA(23.3Q) (2309)'!$D$4:$G$23,4,FALSE)</f>
        <v>1.4328339812387658</v>
      </c>
      <c r="I27" s="265">
        <v>9.9000000000000019E-2</v>
      </c>
      <c r="J27" s="338">
        <f t="shared" si="2"/>
        <v>0.30311773311751644</v>
      </c>
      <c r="K27" s="338">
        <f t="shared" si="0"/>
        <v>0.75717196830732969</v>
      </c>
      <c r="L27" s="280"/>
      <c r="M27" s="280"/>
      <c r="N27" s="280"/>
      <c r="O27" s="280"/>
      <c r="P27" s="280">
        <f t="shared" si="1"/>
        <v>1.6383561643835616</v>
      </c>
      <c r="Q27" s="280" t="s">
        <v>758</v>
      </c>
      <c r="R27" s="267">
        <f t="shared" si="3"/>
        <v>0</v>
      </c>
      <c r="S27" s="267">
        <f t="shared" si="4"/>
        <v>7</v>
      </c>
    </row>
    <row r="28" spans="1:23" ht="15.75" customHeight="1" thickBot="1">
      <c r="A28" s="277"/>
      <c r="B28" s="277"/>
      <c r="C28" s="278">
        <v>19</v>
      </c>
      <c r="D28" s="278" t="s">
        <v>719</v>
      </c>
      <c r="E28" s="278" t="s">
        <v>724</v>
      </c>
      <c r="F28" s="285">
        <v>44648</v>
      </c>
      <c r="G28" s="264">
        <f>VLOOKUP(E28,'BETA(23.3Q) (2309)'!$D$4:$G$23,3,FALSE)</f>
        <v>0.8724267</v>
      </c>
      <c r="H28" s="326">
        <f>VLOOKUP(E28,'BETA(23.3Q) (2309)'!$D$4:$G$23,4,FALSE)</f>
        <v>1.6151335803971458</v>
      </c>
      <c r="I28" s="265" t="e">
        <v>#VALUE!</v>
      </c>
      <c r="J28" s="338" t="e">
        <f t="shared" si="2"/>
        <v>#VALUE!</v>
      </c>
      <c r="K28" s="338" t="e">
        <f t="shared" si="0"/>
        <v>#VALUE!</v>
      </c>
      <c r="L28" s="280"/>
      <c r="M28" s="280"/>
      <c r="N28" s="280"/>
      <c r="O28" s="280"/>
      <c r="P28" s="280">
        <f t="shared" si="1"/>
        <v>1.3424657534246576</v>
      </c>
      <c r="Q28" s="280" t="s">
        <v>758</v>
      </c>
      <c r="R28" s="267">
        <f t="shared" si="3"/>
        <v>0</v>
      </c>
      <c r="S28" s="267">
        <f t="shared" si="4"/>
        <v>7</v>
      </c>
    </row>
    <row r="29" spans="1:23" ht="15.75" customHeight="1" thickBot="1">
      <c r="A29" s="277"/>
      <c r="B29" s="277"/>
      <c r="C29" s="278">
        <v>20</v>
      </c>
      <c r="D29" s="278" t="s">
        <v>720</v>
      </c>
      <c r="E29" s="278" t="s">
        <v>725</v>
      </c>
      <c r="F29" s="285">
        <v>44712</v>
      </c>
      <c r="G29" s="264" t="e">
        <f>VLOOKUP(E29,'BETA(23.3Q) (2309)'!$D$4:$G$23,3,FALSE)</f>
        <v>#N/A</v>
      </c>
      <c r="H29" s="326" t="e">
        <f>VLOOKUP(E29,'BETA(23.3Q) (2309)'!$D$4:$G$23,4,FALSE)</f>
        <v>#N/A</v>
      </c>
      <c r="I29" s="265">
        <v>9.9000000000000019E-2</v>
      </c>
      <c r="J29" s="339" t="e">
        <f t="shared" si="2"/>
        <v>#N/A</v>
      </c>
      <c r="K29" s="339" t="e">
        <f t="shared" si="0"/>
        <v>#N/A</v>
      </c>
      <c r="L29" s="280"/>
      <c r="M29" s="280"/>
      <c r="N29" s="280"/>
      <c r="O29" s="280"/>
      <c r="P29" s="280">
        <f t="shared" si="1"/>
        <v>1.167123287671233</v>
      </c>
      <c r="Q29" s="280" t="s">
        <v>758</v>
      </c>
      <c r="R29" s="267">
        <f t="shared" si="3"/>
        <v>0</v>
      </c>
      <c r="S29" s="267">
        <f t="shared" si="4"/>
        <v>7</v>
      </c>
    </row>
    <row r="30" spans="1:23" ht="15.75" customHeight="1" thickBot="1">
      <c r="A30" s="277"/>
      <c r="B30" s="277"/>
      <c r="C30" s="278">
        <v>21</v>
      </c>
      <c r="D30" s="278" t="s">
        <v>1000</v>
      </c>
      <c r="E30" s="278" t="s">
        <v>1001</v>
      </c>
      <c r="F30" s="285">
        <v>44840</v>
      </c>
      <c r="G30" s="264" t="e">
        <f>VLOOKUP(E30,'BETA(23.3Q) (2309)'!$D$4:$G$23,3,FALSE)</f>
        <v>#N/A</v>
      </c>
      <c r="H30" s="326" t="e">
        <f>VLOOKUP(E30,'BETA(23.3Q) (2309)'!$D$4:$G$23,4,FALSE)</f>
        <v>#N/A</v>
      </c>
      <c r="I30" s="265" t="e">
        <v>#N/A</v>
      </c>
      <c r="J30" s="339" t="e">
        <f t="shared" si="2"/>
        <v>#N/A</v>
      </c>
      <c r="K30" s="339" t="e">
        <f t="shared" si="0"/>
        <v>#N/A</v>
      </c>
      <c r="L30" s="280"/>
      <c r="M30" s="280"/>
      <c r="N30" s="280"/>
      <c r="O30" s="280"/>
      <c r="P30" s="280">
        <f t="shared" si="1"/>
        <v>0.81643835616438354</v>
      </c>
      <c r="Q30" s="280" t="s">
        <v>758</v>
      </c>
    </row>
    <row r="31" spans="1:23" ht="15.75" customHeight="1" thickBot="1">
      <c r="A31" s="286"/>
      <c r="B31" s="286"/>
      <c r="C31" s="40" t="s">
        <v>773</v>
      </c>
      <c r="D31" s="287"/>
      <c r="E31" s="287"/>
      <c r="F31" s="288"/>
      <c r="G31" s="341">
        <f>AVERAGEIF($Q$10:$Q$29,"O",G10:G30)</f>
        <v>0.64346004285714287</v>
      </c>
      <c r="H31" s="342">
        <f>AVERAGEIF($Q$10:$Q$29,"O",H10:H30)</f>
        <v>1.893738039931079</v>
      </c>
      <c r="I31" s="336"/>
      <c r="J31" s="341">
        <f t="shared" ref="J31:K31" si="5">AVERAGEIF($Q$10:$Q$29,"O",J10:J30)</f>
        <v>0.26021429637579702</v>
      </c>
      <c r="K31" s="341">
        <f t="shared" si="5"/>
        <v>0.65000146623616772</v>
      </c>
      <c r="L31" s="290"/>
      <c r="O31" s="284"/>
      <c r="P31" s="284"/>
      <c r="Q31" s="284"/>
    </row>
    <row r="32" spans="1:23" ht="15.75" customHeight="1">
      <c r="A32" s="286"/>
      <c r="B32" s="286"/>
      <c r="C32" s="275" t="s">
        <v>108</v>
      </c>
      <c r="D32" s="287"/>
      <c r="E32" s="287"/>
      <c r="F32" s="288"/>
      <c r="G32" s="289"/>
      <c r="H32" s="171"/>
      <c r="I32" s="171"/>
      <c r="J32" s="292"/>
      <c r="K32" s="292"/>
      <c r="L32" s="290"/>
      <c r="O32" s="284"/>
      <c r="P32" s="284"/>
      <c r="Q32" s="284"/>
    </row>
    <row r="33" spans="1:17" ht="15.75" customHeight="1">
      <c r="A33" s="286"/>
      <c r="B33" s="286"/>
      <c r="C33" s="291"/>
      <c r="D33" s="287"/>
      <c r="E33" s="287"/>
      <c r="F33" s="288"/>
      <c r="G33" s="289"/>
      <c r="H33" s="171"/>
      <c r="I33" s="171"/>
      <c r="J33" s="292"/>
      <c r="K33" s="292"/>
      <c r="L33" s="290"/>
      <c r="O33" s="284"/>
      <c r="P33" s="284"/>
      <c r="Q33" s="284"/>
    </row>
    <row r="34" spans="1:17" ht="15.75" customHeight="1">
      <c r="A34" s="286"/>
      <c r="B34" s="286"/>
      <c r="C34" s="291"/>
      <c r="D34" s="287"/>
      <c r="E34" s="287"/>
      <c r="F34" s="288"/>
      <c r="G34" s="289"/>
      <c r="H34" s="171"/>
      <c r="I34" s="171"/>
      <c r="J34" s="292"/>
      <c r="K34" s="292"/>
      <c r="L34" s="290"/>
      <c r="O34" s="284"/>
      <c r="P34" s="284"/>
      <c r="Q34" s="284"/>
    </row>
    <row r="35" spans="1:17" ht="15.75" customHeight="1">
      <c r="A35" s="286"/>
      <c r="B35" s="286"/>
      <c r="C35" s="291"/>
      <c r="D35" s="287"/>
      <c r="E35" s="287"/>
      <c r="F35" s="288"/>
      <c r="G35" s="289"/>
      <c r="H35" s="171"/>
      <c r="I35" s="171"/>
      <c r="J35" s="292"/>
      <c r="K35" s="292"/>
      <c r="L35" s="290"/>
      <c r="O35" s="284"/>
      <c r="P35" s="284"/>
      <c r="Q35" s="284"/>
    </row>
    <row r="36" spans="1:17" s="293" customFormat="1" ht="15.75" customHeight="1">
      <c r="N36" s="79"/>
      <c r="O36" s="79"/>
      <c r="P36" s="79"/>
      <c r="Q36" s="294"/>
    </row>
    <row r="37" spans="1:17" s="295" customFormat="1" ht="17.25" thickBot="1">
      <c r="C37" s="323" t="s">
        <v>760</v>
      </c>
    </row>
    <row r="38" spans="1:17" s="295" customFormat="1" ht="12.75" thickBot="1">
      <c r="C38" s="296" t="s">
        <v>338</v>
      </c>
      <c r="D38" s="296" t="s">
        <v>339</v>
      </c>
      <c r="E38" s="296" t="s">
        <v>530</v>
      </c>
      <c r="F38" s="296" t="s">
        <v>730</v>
      </c>
      <c r="G38" s="296" t="s">
        <v>533</v>
      </c>
      <c r="H38" s="297" t="s">
        <v>531</v>
      </c>
    </row>
    <row r="39" spans="1:17" s="295" customFormat="1" ht="12.75" thickBot="1">
      <c r="A39" s="343">
        <v>1</v>
      </c>
      <c r="B39" s="343"/>
      <c r="C39" s="298" t="str">
        <f t="shared" ref="C39:C50" si="6">IFERROR(INDEX($D$10:$D$29,MATCH(A39,$S$10:$S$29,0)),"")</f>
        <v>에이리츠</v>
      </c>
      <c r="D39" s="298" t="str">
        <f>IFERROR(INDEX($L$10:$L$29,MATCH(C39,$D$10:$D$29,0)),"")</f>
        <v>자기관리</v>
      </c>
      <c r="E39" s="299">
        <f>IFERROR(INDEX($G$10:$G$29,MATCH(C39,$D$10:$D$29,0)),"")</f>
        <v>0.70997120000000002</v>
      </c>
      <c r="F39" s="300">
        <f>IFERROR(INDEX($H$10:$H$29,MATCH(C39,$D$10:$D$29,0)),"")</f>
        <v>2.1769959810963155</v>
      </c>
      <c r="G39" s="299">
        <f>IFERROR(INDEX($J$10:$J$29,MATCH(C39,$D$10:$D$29,0)),"")</f>
        <v>0.26082667280270977</v>
      </c>
      <c r="H39" s="299">
        <f>IFERROR(INDEX($K$10:$K$29,MATCH(C39,$D$10:$D$29,0)),"")</f>
        <v>0.65153114996579231</v>
      </c>
    </row>
    <row r="40" spans="1:17" s="295" customFormat="1" ht="12.75" thickBot="1">
      <c r="A40" s="343">
        <v>2</v>
      </c>
      <c r="B40" s="343"/>
      <c r="C40" s="298" t="str">
        <f t="shared" si="6"/>
        <v>케이탑리츠</v>
      </c>
      <c r="D40" s="298" t="str">
        <f t="shared" ref="D40:D50" si="7">IFERROR(INDEX($L$10:$L$29,MATCH(C40,$D$10:$D$29,0)),"")</f>
        <v>자기관리</v>
      </c>
      <c r="E40" s="299">
        <f t="shared" ref="E40:E50" si="8">IFERROR(INDEX($G$10:$G$29,MATCH(C40,$D$10:$D$29,0)),"")</f>
        <v>0.85449699999999995</v>
      </c>
      <c r="F40" s="300">
        <f t="shared" ref="F40:F50" si="9">IFERROR(INDEX($H$10:$H$29,MATCH(C40,$D$10:$D$29,0)),"")</f>
        <v>2.7722010253543856</v>
      </c>
      <c r="G40" s="299">
        <f t="shared" ref="G40:G50" si="10">IFERROR(INDEX($J$10:$J$29,MATCH(C40,$D$10:$D$29,0)),"")</f>
        <v>0.26763156260776089</v>
      </c>
      <c r="H40" s="299">
        <f t="shared" ref="H40:H50" si="11">IFERROR(INDEX($K$10:$K$29,MATCH(C40,$D$10:$D$29,0)),"")</f>
        <v>0.66852940260780269</v>
      </c>
    </row>
    <row r="41" spans="1:17" s="295" customFormat="1" ht="12.75" thickBot="1">
      <c r="A41" s="343">
        <v>3</v>
      </c>
      <c r="B41" s="343"/>
      <c r="C41" s="298" t="str">
        <f t="shared" si="6"/>
        <v>모두투어리츠</v>
      </c>
      <c r="D41" s="298" t="str">
        <f t="shared" si="7"/>
        <v>자기관리</v>
      </c>
      <c r="E41" s="299">
        <f t="shared" si="8"/>
        <v>0.57713420000000004</v>
      </c>
      <c r="F41" s="300">
        <f t="shared" si="9"/>
        <v>1.2564905674622742</v>
      </c>
      <c r="G41" s="299">
        <f t="shared" si="10"/>
        <v>0.28945223932340919</v>
      </c>
      <c r="H41" s="299">
        <f t="shared" si="11"/>
        <v>0.72303629195623909</v>
      </c>
    </row>
    <row r="42" spans="1:17" s="295" customFormat="1" ht="12.75" thickBot="1">
      <c r="A42" s="343">
        <v>4</v>
      </c>
      <c r="B42" s="343"/>
      <c r="C42" s="298" t="str">
        <f t="shared" si="6"/>
        <v>이리츠코크렙</v>
      </c>
      <c r="D42" s="298" t="str">
        <f t="shared" si="7"/>
        <v>기업구조조정</v>
      </c>
      <c r="E42" s="299">
        <f t="shared" si="8"/>
        <v>0.6077631</v>
      </c>
      <c r="F42" s="300">
        <f t="shared" si="9"/>
        <v>1.3517924561319032</v>
      </c>
      <c r="G42" s="299">
        <f t="shared" si="10"/>
        <v>0.29370924844345336</v>
      </c>
      <c r="H42" s="299">
        <f t="shared" si="11"/>
        <v>0.73367007422088959</v>
      </c>
      <c r="K42" s="295">
        <f>MATCH(A45,$S$10:$S$29,0)</f>
        <v>9</v>
      </c>
    </row>
    <row r="43" spans="1:17" s="295" customFormat="1" ht="12.75" thickBot="1">
      <c r="A43" s="343">
        <v>5</v>
      </c>
      <c r="B43" s="343"/>
      <c r="C43" s="298" t="str">
        <f t="shared" si="6"/>
        <v>신한알파리츠</v>
      </c>
      <c r="D43" s="298" t="str">
        <f t="shared" si="7"/>
        <v>위탁관리</v>
      </c>
      <c r="E43" s="299">
        <f t="shared" si="8"/>
        <v>0.4961911</v>
      </c>
      <c r="F43" s="300">
        <f t="shared" si="9"/>
        <v>1.8840745848032749</v>
      </c>
      <c r="G43" s="299">
        <f t="shared" si="10"/>
        <v>0.19924928841251607</v>
      </c>
      <c r="H43" s="299">
        <f t="shared" si="11"/>
        <v>0.49771412031723666</v>
      </c>
    </row>
    <row r="44" spans="1:17" s="295" customFormat="1" ht="12.75" thickBot="1">
      <c r="A44" s="343">
        <v>6</v>
      </c>
      <c r="B44" s="343"/>
      <c r="C44" s="298" t="str">
        <f t="shared" si="6"/>
        <v>롯데리츠</v>
      </c>
      <c r="D44" s="298" t="str">
        <f t="shared" si="7"/>
        <v>위탁관리</v>
      </c>
      <c r="E44" s="299">
        <f t="shared" si="8"/>
        <v>0.57448129999999997</v>
      </c>
      <c r="F44" s="300">
        <f t="shared" si="9"/>
        <v>1.4307153308433227</v>
      </c>
      <c r="G44" s="299">
        <f t="shared" si="10"/>
        <v>0.27353385623458903</v>
      </c>
      <c r="H44" s="299">
        <f t="shared" si="11"/>
        <v>0.68327301802412899</v>
      </c>
    </row>
    <row r="45" spans="1:17" s="295" customFormat="1" ht="12.75" thickBot="1">
      <c r="A45" s="343">
        <v>7</v>
      </c>
      <c r="B45" s="343"/>
      <c r="C45" s="298" t="str">
        <f t="shared" si="6"/>
        <v>미래에셋맵스리츠</v>
      </c>
      <c r="D45" s="298" t="str">
        <f t="shared" si="7"/>
        <v>위탁관리</v>
      </c>
      <c r="E45" s="299">
        <f t="shared" si="8"/>
        <v>0.68418239999999997</v>
      </c>
      <c r="F45" s="300">
        <f t="shared" si="9"/>
        <v>2.3838963338260775</v>
      </c>
      <c r="G45" s="299">
        <f t="shared" si="10"/>
        <v>0.2370972068061406</v>
      </c>
      <c r="H45" s="299">
        <f t="shared" si="11"/>
        <v>0.59225620656108446</v>
      </c>
    </row>
    <row r="46" spans="1:17" s="295" customFormat="1" ht="12.75" thickBot="1">
      <c r="A46" s="343">
        <v>8</v>
      </c>
      <c r="B46" s="343"/>
      <c r="C46" s="298" t="str">
        <f t="shared" si="6"/>
        <v/>
      </c>
      <c r="D46" s="298" t="str">
        <f t="shared" si="7"/>
        <v/>
      </c>
      <c r="E46" s="299" t="str">
        <f t="shared" si="8"/>
        <v/>
      </c>
      <c r="F46" s="300" t="str">
        <f t="shared" si="9"/>
        <v/>
      </c>
      <c r="G46" s="299" t="str">
        <f t="shared" si="10"/>
        <v/>
      </c>
      <c r="H46" s="299" t="str">
        <f t="shared" si="11"/>
        <v/>
      </c>
    </row>
    <row r="47" spans="1:17" s="295" customFormat="1" ht="12.75" thickBot="1">
      <c r="A47" s="343">
        <v>9</v>
      </c>
      <c r="B47" s="343"/>
      <c r="C47" s="298" t="str">
        <f t="shared" si="6"/>
        <v/>
      </c>
      <c r="D47" s="298" t="str">
        <f t="shared" si="7"/>
        <v/>
      </c>
      <c r="E47" s="299" t="str">
        <f t="shared" si="8"/>
        <v/>
      </c>
      <c r="F47" s="300" t="str">
        <f t="shared" si="9"/>
        <v/>
      </c>
      <c r="G47" s="299" t="str">
        <f t="shared" si="10"/>
        <v/>
      </c>
      <c r="H47" s="299" t="str">
        <f t="shared" si="11"/>
        <v/>
      </c>
    </row>
    <row r="48" spans="1:17" s="295" customFormat="1" ht="12.75" thickBot="1">
      <c r="A48" s="343">
        <v>10</v>
      </c>
      <c r="B48" s="343"/>
      <c r="C48" s="298" t="str">
        <f t="shared" si="6"/>
        <v/>
      </c>
      <c r="D48" s="298" t="str">
        <f t="shared" si="7"/>
        <v/>
      </c>
      <c r="E48" s="299" t="str">
        <f t="shared" si="8"/>
        <v/>
      </c>
      <c r="F48" s="300" t="str">
        <f t="shared" si="9"/>
        <v/>
      </c>
      <c r="G48" s="299" t="str">
        <f t="shared" si="10"/>
        <v/>
      </c>
      <c r="H48" s="299" t="str">
        <f t="shared" si="11"/>
        <v/>
      </c>
    </row>
    <row r="49" spans="1:18" s="295" customFormat="1" ht="12.75" thickBot="1">
      <c r="A49" s="343">
        <v>11</v>
      </c>
      <c r="B49" s="343"/>
      <c r="C49" s="298" t="str">
        <f t="shared" si="6"/>
        <v/>
      </c>
      <c r="D49" s="298" t="str">
        <f t="shared" si="7"/>
        <v/>
      </c>
      <c r="E49" s="299" t="str">
        <f t="shared" si="8"/>
        <v/>
      </c>
      <c r="F49" s="300" t="str">
        <f t="shared" si="9"/>
        <v/>
      </c>
      <c r="G49" s="299" t="str">
        <f t="shared" si="10"/>
        <v/>
      </c>
      <c r="H49" s="299" t="str">
        <f t="shared" si="11"/>
        <v/>
      </c>
    </row>
    <row r="50" spans="1:18" s="295" customFormat="1" ht="12.75" thickBot="1">
      <c r="A50" s="343">
        <v>12</v>
      </c>
      <c r="B50" s="343"/>
      <c r="C50" s="298" t="str">
        <f t="shared" si="6"/>
        <v/>
      </c>
      <c r="D50" s="298" t="str">
        <f t="shared" si="7"/>
        <v/>
      </c>
      <c r="E50" s="299" t="str">
        <f t="shared" si="8"/>
        <v/>
      </c>
      <c r="F50" s="300" t="str">
        <f t="shared" si="9"/>
        <v/>
      </c>
      <c r="G50" s="299" t="str">
        <f t="shared" si="10"/>
        <v/>
      </c>
      <c r="H50" s="299" t="str">
        <f t="shared" si="11"/>
        <v/>
      </c>
    </row>
    <row r="51" spans="1:18" s="295" customFormat="1" ht="12.75" thickBot="1">
      <c r="C51" s="301" t="s">
        <v>345</v>
      </c>
      <c r="D51" s="302" t="s">
        <v>346</v>
      </c>
      <c r="E51" s="303">
        <f>AVERAGE(E39:E50)</f>
        <v>0.64346004285714287</v>
      </c>
      <c r="F51" s="437">
        <f t="shared" ref="F51:H51" si="12">AVERAGE(F39:F50)</f>
        <v>1.893738039931079</v>
      </c>
      <c r="G51" s="303">
        <f t="shared" si="12"/>
        <v>0.26021429637579702</v>
      </c>
      <c r="H51" s="303">
        <f t="shared" si="12"/>
        <v>0.65000146623616772</v>
      </c>
    </row>
    <row r="52" spans="1:18" s="295" customFormat="1" ht="12"/>
    <row r="53" spans="1:18" s="295" customFormat="1" ht="12"/>
    <row r="54" spans="1:18" s="295" customFormat="1" ht="17.25" thickBot="1">
      <c r="C54" s="75" t="s">
        <v>79</v>
      </c>
      <c r="D54" s="70"/>
      <c r="E54" s="70"/>
      <c r="F54" s="304"/>
    </row>
    <row r="55" spans="1:18" s="295" customFormat="1" ht="17.25" thickBot="1">
      <c r="C55" s="305" t="s">
        <v>69</v>
      </c>
      <c r="D55" s="306" t="s">
        <v>70</v>
      </c>
      <c r="E55" s="431">
        <f>N6</f>
        <v>45199</v>
      </c>
      <c r="F55" s="70"/>
      <c r="G55" s="436">
        <v>45199</v>
      </c>
      <c r="K55" s="272"/>
      <c r="L55" s="272"/>
      <c r="M55" s="272"/>
      <c r="N55" s="272"/>
      <c r="O55" s="272"/>
      <c r="P55" s="272"/>
      <c r="Q55" s="272"/>
      <c r="R55" s="272"/>
    </row>
    <row r="56" spans="1:18" s="295" customFormat="1" ht="24.75" thickBot="1">
      <c r="C56" s="307" t="s">
        <v>534</v>
      </c>
      <c r="D56" s="298" t="s">
        <v>72</v>
      </c>
      <c r="E56" s="308">
        <f>G31</f>
        <v>0.64346004285714287</v>
      </c>
      <c r="G56" s="432">
        <v>0.67048314285714294</v>
      </c>
      <c r="K56" s="273"/>
      <c r="L56" s="273"/>
      <c r="M56" s="273"/>
      <c r="N56" s="273"/>
      <c r="O56" s="273"/>
      <c r="P56" s="273"/>
      <c r="Q56" s="273"/>
      <c r="R56" s="273"/>
    </row>
    <row r="57" spans="1:18" s="295" customFormat="1" ht="24.75" thickBot="1">
      <c r="C57" s="307" t="s">
        <v>73</v>
      </c>
      <c r="D57" s="298" t="s">
        <v>72</v>
      </c>
      <c r="E57" s="309">
        <f>H31</f>
        <v>1.893738039931079</v>
      </c>
      <c r="G57" s="433">
        <v>2.0333436397221791</v>
      </c>
      <c r="K57" s="320"/>
      <c r="L57" s="320"/>
      <c r="M57" s="320"/>
      <c r="N57" s="320"/>
      <c r="O57" s="320"/>
      <c r="P57" s="320"/>
      <c r="Q57" s="320"/>
      <c r="R57" s="320"/>
    </row>
    <row r="58" spans="1:18" s="295" customFormat="1" ht="27.75" thickBot="1">
      <c r="C58" s="310" t="s">
        <v>90</v>
      </c>
      <c r="D58" s="311" t="s">
        <v>749</v>
      </c>
      <c r="E58" s="308">
        <f>J31</f>
        <v>0.26021429637579702</v>
      </c>
      <c r="G58" s="432">
        <v>0.26035605603399464</v>
      </c>
      <c r="K58" s="273"/>
      <c r="L58" s="273"/>
      <c r="M58" s="273"/>
      <c r="N58" s="273"/>
      <c r="O58" s="273"/>
      <c r="P58" s="273"/>
      <c r="Q58" s="273"/>
      <c r="R58" s="321"/>
    </row>
    <row r="59" spans="1:18" s="295" customFormat="1" ht="26.25" thickBot="1">
      <c r="C59" s="312" t="s">
        <v>89</v>
      </c>
      <c r="D59" s="311" t="s">
        <v>750</v>
      </c>
      <c r="E59" s="308">
        <f>E58*(1+$E$57*(1-$E$64))</f>
        <v>0.65000146623616772</v>
      </c>
      <c r="G59" s="432">
        <v>0.67910618053849525</v>
      </c>
      <c r="K59" s="273"/>
      <c r="L59" s="273"/>
      <c r="M59" s="273"/>
      <c r="N59" s="273"/>
      <c r="O59" s="273"/>
      <c r="P59" s="273"/>
      <c r="Q59" s="273"/>
      <c r="R59" s="273"/>
    </row>
    <row r="60" spans="1:18" s="295" customFormat="1" ht="24.75" thickBot="1">
      <c r="C60" s="312" t="s">
        <v>88</v>
      </c>
      <c r="D60" s="311" t="s">
        <v>85</v>
      </c>
      <c r="E60" s="313">
        <f>E65</f>
        <v>3.6499999999999998E-2</v>
      </c>
      <c r="G60" s="434">
        <v>3.5999999999999997E-2</v>
      </c>
      <c r="K60" s="320"/>
      <c r="L60" s="320"/>
      <c r="M60" s="320"/>
      <c r="N60" s="320"/>
      <c r="O60" s="320"/>
      <c r="P60" s="320"/>
      <c r="Q60" s="320"/>
      <c r="R60" s="320"/>
    </row>
    <row r="61" spans="1:18" s="295" customFormat="1" ht="36.75" thickBot="1">
      <c r="C61" s="312" t="s">
        <v>87</v>
      </c>
      <c r="D61" s="311" t="s">
        <v>86</v>
      </c>
      <c r="E61" s="314">
        <f>E66</f>
        <v>0.10970000000000001</v>
      </c>
      <c r="G61" s="434">
        <v>0.1182</v>
      </c>
      <c r="K61" s="320"/>
      <c r="L61" s="320"/>
      <c r="M61" s="320"/>
      <c r="N61" s="320"/>
      <c r="O61" s="320"/>
      <c r="P61" s="320"/>
      <c r="Q61" s="320"/>
      <c r="R61" s="320"/>
    </row>
    <row r="62" spans="1:18" s="295" customFormat="1" ht="12.75" thickBot="1">
      <c r="C62" s="315" t="s">
        <v>91</v>
      </c>
      <c r="D62" s="316" t="s">
        <v>75</v>
      </c>
      <c r="E62" s="317">
        <f>E60+E59*E61</f>
        <v>0.10780516084610761</v>
      </c>
      <c r="F62" s="318"/>
      <c r="G62" s="435">
        <v>0.11627035053965012</v>
      </c>
      <c r="H62" s="318">
        <f>E62-G62</f>
        <v>-8.465189693542513E-3</v>
      </c>
      <c r="K62" s="320"/>
      <c r="L62" s="320"/>
      <c r="M62" s="320"/>
      <c r="N62" s="320"/>
      <c r="O62" s="320"/>
      <c r="P62" s="320"/>
      <c r="Q62" s="320"/>
      <c r="R62" s="320"/>
    </row>
    <row r="63" spans="1:18" ht="15.75" customHeight="1">
      <c r="J63" s="266"/>
      <c r="K63" s="320"/>
      <c r="L63" s="320"/>
      <c r="M63" s="266"/>
      <c r="N63" s="266"/>
      <c r="O63" s="266"/>
      <c r="P63" s="266"/>
      <c r="Q63" s="266"/>
      <c r="R63" s="266"/>
    </row>
    <row r="64" spans="1:18" ht="15.75" customHeight="1" thickBot="1">
      <c r="D64" s="77" t="s">
        <v>80</v>
      </c>
      <c r="E64" s="333">
        <v>0.20899999999999999</v>
      </c>
    </row>
    <row r="65" spans="4:5" ht="15.75" customHeight="1">
      <c r="D65" s="77" t="s">
        <v>81</v>
      </c>
      <c r="E65" s="506">
        <v>3.6499999999999998E-2</v>
      </c>
    </row>
    <row r="66" spans="4:5" ht="15.75" customHeight="1">
      <c r="D66" s="77" t="s">
        <v>82</v>
      </c>
      <c r="E66" s="76">
        <v>0.10970000000000001</v>
      </c>
    </row>
    <row r="498" spans="3:11" ht="15.75" customHeight="1">
      <c r="C498" s="269"/>
      <c r="D498" s="269"/>
      <c r="E498" s="269"/>
      <c r="F498" s="269"/>
      <c r="G498" s="269"/>
      <c r="H498" s="269"/>
      <c r="I498" s="269"/>
      <c r="J498" s="269"/>
      <c r="K498" s="269"/>
    </row>
    <row r="499" spans="3:11" s="269" customFormat="1" ht="15.75" customHeight="1">
      <c r="C499" s="267"/>
      <c r="D499" s="267"/>
      <c r="E499" s="267"/>
      <c r="F499" s="267"/>
      <c r="G499" s="267"/>
      <c r="H499" s="267"/>
      <c r="I499" s="267"/>
      <c r="J499" s="267"/>
      <c r="K499" s="267"/>
    </row>
    <row r="741" spans="3:11" ht="15.75" customHeight="1">
      <c r="C741" s="319"/>
      <c r="D741" s="319"/>
      <c r="E741" s="319"/>
      <c r="F741" s="319"/>
      <c r="G741" s="319"/>
      <c r="H741" s="319"/>
      <c r="I741" s="319"/>
      <c r="J741" s="319"/>
      <c r="K741" s="319"/>
    </row>
    <row r="742" spans="3:11" s="319" customFormat="1" ht="15.75" customHeight="1"/>
    <row r="743" spans="3:11" s="319" customFormat="1" ht="15.75" customHeight="1">
      <c r="C743" s="267"/>
      <c r="D743" s="267"/>
      <c r="E743" s="267"/>
      <c r="F743" s="267"/>
      <c r="G743" s="267"/>
      <c r="H743" s="267"/>
      <c r="I743" s="267"/>
      <c r="J743" s="267"/>
      <c r="K743" s="267"/>
    </row>
    <row r="744" spans="3:11" ht="15.75" customHeight="1">
      <c r="C744" s="269"/>
      <c r="D744" s="269"/>
      <c r="E744" s="269"/>
      <c r="F744" s="269"/>
      <c r="G744" s="269"/>
      <c r="H744" s="269"/>
      <c r="I744" s="269"/>
      <c r="J744" s="269"/>
      <c r="K744" s="269"/>
    </row>
    <row r="745" spans="3:11" s="269" customFormat="1" ht="15.75" customHeight="1"/>
    <row r="746" spans="3:11" s="269" customFormat="1" ht="15.75" customHeight="1"/>
    <row r="747" spans="3:11" s="269" customFormat="1" ht="15.75" customHeight="1">
      <c r="C747" s="267"/>
      <c r="D747" s="267"/>
      <c r="E747" s="267"/>
      <c r="F747" s="267"/>
      <c r="G747" s="267"/>
      <c r="H747" s="267"/>
      <c r="I747" s="267"/>
      <c r="J747" s="267"/>
      <c r="K747" s="267"/>
    </row>
    <row r="748" spans="3:11" ht="15.75" customHeight="1">
      <c r="C748" s="269"/>
      <c r="D748" s="269"/>
      <c r="E748" s="269"/>
      <c r="F748" s="269"/>
      <c r="G748" s="269"/>
      <c r="H748" s="269"/>
      <c r="I748" s="269"/>
      <c r="J748" s="269"/>
      <c r="K748" s="269"/>
    </row>
    <row r="749" spans="3:11" s="269" customFormat="1" ht="15.75" customHeight="1"/>
    <row r="750" spans="3:11" s="269" customFormat="1" ht="15.75" customHeight="1">
      <c r="C750" s="267"/>
      <c r="D750" s="267"/>
      <c r="E750" s="267"/>
      <c r="F750" s="267"/>
      <c r="G750" s="267"/>
      <c r="H750" s="267"/>
      <c r="I750" s="267"/>
      <c r="J750" s="267"/>
      <c r="K750" s="267"/>
    </row>
  </sheetData>
  <autoFilter ref="C9:L9" xr:uid="{00000000-0009-0000-0000-000000000000}">
    <sortState xmlns:xlrd2="http://schemas.microsoft.com/office/spreadsheetml/2017/richdata2" ref="C13:M28">
      <sortCondition ref="C12"/>
    </sortState>
  </autoFilter>
  <phoneticPr fontId="2" type="noConversion"/>
  <conditionalFormatting sqref="G31:I31">
    <cfRule type="expression" dxfId="22" priority="5">
      <formula>$L31="O"</formula>
    </cfRule>
  </conditionalFormatting>
  <conditionalFormatting sqref="L22:Q30 C10:Q10 I11:Q21 C11:H30">
    <cfRule type="expression" dxfId="21" priority="6">
      <formula>$Q10="O"</formula>
    </cfRule>
  </conditionalFormatting>
  <conditionalFormatting sqref="J22:K30">
    <cfRule type="expression" dxfId="20" priority="4">
      <formula>$Q22="O"</formula>
    </cfRule>
  </conditionalFormatting>
  <conditionalFormatting sqref="I22:I30">
    <cfRule type="expression" dxfId="19" priority="2">
      <formula>$P22="O"</formula>
    </cfRule>
  </conditionalFormatting>
  <conditionalFormatting sqref="J31:K31">
    <cfRule type="expression" dxfId="18" priority="1">
      <formula>$L31="O"</formula>
    </cfRule>
  </conditionalFormatting>
  <dataValidations count="1">
    <dataValidation type="list" allowBlank="1" showInputMessage="1" showErrorMessage="1" sqref="Q10:Q30" xr:uid="{77583A92-A688-49DB-B2AB-0CD5FC53628B}">
      <formula1>$R$1:$R$2</formula1>
    </dataValidation>
  </dataValidations>
  <hyperlinks>
    <hyperlink ref="C32" r:id="rId1" xr:uid="{65550C2D-CD4D-4F16-93FF-174FC1EEB488}"/>
    <hyperlink ref="C4" location="'23.1Q_230131'!J7" display="1. 평가대상기업 법인세율" xr:uid="{087825FC-54BC-4CAE-A5F3-29B7FA65E933}"/>
    <hyperlink ref="C5" location="'23.1Q_230131'!P10" display="2. 적용기업 선택" xr:uid="{462D4672-BFFD-456C-A851-F3EDD8AEBDBD}"/>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1EAAA-5870-40AC-AC97-9FA13A34AA21}">
  <dimension ref="B3:K24"/>
  <sheetViews>
    <sheetView showGridLines="0" workbookViewId="0">
      <selection activeCell="E55" sqref="E55:E62"/>
    </sheetView>
  </sheetViews>
  <sheetFormatPr defaultRowHeight="16.5"/>
  <cols>
    <col min="2" max="2" width="9.75" bestFit="1" customWidth="1"/>
    <col min="3" max="3" width="5" bestFit="1" customWidth="1"/>
    <col min="4" max="4" width="14.625" bestFit="1" customWidth="1"/>
    <col min="5" max="5" width="15.5" bestFit="1" customWidth="1"/>
    <col min="6" max="6" width="21.625" bestFit="1" customWidth="1"/>
    <col min="7" max="7" width="21.25" bestFit="1" customWidth="1"/>
    <col min="8" max="10" width="16.5" bestFit="1" customWidth="1"/>
    <col min="11" max="11" width="9.5" bestFit="1" customWidth="1"/>
  </cols>
  <sheetData>
    <row r="3" spans="2:11">
      <c r="B3" s="439"/>
      <c r="C3" s="439"/>
      <c r="D3" s="451">
        <v>45107</v>
      </c>
      <c r="E3" s="445"/>
      <c r="F3" s="442" t="s">
        <v>727</v>
      </c>
      <c r="G3" s="442" t="s">
        <v>1051</v>
      </c>
      <c r="H3" s="442" t="s">
        <v>1052</v>
      </c>
      <c r="I3" s="442" t="s">
        <v>1052</v>
      </c>
      <c r="J3" s="442" t="s">
        <v>1053</v>
      </c>
      <c r="K3" s="439"/>
    </row>
    <row r="4" spans="2:11" ht="17.25" thickBot="1">
      <c r="B4" s="444" t="s">
        <v>46</v>
      </c>
      <c r="C4" s="444" t="s">
        <v>904</v>
      </c>
      <c r="D4" s="440" t="s">
        <v>578</v>
      </c>
      <c r="E4" s="440" t="s">
        <v>905</v>
      </c>
      <c r="F4" s="440" t="s">
        <v>1050</v>
      </c>
      <c r="G4" s="440" t="s">
        <v>447</v>
      </c>
      <c r="H4" s="440" t="s">
        <v>728</v>
      </c>
      <c r="I4" s="444" t="s">
        <v>1007</v>
      </c>
      <c r="J4" s="444" t="s">
        <v>584</v>
      </c>
      <c r="K4" s="447" t="s">
        <v>1008</v>
      </c>
    </row>
    <row r="5" spans="2:11">
      <c r="B5" s="450">
        <v>40738</v>
      </c>
      <c r="C5" s="441" t="s">
        <v>729</v>
      </c>
      <c r="D5" s="441" t="s">
        <v>56</v>
      </c>
      <c r="E5" s="441" t="s">
        <v>54</v>
      </c>
      <c r="F5" s="448">
        <v>0.70997120000000002</v>
      </c>
      <c r="G5" s="493">
        <v>2.1769959810963155</v>
      </c>
      <c r="H5" s="439">
        <v>0.2</v>
      </c>
      <c r="I5" s="449">
        <v>34103.169529999999</v>
      </c>
      <c r="J5" s="449">
        <v>15665.2423</v>
      </c>
      <c r="K5" s="448">
        <v>0.25290185072305144</v>
      </c>
    </row>
    <row r="6" spans="2:11">
      <c r="B6" s="450">
        <v>40939</v>
      </c>
      <c r="C6" s="441" t="s">
        <v>729</v>
      </c>
      <c r="D6" s="441" t="s">
        <v>57</v>
      </c>
      <c r="E6" s="441" t="s">
        <v>0</v>
      </c>
      <c r="F6" s="448">
        <v>0.85449699999999995</v>
      </c>
      <c r="G6" s="493">
        <v>2.7722010253543856</v>
      </c>
      <c r="H6" s="439">
        <v>0.20860000000000001</v>
      </c>
      <c r="I6" s="449">
        <v>134300</v>
      </c>
      <c r="J6" s="449">
        <v>48445.260199999997</v>
      </c>
      <c r="K6" s="448">
        <v>0.30271204824292491</v>
      </c>
    </row>
    <row r="7" spans="2:11">
      <c r="B7" s="450">
        <v>42635</v>
      </c>
      <c r="C7" s="441" t="s">
        <v>729</v>
      </c>
      <c r="D7" s="441" t="s">
        <v>102</v>
      </c>
      <c r="E7" s="441" t="s">
        <v>51</v>
      </c>
      <c r="F7" s="448">
        <v>0.57713420000000004</v>
      </c>
      <c r="G7" s="493">
        <v>1.2564905674622742</v>
      </c>
      <c r="H7" s="439">
        <v>0.2</v>
      </c>
      <c r="I7" s="449">
        <v>45532.898054999998</v>
      </c>
      <c r="J7" s="449">
        <v>36238.1535</v>
      </c>
      <c r="K7" s="448">
        <v>0.30124940292853941</v>
      </c>
    </row>
    <row r="8" spans="2:11">
      <c r="B8" s="450">
        <v>43278</v>
      </c>
      <c r="C8" s="441" t="s">
        <v>729</v>
      </c>
      <c r="D8" s="441" t="s">
        <v>103</v>
      </c>
      <c r="E8" s="441" t="s">
        <v>49</v>
      </c>
      <c r="F8" s="448">
        <v>0.6077631</v>
      </c>
      <c r="G8" s="493">
        <v>1.3517924561319032</v>
      </c>
      <c r="H8" s="439">
        <v>0.2</v>
      </c>
      <c r="I8" s="449">
        <v>428123.41760700004</v>
      </c>
      <c r="J8" s="449">
        <v>316707.95</v>
      </c>
      <c r="K8" s="448">
        <v>0.2939485317860378</v>
      </c>
    </row>
    <row r="9" spans="2:11">
      <c r="B9" s="450">
        <v>43320</v>
      </c>
      <c r="C9" s="441" t="s">
        <v>729</v>
      </c>
      <c r="D9" s="441" t="s">
        <v>100</v>
      </c>
      <c r="E9" s="441" t="s">
        <v>47</v>
      </c>
      <c r="F9" s="448">
        <v>0.4961911</v>
      </c>
      <c r="G9" s="493">
        <v>1.8840745848032749</v>
      </c>
      <c r="H9" s="439">
        <v>0.22</v>
      </c>
      <c r="I9" s="449">
        <v>1017501.5523389999</v>
      </c>
      <c r="J9" s="449">
        <v>540053.75399999996</v>
      </c>
      <c r="K9" s="448">
        <v>0.17108722138632412</v>
      </c>
    </row>
    <row r="10" spans="2:11">
      <c r="B10" s="450">
        <v>43768</v>
      </c>
      <c r="C10" s="441" t="s">
        <v>729</v>
      </c>
      <c r="D10" s="441" t="s">
        <v>104</v>
      </c>
      <c r="E10" s="441" t="s">
        <v>60</v>
      </c>
      <c r="F10" s="448">
        <v>0.57448129999999997</v>
      </c>
      <c r="G10" s="493">
        <v>1.4307153308433227</v>
      </c>
      <c r="H10" s="439">
        <v>0.2</v>
      </c>
      <c r="I10" s="449">
        <v>1136715.134758</v>
      </c>
      <c r="J10" s="449">
        <v>794508.25069999998</v>
      </c>
      <c r="K10" s="448">
        <v>0.26685317384482754</v>
      </c>
    </row>
    <row r="11" spans="2:11">
      <c r="B11" s="450">
        <v>43804</v>
      </c>
      <c r="C11" s="441" t="s">
        <v>729</v>
      </c>
      <c r="D11" s="441" t="s">
        <v>105</v>
      </c>
      <c r="E11" s="441" t="s">
        <v>58</v>
      </c>
      <c r="F11" s="448">
        <v>0.57273189999999996</v>
      </c>
      <c r="G11" s="493">
        <v>0</v>
      </c>
      <c r="H11" s="439">
        <v>0.2</v>
      </c>
      <c r="I11" s="449">
        <v>0</v>
      </c>
      <c r="J11" s="449">
        <v>75852.899999999994</v>
      </c>
      <c r="K11" s="448">
        <v>0.55448770000000003</v>
      </c>
    </row>
    <row r="12" spans="2:11">
      <c r="B12" s="450">
        <v>44028</v>
      </c>
      <c r="C12" s="441" t="s">
        <v>729</v>
      </c>
      <c r="D12" s="441" t="s">
        <v>597</v>
      </c>
      <c r="E12" s="441" t="s">
        <v>596</v>
      </c>
      <c r="F12" s="448">
        <v>0.67662940000000005</v>
      </c>
      <c r="G12" s="493">
        <v>0.98471408903994184</v>
      </c>
      <c r="H12" s="439">
        <v>0.22</v>
      </c>
      <c r="I12" s="449">
        <v>212000</v>
      </c>
      <c r="J12" s="449">
        <v>215290.9178</v>
      </c>
      <c r="K12" s="448">
        <v>0.54325637832991736</v>
      </c>
    </row>
    <row r="13" spans="2:11">
      <c r="B13" s="450">
        <v>44048</v>
      </c>
      <c r="C13" s="441" t="s">
        <v>729</v>
      </c>
      <c r="D13" s="441" t="s">
        <v>595</v>
      </c>
      <c r="E13" s="441" t="s">
        <v>114</v>
      </c>
      <c r="F13" s="448">
        <v>0.68418239999999997</v>
      </c>
      <c r="G13" s="493">
        <v>2.3838963338260775</v>
      </c>
      <c r="H13" s="439">
        <v>0.2</v>
      </c>
      <c r="I13" s="449">
        <v>149978.07005000001</v>
      </c>
      <c r="J13" s="449">
        <v>62913</v>
      </c>
      <c r="K13" s="448">
        <v>0.22609561121637337</v>
      </c>
    </row>
    <row r="14" spans="2:11">
      <c r="B14" s="450">
        <v>44048</v>
      </c>
      <c r="C14" s="441" t="s">
        <v>729</v>
      </c>
      <c r="D14" s="441" t="s">
        <v>594</v>
      </c>
      <c r="E14" s="441" t="s">
        <v>112</v>
      </c>
      <c r="F14" s="448">
        <v>0.62188370000000004</v>
      </c>
      <c r="G14" s="493">
        <v>1.1114868998266849</v>
      </c>
      <c r="H14" s="439">
        <v>0.2</v>
      </c>
      <c r="I14" s="449">
        <v>113788.03499999999</v>
      </c>
      <c r="J14" s="449">
        <v>102374.60739999999</v>
      </c>
      <c r="K14" s="448">
        <v>0.32689339603145051</v>
      </c>
    </row>
    <row r="15" spans="2:11">
      <c r="B15" s="450">
        <v>44050</v>
      </c>
      <c r="C15" s="441" t="s">
        <v>729</v>
      </c>
      <c r="D15" s="441" t="s">
        <v>593</v>
      </c>
      <c r="E15" s="441" t="s">
        <v>110</v>
      </c>
      <c r="F15" s="448">
        <v>0.72436429999999996</v>
      </c>
      <c r="G15" s="493">
        <v>1.241834491242547</v>
      </c>
      <c r="H15" s="439">
        <v>0.22</v>
      </c>
      <c r="I15" s="449">
        <v>997590.88089199993</v>
      </c>
      <c r="J15" s="449">
        <v>803320.31999999995</v>
      </c>
      <c r="K15" s="448">
        <v>0.33719168806320371</v>
      </c>
    </row>
    <row r="16" spans="2:11">
      <c r="B16" s="450">
        <v>44074</v>
      </c>
      <c r="C16" s="441" t="s">
        <v>729</v>
      </c>
      <c r="D16" s="441" t="s">
        <v>592</v>
      </c>
      <c r="E16" s="441" t="s">
        <v>109</v>
      </c>
      <c r="F16" s="448">
        <v>0.64507809999999999</v>
      </c>
      <c r="G16" s="493">
        <v>1.4239648938086895</v>
      </c>
      <c r="H16" s="439">
        <v>0.22</v>
      </c>
      <c r="I16" s="449">
        <v>693384.90577299998</v>
      </c>
      <c r="J16" s="449">
        <v>486939.60700000002</v>
      </c>
      <c r="K16" s="448">
        <v>0.29497080438439044</v>
      </c>
    </row>
    <row r="17" spans="2:11">
      <c r="B17" s="450">
        <v>44188</v>
      </c>
      <c r="C17" s="441" t="s">
        <v>729</v>
      </c>
      <c r="D17" s="441" t="s">
        <v>590</v>
      </c>
      <c r="E17" s="441" t="s">
        <v>589</v>
      </c>
      <c r="F17" s="448">
        <v>0.75584169999999995</v>
      </c>
      <c r="G17" s="493">
        <v>1.3170860413327707</v>
      </c>
      <c r="H17" s="439">
        <v>0.22</v>
      </c>
      <c r="I17" s="449">
        <v>1062285.032142</v>
      </c>
      <c r="J17" s="449">
        <v>806541.86499999999</v>
      </c>
      <c r="K17" s="448">
        <v>0.38550013681369349</v>
      </c>
    </row>
    <row r="18" spans="2:11">
      <c r="B18" s="450">
        <v>44435</v>
      </c>
      <c r="C18" s="441" t="s">
        <v>758</v>
      </c>
      <c r="D18" s="441" t="s">
        <v>544</v>
      </c>
      <c r="E18" s="441" t="s">
        <v>588</v>
      </c>
      <c r="F18" s="448">
        <v>0.6130217</v>
      </c>
      <c r="G18" s="493">
        <v>2.7052948979968185</v>
      </c>
      <c r="H18" s="439">
        <v>0.1</v>
      </c>
      <c r="I18" s="449">
        <v>533987.33873600001</v>
      </c>
      <c r="J18" s="449">
        <v>197386</v>
      </c>
      <c r="K18" s="448">
        <v>0.17225451314133766</v>
      </c>
    </row>
    <row r="19" spans="2:11">
      <c r="B19" s="450">
        <v>44453</v>
      </c>
      <c r="C19" s="441" t="s">
        <v>758</v>
      </c>
      <c r="D19" s="441" t="s">
        <v>546</v>
      </c>
      <c r="E19" s="441" t="s">
        <v>586</v>
      </c>
      <c r="F19" s="448">
        <v>0.60246540000000004</v>
      </c>
      <c r="G19" s="493">
        <v>1.6354101479973728</v>
      </c>
      <c r="H19" s="439">
        <v>0.2</v>
      </c>
      <c r="I19" s="449">
        <v>1350195.7799820001</v>
      </c>
      <c r="J19" s="449">
        <v>825600.71039999998</v>
      </c>
      <c r="K19" s="448" t="e">
        <v>#VALUE!</v>
      </c>
    </row>
    <row r="20" spans="2:11">
      <c r="B20" s="450">
        <v>44518</v>
      </c>
      <c r="C20" s="441" t="s">
        <v>758</v>
      </c>
      <c r="D20" s="441" t="s">
        <v>775</v>
      </c>
      <c r="E20" s="441" t="s">
        <v>776</v>
      </c>
      <c r="F20" s="448">
        <v>0.6152552</v>
      </c>
      <c r="G20" s="493">
        <v>2.7169806740256064</v>
      </c>
      <c r="H20" s="439">
        <v>0.2</v>
      </c>
      <c r="I20" s="449">
        <v>384099.55788699997</v>
      </c>
      <c r="J20" s="449">
        <v>141370</v>
      </c>
      <c r="K20" s="448">
        <v>0.18633633643974284</v>
      </c>
    </row>
    <row r="21" spans="2:11">
      <c r="B21" s="450">
        <v>44533</v>
      </c>
      <c r="C21" s="441" t="s">
        <v>758</v>
      </c>
      <c r="D21" s="441" t="s">
        <v>777</v>
      </c>
      <c r="E21" s="441" t="s">
        <v>778</v>
      </c>
      <c r="F21" s="448">
        <v>0.64775229999999995</v>
      </c>
      <c r="G21" s="493">
        <v>2.2511011899066937</v>
      </c>
      <c r="H21" s="439" t="s">
        <v>587</v>
      </c>
      <c r="I21" s="449">
        <v>199521.851765</v>
      </c>
      <c r="J21" s="449">
        <v>88633</v>
      </c>
      <c r="K21" s="448" t="e">
        <v>#VALUE!</v>
      </c>
    </row>
    <row r="22" spans="2:11">
      <c r="B22" s="450">
        <v>44540</v>
      </c>
      <c r="C22" s="441" t="s">
        <v>758</v>
      </c>
      <c r="D22" s="441" t="s">
        <v>779</v>
      </c>
      <c r="E22" s="441" t="s">
        <v>780</v>
      </c>
      <c r="F22" s="448">
        <v>0.69443770000000005</v>
      </c>
      <c r="G22" s="493">
        <v>1.4328339812387658</v>
      </c>
      <c r="H22" s="439">
        <v>0.2</v>
      </c>
      <c r="I22" s="449">
        <v>264579.12375000003</v>
      </c>
      <c r="J22" s="449">
        <v>184654.4172</v>
      </c>
      <c r="K22" s="448">
        <v>0.30933646944845866</v>
      </c>
    </row>
    <row r="23" spans="2:11">
      <c r="B23" s="450">
        <v>44648</v>
      </c>
      <c r="C23" s="441" t="s">
        <v>758</v>
      </c>
      <c r="D23" s="441" t="s">
        <v>781</v>
      </c>
      <c r="E23" s="441" t="s">
        <v>782</v>
      </c>
      <c r="F23" s="448">
        <v>0.8724267</v>
      </c>
      <c r="G23" s="493">
        <v>1.6151335803971458</v>
      </c>
      <c r="H23" s="439">
        <v>0.2</v>
      </c>
      <c r="I23" s="449">
        <v>292000</v>
      </c>
      <c r="J23" s="449">
        <v>180790</v>
      </c>
      <c r="K23" s="448">
        <v>0.39711855699152743</v>
      </c>
    </row>
    <row r="24" spans="2:11">
      <c r="B24" s="450">
        <v>44712</v>
      </c>
      <c r="C24" s="441" t="s">
        <v>758</v>
      </c>
      <c r="D24" s="441" t="s">
        <v>783</v>
      </c>
      <c r="E24" s="441" t="s">
        <v>784</v>
      </c>
      <c r="F24" s="448">
        <v>0.64893820000000002</v>
      </c>
      <c r="G24" s="493">
        <v>0.55891092447642876</v>
      </c>
      <c r="H24" s="439">
        <v>0.2</v>
      </c>
      <c r="I24" s="449">
        <v>42264.899999999994</v>
      </c>
      <c r="J24" s="449">
        <v>75620.100000000006</v>
      </c>
      <c r="K24" s="448">
        <v>0.44243974055852647</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AD091-2314-4628-8292-5A0BDF97C8CE}">
  <sheetPr>
    <tabColor rgb="FF99FF99"/>
  </sheetPr>
  <dimension ref="A1:W750"/>
  <sheetViews>
    <sheetView showGridLines="0" topLeftCell="A3" zoomScale="85" zoomScaleNormal="85" workbookViewId="0">
      <pane xSplit="4" topLeftCell="E1" activePane="topRight" state="frozen"/>
      <selection activeCell="E55" sqref="E55:E62"/>
      <selection pane="topRight" activeCell="E55" sqref="E55:E62"/>
    </sheetView>
  </sheetViews>
  <sheetFormatPr defaultRowHeight="15.75" customHeight="1"/>
  <cols>
    <col min="1" max="2" width="6.375" style="267" customWidth="1"/>
    <col min="3" max="3" width="19.25" style="267" customWidth="1"/>
    <col min="4" max="4" width="20.125" style="267" bestFit="1" customWidth="1"/>
    <col min="5" max="5" width="14.875" style="267" bestFit="1" customWidth="1"/>
    <col min="6" max="6" width="13.375" style="267" customWidth="1"/>
    <col min="7" max="7" width="17.25" style="267" bestFit="1" customWidth="1"/>
    <col min="8" max="8" width="15.125" style="267" bestFit="1" customWidth="1"/>
    <col min="9" max="9" width="15.125" style="267" customWidth="1"/>
    <col min="10" max="10" width="17" style="267" customWidth="1"/>
    <col min="11" max="11" width="15.125" style="267" customWidth="1"/>
    <col min="12" max="12" width="13.375" style="267" customWidth="1"/>
    <col min="13" max="13" width="18" style="267" customWidth="1"/>
    <col min="14" max="14" width="12.875" style="267" bestFit="1" customWidth="1"/>
    <col min="15" max="15" width="48" style="267" customWidth="1"/>
    <col min="16" max="16" width="12.25" style="267" customWidth="1"/>
    <col min="17" max="17" width="15.125" style="267" customWidth="1"/>
    <col min="18" max="18" width="15.125" style="267" hidden="1" customWidth="1"/>
    <col min="19" max="19" width="3.125" style="267" hidden="1" customWidth="1"/>
    <col min="20" max="20" width="15.125" style="267" customWidth="1"/>
    <col min="21" max="21" width="17.875" style="267" customWidth="1"/>
    <col min="22" max="22" width="9" style="267"/>
    <col min="23" max="23" width="17.125" style="267" bestFit="1" customWidth="1"/>
    <col min="24" max="16384" width="9" style="267"/>
  </cols>
  <sheetData>
    <row r="1" spans="1:23" ht="15.75" customHeight="1">
      <c r="A1" s="50"/>
      <c r="B1" s="50"/>
      <c r="C1" s="335" t="s">
        <v>789</v>
      </c>
      <c r="D1" s="266"/>
      <c r="E1" s="266"/>
      <c r="F1" s="266"/>
      <c r="G1" s="266"/>
      <c r="H1" s="266"/>
      <c r="I1" s="266"/>
      <c r="J1" s="266"/>
      <c r="K1" s="266"/>
      <c r="R1" s="324" t="s">
        <v>757</v>
      </c>
    </row>
    <row r="2" spans="1:23" ht="15.75" customHeight="1" thickBot="1">
      <c r="A2" s="50"/>
      <c r="B2" s="50"/>
      <c r="C2" s="335"/>
      <c r="D2" s="266"/>
      <c r="E2" s="266"/>
      <c r="F2" s="266"/>
      <c r="G2" s="266"/>
      <c r="H2" s="266"/>
      <c r="I2" s="266"/>
      <c r="J2" s="266"/>
      <c r="K2" s="266"/>
      <c r="R2" s="324" t="s">
        <v>795</v>
      </c>
    </row>
    <row r="3" spans="1:23" ht="15.75" customHeight="1" thickBot="1">
      <c r="C3" s="337" t="s">
        <v>792</v>
      </c>
      <c r="E3" s="268"/>
      <c r="L3" s="269"/>
      <c r="N3" s="270"/>
      <c r="O3" s="271"/>
      <c r="P3" s="62"/>
      <c r="Q3" s="62"/>
      <c r="R3" s="62"/>
      <c r="S3" s="62"/>
      <c r="T3" s="62"/>
      <c r="U3" s="271"/>
    </row>
    <row r="4" spans="1:23" ht="15.75" customHeight="1" thickTop="1">
      <c r="C4" s="429" t="s">
        <v>790</v>
      </c>
      <c r="N4" s="270"/>
      <c r="O4" s="271"/>
      <c r="P4" s="271"/>
      <c r="Q4" s="271"/>
      <c r="R4" s="271"/>
      <c r="S4" s="271"/>
      <c r="T4" s="271"/>
      <c r="U4" s="271"/>
      <c r="V4" s="270"/>
    </row>
    <row r="5" spans="1:23" ht="15.75" customHeight="1" thickBot="1">
      <c r="C5" s="430" t="s">
        <v>791</v>
      </c>
      <c r="N5" s="270"/>
      <c r="O5" s="271"/>
      <c r="P5" s="271"/>
      <c r="Q5" s="271"/>
      <c r="R5" s="271"/>
      <c r="S5" s="271"/>
      <c r="T5" s="271"/>
      <c r="U5" s="271"/>
      <c r="V5" s="270"/>
    </row>
    <row r="6" spans="1:23" ht="15.75" customHeight="1" thickBot="1">
      <c r="M6" s="327" t="s">
        <v>62</v>
      </c>
      <c r="N6" s="328">
        <v>45199</v>
      </c>
      <c r="Q6" s="271"/>
      <c r="R6" s="271"/>
      <c r="S6" s="271"/>
      <c r="T6" s="271"/>
      <c r="U6" s="271"/>
    </row>
    <row r="7" spans="1:23" ht="15.75" customHeight="1" thickBot="1">
      <c r="J7" s="332" t="s">
        <v>858</v>
      </c>
      <c r="K7" s="331">
        <f>E64</f>
        <v>0.20899999999999999</v>
      </c>
      <c r="M7" s="329" t="s">
        <v>121</v>
      </c>
      <c r="N7" s="330">
        <v>45176</v>
      </c>
      <c r="Q7" s="274"/>
      <c r="R7" s="274"/>
      <c r="S7" s="271"/>
      <c r="T7" s="271"/>
      <c r="U7" s="271"/>
    </row>
    <row r="8" spans="1:23" ht="15.75" customHeight="1" thickBot="1">
      <c r="G8" s="276"/>
      <c r="H8" s="276"/>
      <c r="I8" s="276"/>
      <c r="J8" s="276"/>
      <c r="K8" s="276"/>
      <c r="N8" s="271"/>
      <c r="O8" s="271"/>
      <c r="P8" s="274"/>
      <c r="Q8" s="322" t="s">
        <v>759</v>
      </c>
      <c r="R8" s="274"/>
      <c r="W8" s="271"/>
    </row>
    <row r="9" spans="1:23" ht="15.75" customHeight="1" thickTop="1" thickBot="1">
      <c r="C9" s="334" t="s">
        <v>256</v>
      </c>
      <c r="D9" s="334" t="s">
        <v>44</v>
      </c>
      <c r="E9" s="334" t="s">
        <v>107</v>
      </c>
      <c r="F9" s="334" t="s">
        <v>46</v>
      </c>
      <c r="G9" s="334" t="s">
        <v>793</v>
      </c>
      <c r="H9" s="334" t="s">
        <v>794</v>
      </c>
      <c r="I9" s="334" t="s">
        <v>656</v>
      </c>
      <c r="J9" s="334" t="s">
        <v>442</v>
      </c>
      <c r="K9" s="334" t="s">
        <v>531</v>
      </c>
      <c r="L9" s="334" t="s">
        <v>731</v>
      </c>
      <c r="M9" s="334" t="s">
        <v>732</v>
      </c>
      <c r="N9" s="334" t="s">
        <v>733</v>
      </c>
      <c r="O9" s="334" t="s">
        <v>734</v>
      </c>
      <c r="P9" s="334" t="s">
        <v>63</v>
      </c>
      <c r="Q9" s="334" t="s">
        <v>122</v>
      </c>
      <c r="W9" s="271"/>
    </row>
    <row r="10" spans="1:23" ht="24.75" thickBot="1">
      <c r="A10" s="277"/>
      <c r="B10" s="277"/>
      <c r="C10" s="278">
        <v>1</v>
      </c>
      <c r="D10" s="279" t="s">
        <v>54</v>
      </c>
      <c r="E10" s="279" t="s">
        <v>56</v>
      </c>
      <c r="F10" s="281">
        <v>40738</v>
      </c>
      <c r="G10" s="264">
        <f>VLOOKUP(E10,'BETA(23.3Q)'!$D$4:$G$23,3,FALSE)</f>
        <v>0.76731020000000005</v>
      </c>
      <c r="H10" s="326">
        <f>'BETA(23.3Q)'!G5</f>
        <v>2.5425295811707431</v>
      </c>
      <c r="I10" s="265">
        <v>0.20900000000000002</v>
      </c>
      <c r="J10" s="338">
        <f>G10/(1+H10*(1-I10))</f>
        <v>0.25482374482367376</v>
      </c>
      <c r="K10" s="338">
        <f t="shared" ref="K10:K30" si="0">J10*(1+$H$31*(1-$K$7))</f>
        <v>0.66467583928651086</v>
      </c>
      <c r="L10" s="280" t="s">
        <v>259</v>
      </c>
      <c r="M10" s="280" t="s">
        <v>766</v>
      </c>
      <c r="N10" s="280" t="s">
        <v>736</v>
      </c>
      <c r="O10" s="280" t="s">
        <v>774</v>
      </c>
      <c r="P10" s="280">
        <f t="shared" ref="P10:P30" si="1">YEARFRAC(F10,EOMONTH($N$6,-2),1)</f>
        <v>12.047177759056446</v>
      </c>
      <c r="Q10" s="280" t="s">
        <v>729</v>
      </c>
      <c r="R10" s="267">
        <f>IF(Q10="O",1,0)</f>
        <v>1</v>
      </c>
      <c r="S10" s="267">
        <f>R10</f>
        <v>1</v>
      </c>
      <c r="W10" s="271"/>
    </row>
    <row r="11" spans="1:23" ht="24.75" thickBot="1">
      <c r="A11" s="277"/>
      <c r="B11" s="277"/>
      <c r="C11" s="278">
        <v>2</v>
      </c>
      <c r="D11" s="279" t="s">
        <v>0</v>
      </c>
      <c r="E11" s="279" t="s">
        <v>57</v>
      </c>
      <c r="F11" s="281">
        <v>40939</v>
      </c>
      <c r="G11" s="264">
        <f>VLOOKUP(E11,'BETA(23.3Q)'!$D$4:$G$23,3,FALSE)</f>
        <v>0.97416539999999996</v>
      </c>
      <c r="H11" s="326">
        <f>'BETA(23.3Q)'!G6</f>
        <v>2.8027869937168344</v>
      </c>
      <c r="I11" s="265">
        <v>0.20900000000000002</v>
      </c>
      <c r="J11" s="338">
        <f t="shared" ref="J11:J30" si="2">G11/(1+H11*(1-I11))</f>
        <v>0.30281754233079256</v>
      </c>
      <c r="K11" s="338">
        <f t="shared" si="0"/>
        <v>0.78986165217323612</v>
      </c>
      <c r="L11" s="280" t="s">
        <v>259</v>
      </c>
      <c r="M11" s="280" t="s">
        <v>735</v>
      </c>
      <c r="N11" s="280" t="s">
        <v>753</v>
      </c>
      <c r="O11" s="280" t="s">
        <v>752</v>
      </c>
      <c r="P11" s="280">
        <f t="shared" si="1"/>
        <v>11.496235455167694</v>
      </c>
      <c r="Q11" s="280" t="s">
        <v>729</v>
      </c>
      <c r="R11" s="267">
        <f t="shared" ref="R11:R29" si="3">IF(Q11="O",1,0)</f>
        <v>1</v>
      </c>
      <c r="S11" s="267">
        <f>S10+R11</f>
        <v>2</v>
      </c>
      <c r="W11" s="271"/>
    </row>
    <row r="12" spans="1:23" ht="12.75" thickBot="1">
      <c r="A12" s="277"/>
      <c r="B12" s="277"/>
      <c r="C12" s="278">
        <v>3</v>
      </c>
      <c r="D12" s="279" t="s">
        <v>51</v>
      </c>
      <c r="E12" s="279" t="s">
        <v>102</v>
      </c>
      <c r="F12" s="281">
        <v>42635</v>
      </c>
      <c r="G12" s="264">
        <f>VLOOKUP(E12,'BETA(23.3Q)'!$D$4:$G$23,3,FALSE)</f>
        <v>0.66100110000000001</v>
      </c>
      <c r="H12" s="326">
        <f>'BETA(23.3Q)'!G7</f>
        <v>1.4927485895996895</v>
      </c>
      <c r="I12" s="265">
        <v>0.20900000000000002</v>
      </c>
      <c r="J12" s="338">
        <f t="shared" si="2"/>
        <v>0.30310526919498321</v>
      </c>
      <c r="K12" s="338">
        <f t="shared" si="0"/>
        <v>0.79061215168054666</v>
      </c>
      <c r="L12" s="280" t="s">
        <v>259</v>
      </c>
      <c r="M12" s="280" t="s">
        <v>735</v>
      </c>
      <c r="N12" s="280" t="s">
        <v>738</v>
      </c>
      <c r="O12" s="280" t="s">
        <v>754</v>
      </c>
      <c r="P12" s="280">
        <f t="shared" si="1"/>
        <v>6.8528405201916494</v>
      </c>
      <c r="Q12" s="280" t="s">
        <v>729</v>
      </c>
      <c r="R12" s="267">
        <f t="shared" si="3"/>
        <v>1</v>
      </c>
      <c r="S12" s="267">
        <f t="shared" ref="S12:S29" si="4">S11+R12</f>
        <v>3</v>
      </c>
      <c r="W12" s="282"/>
    </row>
    <row r="13" spans="1:23" ht="24.75" thickBot="1">
      <c r="A13" s="277"/>
      <c r="B13" s="277"/>
      <c r="C13" s="278">
        <v>4</v>
      </c>
      <c r="D13" s="279" t="s">
        <v>49</v>
      </c>
      <c r="E13" s="279" t="s">
        <v>103</v>
      </c>
      <c r="F13" s="281">
        <v>43278</v>
      </c>
      <c r="G13" s="264">
        <f>VLOOKUP(E13,'BETA(23.3Q)'!$D$4:$G$23,3,FALSE)</f>
        <v>0.60657479999999997</v>
      </c>
      <c r="H13" s="326">
        <f>'BETA(23.3Q)'!G8</f>
        <v>1.3294260491557739</v>
      </c>
      <c r="I13" s="265">
        <v>0.20900000000000002</v>
      </c>
      <c r="J13" s="338">
        <f t="shared" si="2"/>
        <v>0.29566284581049385</v>
      </c>
      <c r="K13" s="338">
        <f t="shared" si="0"/>
        <v>0.77119952193195718</v>
      </c>
      <c r="L13" s="280" t="s">
        <v>739</v>
      </c>
      <c r="M13" s="280" t="s">
        <v>756</v>
      </c>
      <c r="N13" s="280" t="s">
        <v>740</v>
      </c>
      <c r="O13" s="280" t="s">
        <v>755</v>
      </c>
      <c r="P13" s="280">
        <f t="shared" si="1"/>
        <v>5.0935645823824736</v>
      </c>
      <c r="Q13" s="280" t="s">
        <v>729</v>
      </c>
      <c r="R13" s="267">
        <f t="shared" si="3"/>
        <v>1</v>
      </c>
      <c r="S13" s="267">
        <f t="shared" si="4"/>
        <v>4</v>
      </c>
      <c r="W13" s="282"/>
    </row>
    <row r="14" spans="1:23" ht="36.75" thickBot="1">
      <c r="A14" s="277"/>
      <c r="B14" s="277"/>
      <c r="C14" s="278">
        <v>5</v>
      </c>
      <c r="D14" s="279" t="s">
        <v>47</v>
      </c>
      <c r="E14" s="279" t="s">
        <v>100</v>
      </c>
      <c r="F14" s="281">
        <v>43320</v>
      </c>
      <c r="G14" s="264">
        <f>VLOOKUP(E14,'BETA(23.3Q)'!$D$4:$G$23,3,FALSE)</f>
        <v>0.48922189999999999</v>
      </c>
      <c r="H14" s="326">
        <f>'BETA(23.3Q)'!G9</f>
        <v>2.38395930027208</v>
      </c>
      <c r="I14" s="265">
        <v>0.20900000000000002</v>
      </c>
      <c r="J14" s="338">
        <f t="shared" si="2"/>
        <v>0.16953248723433134</v>
      </c>
      <c r="K14" s="338">
        <f t="shared" si="0"/>
        <v>0.44220427070790086</v>
      </c>
      <c r="L14" s="280" t="s">
        <v>344</v>
      </c>
      <c r="M14" s="280" t="s">
        <v>756</v>
      </c>
      <c r="N14" s="280" t="s">
        <v>737</v>
      </c>
      <c r="O14" s="280" t="s">
        <v>751</v>
      </c>
      <c r="P14" s="280">
        <f t="shared" si="1"/>
        <v>4.9785486079415788</v>
      </c>
      <c r="Q14" s="280" t="s">
        <v>729</v>
      </c>
      <c r="R14" s="267">
        <f t="shared" si="3"/>
        <v>1</v>
      </c>
      <c r="S14" s="267">
        <f t="shared" si="4"/>
        <v>5</v>
      </c>
      <c r="W14" s="282"/>
    </row>
    <row r="15" spans="1:23" ht="12.75" thickBot="1">
      <c r="A15" s="277"/>
      <c r="B15" s="277"/>
      <c r="C15" s="278">
        <v>6</v>
      </c>
      <c r="D15" s="279" t="s">
        <v>60</v>
      </c>
      <c r="E15" s="279" t="s">
        <v>104</v>
      </c>
      <c r="F15" s="281">
        <v>43768</v>
      </c>
      <c r="G15" s="264">
        <f>VLOOKUP(E15,'BETA(23.3Q)'!$D$4:$G$23,3,FALSE)</f>
        <v>0.54302240000000002</v>
      </c>
      <c r="H15" s="326">
        <f>'BETA(23.3Q)'!G10</f>
        <v>1.3268086916636541</v>
      </c>
      <c r="I15" s="265">
        <v>0.23100000000000001</v>
      </c>
      <c r="J15" s="338">
        <f t="shared" si="2"/>
        <v>0.26878093882755444</v>
      </c>
      <c r="K15" s="338">
        <f t="shared" si="0"/>
        <v>0.70108143267041356</v>
      </c>
      <c r="L15" s="280" t="s">
        <v>344</v>
      </c>
      <c r="M15" s="280" t="s">
        <v>735</v>
      </c>
      <c r="N15" s="280" t="s">
        <v>740</v>
      </c>
      <c r="O15" s="280" t="s">
        <v>741</v>
      </c>
      <c r="P15" s="280">
        <f t="shared" si="1"/>
        <v>3.751369112814896</v>
      </c>
      <c r="Q15" s="280" t="s">
        <v>729</v>
      </c>
      <c r="R15" s="267">
        <f t="shared" si="3"/>
        <v>1</v>
      </c>
      <c r="S15" s="267">
        <f t="shared" si="4"/>
        <v>6</v>
      </c>
      <c r="W15" s="282"/>
    </row>
    <row r="16" spans="1:23" ht="36.75" thickBot="1">
      <c r="A16" s="277"/>
      <c r="B16" s="277"/>
      <c r="C16" s="278">
        <v>7</v>
      </c>
      <c r="D16" s="279" t="s">
        <v>58</v>
      </c>
      <c r="E16" s="279" t="s">
        <v>105</v>
      </c>
      <c r="F16" s="281">
        <v>43804</v>
      </c>
      <c r="G16" s="264">
        <f>VLOOKUP(E16,'BETA(23.3Q)'!$D$4:$G$23,3,FALSE)</f>
        <v>0.55448770000000003</v>
      </c>
      <c r="H16" s="326">
        <f>'BETA(23.3Q)'!G11</f>
        <v>0</v>
      </c>
      <c r="I16" s="265">
        <v>0.20900000000000002</v>
      </c>
      <c r="J16" s="338">
        <f t="shared" si="2"/>
        <v>0.55448770000000003</v>
      </c>
      <c r="K16" s="338">
        <f t="shared" si="0"/>
        <v>1.4463117541364514</v>
      </c>
      <c r="L16" s="280" t="s">
        <v>344</v>
      </c>
      <c r="M16" s="280" t="s">
        <v>742</v>
      </c>
      <c r="N16" s="280" t="s">
        <v>737</v>
      </c>
      <c r="O16" s="280" t="s">
        <v>764</v>
      </c>
      <c r="P16" s="280">
        <f t="shared" si="1"/>
        <v>3.6527929901423879</v>
      </c>
      <c r="Q16" s="280" t="s">
        <v>758</v>
      </c>
      <c r="R16" s="267">
        <f t="shared" si="3"/>
        <v>0</v>
      </c>
      <c r="S16" s="267">
        <f t="shared" si="4"/>
        <v>6</v>
      </c>
      <c r="W16" s="282"/>
    </row>
    <row r="17" spans="1:23" ht="24.75" thickBot="1">
      <c r="A17" s="277"/>
      <c r="B17" s="277"/>
      <c r="C17" s="278">
        <v>8</v>
      </c>
      <c r="D17" s="278" t="s">
        <v>761</v>
      </c>
      <c r="E17" s="278" t="s">
        <v>106</v>
      </c>
      <c r="F17" s="283">
        <v>44028</v>
      </c>
      <c r="G17" s="264">
        <f>VLOOKUP(E17,'BETA(23.3Q)'!$D$4:$G$23,3,FALSE)</f>
        <v>0.63385190000000002</v>
      </c>
      <c r="H17" s="326">
        <f>'BETA(23.3Q)'!G12</f>
        <v>0.21379979939176699</v>
      </c>
      <c r="I17" s="265">
        <v>0.20899999999999999</v>
      </c>
      <c r="J17" s="338">
        <f t="shared" si="2"/>
        <v>0.54216356158313572</v>
      </c>
      <c r="K17" s="338">
        <f t="shared" si="0"/>
        <v>1.4141657818237825</v>
      </c>
      <c r="L17" s="280" t="s">
        <v>344</v>
      </c>
      <c r="M17" s="280" t="s">
        <v>762</v>
      </c>
      <c r="N17" s="280" t="s">
        <v>765</v>
      </c>
      <c r="O17" s="280" t="s">
        <v>763</v>
      </c>
      <c r="P17" s="280">
        <f t="shared" si="1"/>
        <v>3.0390143737166326</v>
      </c>
      <c r="Q17" s="280" t="s">
        <v>758</v>
      </c>
      <c r="R17" s="267">
        <f t="shared" si="3"/>
        <v>0</v>
      </c>
      <c r="S17" s="267">
        <f t="shared" si="4"/>
        <v>6</v>
      </c>
      <c r="W17" s="266"/>
    </row>
    <row r="18" spans="1:23" ht="24.75" thickBot="1">
      <c r="A18" s="277"/>
      <c r="B18" s="277"/>
      <c r="C18" s="278">
        <v>9</v>
      </c>
      <c r="D18" s="278" t="s">
        <v>114</v>
      </c>
      <c r="E18" s="278" t="s">
        <v>117</v>
      </c>
      <c r="F18" s="283">
        <v>44048</v>
      </c>
      <c r="G18" s="264">
        <f>VLOOKUP(E18,'BETA(23.3Q)'!$D$4:$G$23,3,FALSE)</f>
        <v>0.65208619999999995</v>
      </c>
      <c r="H18" s="326">
        <f>'BETA(23.3Q)'!G13</f>
        <v>2.35514627247648</v>
      </c>
      <c r="I18" s="265">
        <v>0.20900000000000002</v>
      </c>
      <c r="J18" s="338">
        <f t="shared" si="2"/>
        <v>0.22776956401613363</v>
      </c>
      <c r="K18" s="338">
        <f t="shared" si="0"/>
        <v>0.59410839531890247</v>
      </c>
      <c r="L18" s="280" t="s">
        <v>344</v>
      </c>
      <c r="M18" s="280" t="s">
        <v>735</v>
      </c>
      <c r="N18" s="280" t="s">
        <v>740</v>
      </c>
      <c r="O18" s="280" t="s">
        <v>767</v>
      </c>
      <c r="P18" s="280">
        <f t="shared" si="1"/>
        <v>2.9842573579739904</v>
      </c>
      <c r="Q18" s="280" t="s">
        <v>729</v>
      </c>
      <c r="R18" s="267">
        <f t="shared" si="3"/>
        <v>1</v>
      </c>
      <c r="S18" s="267">
        <f t="shared" si="4"/>
        <v>7</v>
      </c>
      <c r="T18" s="270"/>
    </row>
    <row r="19" spans="1:23" ht="36.75" thickBot="1">
      <c r="A19" s="277"/>
      <c r="B19" s="277"/>
      <c r="C19" s="278">
        <v>10</v>
      </c>
      <c r="D19" s="278" t="s">
        <v>112</v>
      </c>
      <c r="E19" s="278" t="s">
        <v>118</v>
      </c>
      <c r="F19" s="283">
        <v>44048</v>
      </c>
      <c r="G19" s="264">
        <f>VLOOKUP(E19,'BETA(23.3Q)'!$D$4:$G$23,3,FALSE)</f>
        <v>0.61060049999999999</v>
      </c>
      <c r="H19" s="326">
        <f>'BETA(23.3Q)'!G14</f>
        <v>1.0848609493676264</v>
      </c>
      <c r="I19" s="265">
        <v>0.20900000000000002</v>
      </c>
      <c r="J19" s="338">
        <f t="shared" si="2"/>
        <v>0.32861109796261107</v>
      </c>
      <c r="K19" s="338">
        <f t="shared" si="0"/>
        <v>0.85714091317626928</v>
      </c>
      <c r="L19" s="280" t="s">
        <v>344</v>
      </c>
      <c r="M19" s="280" t="s">
        <v>762</v>
      </c>
      <c r="N19" s="280" t="s">
        <v>768</v>
      </c>
      <c r="O19" s="280" t="s">
        <v>769</v>
      </c>
      <c r="P19" s="280">
        <f t="shared" si="1"/>
        <v>2.9842573579739904</v>
      </c>
      <c r="Q19" s="280" t="s">
        <v>758</v>
      </c>
      <c r="R19" s="267">
        <f t="shared" si="3"/>
        <v>0</v>
      </c>
      <c r="S19" s="267">
        <f t="shared" si="4"/>
        <v>7</v>
      </c>
    </row>
    <row r="20" spans="1:23" ht="48.75" thickBot="1">
      <c r="A20" s="277"/>
      <c r="B20" s="277"/>
      <c r="C20" s="278">
        <v>11</v>
      </c>
      <c r="D20" s="278" t="s">
        <v>110</v>
      </c>
      <c r="E20" s="278" t="s">
        <v>119</v>
      </c>
      <c r="F20" s="283">
        <v>44050</v>
      </c>
      <c r="G20" s="264">
        <f>VLOOKUP(E20,'BETA(23.3Q)'!$D$4:$G$23,3,FALSE)</f>
        <v>0.6730334</v>
      </c>
      <c r="H20" s="326">
        <f>'BETA(23.3Q)'!G15</f>
        <v>1.2769184787086476</v>
      </c>
      <c r="I20" s="265">
        <v>0.23100000000000001</v>
      </c>
      <c r="J20" s="338">
        <f t="shared" si="2"/>
        <v>0.33958136920036613</v>
      </c>
      <c r="K20" s="338">
        <f t="shared" si="0"/>
        <v>0.88575549243065166</v>
      </c>
      <c r="L20" s="280" t="s">
        <v>344</v>
      </c>
      <c r="M20" s="280" t="s">
        <v>771</v>
      </c>
      <c r="N20" s="280" t="s">
        <v>1036</v>
      </c>
      <c r="O20" s="280" t="s">
        <v>770</v>
      </c>
      <c r="P20" s="280">
        <f t="shared" si="1"/>
        <v>2.9787816563997263</v>
      </c>
      <c r="Q20" s="280" t="s">
        <v>758</v>
      </c>
      <c r="R20" s="267">
        <f t="shared" si="3"/>
        <v>0</v>
      </c>
      <c r="S20" s="267">
        <f t="shared" si="4"/>
        <v>7</v>
      </c>
    </row>
    <row r="21" spans="1:23" ht="24.75" thickBot="1">
      <c r="A21" s="277"/>
      <c r="B21" s="277"/>
      <c r="C21" s="278">
        <v>12</v>
      </c>
      <c r="D21" s="278" t="s">
        <v>109</v>
      </c>
      <c r="E21" s="278" t="s">
        <v>116</v>
      </c>
      <c r="F21" s="283">
        <v>44074</v>
      </c>
      <c r="G21" s="264">
        <f>VLOOKUP(E21,'BETA(23.3Q)'!$D$4:$G$23,3,FALSE)</f>
        <v>0.63138700000000003</v>
      </c>
      <c r="H21" s="326">
        <f>'BETA(23.3Q)'!G16</f>
        <v>1.4621881504237146</v>
      </c>
      <c r="I21" s="265">
        <v>0.23100000000000001</v>
      </c>
      <c r="J21" s="338">
        <f t="shared" si="2"/>
        <v>0.29720403743698992</v>
      </c>
      <c r="K21" s="338">
        <f t="shared" si="0"/>
        <v>0.77521952736179445</v>
      </c>
      <c r="L21" s="280" t="s">
        <v>344</v>
      </c>
      <c r="M21" s="280" t="s">
        <v>735</v>
      </c>
      <c r="N21" s="280" t="s">
        <v>744</v>
      </c>
      <c r="O21" s="280" t="s">
        <v>772</v>
      </c>
      <c r="P21" s="280">
        <f t="shared" si="1"/>
        <v>2.9130732375085557</v>
      </c>
      <c r="Q21" s="280" t="s">
        <v>758</v>
      </c>
      <c r="R21" s="267">
        <f t="shared" si="3"/>
        <v>0</v>
      </c>
      <c r="S21" s="267">
        <f t="shared" si="4"/>
        <v>7</v>
      </c>
    </row>
    <row r="22" spans="1:23" ht="12.75" thickBot="1">
      <c r="A22" s="277"/>
      <c r="B22" s="277"/>
      <c r="C22" s="278">
        <v>13</v>
      </c>
      <c r="D22" s="278" t="s">
        <v>746</v>
      </c>
      <c r="E22" s="278" t="s">
        <v>258</v>
      </c>
      <c r="F22" s="283">
        <v>44188</v>
      </c>
      <c r="G22" s="264">
        <f>VLOOKUP(E22,'BETA(23.3Q)'!$D$4:$G$23,3,FALSE)</f>
        <v>0.76320209999999999</v>
      </c>
      <c r="H22" s="326">
        <f>'BETA(23.3Q)'!G17</f>
        <v>1.2561170279695988</v>
      </c>
      <c r="I22" s="265" t="e">
        <v>#VALUE!</v>
      </c>
      <c r="J22" s="338" t="e">
        <f t="shared" si="2"/>
        <v>#VALUE!</v>
      </c>
      <c r="K22" s="338" t="e">
        <f t="shared" si="0"/>
        <v>#VALUE!</v>
      </c>
      <c r="L22" s="280" t="s">
        <v>344</v>
      </c>
      <c r="M22" s="280" t="s">
        <v>742</v>
      </c>
      <c r="N22" s="280" t="s">
        <v>743</v>
      </c>
      <c r="O22" s="280" t="s">
        <v>745</v>
      </c>
      <c r="P22" s="280">
        <f t="shared" si="1"/>
        <v>2.6009582477754964</v>
      </c>
      <c r="Q22" s="280" t="s">
        <v>758</v>
      </c>
      <c r="R22" s="267">
        <f t="shared" si="3"/>
        <v>0</v>
      </c>
      <c r="S22" s="267">
        <f t="shared" si="4"/>
        <v>7</v>
      </c>
    </row>
    <row r="23" spans="1:23" ht="15.75" customHeight="1" thickBot="1">
      <c r="A23" s="277"/>
      <c r="B23" s="277"/>
      <c r="C23" s="278">
        <v>14</v>
      </c>
      <c r="D23" s="278" t="s">
        <v>541</v>
      </c>
      <c r="E23" s="278" t="s">
        <v>545</v>
      </c>
      <c r="F23" s="285">
        <v>44435</v>
      </c>
      <c r="G23" s="264">
        <f>VLOOKUP(E23,'BETA(23.3Q)'!$D$4:$G$23,3,FALSE)</f>
        <v>0.60168790000000005</v>
      </c>
      <c r="H23" s="326">
        <f>'BETA(23.3Q)'!G18</f>
        <v>2.7700186132669167</v>
      </c>
      <c r="I23" s="265">
        <v>9.9000000000000019E-2</v>
      </c>
      <c r="J23" s="338">
        <f t="shared" si="2"/>
        <v>0.17211802077525859</v>
      </c>
      <c r="K23" s="338">
        <f t="shared" si="0"/>
        <v>0.44894831128978774</v>
      </c>
      <c r="L23" s="280"/>
      <c r="M23" s="280"/>
      <c r="N23" s="280"/>
      <c r="O23" s="280"/>
      <c r="P23" s="280">
        <f t="shared" si="1"/>
        <v>1.9260273972602739</v>
      </c>
      <c r="Q23" s="280" t="s">
        <v>758</v>
      </c>
      <c r="R23" s="267">
        <f t="shared" si="3"/>
        <v>0</v>
      </c>
      <c r="S23" s="267">
        <f t="shared" si="4"/>
        <v>7</v>
      </c>
    </row>
    <row r="24" spans="1:23" ht="15.75" customHeight="1" thickBot="1">
      <c r="A24" s="277"/>
      <c r="B24" s="277"/>
      <c r="C24" s="278">
        <v>15</v>
      </c>
      <c r="D24" s="278" t="s">
        <v>747</v>
      </c>
      <c r="E24" s="278" t="s">
        <v>547</v>
      </c>
      <c r="F24" s="285">
        <v>44453</v>
      </c>
      <c r="G24" s="264">
        <f>VLOOKUP(E24,'BETA(23.3Q)'!$D$4:$G$23,3,FALSE)</f>
        <v>0.53030330000000003</v>
      </c>
      <c r="H24" s="326">
        <f>'BETA(23.3Q)'!G19</f>
        <v>1.5306118734497174</v>
      </c>
      <c r="I24" s="265" t="e">
        <v>#VALUE!</v>
      </c>
      <c r="J24" s="338" t="e">
        <f t="shared" si="2"/>
        <v>#VALUE!</v>
      </c>
      <c r="K24" s="338" t="e">
        <f t="shared" si="0"/>
        <v>#VALUE!</v>
      </c>
      <c r="L24" s="280"/>
      <c r="M24" s="280"/>
      <c r="N24" s="280"/>
      <c r="O24" s="280"/>
      <c r="P24" s="280">
        <f t="shared" si="1"/>
        <v>1.8767123287671232</v>
      </c>
      <c r="Q24" s="280" t="s">
        <v>758</v>
      </c>
      <c r="R24" s="267">
        <f t="shared" si="3"/>
        <v>0</v>
      </c>
      <c r="S24" s="267">
        <f t="shared" si="4"/>
        <v>7</v>
      </c>
    </row>
    <row r="25" spans="1:23" ht="15.75" customHeight="1" thickBot="1">
      <c r="A25" s="277"/>
      <c r="B25" s="277"/>
      <c r="C25" s="278">
        <v>16</v>
      </c>
      <c r="D25" s="278" t="s">
        <v>748</v>
      </c>
      <c r="E25" s="278" t="s">
        <v>721</v>
      </c>
      <c r="F25" s="285">
        <v>44518</v>
      </c>
      <c r="G25" s="264">
        <f>VLOOKUP(E25,'BETA(23.3Q)'!$D$4:$G$23,3,FALSE)</f>
        <v>0.60606230000000005</v>
      </c>
      <c r="H25" s="326">
        <f>'BETA(23.3Q)'!G20</f>
        <v>2.815647578323965</v>
      </c>
      <c r="I25" s="265">
        <v>0.20900000000000002</v>
      </c>
      <c r="J25" s="338">
        <f t="shared" si="2"/>
        <v>0.18779950897320039</v>
      </c>
      <c r="K25" s="338">
        <f t="shared" si="0"/>
        <v>0.48985151023006224</v>
      </c>
      <c r="L25" s="280"/>
      <c r="M25" s="280"/>
      <c r="N25" s="280"/>
      <c r="O25" s="280"/>
      <c r="P25" s="280">
        <f t="shared" si="1"/>
        <v>1.6986301369863013</v>
      </c>
      <c r="Q25" s="280" t="s">
        <v>758</v>
      </c>
      <c r="R25" s="267">
        <f t="shared" si="3"/>
        <v>0</v>
      </c>
      <c r="S25" s="267">
        <f t="shared" si="4"/>
        <v>7</v>
      </c>
    </row>
    <row r="26" spans="1:23" ht="15.75" customHeight="1" thickBot="1">
      <c r="A26" s="277"/>
      <c r="B26" s="277"/>
      <c r="C26" s="278">
        <v>17</v>
      </c>
      <c r="D26" s="278" t="s">
        <v>717</v>
      </c>
      <c r="E26" s="278" t="s">
        <v>722</v>
      </c>
      <c r="F26" s="285">
        <v>44533</v>
      </c>
      <c r="G26" s="264">
        <f>VLOOKUP(E26,'BETA(23.3Q)'!$D$4:$G$23,3,FALSE)</f>
        <v>0.64750030000000003</v>
      </c>
      <c r="H26" s="326">
        <f>'BETA(23.3Q)'!G21</f>
        <v>2.0166559525490944</v>
      </c>
      <c r="I26" s="265">
        <v>9.9000000000000019E-2</v>
      </c>
      <c r="J26" s="338">
        <f t="shared" si="2"/>
        <v>0.22985398934230034</v>
      </c>
      <c r="K26" s="338">
        <f t="shared" si="0"/>
        <v>0.59954535785180374</v>
      </c>
      <c r="L26" s="280"/>
      <c r="M26" s="280"/>
      <c r="N26" s="280"/>
      <c r="O26" s="280"/>
      <c r="P26" s="280">
        <f t="shared" si="1"/>
        <v>1.6575342465753424</v>
      </c>
      <c r="Q26" s="280" t="s">
        <v>758</v>
      </c>
      <c r="R26" s="267">
        <f t="shared" si="3"/>
        <v>0</v>
      </c>
      <c r="S26" s="267">
        <f t="shared" si="4"/>
        <v>7</v>
      </c>
    </row>
    <row r="27" spans="1:23" ht="15.75" customHeight="1" thickBot="1">
      <c r="A27" s="277"/>
      <c r="B27" s="277"/>
      <c r="C27" s="278">
        <v>18</v>
      </c>
      <c r="D27" s="278" t="s">
        <v>718</v>
      </c>
      <c r="E27" s="278" t="s">
        <v>723</v>
      </c>
      <c r="F27" s="285">
        <v>44540</v>
      </c>
      <c r="G27" s="264">
        <f>VLOOKUP(E27,'BETA(23.3Q)'!$D$4:$G$23,3,FALSE)</f>
        <v>0.68352550000000001</v>
      </c>
      <c r="H27" s="326">
        <f>'BETA(23.3Q)'!G22</f>
        <v>1.5120631880986815</v>
      </c>
      <c r="I27" s="265">
        <v>9.9000000000000019E-2</v>
      </c>
      <c r="J27" s="338">
        <f t="shared" si="2"/>
        <v>0.28933901500445691</v>
      </c>
      <c r="K27" s="338">
        <f t="shared" si="0"/>
        <v>0.75470460089774594</v>
      </c>
      <c r="L27" s="280"/>
      <c r="M27" s="280"/>
      <c r="N27" s="280"/>
      <c r="O27" s="280"/>
      <c r="P27" s="280">
        <f t="shared" si="1"/>
        <v>1.6383561643835616</v>
      </c>
      <c r="Q27" s="280" t="s">
        <v>758</v>
      </c>
      <c r="R27" s="267">
        <f t="shared" si="3"/>
        <v>0</v>
      </c>
      <c r="S27" s="267">
        <f t="shared" si="4"/>
        <v>7</v>
      </c>
    </row>
    <row r="28" spans="1:23" ht="15.75" customHeight="1" thickBot="1">
      <c r="A28" s="277"/>
      <c r="B28" s="277"/>
      <c r="C28" s="278">
        <v>19</v>
      </c>
      <c r="D28" s="278" t="s">
        <v>719</v>
      </c>
      <c r="E28" s="278" t="s">
        <v>724</v>
      </c>
      <c r="F28" s="285">
        <v>44648</v>
      </c>
      <c r="G28" s="264">
        <f>VLOOKUP(E28,'BETA(23.3Q)'!$D$4:$G$23,3,FALSE)</f>
        <v>0.89306030000000003</v>
      </c>
      <c r="H28" s="326">
        <f>'BETA(23.3Q)'!G23</f>
        <v>1.5610632337531809</v>
      </c>
      <c r="I28" s="265" t="e">
        <v>#VALUE!</v>
      </c>
      <c r="J28" s="338" t="e">
        <f t="shared" si="2"/>
        <v>#VALUE!</v>
      </c>
      <c r="K28" s="338" t="e">
        <f t="shared" si="0"/>
        <v>#VALUE!</v>
      </c>
      <c r="L28" s="280"/>
      <c r="M28" s="280"/>
      <c r="N28" s="280"/>
      <c r="O28" s="280"/>
      <c r="P28" s="280">
        <f t="shared" si="1"/>
        <v>1.3424657534246576</v>
      </c>
      <c r="Q28" s="280" t="s">
        <v>758</v>
      </c>
      <c r="R28" s="267">
        <f t="shared" si="3"/>
        <v>0</v>
      </c>
      <c r="S28" s="267">
        <f t="shared" si="4"/>
        <v>7</v>
      </c>
    </row>
    <row r="29" spans="1:23" ht="15.75" customHeight="1" thickBot="1">
      <c r="A29" s="277"/>
      <c r="B29" s="277"/>
      <c r="C29" s="278">
        <v>20</v>
      </c>
      <c r="D29" s="278" t="s">
        <v>720</v>
      </c>
      <c r="E29" s="278" t="s">
        <v>725</v>
      </c>
      <c r="F29" s="285">
        <v>44712</v>
      </c>
      <c r="G29" s="264" t="e">
        <f>VLOOKUP(E29,'BETA(23.3Q)'!$D$4:$G$23,3,FALSE)</f>
        <v>#N/A</v>
      </c>
      <c r="H29" s="326">
        <f>'BETA(23.3Q)'!G24</f>
        <v>0.51478326520651574</v>
      </c>
      <c r="I29" s="265">
        <v>9.9000000000000019E-2</v>
      </c>
      <c r="J29" s="339" t="e">
        <f t="shared" si="2"/>
        <v>#N/A</v>
      </c>
      <c r="K29" s="339" t="e">
        <f t="shared" si="0"/>
        <v>#N/A</v>
      </c>
      <c r="L29" s="280"/>
      <c r="M29" s="280"/>
      <c r="N29" s="280"/>
      <c r="O29" s="280"/>
      <c r="P29" s="280">
        <f t="shared" si="1"/>
        <v>1.167123287671233</v>
      </c>
      <c r="Q29" s="280" t="s">
        <v>758</v>
      </c>
      <c r="R29" s="267">
        <f t="shared" si="3"/>
        <v>0</v>
      </c>
      <c r="S29" s="267">
        <f t="shared" si="4"/>
        <v>7</v>
      </c>
    </row>
    <row r="30" spans="1:23" ht="15.75" customHeight="1" thickBot="1">
      <c r="A30" s="277"/>
      <c r="B30" s="277"/>
      <c r="C30" s="278">
        <v>21</v>
      </c>
      <c r="D30" s="278" t="s">
        <v>1000</v>
      </c>
      <c r="E30" s="278" t="s">
        <v>1001</v>
      </c>
      <c r="F30" s="285">
        <v>44840</v>
      </c>
      <c r="G30" s="264" t="e">
        <f>VLOOKUP(E30,'BETA(23.3Q)'!$D$4:$G$23,3,FALSE)</f>
        <v>#N/A</v>
      </c>
      <c r="H30" s="326">
        <f>'BETA(23.3Q)'!G25</f>
        <v>0</v>
      </c>
      <c r="I30" s="265" t="e">
        <v>#N/A</v>
      </c>
      <c r="J30" s="339" t="e">
        <f t="shared" si="2"/>
        <v>#N/A</v>
      </c>
      <c r="K30" s="339" t="e">
        <f t="shared" si="0"/>
        <v>#N/A</v>
      </c>
      <c r="L30" s="280"/>
      <c r="M30" s="280"/>
      <c r="N30" s="280"/>
      <c r="O30" s="280"/>
      <c r="P30" s="280">
        <f t="shared" si="1"/>
        <v>0.81643835616438354</v>
      </c>
      <c r="Q30" s="280" t="s">
        <v>758</v>
      </c>
    </row>
    <row r="31" spans="1:23" ht="15.75" customHeight="1" thickBot="1">
      <c r="A31" s="286"/>
      <c r="B31" s="286"/>
      <c r="C31" s="40" t="s">
        <v>773</v>
      </c>
      <c r="D31" s="287"/>
      <c r="E31" s="287"/>
      <c r="F31" s="288"/>
      <c r="G31" s="341">
        <f>AVERAGEIF($Q$10:$Q$29,"O",G10:G29)</f>
        <v>0.67048314285714294</v>
      </c>
      <c r="H31" s="342">
        <f>AVERAGEIF($Q$10:$Q$29,"O",H10:H29)</f>
        <v>2.0333436397221791</v>
      </c>
      <c r="I31" s="336"/>
      <c r="J31" s="340">
        <f>AVERAGEIF($Q$10:$Q$29,"O",J10:J29)</f>
        <v>0.26035605603399464</v>
      </c>
      <c r="K31" s="340">
        <f>AVERAGEIF($Q$10:$Q$29,"O",K10:K29)</f>
        <v>0.67910618053849536</v>
      </c>
      <c r="L31" s="290"/>
      <c r="O31" s="284"/>
      <c r="P31" s="284"/>
      <c r="Q31" s="284"/>
    </row>
    <row r="32" spans="1:23" ht="15.75" customHeight="1">
      <c r="A32" s="286"/>
      <c r="B32" s="286"/>
      <c r="C32" s="275" t="s">
        <v>108</v>
      </c>
      <c r="D32" s="287"/>
      <c r="E32" s="287"/>
      <c r="F32" s="288"/>
      <c r="G32" s="289"/>
      <c r="H32" s="171"/>
      <c r="I32" s="171"/>
      <c r="J32" s="292"/>
      <c r="K32" s="292"/>
      <c r="L32" s="290"/>
      <c r="O32" s="284"/>
      <c r="P32" s="284"/>
      <c r="Q32" s="284"/>
    </row>
    <row r="33" spans="1:17" ht="15.75" customHeight="1">
      <c r="A33" s="286"/>
      <c r="B33" s="286"/>
      <c r="C33" s="291"/>
      <c r="D33" s="287"/>
      <c r="E33" s="287"/>
      <c r="F33" s="288"/>
      <c r="G33" s="289"/>
      <c r="H33" s="171"/>
      <c r="I33" s="171"/>
      <c r="J33" s="292"/>
      <c r="K33" s="292"/>
      <c r="L33" s="290"/>
      <c r="O33" s="284"/>
      <c r="P33" s="284"/>
      <c r="Q33" s="284"/>
    </row>
    <row r="34" spans="1:17" ht="15.75" customHeight="1">
      <c r="A34" s="286"/>
      <c r="B34" s="286"/>
      <c r="C34" s="291"/>
      <c r="D34" s="287"/>
      <c r="E34" s="287"/>
      <c r="F34" s="288"/>
      <c r="G34" s="289"/>
      <c r="H34" s="171"/>
      <c r="I34" s="171"/>
      <c r="J34" s="292"/>
      <c r="K34" s="292"/>
      <c r="L34" s="290"/>
      <c r="O34" s="284"/>
      <c r="P34" s="284"/>
      <c r="Q34" s="284"/>
    </row>
    <row r="35" spans="1:17" ht="15.75" customHeight="1">
      <c r="A35" s="286"/>
      <c r="B35" s="286"/>
      <c r="C35" s="291"/>
      <c r="D35" s="287"/>
      <c r="E35" s="287"/>
      <c r="F35" s="288"/>
      <c r="G35" s="289"/>
      <c r="H35" s="171"/>
      <c r="I35" s="171"/>
      <c r="J35" s="292"/>
      <c r="K35" s="292"/>
      <c r="L35" s="290"/>
      <c r="O35" s="284"/>
      <c r="P35" s="284"/>
      <c r="Q35" s="284"/>
    </row>
    <row r="36" spans="1:17" s="293" customFormat="1" ht="15.75" customHeight="1">
      <c r="N36" s="79"/>
      <c r="O36" s="79"/>
      <c r="P36" s="79"/>
      <c r="Q36" s="294"/>
    </row>
    <row r="37" spans="1:17" s="295" customFormat="1" ht="17.25" thickBot="1">
      <c r="C37" s="323" t="s">
        <v>760</v>
      </c>
    </row>
    <row r="38" spans="1:17" s="295" customFormat="1" ht="12.75" thickBot="1">
      <c r="C38" s="296" t="s">
        <v>338</v>
      </c>
      <c r="D38" s="296" t="s">
        <v>339</v>
      </c>
      <c r="E38" s="296" t="s">
        <v>530</v>
      </c>
      <c r="F38" s="296" t="s">
        <v>730</v>
      </c>
      <c r="G38" s="296" t="s">
        <v>533</v>
      </c>
      <c r="H38" s="297" t="s">
        <v>531</v>
      </c>
    </row>
    <row r="39" spans="1:17" s="295" customFormat="1" ht="12.75" thickBot="1">
      <c r="A39" s="343">
        <v>1</v>
      </c>
      <c r="B39" s="343"/>
      <c r="C39" s="298" t="str">
        <f t="shared" ref="C39:C50" si="5">IFERROR(INDEX($D$10:$D$29,MATCH(A39,$S$10:$S$29,0)),"")</f>
        <v>에이리츠</v>
      </c>
      <c r="D39" s="298" t="str">
        <f>IFERROR(INDEX($L$10:$L$29,MATCH(C39,$D$10:$D$29,0)),"")</f>
        <v>자기관리</v>
      </c>
      <c r="E39" s="299">
        <f>IFERROR(INDEX($G$10:$G$29,MATCH(C39,$D$10:$D$29,0)),"")</f>
        <v>0.76731020000000005</v>
      </c>
      <c r="F39" s="300">
        <f>IFERROR(INDEX($H$10:$H$29,MATCH(C39,$D$10:$D$29,0)),"")</f>
        <v>2.5425295811707431</v>
      </c>
      <c r="G39" s="299">
        <f>IFERROR(INDEX($J$10:$J$29,MATCH(C39,$D$10:$D$29,0)),"")</f>
        <v>0.25482374482367376</v>
      </c>
      <c r="H39" s="299">
        <f>IFERROR(INDEX($K$10:$K$29,MATCH(C39,$D$10:$D$29,0)),"")</f>
        <v>0.66467583928651086</v>
      </c>
    </row>
    <row r="40" spans="1:17" s="295" customFormat="1" ht="12.75" thickBot="1">
      <c r="A40" s="343">
        <v>2</v>
      </c>
      <c r="B40" s="343"/>
      <c r="C40" s="298" t="str">
        <f t="shared" si="5"/>
        <v>케이탑리츠</v>
      </c>
      <c r="D40" s="298" t="str">
        <f t="shared" ref="D40:D50" si="6">IFERROR(INDEX($L$10:$L$29,MATCH(C40,$D$10:$D$29,0)),"")</f>
        <v>자기관리</v>
      </c>
      <c r="E40" s="299">
        <f t="shared" ref="E40:E50" si="7">IFERROR(INDEX($G$10:$G$29,MATCH(C40,$D$10:$D$29,0)),"")</f>
        <v>0.97416539999999996</v>
      </c>
      <c r="F40" s="300">
        <f t="shared" ref="F40:F50" si="8">IFERROR(INDEX($H$10:$H$29,MATCH(C40,$D$10:$D$29,0)),"")</f>
        <v>2.8027869937168344</v>
      </c>
      <c r="G40" s="299">
        <f t="shared" ref="G40:G50" si="9">IFERROR(INDEX($J$10:$J$29,MATCH(C40,$D$10:$D$29,0)),"")</f>
        <v>0.30281754233079256</v>
      </c>
      <c r="H40" s="299">
        <f t="shared" ref="H40:H50" si="10">IFERROR(INDEX($K$10:$K$29,MATCH(C40,$D$10:$D$29,0)),"")</f>
        <v>0.78986165217323612</v>
      </c>
    </row>
    <row r="41" spans="1:17" s="295" customFormat="1" ht="12.75" thickBot="1">
      <c r="A41" s="343">
        <v>3</v>
      </c>
      <c r="B41" s="343"/>
      <c r="C41" s="298" t="str">
        <f t="shared" si="5"/>
        <v>모두투어리츠</v>
      </c>
      <c r="D41" s="298" t="str">
        <f t="shared" si="6"/>
        <v>자기관리</v>
      </c>
      <c r="E41" s="299">
        <f t="shared" si="7"/>
        <v>0.66100110000000001</v>
      </c>
      <c r="F41" s="300">
        <f t="shared" si="8"/>
        <v>1.4927485895996895</v>
      </c>
      <c r="G41" s="299">
        <f t="shared" si="9"/>
        <v>0.30310526919498321</v>
      </c>
      <c r="H41" s="299">
        <f t="shared" si="10"/>
        <v>0.79061215168054666</v>
      </c>
    </row>
    <row r="42" spans="1:17" s="295" customFormat="1" ht="12.75" thickBot="1">
      <c r="A42" s="343">
        <v>4</v>
      </c>
      <c r="B42" s="343"/>
      <c r="C42" s="298" t="str">
        <f t="shared" si="5"/>
        <v>이리츠코크렙</v>
      </c>
      <c r="D42" s="298" t="str">
        <f t="shared" si="6"/>
        <v>기업구조조정</v>
      </c>
      <c r="E42" s="299">
        <f t="shared" si="7"/>
        <v>0.60657479999999997</v>
      </c>
      <c r="F42" s="300">
        <f t="shared" si="8"/>
        <v>1.3294260491557739</v>
      </c>
      <c r="G42" s="299">
        <f t="shared" si="9"/>
        <v>0.29566284581049385</v>
      </c>
      <c r="H42" s="299">
        <f t="shared" si="10"/>
        <v>0.77119952193195718</v>
      </c>
      <c r="K42" s="295">
        <f>MATCH(A45,$S$10:$S$29,0)</f>
        <v>9</v>
      </c>
    </row>
    <row r="43" spans="1:17" s="295" customFormat="1" ht="12.75" thickBot="1">
      <c r="A43" s="343">
        <v>5</v>
      </c>
      <c r="B43" s="343"/>
      <c r="C43" s="298" t="str">
        <f t="shared" si="5"/>
        <v>신한알파리츠</v>
      </c>
      <c r="D43" s="298" t="str">
        <f t="shared" si="6"/>
        <v>위탁관리</v>
      </c>
      <c r="E43" s="299">
        <f t="shared" si="7"/>
        <v>0.48922189999999999</v>
      </c>
      <c r="F43" s="300">
        <f t="shared" si="8"/>
        <v>2.38395930027208</v>
      </c>
      <c r="G43" s="299">
        <f t="shared" si="9"/>
        <v>0.16953248723433134</v>
      </c>
      <c r="H43" s="299">
        <f t="shared" si="10"/>
        <v>0.44220427070790086</v>
      </c>
    </row>
    <row r="44" spans="1:17" s="295" customFormat="1" ht="12.75" thickBot="1">
      <c r="A44" s="343">
        <v>6</v>
      </c>
      <c r="B44" s="343"/>
      <c r="C44" s="298" t="str">
        <f t="shared" si="5"/>
        <v>롯데리츠</v>
      </c>
      <c r="D44" s="298" t="str">
        <f t="shared" si="6"/>
        <v>위탁관리</v>
      </c>
      <c r="E44" s="299">
        <f t="shared" si="7"/>
        <v>0.54302240000000002</v>
      </c>
      <c r="F44" s="300">
        <f t="shared" si="8"/>
        <v>1.3268086916636541</v>
      </c>
      <c r="G44" s="299">
        <f t="shared" si="9"/>
        <v>0.26878093882755444</v>
      </c>
      <c r="H44" s="299">
        <f t="shared" si="10"/>
        <v>0.70108143267041356</v>
      </c>
    </row>
    <row r="45" spans="1:17" s="295" customFormat="1" ht="12.75" thickBot="1">
      <c r="A45" s="343">
        <v>7</v>
      </c>
      <c r="B45" s="343"/>
      <c r="C45" s="298" t="str">
        <f t="shared" si="5"/>
        <v>미래에셋맵스리츠</v>
      </c>
      <c r="D45" s="298" t="str">
        <f t="shared" si="6"/>
        <v>위탁관리</v>
      </c>
      <c r="E45" s="299">
        <f t="shared" si="7"/>
        <v>0.65208619999999995</v>
      </c>
      <c r="F45" s="300">
        <f t="shared" si="8"/>
        <v>2.35514627247648</v>
      </c>
      <c r="G45" s="299">
        <f t="shared" si="9"/>
        <v>0.22776956401613363</v>
      </c>
      <c r="H45" s="299">
        <f t="shared" si="10"/>
        <v>0.59410839531890247</v>
      </c>
    </row>
    <row r="46" spans="1:17" s="295" customFormat="1" ht="12.75" thickBot="1">
      <c r="A46" s="343">
        <v>8</v>
      </c>
      <c r="B46" s="343"/>
      <c r="C46" s="298" t="str">
        <f t="shared" si="5"/>
        <v/>
      </c>
      <c r="D46" s="298" t="str">
        <f t="shared" si="6"/>
        <v/>
      </c>
      <c r="E46" s="299" t="str">
        <f t="shared" si="7"/>
        <v/>
      </c>
      <c r="F46" s="300" t="str">
        <f t="shared" si="8"/>
        <v/>
      </c>
      <c r="G46" s="299" t="str">
        <f t="shared" si="9"/>
        <v/>
      </c>
      <c r="H46" s="299" t="str">
        <f t="shared" si="10"/>
        <v/>
      </c>
    </row>
    <row r="47" spans="1:17" s="295" customFormat="1" ht="12.75" thickBot="1">
      <c r="A47" s="343">
        <v>9</v>
      </c>
      <c r="B47" s="343"/>
      <c r="C47" s="298" t="str">
        <f t="shared" si="5"/>
        <v/>
      </c>
      <c r="D47" s="298" t="str">
        <f t="shared" si="6"/>
        <v/>
      </c>
      <c r="E47" s="299" t="str">
        <f t="shared" si="7"/>
        <v/>
      </c>
      <c r="F47" s="300" t="str">
        <f t="shared" si="8"/>
        <v/>
      </c>
      <c r="G47" s="299" t="str">
        <f t="shared" si="9"/>
        <v/>
      </c>
      <c r="H47" s="299" t="str">
        <f t="shared" si="10"/>
        <v/>
      </c>
    </row>
    <row r="48" spans="1:17" s="295" customFormat="1" ht="12.75" thickBot="1">
      <c r="A48" s="343">
        <v>10</v>
      </c>
      <c r="B48" s="343"/>
      <c r="C48" s="298" t="str">
        <f t="shared" si="5"/>
        <v/>
      </c>
      <c r="D48" s="298" t="str">
        <f t="shared" si="6"/>
        <v/>
      </c>
      <c r="E48" s="299" t="str">
        <f t="shared" si="7"/>
        <v/>
      </c>
      <c r="F48" s="300" t="str">
        <f t="shared" si="8"/>
        <v/>
      </c>
      <c r="G48" s="299" t="str">
        <f t="shared" si="9"/>
        <v/>
      </c>
      <c r="H48" s="299" t="str">
        <f t="shared" si="10"/>
        <v/>
      </c>
    </row>
    <row r="49" spans="1:18" s="295" customFormat="1" ht="12.75" thickBot="1">
      <c r="A49" s="343">
        <v>11</v>
      </c>
      <c r="B49" s="343"/>
      <c r="C49" s="298" t="str">
        <f t="shared" si="5"/>
        <v/>
      </c>
      <c r="D49" s="298" t="str">
        <f t="shared" si="6"/>
        <v/>
      </c>
      <c r="E49" s="299" t="str">
        <f t="shared" si="7"/>
        <v/>
      </c>
      <c r="F49" s="300" t="str">
        <f t="shared" si="8"/>
        <v/>
      </c>
      <c r="G49" s="299" t="str">
        <f t="shared" si="9"/>
        <v/>
      </c>
      <c r="H49" s="299" t="str">
        <f t="shared" si="10"/>
        <v/>
      </c>
    </row>
    <row r="50" spans="1:18" s="295" customFormat="1" ht="12.75" thickBot="1">
      <c r="A50" s="343">
        <v>12</v>
      </c>
      <c r="B50" s="343"/>
      <c r="C50" s="298" t="str">
        <f t="shared" si="5"/>
        <v/>
      </c>
      <c r="D50" s="298" t="str">
        <f t="shared" si="6"/>
        <v/>
      </c>
      <c r="E50" s="299" t="str">
        <f t="shared" si="7"/>
        <v/>
      </c>
      <c r="F50" s="300" t="str">
        <f t="shared" si="8"/>
        <v/>
      </c>
      <c r="G50" s="299" t="str">
        <f t="shared" si="9"/>
        <v/>
      </c>
      <c r="H50" s="299" t="str">
        <f t="shared" si="10"/>
        <v/>
      </c>
    </row>
    <row r="51" spans="1:18" s="295" customFormat="1" ht="12.75" thickBot="1">
      <c r="C51" s="301" t="s">
        <v>345</v>
      </c>
      <c r="D51" s="302" t="s">
        <v>346</v>
      </c>
      <c r="E51" s="303">
        <f>AVERAGE(E39:E50)</f>
        <v>0.67048314285714294</v>
      </c>
      <c r="F51" s="437">
        <f t="shared" ref="F51:H51" si="11">AVERAGE(F39:F50)</f>
        <v>2.0333436397221791</v>
      </c>
      <c r="G51" s="303">
        <f t="shared" si="11"/>
        <v>0.26035605603399464</v>
      </c>
      <c r="H51" s="303">
        <f t="shared" si="11"/>
        <v>0.67910618053849536</v>
      </c>
    </row>
    <row r="52" spans="1:18" s="295" customFormat="1" ht="12"/>
    <row r="53" spans="1:18" s="295" customFormat="1" ht="12"/>
    <row r="54" spans="1:18" s="295" customFormat="1" ht="17.25" thickBot="1">
      <c r="C54" s="75" t="s">
        <v>79</v>
      </c>
      <c r="D54" s="70"/>
      <c r="E54" s="70"/>
      <c r="F54" s="304"/>
    </row>
    <row r="55" spans="1:18" s="295" customFormat="1" ht="17.25" thickBot="1">
      <c r="C55" s="305" t="s">
        <v>69</v>
      </c>
      <c r="D55" s="306" t="s">
        <v>70</v>
      </c>
      <c r="E55" s="431">
        <f>N6</f>
        <v>45199</v>
      </c>
      <c r="F55" s="70"/>
      <c r="G55" s="436">
        <v>45107</v>
      </c>
      <c r="K55" s="272"/>
      <c r="L55" s="272"/>
      <c r="M55" s="272"/>
      <c r="N55" s="272"/>
      <c r="O55" s="272"/>
      <c r="P55" s="272"/>
      <c r="Q55" s="272"/>
      <c r="R55" s="272"/>
    </row>
    <row r="56" spans="1:18" s="295" customFormat="1" ht="24.75" thickBot="1">
      <c r="C56" s="307" t="s">
        <v>534</v>
      </c>
      <c r="D56" s="298" t="s">
        <v>72</v>
      </c>
      <c r="E56" s="308">
        <f>G31</f>
        <v>0.67048314285714294</v>
      </c>
      <c r="G56" s="432">
        <v>0.66615771428571424</v>
      </c>
      <c r="K56" s="273"/>
      <c r="L56" s="273"/>
      <c r="M56" s="273"/>
      <c r="N56" s="273"/>
      <c r="O56" s="273"/>
      <c r="P56" s="273"/>
      <c r="Q56" s="273"/>
      <c r="R56" s="273"/>
    </row>
    <row r="57" spans="1:18" s="295" customFormat="1" ht="24.75" thickBot="1">
      <c r="C57" s="307" t="s">
        <v>73</v>
      </c>
      <c r="D57" s="298" t="s">
        <v>72</v>
      </c>
      <c r="E57" s="309">
        <f>H31</f>
        <v>2.0333436397221791</v>
      </c>
      <c r="G57" s="433">
        <v>2.1166074609071379</v>
      </c>
      <c r="K57" s="320"/>
      <c r="L57" s="320"/>
      <c r="M57" s="320"/>
      <c r="N57" s="320"/>
      <c r="O57" s="320"/>
      <c r="P57" s="320"/>
      <c r="Q57" s="320"/>
      <c r="R57" s="320"/>
    </row>
    <row r="58" spans="1:18" s="295" customFormat="1" ht="27.75" thickBot="1">
      <c r="C58" s="310" t="s">
        <v>90</v>
      </c>
      <c r="D58" s="311" t="s">
        <v>749</v>
      </c>
      <c r="E58" s="308">
        <f>J31</f>
        <v>0.26035605603399464</v>
      </c>
      <c r="G58" s="432">
        <v>0.2586984558454018</v>
      </c>
      <c r="K58" s="273"/>
      <c r="L58" s="273"/>
      <c r="M58" s="273"/>
      <c r="N58" s="273"/>
      <c r="O58" s="273"/>
      <c r="P58" s="273"/>
      <c r="Q58" s="273"/>
      <c r="R58" s="321"/>
    </row>
    <row r="59" spans="1:18" s="295" customFormat="1" ht="26.25" thickBot="1">
      <c r="C59" s="312" t="s">
        <v>89</v>
      </c>
      <c r="D59" s="311" t="s">
        <v>750</v>
      </c>
      <c r="E59" s="308">
        <f>E58*(1+$E$57*(1-$E$64))</f>
        <v>0.67910618053849525</v>
      </c>
      <c r="G59" s="432">
        <v>0.69182085352352063</v>
      </c>
      <c r="K59" s="273"/>
      <c r="L59" s="273"/>
      <c r="M59" s="273"/>
      <c r="N59" s="273"/>
      <c r="O59" s="273"/>
      <c r="P59" s="273"/>
      <c r="Q59" s="273"/>
      <c r="R59" s="273"/>
    </row>
    <row r="60" spans="1:18" s="295" customFormat="1" ht="24.75" thickBot="1">
      <c r="C60" s="312" t="s">
        <v>88</v>
      </c>
      <c r="D60" s="311" t="s">
        <v>85</v>
      </c>
      <c r="E60" s="313">
        <f>E65</f>
        <v>3.5999999999999997E-2</v>
      </c>
      <c r="G60" s="434">
        <v>3.56E-2</v>
      </c>
      <c r="K60" s="320"/>
      <c r="L60" s="320"/>
      <c r="M60" s="320"/>
      <c r="N60" s="320"/>
      <c r="O60" s="320"/>
      <c r="P60" s="320"/>
      <c r="Q60" s="320"/>
      <c r="R60" s="320"/>
    </row>
    <row r="61" spans="1:18" s="295" customFormat="1" ht="36.75" thickBot="1">
      <c r="C61" s="312" t="s">
        <v>87</v>
      </c>
      <c r="D61" s="311" t="s">
        <v>86</v>
      </c>
      <c r="E61" s="314">
        <f>E66</f>
        <v>0.1182</v>
      </c>
      <c r="G61" s="434">
        <v>0.1086</v>
      </c>
      <c r="K61" s="320"/>
      <c r="L61" s="320"/>
      <c r="M61" s="320"/>
      <c r="N61" s="320"/>
      <c r="O61" s="320"/>
      <c r="P61" s="320"/>
      <c r="Q61" s="320"/>
      <c r="R61" s="320"/>
    </row>
    <row r="62" spans="1:18" s="295" customFormat="1" ht="12.75" thickBot="1">
      <c r="C62" s="315" t="s">
        <v>91</v>
      </c>
      <c r="D62" s="316" t="s">
        <v>75</v>
      </c>
      <c r="E62" s="317">
        <f>E60+E59*E61</f>
        <v>0.11627035053965012</v>
      </c>
      <c r="F62" s="318"/>
      <c r="G62" s="435">
        <v>0.11073174469265434</v>
      </c>
      <c r="H62" s="318">
        <f>E62-G62</f>
        <v>5.5386058469957811E-3</v>
      </c>
      <c r="K62" s="320"/>
      <c r="L62" s="320"/>
      <c r="M62" s="320"/>
      <c r="N62" s="320"/>
      <c r="O62" s="320"/>
      <c r="P62" s="320"/>
      <c r="Q62" s="320"/>
      <c r="R62" s="320"/>
    </row>
    <row r="63" spans="1:18" ht="15.75" customHeight="1">
      <c r="J63" s="266"/>
      <c r="K63" s="320"/>
      <c r="L63" s="320"/>
      <c r="M63" s="266"/>
      <c r="N63" s="266"/>
      <c r="O63" s="266"/>
      <c r="P63" s="266"/>
      <c r="Q63" s="266"/>
      <c r="R63" s="266"/>
    </row>
    <row r="64" spans="1:18" ht="15.75" customHeight="1" thickBot="1">
      <c r="D64" s="77" t="s">
        <v>80</v>
      </c>
      <c r="E64" s="333">
        <v>0.20899999999999999</v>
      </c>
    </row>
    <row r="65" spans="4:5" ht="15.75" customHeight="1">
      <c r="D65" s="77" t="s">
        <v>81</v>
      </c>
      <c r="E65" s="506">
        <v>3.5999999999999997E-2</v>
      </c>
    </row>
    <row r="66" spans="4:5" ht="15.75" customHeight="1">
      <c r="D66" s="77" t="s">
        <v>82</v>
      </c>
      <c r="E66" s="76">
        <v>0.1182</v>
      </c>
    </row>
    <row r="498" spans="3:11" ht="15.75" customHeight="1">
      <c r="C498" s="269"/>
      <c r="D498" s="269"/>
      <c r="E498" s="269"/>
      <c r="F498" s="269"/>
      <c r="G498" s="269"/>
      <c r="H498" s="269"/>
      <c r="I498" s="269"/>
      <c r="J498" s="269"/>
      <c r="K498" s="269"/>
    </row>
    <row r="499" spans="3:11" s="269" customFormat="1" ht="15.75" customHeight="1">
      <c r="C499" s="267"/>
      <c r="D499" s="267"/>
      <c r="E499" s="267"/>
      <c r="F499" s="267"/>
      <c r="G499" s="267"/>
      <c r="H499" s="267"/>
      <c r="I499" s="267"/>
      <c r="J499" s="267"/>
      <c r="K499" s="267"/>
    </row>
    <row r="741" spans="3:11" ht="15.75" customHeight="1">
      <c r="C741" s="319"/>
      <c r="D741" s="319"/>
      <c r="E741" s="319"/>
      <c r="F741" s="319"/>
      <c r="G741" s="319"/>
      <c r="H741" s="319"/>
      <c r="I741" s="319"/>
      <c r="J741" s="319"/>
      <c r="K741" s="319"/>
    </row>
    <row r="742" spans="3:11" s="319" customFormat="1" ht="15.75" customHeight="1"/>
    <row r="743" spans="3:11" s="319" customFormat="1" ht="15.75" customHeight="1">
      <c r="C743" s="267"/>
      <c r="D743" s="267"/>
      <c r="E743" s="267"/>
      <c r="F743" s="267"/>
      <c r="G743" s="267"/>
      <c r="H743" s="267"/>
      <c r="I743" s="267"/>
      <c r="J743" s="267"/>
      <c r="K743" s="267"/>
    </row>
    <row r="744" spans="3:11" ht="15.75" customHeight="1">
      <c r="C744" s="269"/>
      <c r="D744" s="269"/>
      <c r="E744" s="269"/>
      <c r="F744" s="269"/>
      <c r="G744" s="269"/>
      <c r="H744" s="269"/>
      <c r="I744" s="269"/>
      <c r="J744" s="269"/>
      <c r="K744" s="269"/>
    </row>
    <row r="745" spans="3:11" s="269" customFormat="1" ht="15.75" customHeight="1"/>
    <row r="746" spans="3:11" s="269" customFormat="1" ht="15.75" customHeight="1"/>
    <row r="747" spans="3:11" s="269" customFormat="1" ht="15.75" customHeight="1">
      <c r="C747" s="267"/>
      <c r="D747" s="267"/>
      <c r="E747" s="267"/>
      <c r="F747" s="267"/>
      <c r="G747" s="267"/>
      <c r="H747" s="267"/>
      <c r="I747" s="267"/>
      <c r="J747" s="267"/>
      <c r="K747" s="267"/>
    </row>
    <row r="748" spans="3:11" ht="15.75" customHeight="1">
      <c r="C748" s="269"/>
      <c r="D748" s="269"/>
      <c r="E748" s="269"/>
      <c r="F748" s="269"/>
      <c r="G748" s="269"/>
      <c r="H748" s="269"/>
      <c r="I748" s="269"/>
      <c r="J748" s="269"/>
      <c r="K748" s="269"/>
    </row>
    <row r="749" spans="3:11" s="269" customFormat="1" ht="15.75" customHeight="1"/>
    <row r="750" spans="3:11" s="269" customFormat="1" ht="15.75" customHeight="1">
      <c r="C750" s="267"/>
      <c r="D750" s="267"/>
      <c r="E750" s="267"/>
      <c r="F750" s="267"/>
      <c r="G750" s="267"/>
      <c r="H750" s="267"/>
      <c r="I750" s="267"/>
      <c r="J750" s="267"/>
      <c r="K750" s="267"/>
    </row>
  </sheetData>
  <autoFilter ref="C9:L9" xr:uid="{00000000-0009-0000-0000-000000000000}">
    <sortState xmlns:xlrd2="http://schemas.microsoft.com/office/spreadsheetml/2017/richdata2" ref="C13:M28">
      <sortCondition ref="C12"/>
    </sortState>
  </autoFilter>
  <phoneticPr fontId="2" type="noConversion"/>
  <conditionalFormatting sqref="H31:I31">
    <cfRule type="expression" dxfId="17" priority="4">
      <formula>$L31="O"</formula>
    </cfRule>
  </conditionalFormatting>
  <conditionalFormatting sqref="L22:Q30 C10:Q10 I11:Q21 C11:H30">
    <cfRule type="expression" dxfId="16" priority="5">
      <formula>$Q10="O"</formula>
    </cfRule>
  </conditionalFormatting>
  <conditionalFormatting sqref="J22:K31">
    <cfRule type="expression" dxfId="15" priority="3">
      <formula>$Q22="O"</formula>
    </cfRule>
  </conditionalFormatting>
  <conditionalFormatting sqref="G31">
    <cfRule type="expression" dxfId="14" priority="2">
      <formula>$L31="O"</formula>
    </cfRule>
  </conditionalFormatting>
  <conditionalFormatting sqref="I22:I30">
    <cfRule type="expression" dxfId="13" priority="1">
      <formula>$P22="O"</formula>
    </cfRule>
  </conditionalFormatting>
  <dataValidations count="1">
    <dataValidation type="list" allowBlank="1" showInputMessage="1" showErrorMessage="1" sqref="Q10:Q30" xr:uid="{3112E0BF-46DC-4DB4-8251-452F6BF75D33}">
      <formula1>$R$1:$R$2</formula1>
    </dataValidation>
  </dataValidations>
  <hyperlinks>
    <hyperlink ref="C32" r:id="rId1" xr:uid="{92022944-D8E2-4C80-8600-E23EE45FA5B6}"/>
    <hyperlink ref="C4" location="'23.1Q_230131'!J7" display="1. 평가대상기업 법인세율" xr:uid="{64FFC20C-525A-468A-8BCC-741035E49D4A}"/>
    <hyperlink ref="C5" location="'23.1Q_230131'!P10" display="2. 적용기업 선택" xr:uid="{88308DC5-8092-4FEE-84F8-26DB85FC43C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A0F0-E0C7-4B72-96B4-179D46484998}">
  <dimension ref="B3:K24"/>
  <sheetViews>
    <sheetView showGridLines="0" workbookViewId="0">
      <selection activeCell="E55" sqref="E55:E62"/>
    </sheetView>
  </sheetViews>
  <sheetFormatPr defaultRowHeight="16.5"/>
  <cols>
    <col min="2" max="2" width="9.75" bestFit="1" customWidth="1"/>
    <col min="3" max="3" width="5" bestFit="1" customWidth="1"/>
    <col min="4" max="4" width="14.625" bestFit="1" customWidth="1"/>
    <col min="5" max="5" width="15.5" bestFit="1" customWidth="1"/>
    <col min="6" max="6" width="21.625" bestFit="1" customWidth="1"/>
    <col min="7" max="7" width="21.25" bestFit="1" customWidth="1"/>
    <col min="8" max="10" width="16.5" bestFit="1" customWidth="1"/>
    <col min="11" max="11" width="9.5" bestFit="1" customWidth="1"/>
  </cols>
  <sheetData>
    <row r="3" spans="2:11">
      <c r="B3" s="439"/>
      <c r="C3" s="439"/>
      <c r="D3" s="451">
        <v>45107</v>
      </c>
      <c r="E3" s="445"/>
      <c r="F3" s="442" t="s">
        <v>727</v>
      </c>
      <c r="G3" s="442" t="s">
        <v>1046</v>
      </c>
      <c r="H3" s="442" t="s">
        <v>1048</v>
      </c>
      <c r="I3" s="442" t="s">
        <v>1048</v>
      </c>
      <c r="J3" s="442" t="s">
        <v>1049</v>
      </c>
      <c r="K3" s="439"/>
    </row>
    <row r="4" spans="2:11" ht="17.25" thickBot="1">
      <c r="B4" s="444" t="s">
        <v>46</v>
      </c>
      <c r="C4" s="444" t="s">
        <v>904</v>
      </c>
      <c r="D4" s="440" t="s">
        <v>578</v>
      </c>
      <c r="E4" s="440" t="s">
        <v>905</v>
      </c>
      <c r="F4" s="440" t="s">
        <v>1047</v>
      </c>
      <c r="G4" s="440" t="s">
        <v>447</v>
      </c>
      <c r="H4" s="440" t="s">
        <v>728</v>
      </c>
      <c r="I4" s="444" t="s">
        <v>1007</v>
      </c>
      <c r="J4" s="444" t="s">
        <v>584</v>
      </c>
      <c r="K4" s="447" t="s">
        <v>1008</v>
      </c>
    </row>
    <row r="5" spans="2:11">
      <c r="B5" s="450">
        <v>40738</v>
      </c>
      <c r="C5" s="441" t="s">
        <v>729</v>
      </c>
      <c r="D5" s="441" t="s">
        <v>56</v>
      </c>
      <c r="E5" s="441" t="s">
        <v>54</v>
      </c>
      <c r="F5" s="448">
        <v>0.76731020000000005</v>
      </c>
      <c r="G5" s="493">
        <v>2.5425295811707431</v>
      </c>
      <c r="H5" s="439">
        <v>0.2</v>
      </c>
      <c r="I5" s="449">
        <v>40113.026716</v>
      </c>
      <c r="J5" s="449">
        <v>15776.8181</v>
      </c>
      <c r="K5" s="448">
        <v>0.25290185072305144</v>
      </c>
    </row>
    <row r="6" spans="2:11">
      <c r="B6" s="450">
        <v>40939</v>
      </c>
      <c r="C6" s="441" t="s">
        <v>729</v>
      </c>
      <c r="D6" s="441" t="s">
        <v>57</v>
      </c>
      <c r="E6" s="441" t="s">
        <v>0</v>
      </c>
      <c r="F6" s="448">
        <v>0.97416539999999996</v>
      </c>
      <c r="G6" s="493">
        <v>2.8027869937168344</v>
      </c>
      <c r="H6" s="439">
        <v>0.20860000000000001</v>
      </c>
      <c r="I6" s="449">
        <v>134300</v>
      </c>
      <c r="J6" s="449">
        <v>47916.591699999997</v>
      </c>
      <c r="K6" s="448">
        <v>0.30271204824292491</v>
      </c>
    </row>
    <row r="7" spans="2:11">
      <c r="B7" s="450">
        <v>42635</v>
      </c>
      <c r="C7" s="441" t="s">
        <v>729</v>
      </c>
      <c r="D7" s="441" t="s">
        <v>102</v>
      </c>
      <c r="E7" s="441" t="s">
        <v>51</v>
      </c>
      <c r="F7" s="448">
        <v>0.66100110000000001</v>
      </c>
      <c r="G7" s="493">
        <v>1.4927485895996895</v>
      </c>
      <c r="H7" s="439">
        <v>0.2</v>
      </c>
      <c r="I7" s="449">
        <v>45565.521504000004</v>
      </c>
      <c r="J7" s="449">
        <v>30524.5785</v>
      </c>
      <c r="K7" s="448">
        <v>0.30124940292853941</v>
      </c>
    </row>
    <row r="8" spans="2:11">
      <c r="B8" s="450">
        <v>43278</v>
      </c>
      <c r="C8" s="441" t="s">
        <v>729</v>
      </c>
      <c r="D8" s="441" t="s">
        <v>103</v>
      </c>
      <c r="E8" s="441" t="s">
        <v>49</v>
      </c>
      <c r="F8" s="448">
        <v>0.60657479999999997</v>
      </c>
      <c r="G8" s="493">
        <v>1.3294260491557739</v>
      </c>
      <c r="H8" s="439">
        <v>0.2</v>
      </c>
      <c r="I8" s="449">
        <v>427776.43548400002</v>
      </c>
      <c r="J8" s="449">
        <v>321775.27720000001</v>
      </c>
      <c r="K8" s="448">
        <v>0.2939485317860378</v>
      </c>
    </row>
    <row r="9" spans="2:11">
      <c r="B9" s="450">
        <v>43320</v>
      </c>
      <c r="C9" s="441" t="s">
        <v>729</v>
      </c>
      <c r="D9" s="441" t="s">
        <v>100</v>
      </c>
      <c r="E9" s="441" t="s">
        <v>47</v>
      </c>
      <c r="F9" s="448">
        <v>0.48922189999999999</v>
      </c>
      <c r="G9" s="493">
        <v>2.38395930027208</v>
      </c>
      <c r="H9" s="439">
        <v>0.22</v>
      </c>
      <c r="I9" s="449">
        <v>1297967.5247550001</v>
      </c>
      <c r="J9" s="449">
        <v>544458.76009999996</v>
      </c>
      <c r="K9" s="448">
        <v>0.17108722138632412</v>
      </c>
    </row>
    <row r="10" spans="2:11">
      <c r="B10" s="450">
        <v>43768</v>
      </c>
      <c r="C10" s="441" t="s">
        <v>729</v>
      </c>
      <c r="D10" s="441" t="s">
        <v>104</v>
      </c>
      <c r="E10" s="441" t="s">
        <v>60</v>
      </c>
      <c r="F10" s="448">
        <v>0.54302240000000002</v>
      </c>
      <c r="G10" s="493">
        <v>1.3268086916636541</v>
      </c>
      <c r="H10" s="439">
        <v>0.22</v>
      </c>
      <c r="I10" s="449">
        <v>1134753.7594010001</v>
      </c>
      <c r="J10" s="449">
        <v>855250.47169999999</v>
      </c>
      <c r="K10" s="448">
        <v>0.26685317384482754</v>
      </c>
    </row>
    <row r="11" spans="2:11">
      <c r="B11" s="450">
        <v>43804</v>
      </c>
      <c r="C11" s="441" t="s">
        <v>729</v>
      </c>
      <c r="D11" s="441" t="s">
        <v>105</v>
      </c>
      <c r="E11" s="441" t="s">
        <v>58</v>
      </c>
      <c r="F11" s="448">
        <v>0.55448770000000003</v>
      </c>
      <c r="G11" s="493">
        <v>0</v>
      </c>
      <c r="H11" s="439">
        <v>0.2</v>
      </c>
      <c r="I11" s="449">
        <v>0</v>
      </c>
      <c r="J11" s="449">
        <v>76879.199999999997</v>
      </c>
      <c r="K11" s="448">
        <v>0.55448770000000003</v>
      </c>
    </row>
    <row r="12" spans="2:11">
      <c r="B12" s="450">
        <v>44028</v>
      </c>
      <c r="C12" s="441" t="s">
        <v>729</v>
      </c>
      <c r="D12" s="441" t="s">
        <v>597</v>
      </c>
      <c r="E12" s="441" t="s">
        <v>596</v>
      </c>
      <c r="F12" s="448">
        <v>0.63385190000000002</v>
      </c>
      <c r="G12" s="493">
        <v>0.21379979939176699</v>
      </c>
      <c r="H12" s="439">
        <v>0.22</v>
      </c>
      <c r="I12" s="449">
        <v>36000</v>
      </c>
      <c r="J12" s="449">
        <v>168381.82310000001</v>
      </c>
      <c r="K12" s="448">
        <v>0.54325637832991736</v>
      </c>
    </row>
    <row r="13" spans="2:11">
      <c r="B13" s="450">
        <v>44048</v>
      </c>
      <c r="C13" s="441" t="s">
        <v>729</v>
      </c>
      <c r="D13" s="441" t="s">
        <v>595</v>
      </c>
      <c r="E13" s="441" t="s">
        <v>114</v>
      </c>
      <c r="F13" s="448">
        <v>0.65208619999999995</v>
      </c>
      <c r="G13" s="493">
        <v>2.35514627247648</v>
      </c>
      <c r="H13" s="439">
        <v>0.2</v>
      </c>
      <c r="I13" s="449">
        <v>149826.162843</v>
      </c>
      <c r="J13" s="449">
        <v>63616.5</v>
      </c>
      <c r="K13" s="448">
        <v>0.22609561121637337</v>
      </c>
    </row>
    <row r="14" spans="2:11">
      <c r="B14" s="450">
        <v>44048</v>
      </c>
      <c r="C14" s="441" t="s">
        <v>729</v>
      </c>
      <c r="D14" s="441" t="s">
        <v>594</v>
      </c>
      <c r="E14" s="441" t="s">
        <v>112</v>
      </c>
      <c r="F14" s="448">
        <v>0.61060049999999999</v>
      </c>
      <c r="G14" s="493">
        <v>1.0848609493676264</v>
      </c>
      <c r="H14" s="439">
        <v>0.2</v>
      </c>
      <c r="I14" s="449">
        <v>113677.25199999999</v>
      </c>
      <c r="J14" s="449">
        <v>104785.0898</v>
      </c>
      <c r="K14" s="448">
        <v>0.32689339603145051</v>
      </c>
    </row>
    <row r="15" spans="2:11">
      <c r="B15" s="450">
        <v>44050</v>
      </c>
      <c r="C15" s="441" t="s">
        <v>729</v>
      </c>
      <c r="D15" s="441" t="s">
        <v>593</v>
      </c>
      <c r="E15" s="441" t="s">
        <v>110</v>
      </c>
      <c r="F15" s="448">
        <v>0.6730334</v>
      </c>
      <c r="G15" s="493">
        <v>1.2769184787086476</v>
      </c>
      <c r="H15" s="439">
        <v>0.22</v>
      </c>
      <c r="I15" s="449">
        <v>1015693.2384640001</v>
      </c>
      <c r="J15" s="449">
        <v>795425.28000000003</v>
      </c>
      <c r="K15" s="448">
        <v>0.33719168806320371</v>
      </c>
    </row>
    <row r="16" spans="2:11">
      <c r="B16" s="450">
        <v>44074</v>
      </c>
      <c r="C16" s="441" t="s">
        <v>729</v>
      </c>
      <c r="D16" s="441" t="s">
        <v>592</v>
      </c>
      <c r="E16" s="441" t="s">
        <v>109</v>
      </c>
      <c r="F16" s="448">
        <v>0.63138700000000003</v>
      </c>
      <c r="G16" s="493">
        <v>1.4621881504237146</v>
      </c>
      <c r="H16" s="439">
        <v>0.22</v>
      </c>
      <c r="I16" s="449">
        <v>710702.78279800003</v>
      </c>
      <c r="J16" s="449">
        <v>486054.2623</v>
      </c>
      <c r="K16" s="448">
        <v>0.29497080438439044</v>
      </c>
    </row>
    <row r="17" spans="2:11">
      <c r="B17" s="450">
        <v>44188</v>
      </c>
      <c r="C17" s="441" t="s">
        <v>729</v>
      </c>
      <c r="D17" s="441" t="s">
        <v>590</v>
      </c>
      <c r="E17" s="441" t="s">
        <v>589</v>
      </c>
      <c r="F17" s="448">
        <v>0.76320209999999999</v>
      </c>
      <c r="G17" s="493">
        <v>1.2561170279695988</v>
      </c>
      <c r="H17" s="439">
        <v>0.22</v>
      </c>
      <c r="I17" s="449">
        <v>1061290.6202439999</v>
      </c>
      <c r="J17" s="449">
        <v>844897.88500000001</v>
      </c>
      <c r="K17" s="448">
        <v>0.38550013681369349</v>
      </c>
    </row>
    <row r="18" spans="2:11">
      <c r="B18" s="450">
        <v>44435</v>
      </c>
      <c r="C18" s="441" t="s">
        <v>758</v>
      </c>
      <c r="D18" s="441" t="s">
        <v>544</v>
      </c>
      <c r="E18" s="441" t="s">
        <v>588</v>
      </c>
      <c r="F18" s="448">
        <v>0.60168790000000005</v>
      </c>
      <c r="G18" s="493">
        <v>2.7700186132669167</v>
      </c>
      <c r="H18" s="439">
        <v>0.1</v>
      </c>
      <c r="I18" s="449">
        <v>540519.27204399998</v>
      </c>
      <c r="J18" s="449">
        <v>195132</v>
      </c>
      <c r="K18" s="448">
        <v>0.17225451314133766</v>
      </c>
    </row>
    <row r="19" spans="2:11">
      <c r="B19" s="450">
        <v>44453</v>
      </c>
      <c r="C19" s="441" t="s">
        <v>758</v>
      </c>
      <c r="D19" s="441" t="s">
        <v>546</v>
      </c>
      <c r="E19" s="441" t="s">
        <v>586</v>
      </c>
      <c r="F19" s="448">
        <v>0.53030330000000003</v>
      </c>
      <c r="G19" s="493">
        <v>1.5306118734497174</v>
      </c>
      <c r="H19" s="439" t="s">
        <v>587</v>
      </c>
      <c r="I19" s="449">
        <v>1371866.9122799998</v>
      </c>
      <c r="J19" s="449">
        <v>896286.60019999999</v>
      </c>
      <c r="K19" s="448" t="e">
        <v>#VALUE!</v>
      </c>
    </row>
    <row r="20" spans="2:11">
      <c r="B20" s="450">
        <v>44518</v>
      </c>
      <c r="C20" s="441" t="s">
        <v>758</v>
      </c>
      <c r="D20" s="441" t="s">
        <v>775</v>
      </c>
      <c r="E20" s="441" t="s">
        <v>776</v>
      </c>
      <c r="F20" s="448">
        <v>0.60606230000000005</v>
      </c>
      <c r="G20" s="493">
        <v>2.815647578323965</v>
      </c>
      <c r="H20" s="439">
        <v>0.2</v>
      </c>
      <c r="I20" s="449">
        <v>383195.557172</v>
      </c>
      <c r="J20" s="449">
        <v>136095</v>
      </c>
      <c r="K20" s="448">
        <v>0.18633633643974284</v>
      </c>
    </row>
    <row r="21" spans="2:11">
      <c r="B21" s="450">
        <v>44533</v>
      </c>
      <c r="C21" s="441" t="s">
        <v>758</v>
      </c>
      <c r="D21" s="441" t="s">
        <v>777</v>
      </c>
      <c r="E21" s="441" t="s">
        <v>778</v>
      </c>
      <c r="F21" s="448">
        <v>0.64750030000000003</v>
      </c>
      <c r="G21" s="493">
        <v>2.0166559525490944</v>
      </c>
      <c r="H21" s="439" t="s">
        <v>587</v>
      </c>
      <c r="I21" s="449">
        <v>179621.327372</v>
      </c>
      <c r="J21" s="449">
        <v>89068.9</v>
      </c>
      <c r="K21" s="448" t="e">
        <v>#VALUE!</v>
      </c>
    </row>
    <row r="22" spans="2:11">
      <c r="B22" s="450">
        <v>44540</v>
      </c>
      <c r="C22" s="441" t="s">
        <v>758</v>
      </c>
      <c r="D22" s="441" t="s">
        <v>779</v>
      </c>
      <c r="E22" s="441" t="s">
        <v>780</v>
      </c>
      <c r="F22" s="448">
        <v>0.68352550000000001</v>
      </c>
      <c r="G22" s="493">
        <v>1.5120631880986815</v>
      </c>
      <c r="H22" s="439">
        <v>0.2</v>
      </c>
      <c r="I22" s="449">
        <v>264402.60110600002</v>
      </c>
      <c r="J22" s="449">
        <v>174862.13750000001</v>
      </c>
      <c r="K22" s="448">
        <v>0.30933646944845866</v>
      </c>
    </row>
    <row r="23" spans="2:11">
      <c r="B23" s="450">
        <v>44648</v>
      </c>
      <c r="C23" s="441" t="s">
        <v>758</v>
      </c>
      <c r="D23" s="441" t="s">
        <v>781</v>
      </c>
      <c r="E23" s="441" t="s">
        <v>782</v>
      </c>
      <c r="F23" s="448">
        <v>0.89306030000000003</v>
      </c>
      <c r="G23" s="493">
        <v>1.5610632337531809</v>
      </c>
      <c r="H23" s="439">
        <v>0.2</v>
      </c>
      <c r="I23" s="449">
        <v>292000</v>
      </c>
      <c r="J23" s="449">
        <v>187052</v>
      </c>
      <c r="K23" s="448">
        <v>0.39711855699152743</v>
      </c>
    </row>
    <row r="24" spans="2:11">
      <c r="B24" s="450">
        <v>44712</v>
      </c>
      <c r="C24" s="441" t="s">
        <v>758</v>
      </c>
      <c r="D24" s="441" t="s">
        <v>783</v>
      </c>
      <c r="E24" s="441" t="s">
        <v>784</v>
      </c>
      <c r="F24" s="448">
        <v>0.62464819999999999</v>
      </c>
      <c r="G24" s="493">
        <v>0.51478326520651574</v>
      </c>
      <c r="H24" s="439">
        <v>0.2</v>
      </c>
      <c r="I24" s="449">
        <v>40501.5</v>
      </c>
      <c r="J24" s="449">
        <v>78676.800000000003</v>
      </c>
      <c r="K24" s="448">
        <v>0.44243974055852647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30</vt:i4>
      </vt:variant>
    </vt:vector>
  </HeadingPairs>
  <TitlesOfParts>
    <vt:vector size="30" baseType="lpstr">
      <vt:lpstr>24.3Q</vt:lpstr>
      <vt:lpstr>BETA(24.3Q)</vt:lpstr>
      <vt:lpstr>24.2Q</vt:lpstr>
      <vt:lpstr>23.4Q</vt:lpstr>
      <vt:lpstr>BETA(23.4Q)</vt:lpstr>
      <vt:lpstr>23.3Q (2309)</vt:lpstr>
      <vt:lpstr>BETA(23.3Q) (2309)</vt:lpstr>
      <vt:lpstr>23.3Q</vt:lpstr>
      <vt:lpstr>BETA(23.3Q)</vt:lpstr>
      <vt:lpstr>차입금시총(23.3Q)</vt:lpstr>
      <vt:lpstr>23.2Q</vt:lpstr>
      <vt:lpstr>BETA(23.2Q)</vt:lpstr>
      <vt:lpstr>차입금시총(23.2Q)</vt:lpstr>
      <vt:lpstr>23.1Q</vt:lpstr>
      <vt:lpstr>BETA(23.1Q)</vt:lpstr>
      <vt:lpstr>차입금시총(23.1Q)</vt:lpstr>
      <vt:lpstr>Rf.Mrp(23.1Q)</vt:lpstr>
      <vt:lpstr>21.3Q(국민연금)</vt:lpstr>
      <vt:lpstr>BETA(210930)</vt:lpstr>
      <vt:lpstr>차입금시총(210930)</vt:lpstr>
      <vt:lpstr>Rf.Mrp(210930)</vt:lpstr>
      <vt:lpstr>21.3Q</vt:lpstr>
      <vt:lpstr>BETA</vt:lpstr>
      <vt:lpstr>차입금시총</vt:lpstr>
      <vt:lpstr>Rf.Mrp</vt:lpstr>
      <vt:lpstr>21.2Q</vt:lpstr>
      <vt:lpstr>BETA(21.04.30)</vt:lpstr>
      <vt:lpstr>차입금시총(21.04.30)</vt:lpstr>
      <vt:lpstr>Sheet1</vt:lpstr>
      <vt:lpstr>Rf.Mrp(21.04.30)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c:creator>
  <cp:lastModifiedBy>다.조현우</cp:lastModifiedBy>
  <dcterms:created xsi:type="dcterms:W3CDTF">2014-06-22T08:42:09Z</dcterms:created>
  <dcterms:modified xsi:type="dcterms:W3CDTF">2024-09-03T06:01:31Z</dcterms:modified>
</cp:coreProperties>
</file>