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ymhoven\Projekte\charting-lib\examples\charts\data\"/>
    </mc:Choice>
  </mc:AlternateContent>
  <xr:revisionPtr revIDLastSave="0" documentId="13_ncr:1_{33F6579E-3F47-4855-A6CC-46DA5CE1BD47}" xr6:coauthVersionLast="47" xr6:coauthVersionMax="47" xr10:uidLastSave="{00000000-0000-0000-0000-000000000000}"/>
  <bookViews>
    <workbookView xWindow="525" yWindow="720" windowWidth="28275" windowHeight="1548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07" i="2" l="1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<sst xmlns="http://schemas.openxmlformats.org/spreadsheetml/2006/main" count="20102" uniqueCount="14872">
  <si>
    <t>Name</t>
  </si>
  <si>
    <t>Date</t>
  </si>
  <si>
    <t>Industry</t>
  </si>
  <si>
    <t>Exit Date</t>
  </si>
  <si>
    <t>Assets</t>
  </si>
  <si>
    <t>Liabilities</t>
  </si>
  <si>
    <t>Ticker</t>
  </si>
  <si>
    <t>BBID</t>
  </si>
  <si>
    <t>Document ID</t>
  </si>
  <si>
    <t>560 SEVENTH AVENUE OWNER SEC</t>
  </si>
  <si>
    <t>07/09/2023</t>
  </si>
  <si>
    <t>Mgmt &amp; Admin Consulting Svcs</t>
  </si>
  <si>
    <t>2292157D US Equity</t>
  </si>
  <si>
    <t>GALLERIA 2425 OWNER LLC</t>
  </si>
  <si>
    <t>07/05/2023</t>
  </si>
  <si>
    <t>Real Estate Services</t>
  </si>
  <si>
    <t>2291712D US Equity</t>
  </si>
  <si>
    <t>ALPINE SUMMIT ENERGY PARTNER</t>
  </si>
  <si>
    <t>Exploration &amp; Production</t>
  </si>
  <si>
    <t>ALPS US Equity</t>
  </si>
  <si>
    <t>ITTELLA INTERNATIONAL LLC</t>
  </si>
  <si>
    <t>07/02/2023</t>
  </si>
  <si>
    <t>Frozen, Canned &amp; Perish Food</t>
  </si>
  <si>
    <t>1807802D US Equity</t>
  </si>
  <si>
    <t>MEDIAMATH HOLDINGS INC</t>
  </si>
  <si>
    <t>06/30/2023</t>
  </si>
  <si>
    <t>Advertising &amp; Marketing</t>
  </si>
  <si>
    <t>2291234D US Equity</t>
  </si>
  <si>
    <t>VANTAGE TRAVEL SERVICE INC</t>
  </si>
  <si>
    <t>06/29/2023</t>
  </si>
  <si>
    <t>Tour Operators</t>
  </si>
  <si>
    <t>4948056Z US Equity</t>
  </si>
  <si>
    <t>IMEDIA BRANDS INC</t>
  </si>
  <si>
    <t>06/28/2023</t>
  </si>
  <si>
    <t>Catalog &amp; TV Based Retailers</t>
  </si>
  <si>
    <t>272.60M</t>
  </si>
  <si>
    <t>373.71M</t>
  </si>
  <si>
    <t>IMBI US Equity</t>
  </si>
  <si>
    <t>BITWISE INDUSTRIES INC</t>
  </si>
  <si>
    <t>Specialty Software</t>
  </si>
  <si>
    <t>175.52M</t>
  </si>
  <si>
    <t>252.03M</t>
  </si>
  <si>
    <t>1726469D US Equity</t>
  </si>
  <si>
    <t>LORDSTOWN MOTORS CORP-CL A</t>
  </si>
  <si>
    <t>06/27/2023</t>
  </si>
  <si>
    <t>Automobiles</t>
  </si>
  <si>
    <t>452.31M</t>
  </si>
  <si>
    <t>70.28M</t>
  </si>
  <si>
    <t>RIDE US Equity</t>
  </si>
  <si>
    <t>PEER STREET INC</t>
  </si>
  <si>
    <t>06/26/2023</t>
  </si>
  <si>
    <t>Investment Companies</t>
  </si>
  <si>
    <t>1351687D US Equity</t>
  </si>
  <si>
    <t>SURGALIGN HOLDINGS INC</t>
  </si>
  <si>
    <t>06/19/2023</t>
  </si>
  <si>
    <t>Medical Devices</t>
  </si>
  <si>
    <t>SRGA US Equity</t>
  </si>
  <si>
    <t>ALECTO HEALTHCARE SERVICES L</t>
  </si>
  <si>
    <t>06/16/2023</t>
  </si>
  <si>
    <t>Health Care Owners &amp; Develop</t>
  </si>
  <si>
    <t>86.30M</t>
  </si>
  <si>
    <t>1506428D US Equity</t>
  </si>
  <si>
    <t>KDC AGRIBUSINESS LLC</t>
  </si>
  <si>
    <t>Chemicals Distribution</t>
  </si>
  <si>
    <t>2286196D US Equity</t>
  </si>
  <si>
    <t>ROCKPORT CO LLC/THE</t>
  </si>
  <si>
    <t>06/14/2023</t>
  </si>
  <si>
    <t>Apparel, Footwear &amp; Acc Design</t>
  </si>
  <si>
    <t>96.71M</t>
  </si>
  <si>
    <t>0119560D US Equity</t>
  </si>
  <si>
    <t>INSTANT BRANDS HOLDINGS INC</t>
  </si>
  <si>
    <t>06/12/2023</t>
  </si>
  <si>
    <t>Cookware &amp; Tableware</t>
  </si>
  <si>
    <t>512.30M</t>
  </si>
  <si>
    <t>218283Z US Equity</t>
  </si>
  <si>
    <t>OLD LW LLC</t>
  </si>
  <si>
    <t>80.14M</t>
  </si>
  <si>
    <t>2286182D US Equity</t>
  </si>
  <si>
    <t>CARD HOLDINGS LLC</t>
  </si>
  <si>
    <t>06/11/2023</t>
  </si>
  <si>
    <t>Outpatient Care Centers</t>
  </si>
  <si>
    <t>245.00M</t>
  </si>
  <si>
    <t>2276799D US Equity</t>
  </si>
  <si>
    <t>LUCKY BUCKS LLC</t>
  </si>
  <si>
    <t>06/09/2023</t>
  </si>
  <si>
    <t>Gaming Equipment</t>
  </si>
  <si>
    <t>610.00M</t>
  </si>
  <si>
    <t>1564182D US Equity</t>
  </si>
  <si>
    <t>EVANGELICAL RETIREMENT HOMES</t>
  </si>
  <si>
    <t>Non-Profit Organization</t>
  </si>
  <si>
    <t>131.04M</t>
  </si>
  <si>
    <t>7591691Z US Equity</t>
  </si>
  <si>
    <t>AEROFARMS INC</t>
  </si>
  <si>
    <t>06/08/2023</t>
  </si>
  <si>
    <t>Agricultural Producers</t>
  </si>
  <si>
    <t>67.47M</t>
  </si>
  <si>
    <t>2275089D US Equity</t>
  </si>
  <si>
    <t>87 JACOBUS AVE LLC</t>
  </si>
  <si>
    <t>06/07/2023</t>
  </si>
  <si>
    <t>2275071D US Equity</t>
  </si>
  <si>
    <t>PGX HOLDINGS INC</t>
  </si>
  <si>
    <t>06/04/2023</t>
  </si>
  <si>
    <t>Other Financial Services</t>
  </si>
  <si>
    <t>423.50M</t>
  </si>
  <si>
    <t>0961819D US Equity</t>
  </si>
  <si>
    <t>CYXTERA TECHNOLOGIES INC</t>
  </si>
  <si>
    <t>Data Centers</t>
  </si>
  <si>
    <t>01.02B</t>
  </si>
  <si>
    <t>CYXT US Equity</t>
  </si>
  <si>
    <t>WESCO AIRCRAFT HOLDINGS INC</t>
  </si>
  <si>
    <t>06/01/2023</t>
  </si>
  <si>
    <t>Industrial Wholesale &amp; Rental</t>
  </si>
  <si>
    <t>03.47B</t>
  </si>
  <si>
    <t>WAIR US Equity</t>
  </si>
  <si>
    <t>GENESISCARE USA HOLDINGS INC</t>
  </si>
  <si>
    <t>01.71B</t>
  </si>
  <si>
    <t>ICC US Equity</t>
  </si>
  <si>
    <t>DIEBOLD NIXDORF INC</t>
  </si>
  <si>
    <t>ATM</t>
  </si>
  <si>
    <t>03.09B</t>
  </si>
  <si>
    <t>02.57B</t>
  </si>
  <si>
    <t>DBD US Equity</t>
  </si>
  <si>
    <t>AGSPRING LLC</t>
  </si>
  <si>
    <t>05/31/2023</t>
  </si>
  <si>
    <t>Packaged Food</t>
  </si>
  <si>
    <t>0966021D US Equity</t>
  </si>
  <si>
    <t>RETAILING ENTERPRISES LLC</t>
  </si>
  <si>
    <t>05/30/2023</t>
  </si>
  <si>
    <t>Jewelry</t>
  </si>
  <si>
    <t>2269058D US Equity</t>
  </si>
  <si>
    <t>RIALTO BIOENERGY FACILITY LL</t>
  </si>
  <si>
    <t>05/25/2023</t>
  </si>
  <si>
    <t>Engineering Services</t>
  </si>
  <si>
    <t>1046616D US Equity</t>
  </si>
  <si>
    <t>PLASTIQ INC</t>
  </si>
  <si>
    <t>05/24/2023</t>
  </si>
  <si>
    <t>Financial Transaction Processors</t>
  </si>
  <si>
    <t>1619525D US Equity</t>
  </si>
  <si>
    <t>QUALTEK SERVICES INC-A</t>
  </si>
  <si>
    <t>Communication Infra Const</t>
  </si>
  <si>
    <t>688.93M</t>
  </si>
  <si>
    <t>789.65M</t>
  </si>
  <si>
    <t>QTEK US Equity</t>
  </si>
  <si>
    <t>BENEFYTT TECHNOLOGIES INC</t>
  </si>
  <si>
    <t>05/23/2023</t>
  </si>
  <si>
    <t>Insurance Brokers &amp; Services</t>
  </si>
  <si>
    <t>606.00M</t>
  </si>
  <si>
    <t>BFYT US Equity</t>
  </si>
  <si>
    <t>PARADOX RESOURCES LLC</t>
  </si>
  <si>
    <t>05/22/2023</t>
  </si>
  <si>
    <t>2251453D US Equity</t>
  </si>
  <si>
    <t>LIFESIZE INC</t>
  </si>
  <si>
    <t>05/16/2023</t>
  </si>
  <si>
    <t>Communications Software</t>
  </si>
  <si>
    <t>2261028D US Equity</t>
  </si>
  <si>
    <t>MONITRONICS INTERNATIONAL IN</t>
  </si>
  <si>
    <t>05/15/2023</t>
  </si>
  <si>
    <t>Security System Services</t>
  </si>
  <si>
    <t>01.09B</t>
  </si>
  <si>
    <t>SCTY US Equity</t>
  </si>
  <si>
    <t>ENVISION HEALTHCARE CORP</t>
  </si>
  <si>
    <t>Health Care Services</t>
  </si>
  <si>
    <t>EVHC US Equity</t>
  </si>
  <si>
    <t>VICE GROUP HOLDING INC</t>
  </si>
  <si>
    <t>Internet Media &amp; Services</t>
  </si>
  <si>
    <t>834.00M</t>
  </si>
  <si>
    <t>1871641D US Equity</t>
  </si>
  <si>
    <t>VENATOR MATERIALS PLC</t>
  </si>
  <si>
    <t>05/14/2023</t>
  </si>
  <si>
    <t>Specialty Chemicals</t>
  </si>
  <si>
    <t>01.42B</t>
  </si>
  <si>
    <t>01.53B</t>
  </si>
  <si>
    <t>VNTR US Equity</t>
  </si>
  <si>
    <t>COX OPERATING LLC</t>
  </si>
  <si>
    <t>Offshore Drilling</t>
  </si>
  <si>
    <t>1711448D US Equity</t>
  </si>
  <si>
    <t>ATHENEX INC</t>
  </si>
  <si>
    <t>Specialty Pharma</t>
  </si>
  <si>
    <t>204.06M</t>
  </si>
  <si>
    <t>228.24M</t>
  </si>
  <si>
    <t>ATNX US Equity</t>
  </si>
  <si>
    <t>KIDDE-FENWAL INC</t>
  </si>
  <si>
    <t>Fire Detection Devices</t>
  </si>
  <si>
    <t>318.00M</t>
  </si>
  <si>
    <t>0008068D US Equity</t>
  </si>
  <si>
    <t>DESOLATION HOLDINGS LLC</t>
  </si>
  <si>
    <t>05/08/2023</t>
  </si>
  <si>
    <t>Currencies Trading</t>
  </si>
  <si>
    <t>2259513D US Equity</t>
  </si>
  <si>
    <t>ROMAN CATHOLIC BISHOP/OAKLAN</t>
  </si>
  <si>
    <t>3479558Z US Equity</t>
  </si>
  <si>
    <t>MICROGEM INC</t>
  </si>
  <si>
    <t>Biotech</t>
  </si>
  <si>
    <t>1863098D US Equity</t>
  </si>
  <si>
    <t>CHRISTMAS TREE SHOPS LLC</t>
  </si>
  <si>
    <t>05/05/2023</t>
  </si>
  <si>
    <t>Home Furnishings Stores</t>
  </si>
  <si>
    <t>45.50M</t>
  </si>
  <si>
    <t>125.52M</t>
  </si>
  <si>
    <t>212874Z US Equity</t>
  </si>
  <si>
    <t>JC USA INC</t>
  </si>
  <si>
    <t>Wood Products Dealers</t>
  </si>
  <si>
    <t>0936868D US Equity</t>
  </si>
  <si>
    <t>LANNETT CO INC</t>
  </si>
  <si>
    <t>05/02/2023</t>
  </si>
  <si>
    <t>Generic Pharma</t>
  </si>
  <si>
    <t>334.60M</t>
  </si>
  <si>
    <t>708.94M</t>
  </si>
  <si>
    <t>LCIN US Equity</t>
  </si>
  <si>
    <t>LEGACY CARES INC</t>
  </si>
  <si>
    <t>05/01/2023</t>
  </si>
  <si>
    <t>Amusement &amp; Theme Parks</t>
  </si>
  <si>
    <t>242.33M</t>
  </si>
  <si>
    <t>366.72M</t>
  </si>
  <si>
    <t>1817867D US Equity</t>
  </si>
  <si>
    <t>DECURTIS HOLDINGS LLC</t>
  </si>
  <si>
    <t>04/30/2023</t>
  </si>
  <si>
    <t>Cloud &amp; Virtualization Software</t>
  </si>
  <si>
    <t>2257702D US Equity</t>
  </si>
  <si>
    <t>INTERNAP HOLDING LLC</t>
  </si>
  <si>
    <t>04/28/2023</t>
  </si>
  <si>
    <t>IT Services</t>
  </si>
  <si>
    <t>2056619D US Equity</t>
  </si>
  <si>
    <t>HYLIFE FOODS WINDOM LLC</t>
  </si>
  <si>
    <t>04/27/2023</t>
  </si>
  <si>
    <t>Animal Processing</t>
  </si>
  <si>
    <t>2253848D US Equity</t>
  </si>
  <si>
    <t>WHITTAKER CLARK &amp; DANIELS IN</t>
  </si>
  <si>
    <t>04/26/2023</t>
  </si>
  <si>
    <t>Aggregates</t>
  </si>
  <si>
    <t>2253859D US Equity</t>
  </si>
  <si>
    <t>SILVER CREEK INDUSTRIES LLC</t>
  </si>
  <si>
    <t>04/24/2023</t>
  </si>
  <si>
    <t>Building Construction</t>
  </si>
  <si>
    <t>6687484Z US Equity</t>
  </si>
  <si>
    <t>BED BATH &amp; BEYOND INC</t>
  </si>
  <si>
    <t>04/23/2023</t>
  </si>
  <si>
    <t>Houseware Stores</t>
  </si>
  <si>
    <t>01.82B</t>
  </si>
  <si>
    <t>BBBY US Equity</t>
  </si>
  <si>
    <t>STRUCTURLAM MASS TIMBER CORP</t>
  </si>
  <si>
    <t>04/21/2023</t>
  </si>
  <si>
    <t>Timber Resources</t>
  </si>
  <si>
    <t>2252923D CN Equity</t>
  </si>
  <si>
    <t>BEVERLY COMMUNITY HOSPITAL A</t>
  </si>
  <si>
    <t>04/19/2023</t>
  </si>
  <si>
    <t>Hospitals</t>
  </si>
  <si>
    <t>4591970Z US Equity</t>
  </si>
  <si>
    <t>DAVID'S BRIDAL LLC</t>
  </si>
  <si>
    <t>04/17/2023</t>
  </si>
  <si>
    <t>Women's Clothing Stores</t>
  </si>
  <si>
    <t>DABR US Equity</t>
  </si>
  <si>
    <t>AMERIMARK INTERACTIVE LLC</t>
  </si>
  <si>
    <t>04/11/2023</t>
  </si>
  <si>
    <t>Direct Marketing</t>
  </si>
  <si>
    <t>2032563D US Equity</t>
  </si>
  <si>
    <t>NATIONAL CINEMEDIA LLC</t>
  </si>
  <si>
    <t>Out-of-Home Display Advertising</t>
  </si>
  <si>
    <t>595975Z US Equity</t>
  </si>
  <si>
    <t>GUARDIAN FUND LLC</t>
  </si>
  <si>
    <t>Unknown</t>
  </si>
  <si>
    <t>PE18847 US Equity</t>
  </si>
  <si>
    <t>PEAR THERAPEUTICS INC-CW26</t>
  </si>
  <si>
    <t>04/07/2023</t>
  </si>
  <si>
    <t>65.57M</t>
  </si>
  <si>
    <t>50.95M</t>
  </si>
  <si>
    <t>PEARW US Equity</t>
  </si>
  <si>
    <t>INMET MINING CORP</t>
  </si>
  <si>
    <t>04/05/2023</t>
  </si>
  <si>
    <t>Copper Mining</t>
  </si>
  <si>
    <t>IMN CN Equity</t>
  </si>
  <si>
    <t>LTL MANAGEMENT LLC</t>
  </si>
  <si>
    <t>04/04/2023</t>
  </si>
  <si>
    <t>Secondary Transactions</t>
  </si>
  <si>
    <t>1933155D US Equity</t>
  </si>
  <si>
    <t>VIRGIN ORBIT HOLDINGS INC</t>
  </si>
  <si>
    <t>Missile &amp; Space Vehicles</t>
  </si>
  <si>
    <t>242.98M</t>
  </si>
  <si>
    <t>153.49M</t>
  </si>
  <si>
    <t>VORB US Equity</t>
  </si>
  <si>
    <t>BOXED INC</t>
  </si>
  <si>
    <t>04/02/2023</t>
  </si>
  <si>
    <t>Supermarket - Online</t>
  </si>
  <si>
    <t>102.56M</t>
  </si>
  <si>
    <t>190.37M</t>
  </si>
  <si>
    <t>BOXD US Equity</t>
  </si>
  <si>
    <t>LINCOLN POWER LLC</t>
  </si>
  <si>
    <t>03/31/2023</t>
  </si>
  <si>
    <t>Power Generation Equipment</t>
  </si>
  <si>
    <t>1524032D US Equity</t>
  </si>
  <si>
    <t>SIO2 MEDICAL PRODUCTS INC</t>
  </si>
  <si>
    <t>03/29/2023</t>
  </si>
  <si>
    <t>Non-Mechanical Rubber Products</t>
  </si>
  <si>
    <t>430.00M</t>
  </si>
  <si>
    <t>1326152D US Equity</t>
  </si>
  <si>
    <t>BANYAN CAY RESORT &amp; GOLF LLC</t>
  </si>
  <si>
    <t>Golf Courses &amp; Country Clubs</t>
  </si>
  <si>
    <t>2240506D US Equity</t>
  </si>
  <si>
    <t>CATALINA MARKETING CORP</t>
  </si>
  <si>
    <t>03/28/2023</t>
  </si>
  <si>
    <t>E-Marketing</t>
  </si>
  <si>
    <t>POS US Equity</t>
  </si>
  <si>
    <t>CODIAK BIOSCIENCES INC</t>
  </si>
  <si>
    <t>03/27/2023</t>
  </si>
  <si>
    <t>106.17M</t>
  </si>
  <si>
    <t>85.37M</t>
  </si>
  <si>
    <t>CDAK US Equity</t>
  </si>
  <si>
    <t>AMSTERDAM HOUSE CONTINUING C</t>
  </si>
  <si>
    <t>03/22/2023</t>
  </si>
  <si>
    <t>Nursing &amp; Residential Care</t>
  </si>
  <si>
    <t>86762MF US Equity</t>
  </si>
  <si>
    <t>TV AZTECA SAB DE CV-CPO</t>
  </si>
  <si>
    <t>03/21/2023</t>
  </si>
  <si>
    <t>Local TV Broadcasting</t>
  </si>
  <si>
    <t>63.32M</t>
  </si>
  <si>
    <t>AZTECACP MM Equity</t>
  </si>
  <si>
    <t>9TH &amp; 10TH STREET LLC</t>
  </si>
  <si>
    <t>2231828D US Equity</t>
  </si>
  <si>
    <t>MOUNTAIN EXPRESS OIL CO</t>
  </si>
  <si>
    <t>03/18/2023</t>
  </si>
  <si>
    <t>1936148D US Equity</t>
  </si>
  <si>
    <t>SVB FINANCIAL GROUP</t>
  </si>
  <si>
    <t>03/17/2023</t>
  </si>
  <si>
    <t>Corporate Banking</t>
  </si>
  <si>
    <t>19.68B</t>
  </si>
  <si>
    <t>03.68B</t>
  </si>
  <si>
    <t>SIVB US Equity</t>
  </si>
  <si>
    <t>ROMAN CATHOLIC DIOCESE OF AL</t>
  </si>
  <si>
    <t>03/15/2023</t>
  </si>
  <si>
    <t>0575359D US Equity</t>
  </si>
  <si>
    <t>DIAMOND SPORTS GROUP LLC</t>
  </si>
  <si>
    <t>03/14/2023</t>
  </si>
  <si>
    <t>TV Media Networks</t>
  </si>
  <si>
    <t>1721615D US Equity</t>
  </si>
  <si>
    <t>RAC INVESTMENT HOLDINGS LLC</t>
  </si>
  <si>
    <t>Car Dealers</t>
  </si>
  <si>
    <t>2230852D US Equity</t>
  </si>
  <si>
    <t>GOTSPACE EQUITY FUND 1 LLC</t>
  </si>
  <si>
    <t>03/13/2023</t>
  </si>
  <si>
    <t>59.00M</t>
  </si>
  <si>
    <t>2230620D US Equity</t>
  </si>
  <si>
    <t>LOYALTY VENTURES INC</t>
  </si>
  <si>
    <t>03/10/2023</t>
  </si>
  <si>
    <t>Application Software</t>
  </si>
  <si>
    <t>656.38M</t>
  </si>
  <si>
    <t>LYLT US Equity</t>
  </si>
  <si>
    <t>RYZE RENEWABLES II LLC</t>
  </si>
  <si>
    <t>03/09/2023</t>
  </si>
  <si>
    <t>Biofuels</t>
  </si>
  <si>
    <t>186.40M</t>
  </si>
  <si>
    <t>2229303D US Equity</t>
  </si>
  <si>
    <t>ELETSON HOLDINGS INC / ELETS</t>
  </si>
  <si>
    <t>03/07/2023</t>
  </si>
  <si>
    <t>Marine Shipping</t>
  </si>
  <si>
    <t>213.47M</t>
  </si>
  <si>
    <t>1640469D GA Equity</t>
  </si>
  <si>
    <t>AKORN HOLDING CO LLC</t>
  </si>
  <si>
    <t>02/23/2023</t>
  </si>
  <si>
    <t>2227086D US Equity</t>
  </si>
  <si>
    <t>LUCIRA HEALTH INC</t>
  </si>
  <si>
    <t>02/22/2023</t>
  </si>
  <si>
    <t>145.90M</t>
  </si>
  <si>
    <t>84.72M</t>
  </si>
  <si>
    <t>LHDX US Equity</t>
  </si>
  <si>
    <t>9300 WILSHIRE LLC</t>
  </si>
  <si>
    <t>2226337D US Equity</t>
  </si>
  <si>
    <t>ALLEGIANCE COAL USA LTD</t>
  </si>
  <si>
    <t>02/21/2023</t>
  </si>
  <si>
    <t>Coal Mining</t>
  </si>
  <si>
    <t>1906786D US Equity</t>
  </si>
  <si>
    <t>DUNBAR PARTNERS BSD LLC</t>
  </si>
  <si>
    <t>2226375D US Equity</t>
  </si>
  <si>
    <t>STARRY GROUP HOLDINGS INC-A</t>
  </si>
  <si>
    <t>02/20/2023</t>
  </si>
  <si>
    <t>Mobile Data Services</t>
  </si>
  <si>
    <t>270.65M</t>
  </si>
  <si>
    <t>309.79M</t>
  </si>
  <si>
    <t>STRY US Equity</t>
  </si>
  <si>
    <t>BIRCHINGTON LLC</t>
  </si>
  <si>
    <t>Hotel &amp; Motel (excl Casino Hotel)</t>
  </si>
  <si>
    <t>2226168D US Equity</t>
  </si>
  <si>
    <t>STANADYNE LLC</t>
  </si>
  <si>
    <t>02/16/2023</t>
  </si>
  <si>
    <t>Engines &amp; Parts</t>
  </si>
  <si>
    <t>1709234D US Equity</t>
  </si>
  <si>
    <t>TUESDAY MORNING CORP</t>
  </si>
  <si>
    <t>02/14/2023</t>
  </si>
  <si>
    <t>TUEMQ US Equity</t>
  </si>
  <si>
    <t>AVAYA HOLDINGS CORP</t>
  </si>
  <si>
    <t>03.97B</t>
  </si>
  <si>
    <t>AVYA US Equity</t>
  </si>
  <si>
    <t>ERBO PROPERTIES LLC</t>
  </si>
  <si>
    <t>02/13/2023</t>
  </si>
  <si>
    <t>2224898D US Equity</t>
  </si>
  <si>
    <t>SORRENTO THERAPEUTICS INC</t>
  </si>
  <si>
    <t>01.00B</t>
  </si>
  <si>
    <t>235.00M</t>
  </si>
  <si>
    <t>SRNE US Equity</t>
  </si>
  <si>
    <t>BIG VILLAGE HOLDING LLC</t>
  </si>
  <si>
    <t>02/08/2023</t>
  </si>
  <si>
    <t>2224164D US Equity</t>
  </si>
  <si>
    <t>NIELSEN &amp; BAINBRIDGE LLC</t>
  </si>
  <si>
    <t>Wood Products</t>
  </si>
  <si>
    <t>758679Z US Equity</t>
  </si>
  <si>
    <t>CASH CLOUD INC</t>
  </si>
  <si>
    <t>02/07/2023</t>
  </si>
  <si>
    <t>2224078D US Equity</t>
  </si>
  <si>
    <t>DELPHI BEHAVIORAL HEALTH GRO</t>
  </si>
  <si>
    <t>02/06/2023</t>
  </si>
  <si>
    <t>Rehabilitation Centers</t>
  </si>
  <si>
    <t>53.60M</t>
  </si>
  <si>
    <t>1413889D US Equity</t>
  </si>
  <si>
    <t>INDEPENDENT PET PARTNERS HOL</t>
  </si>
  <si>
    <t>02/05/2023</t>
  </si>
  <si>
    <t>Other Spec Retail - Discr</t>
  </si>
  <si>
    <t>182.00M</t>
  </si>
  <si>
    <t>215.00M</t>
  </si>
  <si>
    <t>2223581D US Equity</t>
  </si>
  <si>
    <t>INVACARE CORP</t>
  </si>
  <si>
    <t>01/31/2023</t>
  </si>
  <si>
    <t>Surgical Appliances &amp; Supplies</t>
  </si>
  <si>
    <t>IVC US Equity</t>
  </si>
  <si>
    <t>IEH AUTO PARTS HOLDING LLC</t>
  </si>
  <si>
    <t>Investment Holding Companies</t>
  </si>
  <si>
    <t>2222798D US Equity</t>
  </si>
  <si>
    <t>NOVA WILDCAT SHUR-LINE HOLDI</t>
  </si>
  <si>
    <t>01/29/2023</t>
  </si>
  <si>
    <t>Home Products</t>
  </si>
  <si>
    <t>2222409D US Equity</t>
  </si>
  <si>
    <t>CLEVELAND INTEGRITY SERVICES</t>
  </si>
  <si>
    <t>Other Commercial Support Svcs</t>
  </si>
  <si>
    <t>1289975D US Equity</t>
  </si>
  <si>
    <t>EAGLE VALLEY DEVELOPMENT LLC</t>
  </si>
  <si>
    <t>01/27/2023</t>
  </si>
  <si>
    <t>Mining Services</t>
  </si>
  <si>
    <t>909.47k</t>
  </si>
  <si>
    <t>58.14M</t>
  </si>
  <si>
    <t>2222408D US Equity</t>
  </si>
  <si>
    <t>225 BOWERY LLC</t>
  </si>
  <si>
    <t>01/24/2023</t>
  </si>
  <si>
    <t>Travel Services</t>
  </si>
  <si>
    <t>2221904D US Equity</t>
  </si>
  <si>
    <t>HERITAGE POWER LLC</t>
  </si>
  <si>
    <t>Electricity Marketing &amp; Trading</t>
  </si>
  <si>
    <t>686.00M</t>
  </si>
  <si>
    <t>1725219D US Equity</t>
  </si>
  <si>
    <t>ROCKLEY PHOTONICS HOLDINGS L</t>
  </si>
  <si>
    <t>01/23/2023</t>
  </si>
  <si>
    <t>Semiconductor Devices</t>
  </si>
  <si>
    <t>90.88M</t>
  </si>
  <si>
    <t>120.73M</t>
  </si>
  <si>
    <t>RKLY US Equity</t>
  </si>
  <si>
    <t>SERTA SIMMONS BEDDING LLC</t>
  </si>
  <si>
    <t>Mattress</t>
  </si>
  <si>
    <t>01.89B</t>
  </si>
  <si>
    <t>0529334D US Equity</t>
  </si>
  <si>
    <t>AD1 CELEBRATION HOLDINGS LLC</t>
  </si>
  <si>
    <t>01/22/2023</t>
  </si>
  <si>
    <t>Lodging</t>
  </si>
  <si>
    <t>204.85M</t>
  </si>
  <si>
    <t>186.41M</t>
  </si>
  <si>
    <t>2221482D US Equity</t>
  </si>
  <si>
    <t>GENESIS GLOBAL HOLDCO LLC</t>
  </si>
  <si>
    <t>01/19/2023</t>
  </si>
  <si>
    <t>2221281D US Equity</t>
  </si>
  <si>
    <t>PARTY CITY HOLDCO INC</t>
  </si>
  <si>
    <t>01/17/2023</t>
  </si>
  <si>
    <t>Gift, Novelty &amp; Souvenir Stores</t>
  </si>
  <si>
    <t>02.87B</t>
  </si>
  <si>
    <t>03.02B</t>
  </si>
  <si>
    <t>PRTY US Equity</t>
  </si>
  <si>
    <t>GIGAMONSTER NETWORKS LLC</t>
  </si>
  <si>
    <t>01/16/2023</t>
  </si>
  <si>
    <t>Wireless Telecommunications</t>
  </si>
  <si>
    <t>2220591D US Equity</t>
  </si>
  <si>
    <t>PERFORMANCE POWERSPORTS GROU</t>
  </si>
  <si>
    <t>2220592D US Equity</t>
  </si>
  <si>
    <t>BOLTA US LTD</t>
  </si>
  <si>
    <t>01/13/2023</t>
  </si>
  <si>
    <t>Auto Parts</t>
  </si>
  <si>
    <t>68.48M</t>
  </si>
  <si>
    <t>2220593D US Equity</t>
  </si>
  <si>
    <t>FB DEBT FINANCING GUARANTOR</t>
  </si>
  <si>
    <t>01/11/2023</t>
  </si>
  <si>
    <t>Home Furnishing Wholesalers</t>
  </si>
  <si>
    <t>12.03M</t>
  </si>
  <si>
    <t>867.60M</t>
  </si>
  <si>
    <t>2219984D US Equity</t>
  </si>
  <si>
    <t>TRICIDA INC</t>
  </si>
  <si>
    <t>53.93M</t>
  </si>
  <si>
    <t>219.35M</t>
  </si>
  <si>
    <t>TCDA US Equity</t>
  </si>
  <si>
    <t>QUOTIENT LTD</t>
  </si>
  <si>
    <t>01/10/2023</t>
  </si>
  <si>
    <t>In Vitro Diagnostics</t>
  </si>
  <si>
    <t>256.00M</t>
  </si>
  <si>
    <t>QTNTF US Equity</t>
  </si>
  <si>
    <t>NAUTICAL SOLUTIONS LLC</t>
  </si>
  <si>
    <t>01/09/2023</t>
  </si>
  <si>
    <t>731.56M</t>
  </si>
  <si>
    <t>0756413D US Equity</t>
  </si>
  <si>
    <t>ALTOSGROUPS LLC</t>
  </si>
  <si>
    <t>466.63k</t>
  </si>
  <si>
    <t>286.97M</t>
  </si>
  <si>
    <t>2219297D US Equity</t>
  </si>
  <si>
    <t>AEQUOR MGT LLC</t>
  </si>
  <si>
    <t>01/05/2023</t>
  </si>
  <si>
    <t>Non-Metallic Mining Support</t>
  </si>
  <si>
    <t>2219273D US Equity</t>
  </si>
  <si>
    <t>TOMS KING LLC</t>
  </si>
  <si>
    <t>01/02/2023</t>
  </si>
  <si>
    <t>Restaurants</t>
  </si>
  <si>
    <t>0812148D US Equity</t>
  </si>
  <si>
    <t>TIMES SQUARE JV LLC</t>
  </si>
  <si>
    <t>12/28/2022</t>
  </si>
  <si>
    <t>Multi Asset Class Own &amp; Develop</t>
  </si>
  <si>
    <t>2217973D US Equity</t>
  </si>
  <si>
    <t>HEADQUARTERS INVESTMENTS LLC</t>
  </si>
  <si>
    <t>12/27/2022</t>
  </si>
  <si>
    <t>2217783D US Equity</t>
  </si>
  <si>
    <t>CII PARENT INC</t>
  </si>
  <si>
    <t>2217782D US Equity</t>
  </si>
  <si>
    <t>CORE SCIENTIFIC INC</t>
  </si>
  <si>
    <t>12/21/2022</t>
  </si>
  <si>
    <t>Data &amp; Transaction Processors</t>
  </si>
  <si>
    <t>01.40B</t>
  </si>
  <si>
    <t>01.33B</t>
  </si>
  <si>
    <t>CORZ US Equity</t>
  </si>
  <si>
    <t>BETTER NUTRITIONALS LLC</t>
  </si>
  <si>
    <t>12/20/2022</t>
  </si>
  <si>
    <t>Personal Care Products</t>
  </si>
  <si>
    <t>2216159D US Equity</t>
  </si>
  <si>
    <t>H.I.G. COLORS HOLDINGS INC</t>
  </si>
  <si>
    <t>Adhesives &amp; Sealants</t>
  </si>
  <si>
    <t>2215952D CN Equity</t>
  </si>
  <si>
    <t>AIG FINANCIAL PRODUCTS CORP</t>
  </si>
  <si>
    <t>12/14/2022</t>
  </si>
  <si>
    <t>15854Z US Equity</t>
  </si>
  <si>
    <t>SEARS AUTHORIZED HOMETOWN ST</t>
  </si>
  <si>
    <t>12/12/2022</t>
  </si>
  <si>
    <t>Department Stores</t>
  </si>
  <si>
    <t>0811094D US Equity</t>
  </si>
  <si>
    <t>CLOVIS ONCOLOGY INC</t>
  </si>
  <si>
    <t>12/11/2022</t>
  </si>
  <si>
    <t>319.16M</t>
  </si>
  <si>
    <t>754.56M</t>
  </si>
  <si>
    <t>CLVS US Equity</t>
  </si>
  <si>
    <t>FEDNAT HOLDING CO</t>
  </si>
  <si>
    <t>P&amp;C Insurance</t>
  </si>
  <si>
    <t>33.83M</t>
  </si>
  <si>
    <t>171.00M</t>
  </si>
  <si>
    <t>FNHC US Equity</t>
  </si>
  <si>
    <t>MEDLY HEALTH INC</t>
  </si>
  <si>
    <t>12/09/2022</t>
  </si>
  <si>
    <t>Personal Care Services</t>
  </si>
  <si>
    <t>111.00M</t>
  </si>
  <si>
    <t>2213789D US Equity</t>
  </si>
  <si>
    <t>TRU GRIT FITNESS LLC</t>
  </si>
  <si>
    <t>12/07/2022</t>
  </si>
  <si>
    <t>Sporting Goods - Online</t>
  </si>
  <si>
    <t>2213113D US Equity</t>
  </si>
  <si>
    <t>REVERSE MORTGAGE FUNDING LLC</t>
  </si>
  <si>
    <t>11/30/2022</t>
  </si>
  <si>
    <t>Mortgage Finance</t>
  </si>
  <si>
    <t>01.41B</t>
  </si>
  <si>
    <t>1034044D US Equity</t>
  </si>
  <si>
    <t>GOLDEN SEAHORSE LLC</t>
  </si>
  <si>
    <t>11/29/2022</t>
  </si>
  <si>
    <t>175.75M</t>
  </si>
  <si>
    <t>143.37M</t>
  </si>
  <si>
    <t>1360189D US Equity</t>
  </si>
  <si>
    <t>BLOCKFI INC</t>
  </si>
  <si>
    <t>11/28/2022</t>
  </si>
  <si>
    <t>Security &amp; Cmdty Exchanges</t>
  </si>
  <si>
    <t>1577411D US Equity</t>
  </si>
  <si>
    <t>NGV GLOBAL GROUP INC</t>
  </si>
  <si>
    <t>11/17/2022</t>
  </si>
  <si>
    <t>Natural Gas Distributors</t>
  </si>
  <si>
    <t>2209019D US Equity</t>
  </si>
  <si>
    <t>URBAN COMMONS 2 WEST LLC</t>
  </si>
  <si>
    <t>11/15/2022</t>
  </si>
  <si>
    <t>2208833D US Equity</t>
  </si>
  <si>
    <t>FTX TRADING LTD</t>
  </si>
  <si>
    <t>11/11/2022</t>
  </si>
  <si>
    <t>19.09B</t>
  </si>
  <si>
    <t>07.88B</t>
  </si>
  <si>
    <t>1738202D US Equity</t>
  </si>
  <si>
    <t>FREON LOGISTICS</t>
  </si>
  <si>
    <t>11/08/2022</t>
  </si>
  <si>
    <t>Logistics Services</t>
  </si>
  <si>
    <t>2206879D US Equity</t>
  </si>
  <si>
    <t>FAST RADIUS INC</t>
  </si>
  <si>
    <t>11/07/2022</t>
  </si>
  <si>
    <t>69.33M</t>
  </si>
  <si>
    <t>55.21M</t>
  </si>
  <si>
    <t>FSRD US Equity</t>
  </si>
  <si>
    <t>OBSTETRIC AND GYNECOLOGIC AS</t>
  </si>
  <si>
    <t>10/31/2022</t>
  </si>
  <si>
    <t>2202592D US Equity</t>
  </si>
  <si>
    <t>VESTA HOLDINGS LLC</t>
  </si>
  <si>
    <t>10/30/2022</t>
  </si>
  <si>
    <t>126.70M</t>
  </si>
  <si>
    <t>0858701D US Equity</t>
  </si>
  <si>
    <t>PHASEBIO PHARMACEUTICALS INC</t>
  </si>
  <si>
    <t>10/23/2022</t>
  </si>
  <si>
    <t>PHAS US Equity</t>
  </si>
  <si>
    <t>CUSTOM ALLOY CORP</t>
  </si>
  <si>
    <t>10/13/2022</t>
  </si>
  <si>
    <t>Fabricated Metal &amp; Hardware</t>
  </si>
  <si>
    <t>9784074Z US Equity</t>
  </si>
  <si>
    <t>VITAL PHARMACEUTICALS INC</t>
  </si>
  <si>
    <t>10/10/2022</t>
  </si>
  <si>
    <t>Sports &amp; Energy Drinks</t>
  </si>
  <si>
    <t>0311510Z US Equity</t>
  </si>
  <si>
    <t>POWER HOME SOLAR LLC</t>
  </si>
  <si>
    <t>10/07/2022</t>
  </si>
  <si>
    <t>Solar Energy Generation</t>
  </si>
  <si>
    <t>80.59M</t>
  </si>
  <si>
    <t>1851759D US Equity</t>
  </si>
  <si>
    <t>KABBAGE INC</t>
  </si>
  <si>
    <t>10/03/2022</t>
  </si>
  <si>
    <t>Commercial Finance</t>
  </si>
  <si>
    <t>8172566Z US Equity</t>
  </si>
  <si>
    <t>PIPELINE HEALTH LLC</t>
  </si>
  <si>
    <t>10/02/2022</t>
  </si>
  <si>
    <t>603.85M</t>
  </si>
  <si>
    <t>1566675D US Equity</t>
  </si>
  <si>
    <t>DISTRICT LIFESTYLE WYLIE LLC</t>
  </si>
  <si>
    <t>09/30/2022</t>
  </si>
  <si>
    <t>2177561D US Equity</t>
  </si>
  <si>
    <t>SPRING MOUNTAIN VINEYARD INC</t>
  </si>
  <si>
    <t>09/29/2022</t>
  </si>
  <si>
    <t>Alcoholic Beverages</t>
  </si>
  <si>
    <t>1486098D US Equity</t>
  </si>
  <si>
    <t>PHOENIX SERVICES TOPCO LLC</t>
  </si>
  <si>
    <t>09/27/2022</t>
  </si>
  <si>
    <t>Steel Producers</t>
  </si>
  <si>
    <t>587.04M</t>
  </si>
  <si>
    <t>2171430D US Equity</t>
  </si>
  <si>
    <t>COMPUTE NORTH LLC</t>
  </si>
  <si>
    <t>09/22/2022</t>
  </si>
  <si>
    <t>Infrastructure Software</t>
  </si>
  <si>
    <t>248.06M</t>
  </si>
  <si>
    <t>1866136D US Equity</t>
  </si>
  <si>
    <t>175 SPRING STREET LLC</t>
  </si>
  <si>
    <t>09/14/2022</t>
  </si>
  <si>
    <t>199.30M</t>
  </si>
  <si>
    <t>206.54M</t>
  </si>
  <si>
    <t>2162570D US Equity</t>
  </si>
  <si>
    <t>BORREGO COMMUNITY HEALTH FOU</t>
  </si>
  <si>
    <t>09/12/2022</t>
  </si>
  <si>
    <t>4925368Z US Equity</t>
  </si>
  <si>
    <t>CINEWORLD GROUP PLC</t>
  </si>
  <si>
    <t>09/07/2022</t>
  </si>
  <si>
    <t>Movie Theaters</t>
  </si>
  <si>
    <t>05.34B</t>
  </si>
  <si>
    <t>CINE LN Equity</t>
  </si>
  <si>
    <t>SHOPS AT BROAD LLC</t>
  </si>
  <si>
    <t>09/06/2022</t>
  </si>
  <si>
    <t>2149523D US Equity</t>
  </si>
  <si>
    <t>CLARUS THERAPEUTICS HOLDINGS</t>
  </si>
  <si>
    <t>09/05/2022</t>
  </si>
  <si>
    <t>48.94M</t>
  </si>
  <si>
    <t>62.00M</t>
  </si>
  <si>
    <t>CRXT US Equity</t>
  </si>
  <si>
    <t>NEWAGE INC</t>
  </si>
  <si>
    <t>08/30/2022</t>
  </si>
  <si>
    <t>Non-Alcoholic Beverages</t>
  </si>
  <si>
    <t>310.90M</t>
  </si>
  <si>
    <t>149.45M</t>
  </si>
  <si>
    <t>NBEV US Equity</t>
  </si>
  <si>
    <t>LUMILEDS HOLDING BV</t>
  </si>
  <si>
    <t>08/29/2022</t>
  </si>
  <si>
    <t>LED</t>
  </si>
  <si>
    <t>01.72B</t>
  </si>
  <si>
    <t>1282695D NA Equity</t>
  </si>
  <si>
    <t>PACKABLE HOLDINGS LLC</t>
  </si>
  <si>
    <t>08/28/2022</t>
  </si>
  <si>
    <t>Specialty Online Retailers</t>
  </si>
  <si>
    <t>79.00M</t>
  </si>
  <si>
    <t>271.80M</t>
  </si>
  <si>
    <t>1920257D US Equity</t>
  </si>
  <si>
    <t>CARESTREAM HEALTH INC</t>
  </si>
  <si>
    <t>08/23/2022</t>
  </si>
  <si>
    <t>Imaging Equipment</t>
  </si>
  <si>
    <t>01.03B</t>
  </si>
  <si>
    <t>923118Z US Equity</t>
  </si>
  <si>
    <t>HIGHPOINT LIFEHOPE SPE LLC</t>
  </si>
  <si>
    <t>08/22/2022</t>
  </si>
  <si>
    <t>Multi Asset Class REIT</t>
  </si>
  <si>
    <t>61.62M</t>
  </si>
  <si>
    <t>67.79M</t>
  </si>
  <si>
    <t>2137147D US Equity</t>
  </si>
  <si>
    <t>ENDO INTERNATIONAL PLC</t>
  </si>
  <si>
    <t>08/16/2022</t>
  </si>
  <si>
    <t>08.15B</t>
  </si>
  <si>
    <t>ENDP US Equity</t>
  </si>
  <si>
    <t>ALTERA INFRASTRUCTURE LP</t>
  </si>
  <si>
    <t>08/12/2022</t>
  </si>
  <si>
    <t>Subsea &amp; Offshore Oilfield Svcs</t>
  </si>
  <si>
    <t>01/06/2023</t>
  </si>
  <si>
    <t>TOO US Equity</t>
  </si>
  <si>
    <t>BROADBRIDGE LA LLC</t>
  </si>
  <si>
    <t>08/09/2022</t>
  </si>
  <si>
    <t>400.00M</t>
  </si>
  <si>
    <t>229.53M</t>
  </si>
  <si>
    <t>2127610D US Equity</t>
  </si>
  <si>
    <t>GISSING NORTH AMERICA LLC</t>
  </si>
  <si>
    <t>08/08/2022</t>
  </si>
  <si>
    <t>Organic Resins, Fibers &amp; Rubber</t>
  </si>
  <si>
    <t>2127796D US Equity</t>
  </si>
  <si>
    <t>OSG GROUP HOLDINGS INC</t>
  </si>
  <si>
    <t>08/06/2022</t>
  </si>
  <si>
    <t>1667681D US Equity</t>
  </si>
  <si>
    <t>SANDY ROAD FARMS LLC</t>
  </si>
  <si>
    <t>08/01/2022</t>
  </si>
  <si>
    <t>Hog &amp; Pig Farming</t>
  </si>
  <si>
    <t>08.03M</t>
  </si>
  <si>
    <t>66.85M</t>
  </si>
  <si>
    <t>2120574D US Equity</t>
  </si>
  <si>
    <t>FREE SPEECH SYSTEMS LLC</t>
  </si>
  <si>
    <t>07/29/2022</t>
  </si>
  <si>
    <t>Radio Stations</t>
  </si>
  <si>
    <t>14.33M</t>
  </si>
  <si>
    <t>79.16M</t>
  </si>
  <si>
    <t>0897673D US Equity</t>
  </si>
  <si>
    <t>AEARO TECHNOLOGIES LLC</t>
  </si>
  <si>
    <t>07/26/2022</t>
  </si>
  <si>
    <t>Medical Equipment</t>
  </si>
  <si>
    <t>833574Q US Equity</t>
  </si>
  <si>
    <t>CENTER ETHANOL CO LLC</t>
  </si>
  <si>
    <t>07/13/2022</t>
  </si>
  <si>
    <t>Renewable Energy Project Dev</t>
  </si>
  <si>
    <t>84883MF US Equity</t>
  </si>
  <si>
    <t>CELSIUS NETWORK LLC</t>
  </si>
  <si>
    <t>Investment Management</t>
  </si>
  <si>
    <t>2106259D US Equity</t>
  </si>
  <si>
    <t>SAS AB</t>
  </si>
  <si>
    <t>07/05/2022</t>
  </si>
  <si>
    <t>Mainline Airline - Full Svc</t>
  </si>
  <si>
    <t>01.05B</t>
  </si>
  <si>
    <t>SAS SS Equity</t>
  </si>
  <si>
    <t>VOYAGER DIGITAL HOLDINGS INC</t>
  </si>
  <si>
    <t>2099298D US Equity</t>
  </si>
  <si>
    <t>CHARLES DEWEESE CONSTRUCTION</t>
  </si>
  <si>
    <t>07/01/2022</t>
  </si>
  <si>
    <t>4990497Z US Equity</t>
  </si>
  <si>
    <t>ENJOY TECHNOLOGY INC</t>
  </si>
  <si>
    <t>06/30/2022</t>
  </si>
  <si>
    <t>IT Outsourcing</t>
  </si>
  <si>
    <t>111.66M</t>
  </si>
  <si>
    <t>69.96M</t>
  </si>
  <si>
    <t>ENJY US Equity</t>
  </si>
  <si>
    <t>FIRST GUARANTY MORTGAGE CORP</t>
  </si>
  <si>
    <t>7606875Z US Equity</t>
  </si>
  <si>
    <t>MADISON SQUARE BOYS &amp; GIRLS</t>
  </si>
  <si>
    <t>06/29/2022</t>
  </si>
  <si>
    <t>Other Consumer Services</t>
  </si>
  <si>
    <t>0220077D US Equity</t>
  </si>
  <si>
    <t>CORSICANA BEDDING LLC</t>
  </si>
  <si>
    <t>06/25/2022</t>
  </si>
  <si>
    <t>1899236D US Equity</t>
  </si>
  <si>
    <t>GOLD STANDARD BAKING INC</t>
  </si>
  <si>
    <t>06/22/2022</t>
  </si>
  <si>
    <t>Bakery Products</t>
  </si>
  <si>
    <t>140.55M</t>
  </si>
  <si>
    <t>2869710Z US Equity</t>
  </si>
  <si>
    <t>LAFORTA - GESTAO E INVESTIME</t>
  </si>
  <si>
    <t>06/16/2022</t>
  </si>
  <si>
    <t>Drilling &amp; Drilling Support</t>
  </si>
  <si>
    <t>0795133D MM Equity</t>
  </si>
  <si>
    <t>REVLON INC-CLASS A</t>
  </si>
  <si>
    <t>06/15/2022</t>
  </si>
  <si>
    <t>Cosmetics</t>
  </si>
  <si>
    <t>02.33B</t>
  </si>
  <si>
    <t>03.69B</t>
  </si>
  <si>
    <t>REV US Equity</t>
  </si>
  <si>
    <t>ELECTRIC LAST MILE SOLUTIONS</t>
  </si>
  <si>
    <t>06/14/2022</t>
  </si>
  <si>
    <t>ELMS US Equity</t>
  </si>
  <si>
    <t>5280 AURARIA LLC</t>
  </si>
  <si>
    <t>06/09/2022</t>
  </si>
  <si>
    <t>Apartment REIT</t>
  </si>
  <si>
    <t>2079459D US Equity</t>
  </si>
  <si>
    <t>NATIONAL REALTY INVESTMENT A</t>
  </si>
  <si>
    <t>06/07/2022</t>
  </si>
  <si>
    <t>Residential Owners &amp; Developers</t>
  </si>
  <si>
    <t>1767225D US Equity</t>
  </si>
  <si>
    <t>HOME PRODUCTS INTL INC</t>
  </si>
  <si>
    <t>06/02/2022</t>
  </si>
  <si>
    <t>Housewares</t>
  </si>
  <si>
    <t>HOMZQ US Equity</t>
  </si>
  <si>
    <t>TPC GROUP INC</t>
  </si>
  <si>
    <t>06/01/2022</t>
  </si>
  <si>
    <t>Organic Chem &amp; Intermediates</t>
  </si>
  <si>
    <t>12/16/2022</t>
  </si>
  <si>
    <t>01.85B</t>
  </si>
  <si>
    <t>TPCG US Equity</t>
  </si>
  <si>
    <t>GT REAL ESTATE HOLDINGS LLC</t>
  </si>
  <si>
    <t>2072165D US Equity</t>
  </si>
  <si>
    <t>CHRISTIAN CARE CENTERS INC</t>
  </si>
  <si>
    <t>05/23/2022</t>
  </si>
  <si>
    <t>60.80M</t>
  </si>
  <si>
    <t>64.50M</t>
  </si>
  <si>
    <t>79986MF US Equity</t>
  </si>
  <si>
    <t>PARETEUM CORP</t>
  </si>
  <si>
    <t>05/15/2022</t>
  </si>
  <si>
    <t>10/21/2022</t>
  </si>
  <si>
    <t>132.15M</t>
  </si>
  <si>
    <t>119.85M</t>
  </si>
  <si>
    <t>TEUM US Equity</t>
  </si>
  <si>
    <t>TALEN ENERGY SUPPLY LLC</t>
  </si>
  <si>
    <t>05/09/2022</t>
  </si>
  <si>
    <t>Electric Transmission &amp; Dist</t>
  </si>
  <si>
    <t>05/17/2023</t>
  </si>
  <si>
    <t>04.46B</t>
  </si>
  <si>
    <t>48835Z US Equity</t>
  </si>
  <si>
    <t>ARMSTRONG FLOORING INC</t>
  </si>
  <si>
    <t>05/08/2022</t>
  </si>
  <si>
    <t>Vinyl Flooring</t>
  </si>
  <si>
    <t>517.00M</t>
  </si>
  <si>
    <t>317.80M</t>
  </si>
  <si>
    <t>AFI US Equity</t>
  </si>
  <si>
    <t>CYPRESS ENVIRONMENTAL PARTNE</t>
  </si>
  <si>
    <t>Environ Engineer &amp; Consulting</t>
  </si>
  <si>
    <t>59.18M</t>
  </si>
  <si>
    <t>CELP US Equity</t>
  </si>
  <si>
    <t>PANDA TEMPLE POWER II LLC</t>
  </si>
  <si>
    <t>05/02/2022</t>
  </si>
  <si>
    <t>0772487D US Equity</t>
  </si>
  <si>
    <t>BRICKCHURCH ENTERPRISES INC</t>
  </si>
  <si>
    <t>04/30/2022</t>
  </si>
  <si>
    <t>63.00M</t>
  </si>
  <si>
    <t>54.25M</t>
  </si>
  <si>
    <t>2050106D US Equity</t>
  </si>
  <si>
    <t>HONX INC</t>
  </si>
  <si>
    <t>04/28/2022</t>
  </si>
  <si>
    <t>Petroleum Refining</t>
  </si>
  <si>
    <t>2047592D US Equity</t>
  </si>
  <si>
    <t>EYP GROUP HOLDINGS INC</t>
  </si>
  <si>
    <t>04/24/2022</t>
  </si>
  <si>
    <t>149.00M</t>
  </si>
  <si>
    <t>2042031D US Equity</t>
  </si>
  <si>
    <t>GENEREX BIOTECHNOLOGY CORP</t>
  </si>
  <si>
    <t>04/23/2022</t>
  </si>
  <si>
    <t>461.72M</t>
  </si>
  <si>
    <t>GNBT US Equity</t>
  </si>
  <si>
    <t>GWG HOLDINGS INC</t>
  </si>
  <si>
    <t>04/20/2022</t>
  </si>
  <si>
    <t>Life Insurance</t>
  </si>
  <si>
    <t>03.49B</t>
  </si>
  <si>
    <t>02.06B</t>
  </si>
  <si>
    <t>GWGH US Equity</t>
  </si>
  <si>
    <t>NB HOTELS DALLAS LLC</t>
  </si>
  <si>
    <t>04/18/2022</t>
  </si>
  <si>
    <t>50.00M</t>
  </si>
  <si>
    <t>2036302D US Equity</t>
  </si>
  <si>
    <t>NORTHWEST SENIOR HOUSING COR</t>
  </si>
  <si>
    <t>04/14/2022</t>
  </si>
  <si>
    <t>Continuing Care</t>
  </si>
  <si>
    <t>111.73M</t>
  </si>
  <si>
    <t>79069MF US Equity</t>
  </si>
  <si>
    <t>ION GEOPHYSICAL CORP</t>
  </si>
  <si>
    <t>04/12/2022</t>
  </si>
  <si>
    <t>Onshore Oilfield Services</t>
  </si>
  <si>
    <t>35.95M</t>
  </si>
  <si>
    <t>166.93M</t>
  </si>
  <si>
    <t>IO US Equity</t>
  </si>
  <si>
    <t>SUNGARD AS NEW HOLDINGS LLC</t>
  </si>
  <si>
    <t>04/11/2022</t>
  </si>
  <si>
    <t>423.73M</t>
  </si>
  <si>
    <t>1718696D US Equity</t>
  </si>
  <si>
    <t>ECTOR COUNTY ENERGY CENTER L</t>
  </si>
  <si>
    <t>805.47M</t>
  </si>
  <si>
    <t>2029549D US Equity</t>
  </si>
  <si>
    <t>FORMATION GROUP FUND I LP</t>
  </si>
  <si>
    <t>04/10/2022</t>
  </si>
  <si>
    <t>59.52M</t>
  </si>
  <si>
    <t>PE15063 US Equity</t>
  </si>
  <si>
    <t>RUBY PIPELINE LLC</t>
  </si>
  <si>
    <t>03/31/2022</t>
  </si>
  <si>
    <t>Midstream - Oil &amp; Gas</t>
  </si>
  <si>
    <t>718.88M</t>
  </si>
  <si>
    <t>0398293Z US Equity</t>
  </si>
  <si>
    <t>MD HELICOPTERS INC</t>
  </si>
  <si>
    <t>03/30/2022</t>
  </si>
  <si>
    <t>Defense</t>
  </si>
  <si>
    <t>482.40M</t>
  </si>
  <si>
    <t>0002359D US Equity</t>
  </si>
  <si>
    <t>VOLUNTEER ENERGY SERVICES IN</t>
  </si>
  <si>
    <t>03/25/2022</t>
  </si>
  <si>
    <t>70.00M</t>
  </si>
  <si>
    <t>3706407Z US Equity</t>
  </si>
  <si>
    <t>COLLECTIVE COWORKING HOLDING</t>
  </si>
  <si>
    <t>44.33M</t>
  </si>
  <si>
    <t>51.56M</t>
  </si>
  <si>
    <t>2012712D US Equity</t>
  </si>
  <si>
    <t>FOOTPRINT POWER SALEM HARBOR</t>
  </si>
  <si>
    <t>03/23/2022</t>
  </si>
  <si>
    <t>Power Generation</t>
  </si>
  <si>
    <t>730.00M</t>
  </si>
  <si>
    <t>1229327D US Equity</t>
  </si>
  <si>
    <t>GUILDWORKS LLC</t>
  </si>
  <si>
    <t>03/14/2022</t>
  </si>
  <si>
    <t>Interior Design</t>
  </si>
  <si>
    <t>79.50M</t>
  </si>
  <si>
    <t>2000841D US Equity</t>
  </si>
  <si>
    <t>ROCKALL ENERGY HOLDINGS LLC</t>
  </si>
  <si>
    <t>03/09/2022</t>
  </si>
  <si>
    <t>Crude Oil &amp; Natural Gas E&amp;P</t>
  </si>
  <si>
    <t>177.60M</t>
  </si>
  <si>
    <t>1997547D US Equity</t>
  </si>
  <si>
    <t>BSPV - PLANO LLC</t>
  </si>
  <si>
    <t>03/01/2022</t>
  </si>
  <si>
    <t>1643113D US Equity</t>
  </si>
  <si>
    <t>FSO JONES LLC</t>
  </si>
  <si>
    <t>02/28/2022</t>
  </si>
  <si>
    <t>TV &amp; Video Production</t>
  </si>
  <si>
    <t>1995124D US Equity</t>
  </si>
  <si>
    <t>AMERICAN EAGLE ISLAND LAKE L</t>
  </si>
  <si>
    <t>01/14/2022</t>
  </si>
  <si>
    <t>1973101D US Equity</t>
  </si>
  <si>
    <t>BHCOSMETICS HOLDINGS LLC</t>
  </si>
  <si>
    <t>Cosmetics &amp; Beauty Stores</t>
  </si>
  <si>
    <t>1975487D US Equity</t>
  </si>
  <si>
    <t>SEADRILL NEW FINANCE LTD</t>
  </si>
  <si>
    <t>01/11/2022</t>
  </si>
  <si>
    <t>01/20/2022</t>
  </si>
  <si>
    <t>516.70M</t>
  </si>
  <si>
    <t>1638542D LN Equity</t>
  </si>
  <si>
    <t>HELLO LIVING DEVELOPER NOSTR</t>
  </si>
  <si>
    <t>12/21/2021</t>
  </si>
  <si>
    <t>1955051D US Equity</t>
  </si>
  <si>
    <t>BAYRIDGE LOK HOLDINGS LLC</t>
  </si>
  <si>
    <t>153.00M</t>
  </si>
  <si>
    <t>153.05M</t>
  </si>
  <si>
    <t>1955972D US Equity</t>
  </si>
  <si>
    <t>ADVEVO LLC</t>
  </si>
  <si>
    <t>Advertising Agencies &amp; Svcs</t>
  </si>
  <si>
    <t>1956560D US Equity</t>
  </si>
  <si>
    <t>JPA NO 111 CO LTD</t>
  </si>
  <si>
    <t>12/17/2021</t>
  </si>
  <si>
    <t>Air Freight</t>
  </si>
  <si>
    <t>208.07M</t>
  </si>
  <si>
    <t>1951956D JP Equity</t>
  </si>
  <si>
    <t>NORDIC AVIATION CAPITAL A/S</t>
  </si>
  <si>
    <t>Aircraft Finance &amp; Leasing</t>
  </si>
  <si>
    <t>3978260Z DC Equity</t>
  </si>
  <si>
    <t>VEWD SOFTWARE USA LLC</t>
  </si>
  <si>
    <t>12/15/2021</t>
  </si>
  <si>
    <t>Consumer Electronics - Online</t>
  </si>
  <si>
    <t>1735211D US Equity</t>
  </si>
  <si>
    <t>STRIKE LLC</t>
  </si>
  <si>
    <t>12/06/2021</t>
  </si>
  <si>
    <t>Energy Infra Construction</t>
  </si>
  <si>
    <t>313.47M</t>
  </si>
  <si>
    <t>3782696Z US Equity</t>
  </si>
  <si>
    <t>RIVERBED HOLDINGS INC</t>
  </si>
  <si>
    <t>11/17/2021</t>
  </si>
  <si>
    <t>Enterprise Software</t>
  </si>
  <si>
    <t>12/07/2021</t>
  </si>
  <si>
    <t>1227904D US Equity</t>
  </si>
  <si>
    <t>ALTO MAIPO SPA</t>
  </si>
  <si>
    <t>Development &amp; Construction</t>
  </si>
  <si>
    <t>0837897D CI Equity</t>
  </si>
  <si>
    <t>GREENPOINT ASSET MANAGEMENT</t>
  </si>
  <si>
    <t>11/12/2021</t>
  </si>
  <si>
    <t>03.47M</t>
  </si>
  <si>
    <t>69.15M</t>
  </si>
  <si>
    <t>1939898D US Equity</t>
  </si>
  <si>
    <t>CARLSON TRAVEL INC</t>
  </si>
  <si>
    <t>11/11/2021</t>
  </si>
  <si>
    <t>Travel Agencies</t>
  </si>
  <si>
    <t>01.59B</t>
  </si>
  <si>
    <t>0661834D US Equity</t>
  </si>
  <si>
    <t>ORG GC MIDCO LLC</t>
  </si>
  <si>
    <t>11/08/2021</t>
  </si>
  <si>
    <t>Credit Agencies</t>
  </si>
  <si>
    <t>1938845D US Equity</t>
  </si>
  <si>
    <t>PWM PROPERTY MANAGEMENT LLC</t>
  </si>
  <si>
    <t>10/31/2021</t>
  </si>
  <si>
    <t>02.53B</t>
  </si>
  <si>
    <t>02.17B</t>
  </si>
  <si>
    <t>1936830D US Equity</t>
  </si>
  <si>
    <t>GTT COMMUNICATIONS INC</t>
  </si>
  <si>
    <t>12/30/2022</t>
  </si>
  <si>
    <t>02.80B</t>
  </si>
  <si>
    <t>04.10B</t>
  </si>
  <si>
    <t>GTTN US Equity</t>
  </si>
  <si>
    <t>GRUPO POSADAS S.A.B DE CV</t>
  </si>
  <si>
    <t>10/26/2021</t>
  </si>
  <si>
    <t>422.21M</t>
  </si>
  <si>
    <t>POSADASA MM Equity</t>
  </si>
  <si>
    <t>CRESTLLOYD LLC</t>
  </si>
  <si>
    <t>1935744D US Equity</t>
  </si>
  <si>
    <t>GULF COAST HEALTH CARE INC</t>
  </si>
  <si>
    <t>10/14/2021</t>
  </si>
  <si>
    <t>0092200Z US Equity</t>
  </si>
  <si>
    <t>RED RIVER WASTE SOLUTIONS LP</t>
  </si>
  <si>
    <t>Solid Waste Collection &amp; Treat</t>
  </si>
  <si>
    <t>0991880D US Equity</t>
  </si>
  <si>
    <t>TELIGENT INC</t>
  </si>
  <si>
    <t>85.00M</t>
  </si>
  <si>
    <t>135.78M</t>
  </si>
  <si>
    <t>TLGT US Equity</t>
  </si>
  <si>
    <t>CALPLANT I LLC</t>
  </si>
  <si>
    <t>10/05/2021</t>
  </si>
  <si>
    <t>Office Supplies</t>
  </si>
  <si>
    <t>1713095D US Equity</t>
  </si>
  <si>
    <t>EXPRESS GRAIN TERMINALS LLC</t>
  </si>
  <si>
    <t>09/29/2021</t>
  </si>
  <si>
    <t>Grain &amp; Field Bean Whslrs</t>
  </si>
  <si>
    <t>1282104D US Equity</t>
  </si>
  <si>
    <t>ROCKDALE MARCELLUS LLC</t>
  </si>
  <si>
    <t>09/21/2021</t>
  </si>
  <si>
    <t>174.42M</t>
  </si>
  <si>
    <t>1552561D US Equity</t>
  </si>
  <si>
    <t>FLEXIBLE FUNDING LTD LIABILI</t>
  </si>
  <si>
    <t>09/19/2021</t>
  </si>
  <si>
    <t>1920103D US Equity</t>
  </si>
  <si>
    <t>TENRGYS LLC</t>
  </si>
  <si>
    <t>09/17/2021</t>
  </si>
  <si>
    <t>129.00M</t>
  </si>
  <si>
    <t>1193149D US Equity</t>
  </si>
  <si>
    <t>5150 ECR GROUP LLC</t>
  </si>
  <si>
    <t>09/14/2021</t>
  </si>
  <si>
    <t>1919135D US Equity</t>
  </si>
  <si>
    <t>AGSPRING MISSISSIPPI REGION</t>
  </si>
  <si>
    <t>09/10/2021</t>
  </si>
  <si>
    <t>Storage &amp; Warehousing Services</t>
  </si>
  <si>
    <t>1182211D US Equity</t>
  </si>
  <si>
    <t>ABC CARPET CO INC</t>
  </si>
  <si>
    <t>09/08/2021</t>
  </si>
  <si>
    <t>Home Improvement Stores</t>
  </si>
  <si>
    <t>03/11/2022</t>
  </si>
  <si>
    <t>0072020D US Equity</t>
  </si>
  <si>
    <t>WC MET CENTER LLC</t>
  </si>
  <si>
    <t>09/07/2021</t>
  </si>
  <si>
    <t>1917122D US Equity</t>
  </si>
  <si>
    <t>PHILIPPINE AIRLINES</t>
  </si>
  <si>
    <t>09/03/2021</t>
  </si>
  <si>
    <t>Airlines</t>
  </si>
  <si>
    <t>12/31/2021</t>
  </si>
  <si>
    <t>06.01B</t>
  </si>
  <si>
    <t>1000Z PM Equity</t>
  </si>
  <si>
    <t>POST OAK TX LLC</t>
  </si>
  <si>
    <t>08/31/2021</t>
  </si>
  <si>
    <t>0375992D US Equity</t>
  </si>
  <si>
    <t>SEQUENTIAL BRANDS GROUP INC</t>
  </si>
  <si>
    <t>Apparel Brand Licensing</t>
  </si>
  <si>
    <t>03/03/2022</t>
  </si>
  <si>
    <t>442.77M</t>
  </si>
  <si>
    <t>435.07M</t>
  </si>
  <si>
    <t>SQBG US Equity</t>
  </si>
  <si>
    <t>PROSPECT-WOODWARD HOME/THE</t>
  </si>
  <si>
    <t>08/30/2021</t>
  </si>
  <si>
    <t>1510487D US Equity</t>
  </si>
  <si>
    <t>BL SANTA FE LLC</t>
  </si>
  <si>
    <t>10/29/2021</t>
  </si>
  <si>
    <t>1915373D US Equity</t>
  </si>
  <si>
    <t>PATH MEDICAL CENTER HOLDINGS</t>
  </si>
  <si>
    <t>08/28/2021</t>
  </si>
  <si>
    <t>Health Care Facilities</t>
  </si>
  <si>
    <t>30.05M</t>
  </si>
  <si>
    <t>86.49M</t>
  </si>
  <si>
    <t>1915305D US Equity</t>
  </si>
  <si>
    <t>KANSAS CITY UNITED METHODIST</t>
  </si>
  <si>
    <t>08/18/2021</t>
  </si>
  <si>
    <t>49.90M</t>
  </si>
  <si>
    <t>91.10M</t>
  </si>
  <si>
    <t>79704MF US Equity</t>
  </si>
  <si>
    <t>BASIC ENERGY SERVICES INC</t>
  </si>
  <si>
    <t>08/17/2021</t>
  </si>
  <si>
    <t>331.00M</t>
  </si>
  <si>
    <t>549.00M</t>
  </si>
  <si>
    <t>BASX US Equity</t>
  </si>
  <si>
    <t>WC 717 N HARWOOD PROPERTY LL</t>
  </si>
  <si>
    <t>08/03/2021</t>
  </si>
  <si>
    <t>1129299D US Equity</t>
  </si>
  <si>
    <t>ALPHA LATAM MANAGEMENT LLC</t>
  </si>
  <si>
    <t>08/01/2021</t>
  </si>
  <si>
    <t>768.40M</t>
  </si>
  <si>
    <t>1907223D US Equity</t>
  </si>
  <si>
    <t>GBG USA INC</t>
  </si>
  <si>
    <t>07/29/2021</t>
  </si>
  <si>
    <t>238.40M</t>
  </si>
  <si>
    <t>1341088D US Equity</t>
  </si>
  <si>
    <t>NORWICH ROMAN CATHOLIC DIOCE</t>
  </si>
  <si>
    <t>07/15/2021</t>
  </si>
  <si>
    <t>0120667D US Equity</t>
  </si>
  <si>
    <t>JE BERKOWITZ LP</t>
  </si>
  <si>
    <t>07/14/2021</t>
  </si>
  <si>
    <t>Building Glass</t>
  </si>
  <si>
    <t>270.67k</t>
  </si>
  <si>
    <t>91.35M</t>
  </si>
  <si>
    <t>0047927D US Equity</t>
  </si>
  <si>
    <t>LIMETREE BAY REFINING LLC</t>
  </si>
  <si>
    <t>07/12/2021</t>
  </si>
  <si>
    <t>1902900D US Equity</t>
  </si>
  <si>
    <t>PIPELINE HOLDINGS LLC</t>
  </si>
  <si>
    <t>07/08/2021</t>
  </si>
  <si>
    <t>Industrial Owners &amp; Developers</t>
  </si>
  <si>
    <t>1902374D US Equity</t>
  </si>
  <si>
    <t>US TOBACCO COOPERATIVE INC</t>
  </si>
  <si>
    <t>07/07/2021</t>
  </si>
  <si>
    <t>Tobacco</t>
  </si>
  <si>
    <t>0009685D US Equity</t>
  </si>
  <si>
    <t>MATLINPATTERSON GLOBAL OPPOR</t>
  </si>
  <si>
    <t>07/06/2021</t>
  </si>
  <si>
    <t>142.00M</t>
  </si>
  <si>
    <t>481.00M</t>
  </si>
  <si>
    <t>169738Z US Equity</t>
  </si>
  <si>
    <t>AGILON ENERGY HOLDINGS II LL</t>
  </si>
  <si>
    <t>06/27/2021</t>
  </si>
  <si>
    <t>1899083D US Equity</t>
  </si>
  <si>
    <t>BUCKINGHAM SENIOR LIVING COM</t>
  </si>
  <si>
    <t>06/25/2021</t>
  </si>
  <si>
    <t>11/30/2021</t>
  </si>
  <si>
    <t>79794MF US Equity</t>
  </si>
  <si>
    <t>CORP GROUP BANKING SA</t>
  </si>
  <si>
    <t>Banks</t>
  </si>
  <si>
    <t>3447843Z CI Equity</t>
  </si>
  <si>
    <t>CP HOLDINGS LLC</t>
  </si>
  <si>
    <t>06/20/2021</t>
  </si>
  <si>
    <t>LTAC &amp; Skilled Nursing</t>
  </si>
  <si>
    <t>83.01M</t>
  </si>
  <si>
    <t>1892363D US Equity</t>
  </si>
  <si>
    <t>PACIFIC THEATRES EXHIBITION</t>
  </si>
  <si>
    <t>06/18/2021</t>
  </si>
  <si>
    <t>Film &amp; TV Production &amp; Distr</t>
  </si>
  <si>
    <t>04.72M</t>
  </si>
  <si>
    <t>69.08M</t>
  </si>
  <si>
    <t>2262299Z US Equity</t>
  </si>
  <si>
    <t>GVS PORTFOLIO I LLC</t>
  </si>
  <si>
    <t>06/17/2021</t>
  </si>
  <si>
    <t>General Management Consulting</t>
  </si>
  <si>
    <t>1896756D US Equity</t>
  </si>
  <si>
    <t>U-HAUL CO OF WEST VIRGINIA</t>
  </si>
  <si>
    <t>06/16/2021</t>
  </si>
  <si>
    <t>Passenger Car Rental &amp; Leasing</t>
  </si>
  <si>
    <t>01.06M</t>
  </si>
  <si>
    <t>118.63M</t>
  </si>
  <si>
    <t>0426025D US Equity</t>
  </si>
  <si>
    <t>06/14/2021</t>
  </si>
  <si>
    <t>WASHINGTON PRIME GROUP INC</t>
  </si>
  <si>
    <t>06/13/2021</t>
  </si>
  <si>
    <t>Regional Mall REIT</t>
  </si>
  <si>
    <t>10/21/2021</t>
  </si>
  <si>
    <t>04.03B</t>
  </si>
  <si>
    <t>WPG US Equity</t>
  </si>
  <si>
    <t>ALEX AND ANI LLC</t>
  </si>
  <si>
    <t>06/09/2021</t>
  </si>
  <si>
    <t>Jewelry &amp; Watch Stores</t>
  </si>
  <si>
    <t>09/30/2021</t>
  </si>
  <si>
    <t>127.40M</t>
  </si>
  <si>
    <t>0564595D US Equity</t>
  </si>
  <si>
    <t>ZUCA PROPERTIES LLC</t>
  </si>
  <si>
    <t>06/07/2021</t>
  </si>
  <si>
    <t>Property Management</t>
  </si>
  <si>
    <t>03/08/2022</t>
  </si>
  <si>
    <t>1894215D US Equity</t>
  </si>
  <si>
    <t>KATERRA INC</t>
  </si>
  <si>
    <t>06/06/2021</t>
  </si>
  <si>
    <t>Multifamily Homebuilding</t>
  </si>
  <si>
    <t>0429159D US Equity</t>
  </si>
  <si>
    <t>OFS INTERNATIONAL LLC</t>
  </si>
  <si>
    <t>05/31/2021</t>
  </si>
  <si>
    <t>Plate Work</t>
  </si>
  <si>
    <t>01/03/2022</t>
  </si>
  <si>
    <t>1286061D US Equity</t>
  </si>
  <si>
    <t>AVADIM HEALTH INC</t>
  </si>
  <si>
    <t>Health Care Software</t>
  </si>
  <si>
    <t>187.99M</t>
  </si>
  <si>
    <t>117.57M</t>
  </si>
  <si>
    <t>AHI US Equity</t>
  </si>
  <si>
    <t>KUMTOR GOLD CO CSJC</t>
  </si>
  <si>
    <t>Iron Ore Mining</t>
  </si>
  <si>
    <t>1892568D CN Equity</t>
  </si>
  <si>
    <t>CERTA DOSE INC</t>
  </si>
  <si>
    <t>05/30/2021</t>
  </si>
  <si>
    <t>Health Care Supplies</t>
  </si>
  <si>
    <t>1892546D US Equity</t>
  </si>
  <si>
    <t>BEAR COMMUNICATIONS LLC</t>
  </si>
  <si>
    <t>05/28/2021</t>
  </si>
  <si>
    <t>0996262D US Equity</t>
  </si>
  <si>
    <t>HOSPITALITY INVESTORS TRUST</t>
  </si>
  <si>
    <t>05/19/2021</t>
  </si>
  <si>
    <t>Hotel Owners &amp; Developers</t>
  </si>
  <si>
    <t>06/30/2021</t>
  </si>
  <si>
    <t>01.70B</t>
  </si>
  <si>
    <t>01.36B</t>
  </si>
  <si>
    <t>HPIT US Equity</t>
  </si>
  <si>
    <t>SYNRGO INC</t>
  </si>
  <si>
    <t>05/18/2021</t>
  </si>
  <si>
    <t>1889762D US Equity</t>
  </si>
  <si>
    <t>NG PURVIS FARMS INC</t>
  </si>
  <si>
    <t>05/06/2021</t>
  </si>
  <si>
    <t>0317214Z US Equity</t>
  </si>
  <si>
    <t>SECURE HOME HOLDINGS LLC</t>
  </si>
  <si>
    <t>04/25/2021</t>
  </si>
  <si>
    <t>Investigation Services</t>
  </si>
  <si>
    <t>06/11/2021</t>
  </si>
  <si>
    <t>231.00M</t>
  </si>
  <si>
    <t>1884079D US Equity</t>
  </si>
  <si>
    <t>L&amp;L WINGS INC</t>
  </si>
  <si>
    <t>04/24/2021</t>
  </si>
  <si>
    <t>Specialty Apparel Stores</t>
  </si>
  <si>
    <t>15.55M</t>
  </si>
  <si>
    <t>52.48M</t>
  </si>
  <si>
    <t>0124991D US Equity</t>
  </si>
  <si>
    <t>FOOD MANAGEMENT PARTNERS INC</t>
  </si>
  <si>
    <t>04/20/2021</t>
  </si>
  <si>
    <t>0947026D US Equity</t>
  </si>
  <si>
    <t>LIBERTY POWER HOLDINGS LLC</t>
  </si>
  <si>
    <t>0358822D US Equity</t>
  </si>
  <si>
    <t>CONNECTIONS COMMUNITY SUPPOR</t>
  </si>
  <si>
    <t>04/19/2021</t>
  </si>
  <si>
    <t>7553148Z US Equity</t>
  </si>
  <si>
    <t>AUTOMOTORES GILDEMEISTER SPA</t>
  </si>
  <si>
    <t>04/12/2021</t>
  </si>
  <si>
    <t>Automobiles Wholesalers</t>
  </si>
  <si>
    <t>8373825Z CI Equity</t>
  </si>
  <si>
    <t>STARCO VENTURES INC</t>
  </si>
  <si>
    <t>04/07/2021</t>
  </si>
  <si>
    <t>0768405D US Equity</t>
  </si>
  <si>
    <t>STONEWAY CAPITAL CORP</t>
  </si>
  <si>
    <t>Power Plant Construction</t>
  </si>
  <si>
    <t>1488567D CN Equity</t>
  </si>
  <si>
    <t>TECT AEROSPACE GROUP HOLDING</t>
  </si>
  <si>
    <t>04/05/2021</t>
  </si>
  <si>
    <t>Aircraft Structure &amp; Equipment</t>
  </si>
  <si>
    <t>1878987D US Equity</t>
  </si>
  <si>
    <t>COLLECTED GROUP CO LLC/THE</t>
  </si>
  <si>
    <t>Apparel Design</t>
  </si>
  <si>
    <t>6711108Z US Equity</t>
  </si>
  <si>
    <t>ENTRUST ENERGY INC</t>
  </si>
  <si>
    <t>03/30/2021</t>
  </si>
  <si>
    <t>1116287D US Equity</t>
  </si>
  <si>
    <t>AEROCENTURY CORP</t>
  </si>
  <si>
    <t>03/29/2021</t>
  </si>
  <si>
    <t>ACY US Equity</t>
  </si>
  <si>
    <t>GREENSILL CAPITAL INC</t>
  </si>
  <si>
    <t>03/25/2021</t>
  </si>
  <si>
    <t>35.22M</t>
  </si>
  <si>
    <t>51.00M</t>
  </si>
  <si>
    <t>1876922D US Equity</t>
  </si>
  <si>
    <t>FIRST STANDARD FINANCIAL CO</t>
  </si>
  <si>
    <t>03/22/2021</t>
  </si>
  <si>
    <t>Institutional Brokerage</t>
  </si>
  <si>
    <t>66.54k</t>
  </si>
  <si>
    <t>54.81M</t>
  </si>
  <si>
    <t>1375743D US Equity</t>
  </si>
  <si>
    <t>DUPONT STREET DEVELOPERS LLC</t>
  </si>
  <si>
    <t>03/17/2021</t>
  </si>
  <si>
    <t>57.13M</t>
  </si>
  <si>
    <t>58.93M</t>
  </si>
  <si>
    <t>1874843D US Equity</t>
  </si>
  <si>
    <t>BRILLIANT ENERGY LLC</t>
  </si>
  <si>
    <t>03/16/2021</t>
  </si>
  <si>
    <t>Electric Transmission</t>
  </si>
  <si>
    <t>1188641D US Equity</t>
  </si>
  <si>
    <t>NINE POINT ENERGY HOLDINGS I</t>
  </si>
  <si>
    <t>03/15/2021</t>
  </si>
  <si>
    <t>1682504D US Equity</t>
  </si>
  <si>
    <t>ORBY TV LLC</t>
  </si>
  <si>
    <t>Cable Networks</t>
  </si>
  <si>
    <t>1873803D US Equity</t>
  </si>
  <si>
    <t>HIGHPOINT RESOURCES CORP</t>
  </si>
  <si>
    <t>03/14/2021</t>
  </si>
  <si>
    <t>04/01/2021</t>
  </si>
  <si>
    <t>826.64M</t>
  </si>
  <si>
    <t>760.43M</t>
  </si>
  <si>
    <t>HPR US Equity</t>
  </si>
  <si>
    <t>SUNDANCE ENERGY INC</t>
  </si>
  <si>
    <t>03/09/2021</t>
  </si>
  <si>
    <t>Crude Oil Production</t>
  </si>
  <si>
    <t>04/23/2021</t>
  </si>
  <si>
    <t>399.95M</t>
  </si>
  <si>
    <t>SNDE US Equity</t>
  </si>
  <si>
    <t>CARBONLITE INDUSTRIES LLC</t>
  </si>
  <si>
    <t>03/08/2021</t>
  </si>
  <si>
    <t>0409371D US Equity</t>
  </si>
  <si>
    <t>MEDLEY LLC</t>
  </si>
  <si>
    <t>03/07/2021</t>
  </si>
  <si>
    <t>05.42M</t>
  </si>
  <si>
    <t>140.75M</t>
  </si>
  <si>
    <t>1051817D US Equity</t>
  </si>
  <si>
    <t>FMT SJ LLC</t>
  </si>
  <si>
    <t>03/05/2021</t>
  </si>
  <si>
    <t>1871631D US Equity</t>
  </si>
  <si>
    <t>ALAMO DRAFTHOUSE CINEMAS HOL</t>
  </si>
  <si>
    <t>03/03/2021</t>
  </si>
  <si>
    <t>112.60M</t>
  </si>
  <si>
    <t>1628946D US Equity</t>
  </si>
  <si>
    <t>PAPER SOURCE INC</t>
  </si>
  <si>
    <t>03/02/2021</t>
  </si>
  <si>
    <t>Paper &amp; Pulp Mills</t>
  </si>
  <si>
    <t>103.19M</t>
  </si>
  <si>
    <t>991544Z US Equity</t>
  </si>
  <si>
    <t>BRAZOS ELECTRIC POWER COOP</t>
  </si>
  <si>
    <t>03/01/2021</t>
  </si>
  <si>
    <t>Integrated Electric Utilities</t>
  </si>
  <si>
    <t>02.04B</t>
  </si>
  <si>
    <t>0053351D US Equity</t>
  </si>
  <si>
    <t>CMC II LLC</t>
  </si>
  <si>
    <t>347.86M</t>
  </si>
  <si>
    <t>1870379D US Equity</t>
  </si>
  <si>
    <t>MOBITV INC</t>
  </si>
  <si>
    <t>Cable &amp; Satellite</t>
  </si>
  <si>
    <t>09/23/2021</t>
  </si>
  <si>
    <t>19.00M</t>
  </si>
  <si>
    <t>75.00M</t>
  </si>
  <si>
    <t>MBTV US Equity</t>
  </si>
  <si>
    <t>SOURCE HOTEL LLC/THE</t>
  </si>
  <si>
    <t>02/26/2021</t>
  </si>
  <si>
    <t>1870103D US Equity</t>
  </si>
  <si>
    <t>CASTEX ENERGY 2005 HOLDCO LL</t>
  </si>
  <si>
    <t>Oilfield Services &amp; Equipment</t>
  </si>
  <si>
    <t>252.70M</t>
  </si>
  <si>
    <t>1585858D US Equity</t>
  </si>
  <si>
    <t>FREMONT HILLS DEVELOPMENT CO</t>
  </si>
  <si>
    <t>02/25/2021</t>
  </si>
  <si>
    <t>1769274D US Equity</t>
  </si>
  <si>
    <t>STREAM TV NETWORKS INC</t>
  </si>
  <si>
    <t>02/24/2021</t>
  </si>
  <si>
    <t>Consumer Electronics Stores</t>
  </si>
  <si>
    <t>05/17/2021</t>
  </si>
  <si>
    <t>0623998D US Equity</t>
  </si>
  <si>
    <t>BELK INC-CL B</t>
  </si>
  <si>
    <t>02/23/2021</t>
  </si>
  <si>
    <t>Mid-Tier Department Stores</t>
  </si>
  <si>
    <t>01.91B</t>
  </si>
  <si>
    <t>BLKIB US Equity</t>
  </si>
  <si>
    <t>96 WYTHE ACQUISITION LLC</t>
  </si>
  <si>
    <t>79.99M</t>
  </si>
  <si>
    <t>1868767D US Equity</t>
  </si>
  <si>
    <t>EVERGREEN GARDENS MEZZ LLC</t>
  </si>
  <si>
    <t>02/22/2021</t>
  </si>
  <si>
    <t>12/02/2021</t>
  </si>
  <si>
    <t>90.55M</t>
  </si>
  <si>
    <t>67.46M</t>
  </si>
  <si>
    <t>1868609D US Equity</t>
  </si>
  <si>
    <t>COUNTRY FRESH HOLDING CO INC</t>
  </si>
  <si>
    <t>02/15/2021</t>
  </si>
  <si>
    <t>Fresh Fruit &amp; Vegetable Whslrs</t>
  </si>
  <si>
    <t>119.00M</t>
  </si>
  <si>
    <t>1866729D US Equity</t>
  </si>
  <si>
    <t>MERCY HOSPITAL AND MEDICAL C</t>
  </si>
  <si>
    <t>02/10/2021</t>
  </si>
  <si>
    <t>0078289D US Equity</t>
  </si>
  <si>
    <t>SEADRILL LTD</t>
  </si>
  <si>
    <t>02/22/2022</t>
  </si>
  <si>
    <t>07.29B</t>
  </si>
  <si>
    <t>07.19B</t>
  </si>
  <si>
    <t>SDRL NO Equity</t>
  </si>
  <si>
    <t>CARLA'S PASTA INC</t>
  </si>
  <si>
    <t>02/08/2021</t>
  </si>
  <si>
    <t>Pasta</t>
  </si>
  <si>
    <t>59.24M</t>
  </si>
  <si>
    <t>0403627D US Equity</t>
  </si>
  <si>
    <t>ASIA OFFSHORE RIG 1 LTD</t>
  </si>
  <si>
    <t>02/07/2021</t>
  </si>
  <si>
    <t>1316252D BH Equity</t>
  </si>
  <si>
    <t>FRONTERA HOLDINGS LLC</t>
  </si>
  <si>
    <t>02/03/2021</t>
  </si>
  <si>
    <t>Fossil Electric Generation</t>
  </si>
  <si>
    <t>07/28/2021</t>
  </si>
  <si>
    <t>944.00M</t>
  </si>
  <si>
    <t>1864519D US Equity</t>
  </si>
  <si>
    <t>PACIFIC LINKS US HOLDINGS IN</t>
  </si>
  <si>
    <t>02/01/2021</t>
  </si>
  <si>
    <t>1863926D CN Equity</t>
  </si>
  <si>
    <t>EASTERDAY RANCHES INC</t>
  </si>
  <si>
    <t>Cattle Ranching &amp; Farming</t>
  </si>
  <si>
    <t>83.00M</t>
  </si>
  <si>
    <t>4926356Z US Equity</t>
  </si>
  <si>
    <t>KNOTEL INC</t>
  </si>
  <si>
    <t>01/31/2021</t>
  </si>
  <si>
    <t>1490966D US Equity</t>
  </si>
  <si>
    <t>L'OCCITANE INC</t>
  </si>
  <si>
    <t>01/26/2021</t>
  </si>
  <si>
    <t>0277415D US Equity</t>
  </si>
  <si>
    <t>CICI'S HOLDINGS INC</t>
  </si>
  <si>
    <t>01/25/2021</t>
  </si>
  <si>
    <t>3676601Z US Equity</t>
  </si>
  <si>
    <t>ALPHA MEDIA LLC</t>
  </si>
  <si>
    <t>01/24/2021</t>
  </si>
  <si>
    <t>Radio Broadcasting</t>
  </si>
  <si>
    <t>266.59M</t>
  </si>
  <si>
    <t>0824452D US Equity</t>
  </si>
  <si>
    <t>EAGLE HOSPITALITY TRUST S1 P</t>
  </si>
  <si>
    <t>01/18/2021</t>
  </si>
  <si>
    <t>1728577D SP Equity</t>
  </si>
  <si>
    <t>NATIONAL RIFLE ASSOCIATION O</t>
  </si>
  <si>
    <t>01/15/2021</t>
  </si>
  <si>
    <t>Trade Associations</t>
  </si>
  <si>
    <t>7588643Z US Equity</t>
  </si>
  <si>
    <t>CHRISTOPHER &amp; BANKS CORP</t>
  </si>
  <si>
    <t>01/14/2021</t>
  </si>
  <si>
    <t>CBKC US Equity</t>
  </si>
  <si>
    <t>TAYLOR PUBLISHING CO</t>
  </si>
  <si>
    <t>Book Publishers</t>
  </si>
  <si>
    <t>3043371Z US Equity</t>
  </si>
  <si>
    <t>WARDMAN HOTEL OWNER LLC</t>
  </si>
  <si>
    <t>01/11/2021</t>
  </si>
  <si>
    <t>1859362D US Equity</t>
  </si>
  <si>
    <t>FERRELLGAS PARTNERS-LP</t>
  </si>
  <si>
    <t>Propane Gas Distributors</t>
  </si>
  <si>
    <t>FGPR US Equity</t>
  </si>
  <si>
    <t>TEA OLIVE 1 LLC</t>
  </si>
  <si>
    <t>01/10/2021</t>
  </si>
  <si>
    <t>57.80M</t>
  </si>
  <si>
    <t>71.71M</t>
  </si>
  <si>
    <t>1859161D US Equity</t>
  </si>
  <si>
    <t>COMMUNITY INTERVENTION SERVI</t>
  </si>
  <si>
    <t>01/05/2021</t>
  </si>
  <si>
    <t>Home Health Care Services</t>
  </si>
  <si>
    <t>01.91M</t>
  </si>
  <si>
    <t>106.82M</t>
  </si>
  <si>
    <t>0276397D US Equity</t>
  </si>
  <si>
    <t>203 W 107 STREET LLC</t>
  </si>
  <si>
    <t>12/28/2020</t>
  </si>
  <si>
    <t>07.04M</t>
  </si>
  <si>
    <t>102.93M</t>
  </si>
  <si>
    <t>1857725D US Equity</t>
  </si>
  <si>
    <t>WORLDVENTURES MARKETING LLC</t>
  </si>
  <si>
    <t>12/21/2020</t>
  </si>
  <si>
    <t>10.52M</t>
  </si>
  <si>
    <t>79.63M</t>
  </si>
  <si>
    <t>0523785D US Equity</t>
  </si>
  <si>
    <t>RENOVATE AMERICA INC</t>
  </si>
  <si>
    <t>Operations &amp; Maintenance</t>
  </si>
  <si>
    <t>102.50M</t>
  </si>
  <si>
    <t>115.30M</t>
  </si>
  <si>
    <t>1018945D US Equity</t>
  </si>
  <si>
    <t>85 FLATBUSH RHO MEZZ LLC</t>
  </si>
  <si>
    <t>12/18/2020</t>
  </si>
  <si>
    <t>01.39M</t>
  </si>
  <si>
    <t>71.37M</t>
  </si>
  <si>
    <t>1854715D US Equity</t>
  </si>
  <si>
    <t>KRANOS INTERMEDIATE HOLDING</t>
  </si>
  <si>
    <t>01.22M</t>
  </si>
  <si>
    <t>58.34M</t>
  </si>
  <si>
    <t>1854893D US Equity</t>
  </si>
  <si>
    <t>IN-SHAPE HEALTH CLUBS LLC</t>
  </si>
  <si>
    <t>12/16/2020</t>
  </si>
  <si>
    <t>Fitness &amp; Recreation Centers</t>
  </si>
  <si>
    <t>1002376D US Equity</t>
  </si>
  <si>
    <t>PARK PLACE OF ELMHURST</t>
  </si>
  <si>
    <t>12/15/2020</t>
  </si>
  <si>
    <t>135.44M</t>
  </si>
  <si>
    <t>240.61M</t>
  </si>
  <si>
    <t>85747MF US Equity</t>
  </si>
  <si>
    <t>MTPC LLC</t>
  </si>
  <si>
    <t>105.60M</t>
  </si>
  <si>
    <t>130.20M</t>
  </si>
  <si>
    <t>1586513D US Equity</t>
  </si>
  <si>
    <t>AMERICAN PURCHASING SERVICES</t>
  </si>
  <si>
    <t>12/11/2020</t>
  </si>
  <si>
    <t>Surgical &amp; Medical Instruments</t>
  </si>
  <si>
    <t>94.35M</t>
  </si>
  <si>
    <t>0053718D US Equity</t>
  </si>
  <si>
    <t>1369 LONDONDERRY ESTATE LLC</t>
  </si>
  <si>
    <t>12/09/2020</t>
  </si>
  <si>
    <t>30.00M</t>
  </si>
  <si>
    <t>58.66M</t>
  </si>
  <si>
    <t>1852425D US Equity</t>
  </si>
  <si>
    <t>SUPERIOR ENERGY SERVICES INC</t>
  </si>
  <si>
    <t>12/07/2020</t>
  </si>
  <si>
    <t>02/02/2021</t>
  </si>
  <si>
    <t>01.38B</t>
  </si>
  <si>
    <t>SPNX US Equity</t>
  </si>
  <si>
    <t>UNIPHARMA LLC</t>
  </si>
  <si>
    <t>Dry &amp; Condensed Dairy Products</t>
  </si>
  <si>
    <t>08.57M</t>
  </si>
  <si>
    <t>149.80M</t>
  </si>
  <si>
    <t>1256266D US Equity</t>
  </si>
  <si>
    <t>ORLAND LTD</t>
  </si>
  <si>
    <t>12/06/2020</t>
  </si>
  <si>
    <t>05.17M</t>
  </si>
  <si>
    <t>62.19M</t>
  </si>
  <si>
    <t>0343085D LN Equity</t>
  </si>
  <si>
    <t>LIGHTHOUSE RESOURCES INC</t>
  </si>
  <si>
    <t>12/03/2020</t>
  </si>
  <si>
    <t>583.95M</t>
  </si>
  <si>
    <t>455.75M</t>
  </si>
  <si>
    <t>0238837D US Equity</t>
  </si>
  <si>
    <t>FRANCESCAS HOLDINGS CORP</t>
  </si>
  <si>
    <t>264.70M</t>
  </si>
  <si>
    <t>290.50M</t>
  </si>
  <si>
    <t>FRAN US Equity</t>
  </si>
  <si>
    <t>WHITE STALLION ENERGY LLC</t>
  </si>
  <si>
    <t>12/02/2020</t>
  </si>
  <si>
    <t>49.21M</t>
  </si>
  <si>
    <t>116.42M</t>
  </si>
  <si>
    <t>0520362D US Equity</t>
  </si>
  <si>
    <t>SEADRILL PARTNERS LLC</t>
  </si>
  <si>
    <t>12/01/2020</t>
  </si>
  <si>
    <t>05/24/2021</t>
  </si>
  <si>
    <t>04.58B</t>
  </si>
  <si>
    <t>03.12B</t>
  </si>
  <si>
    <t>SDLPF US Equity</t>
  </si>
  <si>
    <t>NORTHWEST HARDWOODS INC</t>
  </si>
  <si>
    <t>11/23/2020</t>
  </si>
  <si>
    <t>452.16M</t>
  </si>
  <si>
    <t>0202190D US Equity</t>
  </si>
  <si>
    <t>GUITAR CENTER HOLDINGS INC</t>
  </si>
  <si>
    <t>11/21/2020</t>
  </si>
  <si>
    <t>Music &amp; Movie Stores</t>
  </si>
  <si>
    <t>12/22/2020</t>
  </si>
  <si>
    <t>3480862Z US Equity</t>
  </si>
  <si>
    <t>GULFPORT ENERGY CORP</t>
  </si>
  <si>
    <t>11/13/2020</t>
  </si>
  <si>
    <t>02.38B</t>
  </si>
  <si>
    <t>02.52B</t>
  </si>
  <si>
    <t>GPOR US Equity</t>
  </si>
  <si>
    <t>SANTA CLARITA LLC</t>
  </si>
  <si>
    <t>11/12/2020</t>
  </si>
  <si>
    <t>1846455D US Equity</t>
  </si>
  <si>
    <t>TRANSFORMATION TECH INVESTOR</t>
  </si>
  <si>
    <t>11/11/2020</t>
  </si>
  <si>
    <t>412.94M</t>
  </si>
  <si>
    <t>1846077D US Equity</t>
  </si>
  <si>
    <t>YOUFIT HEALTH CLUBS LLC</t>
  </si>
  <si>
    <t>11/09/2020</t>
  </si>
  <si>
    <t>110.00M</t>
  </si>
  <si>
    <t>1025538D US Equity</t>
  </si>
  <si>
    <t>CRED INC</t>
  </si>
  <si>
    <t>11/07/2020</t>
  </si>
  <si>
    <t>59.63M</t>
  </si>
  <si>
    <t>143.93M</t>
  </si>
  <si>
    <t>1845001D US Equity</t>
  </si>
  <si>
    <t>GORHAM PAPER AND TISSUE LLC</t>
  </si>
  <si>
    <t>11/04/2020</t>
  </si>
  <si>
    <t>13.64M</t>
  </si>
  <si>
    <t>76.36M</t>
  </si>
  <si>
    <t>0236728D US Equity</t>
  </si>
  <si>
    <t>PENN REAL ESTATE INVEST TST</t>
  </si>
  <si>
    <t>11/01/2020</t>
  </si>
  <si>
    <t>12/10/2020</t>
  </si>
  <si>
    <t>02.03B</t>
  </si>
  <si>
    <t>PEI US Equity</t>
  </si>
  <si>
    <t>FIC RESTAURANTS INC</t>
  </si>
  <si>
    <t>04.10M</t>
  </si>
  <si>
    <t>97.38M</t>
  </si>
  <si>
    <t>1843197D US Equity</t>
  </si>
  <si>
    <t>CBL &amp; ASSOCIATES PROPERTIES</t>
  </si>
  <si>
    <t>11/01/2021</t>
  </si>
  <si>
    <t>02.49B</t>
  </si>
  <si>
    <t>CBL US Equity</t>
  </si>
  <si>
    <t>PACIFIC DRILLING SA</t>
  </si>
  <si>
    <t>10/30/2020</t>
  </si>
  <si>
    <t>12/31/2020</t>
  </si>
  <si>
    <t>01.14B</t>
  </si>
  <si>
    <t>PACD US Equity</t>
  </si>
  <si>
    <t>ROLTA INTERNATIONAL INC</t>
  </si>
  <si>
    <t>10/29/2020</t>
  </si>
  <si>
    <t>0516190D US Equity</t>
  </si>
  <si>
    <t>PYROLYX USA INDIANA LLC/US</t>
  </si>
  <si>
    <t>10/28/2020</t>
  </si>
  <si>
    <t>Basic &amp; Diversified Chemicals</t>
  </si>
  <si>
    <t>61.14M</t>
  </si>
  <si>
    <t>1842157D US Equity</t>
  </si>
  <si>
    <t>HENRY FORD VILLAGE INC</t>
  </si>
  <si>
    <t>52.33M</t>
  </si>
  <si>
    <t>79065MF US Equity</t>
  </si>
  <si>
    <t>NS8 INC</t>
  </si>
  <si>
    <t>10/27/2020</t>
  </si>
  <si>
    <t>Security Software</t>
  </si>
  <si>
    <t>1514393D US Equity</t>
  </si>
  <si>
    <t>RUBIO'S RESTAURANTS INC</t>
  </si>
  <si>
    <t>10/26/2020</t>
  </si>
  <si>
    <t>12/30/2020</t>
  </si>
  <si>
    <t>34.90M</t>
  </si>
  <si>
    <t>102.09M</t>
  </si>
  <si>
    <t>RUBO US Equity</t>
  </si>
  <si>
    <t>RHA STROUD INC</t>
  </si>
  <si>
    <t>10/25/2020</t>
  </si>
  <si>
    <t>15.29M</t>
  </si>
  <si>
    <t>94.03M</t>
  </si>
  <si>
    <t>1220968D US Equity</t>
  </si>
  <si>
    <t>STUDIO MOVIE GRILL HOLDINGS</t>
  </si>
  <si>
    <t>10/23/2020</t>
  </si>
  <si>
    <t>Entertainment Facilities</t>
  </si>
  <si>
    <t>04/15/2021</t>
  </si>
  <si>
    <t>06.38M</t>
  </si>
  <si>
    <t>126.67M</t>
  </si>
  <si>
    <t>1740745D US Equity</t>
  </si>
  <si>
    <t>LRGHEALTHCARE</t>
  </si>
  <si>
    <t>10/19/2020</t>
  </si>
  <si>
    <t>Outpatient Health Services</t>
  </si>
  <si>
    <t>134.43M</t>
  </si>
  <si>
    <t>128.03M</t>
  </si>
  <si>
    <t>3652271Z US Equity</t>
  </si>
  <si>
    <t>EMERGENT CAPITAL INC</t>
  </si>
  <si>
    <t>10/15/2020</t>
  </si>
  <si>
    <t>175.12M</t>
  </si>
  <si>
    <t>115.86M</t>
  </si>
  <si>
    <t>EMGC US Equity</t>
  </si>
  <si>
    <t>MALLINCKRODT PLC</t>
  </si>
  <si>
    <t>10/12/2020</t>
  </si>
  <si>
    <t>09.58B</t>
  </si>
  <si>
    <t>08.65B</t>
  </si>
  <si>
    <t>MNK US Equity</t>
  </si>
  <si>
    <t>MD AMERICA ENERGY HOLDINGS I</t>
  </si>
  <si>
    <t>Integrated Oils</t>
  </si>
  <si>
    <t>12/24/2020</t>
  </si>
  <si>
    <t>529.24M</t>
  </si>
  <si>
    <t>134.92M</t>
  </si>
  <si>
    <t>0853057D US Equity</t>
  </si>
  <si>
    <t>GENEVER HOLDINGS LLC</t>
  </si>
  <si>
    <t>03.40M</t>
  </si>
  <si>
    <t>196.19M</t>
  </si>
  <si>
    <t>1838523D US Equity</t>
  </si>
  <si>
    <t>UTEX INDUSTRIES INC</t>
  </si>
  <si>
    <t>10/08/2020</t>
  </si>
  <si>
    <t>763.00M</t>
  </si>
  <si>
    <t>627123Z US Equity</t>
  </si>
  <si>
    <t>RUBY TUESDAY INC</t>
  </si>
  <si>
    <t>10/07/2020</t>
  </si>
  <si>
    <t>Casual Rest - Owned</t>
  </si>
  <si>
    <t>130.84M</t>
  </si>
  <si>
    <t>164.46M</t>
  </si>
  <si>
    <t>RT US Equity</t>
  </si>
  <si>
    <t>AVIC INTERNATIONAL USA INC</t>
  </si>
  <si>
    <t>10/06/2020</t>
  </si>
  <si>
    <t>03.85M</t>
  </si>
  <si>
    <t>101.78M</t>
  </si>
  <si>
    <t>1837087D US Equity</t>
  </si>
  <si>
    <t>1069 RESTAURANT GROUP LLC</t>
  </si>
  <si>
    <t>10/05/2020</t>
  </si>
  <si>
    <t>Full Service Restaurants</t>
  </si>
  <si>
    <t>05/01/2021</t>
  </si>
  <si>
    <t>09.33M</t>
  </si>
  <si>
    <t>59.09M</t>
  </si>
  <si>
    <t>1836969D US Equity</t>
  </si>
  <si>
    <t>OASIS PETROLEUM INC</t>
  </si>
  <si>
    <t>09/30/2020</t>
  </si>
  <si>
    <t>11/19/2020</t>
  </si>
  <si>
    <t>02.27B</t>
  </si>
  <si>
    <t>OAS US Equity</t>
  </si>
  <si>
    <t>ROMAN CATHOLIC DIOCESE OF RO</t>
  </si>
  <si>
    <t>203.90M</t>
  </si>
  <si>
    <t>101.30M</t>
  </si>
  <si>
    <t>3902154Z US Equity</t>
  </si>
  <si>
    <t>LONESTAR RESOURCES US I-CL A</t>
  </si>
  <si>
    <t>559.95M</t>
  </si>
  <si>
    <t>626.22M</t>
  </si>
  <si>
    <t>LONE US Equity</t>
  </si>
  <si>
    <t>BOUCHARD TRANSPORTATION CO I</t>
  </si>
  <si>
    <t>09/28/2020</t>
  </si>
  <si>
    <t>229.50M</t>
  </si>
  <si>
    <t>0304662Z US Equity</t>
  </si>
  <si>
    <t>KING MOUNTAIN TOBACCO CO INC</t>
  </si>
  <si>
    <t>09/25/2020</t>
  </si>
  <si>
    <t>28.59M</t>
  </si>
  <si>
    <t>92.43M</t>
  </si>
  <si>
    <t>5043829Z US Equity</t>
  </si>
  <si>
    <t>METRONOMIC HOLDINGS LLC</t>
  </si>
  <si>
    <t>09/23/2020</t>
  </si>
  <si>
    <t>93.04M</t>
  </si>
  <si>
    <t>75.50M</t>
  </si>
  <si>
    <t>1832969D US Equity</t>
  </si>
  <si>
    <t>FTS INTERNATIONAL INC</t>
  </si>
  <si>
    <t>09/22/2020</t>
  </si>
  <si>
    <t>Drill Support</t>
  </si>
  <si>
    <t>517.20M</t>
  </si>
  <si>
    <t>535.30M</t>
  </si>
  <si>
    <t>FTSI US Equity</t>
  </si>
  <si>
    <t>GARRETT MOTION INC</t>
  </si>
  <si>
    <t>09/20/2020</t>
  </si>
  <si>
    <t>04/30/2021</t>
  </si>
  <si>
    <t>02.07B</t>
  </si>
  <si>
    <t>04.17B</t>
  </si>
  <si>
    <t>GTX US Equity</t>
  </si>
  <si>
    <t>TREATMENT MANAGEMENT CO LLC</t>
  </si>
  <si>
    <t>09/17/2020</t>
  </si>
  <si>
    <t>01.23M</t>
  </si>
  <si>
    <t>316.91M</t>
  </si>
  <si>
    <t>1438998D US Equity</t>
  </si>
  <si>
    <t>FLYWHEEL SPORTS INC</t>
  </si>
  <si>
    <t>09/14/2020</t>
  </si>
  <si>
    <t>04.15M</t>
  </si>
  <si>
    <t>51.14M</t>
  </si>
  <si>
    <t>0860410D US Equity</t>
  </si>
  <si>
    <t>TOWN SPORTS INTERNATIONAL LL</t>
  </si>
  <si>
    <t>28.91M</t>
  </si>
  <si>
    <t>167.16M</t>
  </si>
  <si>
    <t>15670Z US Equity</t>
  </si>
  <si>
    <t>CENTURY 21 DEPARTMENT STORES</t>
  </si>
  <si>
    <t>09/10/2020</t>
  </si>
  <si>
    <t>05/07/2021</t>
  </si>
  <si>
    <t>112.36M</t>
  </si>
  <si>
    <t>236.94M</t>
  </si>
  <si>
    <t>0604864D US Equity</t>
  </si>
  <si>
    <t>IQOR HOLDINGS</t>
  </si>
  <si>
    <t>Business Process Outsourcing</t>
  </si>
  <si>
    <t>01.22B</t>
  </si>
  <si>
    <t>4110111Z US Equity</t>
  </si>
  <si>
    <t>COSMOLEDO LLC</t>
  </si>
  <si>
    <t>10/01/2021</t>
  </si>
  <si>
    <t>01.74M</t>
  </si>
  <si>
    <t>73.15M</t>
  </si>
  <si>
    <t>1828977D US Equity</t>
  </si>
  <si>
    <t>ENERGY ALLOYS HOLDINGS LLC</t>
  </si>
  <si>
    <t>09/09/2020</t>
  </si>
  <si>
    <t>Specialty Metals</t>
  </si>
  <si>
    <t>84.20M</t>
  </si>
  <si>
    <t>1768346D US Equity</t>
  </si>
  <si>
    <t>URSA PICEANCE HOLDINGS LLC</t>
  </si>
  <si>
    <t>09/02/2020</t>
  </si>
  <si>
    <t>01/08/2021</t>
  </si>
  <si>
    <t>562.02M</t>
  </si>
  <si>
    <t>623.86M</t>
  </si>
  <si>
    <t>0812516D US Equity</t>
  </si>
  <si>
    <t>FM COAL LLC</t>
  </si>
  <si>
    <t>09/01/2020</t>
  </si>
  <si>
    <t>Thermal Coal</t>
  </si>
  <si>
    <t>56.00M</t>
  </si>
  <si>
    <t>1540385D US Equity</t>
  </si>
  <si>
    <t>BAINBRIDGE UINTA LLC</t>
  </si>
  <si>
    <t>61.90M</t>
  </si>
  <si>
    <t>1826458D US Equity</t>
  </si>
  <si>
    <t>SHILOH INDUSTRIES INC</t>
  </si>
  <si>
    <t>08/30/2020</t>
  </si>
  <si>
    <t>664.17M</t>
  </si>
  <si>
    <t>563.36M</t>
  </si>
  <si>
    <t>SHLO US Equity</t>
  </si>
  <si>
    <t>SAEXPLORATION HOLDINGS INC</t>
  </si>
  <si>
    <t>08/27/2020</t>
  </si>
  <si>
    <t>166.74M</t>
  </si>
  <si>
    <t>110.49M</t>
  </si>
  <si>
    <t>SAEX US Equity</t>
  </si>
  <si>
    <t>WADE PARK LAND HOLDINGS LLC</t>
  </si>
  <si>
    <t>08/26/2020</t>
  </si>
  <si>
    <t>Specialty Owners &amp; Developers</t>
  </si>
  <si>
    <t>364.24M</t>
  </si>
  <si>
    <t>74.71M</t>
  </si>
  <si>
    <t>1825266D US Equity</t>
  </si>
  <si>
    <t>TNT CRANE &amp; RIGGING INC</t>
  </si>
  <si>
    <t>08/23/2020</t>
  </si>
  <si>
    <t>Industrial Trucks &amp; Stackers</t>
  </si>
  <si>
    <t>10/16/2020</t>
  </si>
  <si>
    <t>666.20M</t>
  </si>
  <si>
    <t>2294833Z US Equity</t>
  </si>
  <si>
    <t>KB US HOLDINGS INC</t>
  </si>
  <si>
    <t>Supermarkets</t>
  </si>
  <si>
    <t>74.64M</t>
  </si>
  <si>
    <t>216.22M</t>
  </si>
  <si>
    <t>1618054D US Equity</t>
  </si>
  <si>
    <t>ARENA ENERGY LP</t>
  </si>
  <si>
    <t>08/20/2020</t>
  </si>
  <si>
    <t>01.07B</t>
  </si>
  <si>
    <t>9890551Z US Equity</t>
  </si>
  <si>
    <t>VALARIS LTD</t>
  </si>
  <si>
    <t>08/19/2020</t>
  </si>
  <si>
    <t>13.04B</t>
  </si>
  <si>
    <t>07.85B</t>
  </si>
  <si>
    <t>VAL US Equity</t>
  </si>
  <si>
    <t>RGN-GROUP HOLDINGS LLC</t>
  </si>
  <si>
    <t>08/17/2020</t>
  </si>
  <si>
    <t>09/22/2021</t>
  </si>
  <si>
    <t>01.01B</t>
  </si>
  <si>
    <t>946.02M</t>
  </si>
  <si>
    <t>1822558D US Equity</t>
  </si>
  <si>
    <t>CHAPARRAL ENERGY INC-CLASS A</t>
  </si>
  <si>
    <t>08/16/2020</t>
  </si>
  <si>
    <t>10/14/2020</t>
  </si>
  <si>
    <t>595.17M</t>
  </si>
  <si>
    <t>522.29M</t>
  </si>
  <si>
    <t>CHAP US Equity</t>
  </si>
  <si>
    <t>ARANDELL HOLDINGS INC</t>
  </si>
  <si>
    <t>08/13/2020</t>
  </si>
  <si>
    <t>Printing Services</t>
  </si>
  <si>
    <t>29.60M</t>
  </si>
  <si>
    <t>269.11M</t>
  </si>
  <si>
    <t>1822111D US Equity</t>
  </si>
  <si>
    <t>STEIN MART INC</t>
  </si>
  <si>
    <t>08/12/2020</t>
  </si>
  <si>
    <t>Comml &amp; Res Bldg Equip &amp; Sys</t>
  </si>
  <si>
    <t>757.54M</t>
  </si>
  <si>
    <t>791.25M</t>
  </si>
  <si>
    <t>SMRT US Equity</t>
  </si>
  <si>
    <t>REMORA PETROLEUM LP</t>
  </si>
  <si>
    <t>61.10M</t>
  </si>
  <si>
    <t>1189446D US Equity</t>
  </si>
  <si>
    <t>HERMITAGE OFFSHORE SERVICES</t>
  </si>
  <si>
    <t>08/11/2020</t>
  </si>
  <si>
    <t>132.91M</t>
  </si>
  <si>
    <t>PSV US Equity</t>
  </si>
  <si>
    <t>SIMPLY ESSENTIALS LLC</t>
  </si>
  <si>
    <t>08/10/2020</t>
  </si>
  <si>
    <t>18.13M</t>
  </si>
  <si>
    <t>150.34M</t>
  </si>
  <si>
    <t>1789632D US Equity</t>
  </si>
  <si>
    <t>PRYSM INC</t>
  </si>
  <si>
    <t>08/05/2020</t>
  </si>
  <si>
    <t>04.64M</t>
  </si>
  <si>
    <t>273.64M</t>
  </si>
  <si>
    <t>0371641D US Equity</t>
  </si>
  <si>
    <t>MATCHBOX FOOD GROUP LLC</t>
  </si>
  <si>
    <t>08/03/2020</t>
  </si>
  <si>
    <t>04.29M</t>
  </si>
  <si>
    <t>53.74M</t>
  </si>
  <si>
    <t>1819512D US Equity</t>
  </si>
  <si>
    <t>FIELDWOOD ENERGY INC</t>
  </si>
  <si>
    <t>08/27/2021</t>
  </si>
  <si>
    <t>01.80B</t>
  </si>
  <si>
    <t>FWDE US Equity</t>
  </si>
  <si>
    <t>TAILORED BRANDS INC</t>
  </si>
  <si>
    <t>08/02/2020</t>
  </si>
  <si>
    <t>Men's Clothing Stores</t>
  </si>
  <si>
    <t>02.48B</t>
  </si>
  <si>
    <t>02.84B</t>
  </si>
  <si>
    <t>TLRD US Equity</t>
  </si>
  <si>
    <t>BENEVIS HOLDING CORP</t>
  </si>
  <si>
    <t>Specialty Facilities</t>
  </si>
  <si>
    <t>200.50M</t>
  </si>
  <si>
    <t>1587280D US Equity</t>
  </si>
  <si>
    <t>LE TOTE INC</t>
  </si>
  <si>
    <t>03/31/2021</t>
  </si>
  <si>
    <t>137.90M</t>
  </si>
  <si>
    <t>1236353D US Equity</t>
  </si>
  <si>
    <t>NOBLE CORP PLC</t>
  </si>
  <si>
    <t>07/31/2020</t>
  </si>
  <si>
    <t>02/05/2021</t>
  </si>
  <si>
    <t>07.26B</t>
  </si>
  <si>
    <t>04.66B</t>
  </si>
  <si>
    <t>NEBLQ US Equity</t>
  </si>
  <si>
    <t>MOOD MEDIA CORP</t>
  </si>
  <si>
    <t>07/30/2020</t>
  </si>
  <si>
    <t>Technology Distributors</t>
  </si>
  <si>
    <t>627.66M</t>
  </si>
  <si>
    <t>MMCC US Equity</t>
  </si>
  <si>
    <t>DENBURY RESOURCES INC</t>
  </si>
  <si>
    <t>09/18/2020</t>
  </si>
  <si>
    <t>04.61B</t>
  </si>
  <si>
    <t>DNR US Equity</t>
  </si>
  <si>
    <t>TONOPAH SOLAR ENERGY LLC</t>
  </si>
  <si>
    <t>432.00M</t>
  </si>
  <si>
    <t>0522650D US Equity</t>
  </si>
  <si>
    <t>CALIFORNIA PIZZA KITCHEN INC</t>
  </si>
  <si>
    <t>07/29/2020</t>
  </si>
  <si>
    <t>403.10M</t>
  </si>
  <si>
    <t>CPKI US Equity</t>
  </si>
  <si>
    <t>REMINGTON OUTDOOR CO INC</t>
  </si>
  <si>
    <t>07/27/2020</t>
  </si>
  <si>
    <t>Small Arms</t>
  </si>
  <si>
    <t>383.70M</t>
  </si>
  <si>
    <t>3428753Z US Equity</t>
  </si>
  <si>
    <t>INGENU INC</t>
  </si>
  <si>
    <t>Wireless Telecom Equipment</t>
  </si>
  <si>
    <t>01/21/2020</t>
  </si>
  <si>
    <t>01.50M</t>
  </si>
  <si>
    <t>55.44M</t>
  </si>
  <si>
    <t>1818035D US Equity</t>
  </si>
  <si>
    <t>ROSEHILL RESOURCES INC</t>
  </si>
  <si>
    <t>07/26/2020</t>
  </si>
  <si>
    <t>SPAC</t>
  </si>
  <si>
    <t>09/04/2020</t>
  </si>
  <si>
    <t>872.51M</t>
  </si>
  <si>
    <t>496.37M</t>
  </si>
  <si>
    <t>ROSE US Equity</t>
  </si>
  <si>
    <t>PROFESSIONAL FINANCIAL INVES</t>
  </si>
  <si>
    <t>Real Estate Investments</t>
  </si>
  <si>
    <t>1817727D US Equity</t>
  </si>
  <si>
    <t>GLOBAL ASSET RENTAL LLC</t>
  </si>
  <si>
    <t>07/23/2020</t>
  </si>
  <si>
    <t>Beer &amp; Ale Wholesalers</t>
  </si>
  <si>
    <t>117.66M</t>
  </si>
  <si>
    <t>1817362D US Equity</t>
  </si>
  <si>
    <t>IMH FINANCIAL CORP</t>
  </si>
  <si>
    <t>52.00M</t>
  </si>
  <si>
    <t>8143060Z US Equity</t>
  </si>
  <si>
    <t>ASCENA RETAIL GROUP INC</t>
  </si>
  <si>
    <t>13.69B</t>
  </si>
  <si>
    <t>12.52B</t>
  </si>
  <si>
    <t>ASNA US Equity</t>
  </si>
  <si>
    <t>RE PALM SPRINGS II LLC</t>
  </si>
  <si>
    <t>07/22/2020</t>
  </si>
  <si>
    <t>1816974D US Equity</t>
  </si>
  <si>
    <t>GLOBAL EAGLE ENTERTAINMENT I</t>
  </si>
  <si>
    <t>Cable &amp; Satellite Video Svcs</t>
  </si>
  <si>
    <t>808.25M</t>
  </si>
  <si>
    <t>01.26B</t>
  </si>
  <si>
    <t>ENT US Equity</t>
  </si>
  <si>
    <t>RHINO RESOURCE PARTNERS LP</t>
  </si>
  <si>
    <t>194.55M</t>
  </si>
  <si>
    <t>158.83M</t>
  </si>
  <si>
    <t>RHNO US Equity</t>
  </si>
  <si>
    <t>BJ SERVICES LLC</t>
  </si>
  <si>
    <t>07/20/2020</t>
  </si>
  <si>
    <t>11/06/2020</t>
  </si>
  <si>
    <t>356.80M</t>
  </si>
  <si>
    <t>3658371Z US Equity</t>
  </si>
  <si>
    <t>BRIGGS &amp; STRATTON</t>
  </si>
  <si>
    <t>Industrial Engines</t>
  </si>
  <si>
    <t>01.35B</t>
  </si>
  <si>
    <t>BGG US Equity</t>
  </si>
  <si>
    <t>LAKELAND TOURS LLC</t>
  </si>
  <si>
    <t>01.25B</t>
  </si>
  <si>
    <t>673861Z US Equity</t>
  </si>
  <si>
    <t>PERMIAN TANK &amp; MANUFACTURING</t>
  </si>
  <si>
    <t>07/19/2020</t>
  </si>
  <si>
    <t>12/14/2020</t>
  </si>
  <si>
    <t>38.41M</t>
  </si>
  <si>
    <t>98.90M</t>
  </si>
  <si>
    <t>2309991Z US Equity</t>
  </si>
  <si>
    <t>BRUIN E&amp;P PARTNERS LLC</t>
  </si>
  <si>
    <t>07/16/2020</t>
  </si>
  <si>
    <t>08/31/2020</t>
  </si>
  <si>
    <t>01.08B</t>
  </si>
  <si>
    <t>1492032D US Equity</t>
  </si>
  <si>
    <t>CALIFORNIA RESOURCES CORP</t>
  </si>
  <si>
    <t>07/15/2020</t>
  </si>
  <si>
    <t>04.07B</t>
  </si>
  <si>
    <t>06.12B</t>
  </si>
  <si>
    <t>CRC US Equity</t>
  </si>
  <si>
    <t>PAPER STORE LLC/THE</t>
  </si>
  <si>
    <t>07/14/2020</t>
  </si>
  <si>
    <t>58.80M</t>
  </si>
  <si>
    <t>1814993D US Equity</t>
  </si>
  <si>
    <t>RTW RETAILWINDS INC</t>
  </si>
  <si>
    <t>07/13/2020</t>
  </si>
  <si>
    <t>405.36M</t>
  </si>
  <si>
    <t>449.96M</t>
  </si>
  <si>
    <t>RTWI US Equity</t>
  </si>
  <si>
    <t>CONGOLEUM CORP-CL B</t>
  </si>
  <si>
    <t>Flooring</t>
  </si>
  <si>
    <t>74.70M</t>
  </si>
  <si>
    <t>117.30M</t>
  </si>
  <si>
    <t>3241M US Equity</t>
  </si>
  <si>
    <t>HI-CRUSH INC</t>
  </si>
  <si>
    <t>07/12/2020</t>
  </si>
  <si>
    <t>10/09/2020</t>
  </si>
  <si>
    <t>953.08M</t>
  </si>
  <si>
    <t>699.14M</t>
  </si>
  <si>
    <t>HCR US Equity</t>
  </si>
  <si>
    <t>MUJI USA LTD</t>
  </si>
  <si>
    <t>07/10/2020</t>
  </si>
  <si>
    <t>Office Sply &amp; Stationery Stores</t>
  </si>
  <si>
    <t>51.60M</t>
  </si>
  <si>
    <t>72.60M</t>
  </si>
  <si>
    <t>0372568D US Equity</t>
  </si>
  <si>
    <t>SLT HOLDCO INC</t>
  </si>
  <si>
    <t>07/08/2020</t>
  </si>
  <si>
    <t>316.00M</t>
  </si>
  <si>
    <t>297.00M</t>
  </si>
  <si>
    <t>1813919D US Equity</t>
  </si>
  <si>
    <t>BROOKS BROTHERS GROUP INC</t>
  </si>
  <si>
    <t>Apparel &amp; Footwear - Online</t>
  </si>
  <si>
    <t>91.66M</t>
  </si>
  <si>
    <t>466.47M</t>
  </si>
  <si>
    <t>54859Z US Equity</t>
  </si>
  <si>
    <t>VIVUS INC</t>
  </si>
  <si>
    <t>07/07/2020</t>
  </si>
  <si>
    <t>213.88M</t>
  </si>
  <si>
    <t>281.67M</t>
  </si>
  <si>
    <t>VVUS US Equity</t>
  </si>
  <si>
    <t>ENDOLOGIX INC</t>
  </si>
  <si>
    <t>07/05/2020</t>
  </si>
  <si>
    <t>Cardiovascular Devices</t>
  </si>
  <si>
    <t>10/01/2020</t>
  </si>
  <si>
    <t>279.59M</t>
  </si>
  <si>
    <t>244.70M</t>
  </si>
  <si>
    <t>ELGX US Equity</t>
  </si>
  <si>
    <t>LUCKY BRAND DUNGAREES LLC</t>
  </si>
  <si>
    <t>07/03/2020</t>
  </si>
  <si>
    <t>349.41M</t>
  </si>
  <si>
    <t>482.12M</t>
  </si>
  <si>
    <t>1812985D US Equity</t>
  </si>
  <si>
    <t>NPC INTERNATIONAL INC</t>
  </si>
  <si>
    <t>07/01/2020</t>
  </si>
  <si>
    <t>Fast Food Rest - Franchise</t>
  </si>
  <si>
    <t>903.00M</t>
  </si>
  <si>
    <t>NPCI US Equity</t>
  </si>
  <si>
    <t>GRUPO AEROMEXICO SAB DE CV</t>
  </si>
  <si>
    <t>06/30/2020</t>
  </si>
  <si>
    <t>03/17/2022</t>
  </si>
  <si>
    <t>01.98B</t>
  </si>
  <si>
    <t>07.89B</t>
  </si>
  <si>
    <t>AEROMEX* MM Equity</t>
  </si>
  <si>
    <t>COVIA HOLDINGS CORP</t>
  </si>
  <si>
    <t>06/29/2020</t>
  </si>
  <si>
    <t>Mineral &amp; Precious Stone Mining</t>
  </si>
  <si>
    <t>02.50B</t>
  </si>
  <si>
    <t>01.90B</t>
  </si>
  <si>
    <t>CVIA US Equity</t>
  </si>
  <si>
    <t>CAPITAL ASSET MANAGEMENT LLC</t>
  </si>
  <si>
    <t>34.83M</t>
  </si>
  <si>
    <t>162.44M</t>
  </si>
  <si>
    <t>3869354Z US Equity</t>
  </si>
  <si>
    <t>LILIS ENERGY INC</t>
  </si>
  <si>
    <t>06/28/2020</t>
  </si>
  <si>
    <t>258.60M</t>
  </si>
  <si>
    <t>251.23M</t>
  </si>
  <si>
    <t>LLEX US Equity</t>
  </si>
  <si>
    <t>CHESAPEAKE ENERGY CORP</t>
  </si>
  <si>
    <t>02/09/2021</t>
  </si>
  <si>
    <t>16.19B</t>
  </si>
  <si>
    <t>11.79B</t>
  </si>
  <si>
    <t>CHK US Equity</t>
  </si>
  <si>
    <t>OLD TIME POTTERY LLC</t>
  </si>
  <si>
    <t>Home Products Stores</t>
  </si>
  <si>
    <t>11/02/2020</t>
  </si>
  <si>
    <t>77.52M</t>
  </si>
  <si>
    <t>3375873Z US Equity</t>
  </si>
  <si>
    <t>GRUPO FAMSA SAB-A</t>
  </si>
  <si>
    <t>06/26/2020</t>
  </si>
  <si>
    <t>GFAMSAA MM Equity</t>
  </si>
  <si>
    <t>SABLE PERMIAN RESOURCES LLC</t>
  </si>
  <si>
    <t>06/25/2020</t>
  </si>
  <si>
    <t>01.32B</t>
  </si>
  <si>
    <t>1650318D US Equity</t>
  </si>
  <si>
    <t>JASON INDUSTRIES INC</t>
  </si>
  <si>
    <t>06/24/2020</t>
  </si>
  <si>
    <t>Metalworking Machinery</t>
  </si>
  <si>
    <t>08/28/2020</t>
  </si>
  <si>
    <t>204.89M</t>
  </si>
  <si>
    <t>428.37M</t>
  </si>
  <si>
    <t>JASN US Equity</t>
  </si>
  <si>
    <t>CEC ENTERTAINMENT INC</t>
  </si>
  <si>
    <t>Fast Food Rest - Owned</t>
  </si>
  <si>
    <t>01.74B</t>
  </si>
  <si>
    <t>02.00B</t>
  </si>
  <si>
    <t>CEC US Equity</t>
  </si>
  <si>
    <t>GNC HOLDINGS INC-CL A</t>
  </si>
  <si>
    <t>06/23/2020</t>
  </si>
  <si>
    <t>Health Supplement Stores</t>
  </si>
  <si>
    <t>895.02M</t>
  </si>
  <si>
    <t>GNC US Equity</t>
  </si>
  <si>
    <t>AAC HOLDINGS INC</t>
  </si>
  <si>
    <t>06/20/2020</t>
  </si>
  <si>
    <t>17.87M</t>
  </si>
  <si>
    <t>419.29M</t>
  </si>
  <si>
    <t>AACH US Equity</t>
  </si>
  <si>
    <t>ROMAN CATHOLIC DIOCESE OF SY</t>
  </si>
  <si>
    <t>06/19/2020</t>
  </si>
  <si>
    <t>35.07M</t>
  </si>
  <si>
    <t>69.39M</t>
  </si>
  <si>
    <t>0584230D US Equity</t>
  </si>
  <si>
    <t>ALDRICH PUMP LLC</t>
  </si>
  <si>
    <t>06/18/2020</t>
  </si>
  <si>
    <t>Power Boiler &amp; Heat Exchangers</t>
  </si>
  <si>
    <t>1808877D US Equity</t>
  </si>
  <si>
    <t>NORTHEAST GAS GENERATION LLC</t>
  </si>
  <si>
    <t>10.25M</t>
  </si>
  <si>
    <t>747.49M</t>
  </si>
  <si>
    <t>1809174D US Equity</t>
  </si>
  <si>
    <t>CHISHOLM OIL &amp; GAS OPERATING</t>
  </si>
  <si>
    <t>06/17/2020</t>
  </si>
  <si>
    <t>10/21/2020</t>
  </si>
  <si>
    <t>516.83M</t>
  </si>
  <si>
    <t>1728053D US Equity</t>
  </si>
  <si>
    <t>METAL PARTNERS REBAR LLC</t>
  </si>
  <si>
    <t>06/16/2020</t>
  </si>
  <si>
    <t>Fabricated Structural Metal</t>
  </si>
  <si>
    <t>73.86M</t>
  </si>
  <si>
    <t>77.50M</t>
  </si>
  <si>
    <t>1808609D US Equity</t>
  </si>
  <si>
    <t>24 HOUR FITNESS WORLDWIDE IN</t>
  </si>
  <si>
    <t>06/15/2020</t>
  </si>
  <si>
    <t>02.60B</t>
  </si>
  <si>
    <t>01.46B</t>
  </si>
  <si>
    <t>16434Z US Equity</t>
  </si>
  <si>
    <t>PYXUS INTERNATIONAL INC</t>
  </si>
  <si>
    <t>Tobacco Leaf</t>
  </si>
  <si>
    <t>08/24/2020</t>
  </si>
  <si>
    <t>01.06B</t>
  </si>
  <si>
    <t>PYX US Equity</t>
  </si>
  <si>
    <t>BHF CHICAGO HOUSING GROUP B</t>
  </si>
  <si>
    <t>08.00M</t>
  </si>
  <si>
    <t>57.14M</t>
  </si>
  <si>
    <t>1718849D US Equity</t>
  </si>
  <si>
    <t>PROTEUS DIGITAL HEALTH INC</t>
  </si>
  <si>
    <t>486.00M</t>
  </si>
  <si>
    <t>8173734Z US Equity</t>
  </si>
  <si>
    <t>EXTRACTION OIL &amp; GAS INC</t>
  </si>
  <si>
    <t>06/14/2020</t>
  </si>
  <si>
    <t>01/20/2021</t>
  </si>
  <si>
    <t>XOG US Equity</t>
  </si>
  <si>
    <t>SKILLSOFT CORP</t>
  </si>
  <si>
    <t>Education Software</t>
  </si>
  <si>
    <t>02.10B</t>
  </si>
  <si>
    <t>139663Q US Equity</t>
  </si>
  <si>
    <t>INTERACTIVE HEALTH SOLUTIONS</t>
  </si>
  <si>
    <t>03.01M</t>
  </si>
  <si>
    <t>188.60M</t>
  </si>
  <si>
    <t>9245861Z US Equity</t>
  </si>
  <si>
    <t>MAINES PAPER &amp; FOOD SERVICE</t>
  </si>
  <si>
    <t>06/10/2020</t>
  </si>
  <si>
    <t>Food &amp; Beverage Wholesalers</t>
  </si>
  <si>
    <t>211.30M</t>
  </si>
  <si>
    <t>324.06M</t>
  </si>
  <si>
    <t>1270548Z US Equity</t>
  </si>
  <si>
    <t>VISTA PROPPANTS AND LOGISTIC</t>
  </si>
  <si>
    <t>06/09/2020</t>
  </si>
  <si>
    <t>Oil Sands Production</t>
  </si>
  <si>
    <t>500.00M</t>
  </si>
  <si>
    <t>1547551D US Equity</t>
  </si>
  <si>
    <t>APC AUTOMOTIVE TECHNOLOGIES</t>
  </si>
  <si>
    <t>06/03/2020</t>
  </si>
  <si>
    <t>07/24/2020</t>
  </si>
  <si>
    <t>431.20M</t>
  </si>
  <si>
    <t>1507070D US Equity</t>
  </si>
  <si>
    <t>LIBBEY GLASS INC</t>
  </si>
  <si>
    <t>06/01/2020</t>
  </si>
  <si>
    <t>11/16/2020</t>
  </si>
  <si>
    <t>206.70M</t>
  </si>
  <si>
    <t>562.18M</t>
  </si>
  <si>
    <t>0222426D US Equity</t>
  </si>
  <si>
    <t>TEMPLAR ENERGY LLC</t>
  </si>
  <si>
    <t>456.00M</t>
  </si>
  <si>
    <t>0749868D US Equity</t>
  </si>
  <si>
    <t>LVI INTERMEDIATE HOLDINGS IN</t>
  </si>
  <si>
    <t>05/29/2020</t>
  </si>
  <si>
    <t>36.52M</t>
  </si>
  <si>
    <t>374.04M</t>
  </si>
  <si>
    <t>1804603D US Equity</t>
  </si>
  <si>
    <t>PQ NEW YORK INC</t>
  </si>
  <si>
    <t>05/27/2020</t>
  </si>
  <si>
    <t>10.97M</t>
  </si>
  <si>
    <t>77.38M</t>
  </si>
  <si>
    <t>4580730Z US Equity</t>
  </si>
  <si>
    <t>01/04/2021</t>
  </si>
  <si>
    <t>92.00M</t>
  </si>
  <si>
    <t>88.35M</t>
  </si>
  <si>
    <t>TUES US Equity</t>
  </si>
  <si>
    <t>LATAM AIRLINES GROUP SA</t>
  </si>
  <si>
    <t>05/26/2020</t>
  </si>
  <si>
    <t>11/03/2022</t>
  </si>
  <si>
    <t>21.09B</t>
  </si>
  <si>
    <t>17.96B</t>
  </si>
  <si>
    <t>LTM CI Equity</t>
  </si>
  <si>
    <t>ADVANTAGE HOLDCO INC</t>
  </si>
  <si>
    <t>374.80M</t>
  </si>
  <si>
    <t>1803760D US Equity</t>
  </si>
  <si>
    <t>HYT NORTH AMERICA INC</t>
  </si>
  <si>
    <t>1803909D US Equity</t>
  </si>
  <si>
    <t>UNIT CORP</t>
  </si>
  <si>
    <t>05/22/2020</t>
  </si>
  <si>
    <t>09/03/2020</t>
  </si>
  <si>
    <t>02.09B</t>
  </si>
  <si>
    <t>UNT US Equity</t>
  </si>
  <si>
    <t>HERTZ GLOBAL HOLDINGS INC</t>
  </si>
  <si>
    <t>Passenger Vehicle Rental</t>
  </si>
  <si>
    <t>25.84B</t>
  </si>
  <si>
    <t>24.35B</t>
  </si>
  <si>
    <t>HTZ UN Equity</t>
  </si>
  <si>
    <t>INTEGRAMED AMERICA INC</t>
  </si>
  <si>
    <t>05/20/2020</t>
  </si>
  <si>
    <t>100.39M</t>
  </si>
  <si>
    <t>1732175D US Equity</t>
  </si>
  <si>
    <t>AKORN INC</t>
  </si>
  <si>
    <t>AKRX US Equity</t>
  </si>
  <si>
    <t>HORNBECK OFFSHORE SERVICES</t>
  </si>
  <si>
    <t>05/19/2020</t>
  </si>
  <si>
    <t>02.69B</t>
  </si>
  <si>
    <t>01.49B</t>
  </si>
  <si>
    <t>HOSS US Equity</t>
  </si>
  <si>
    <t>EXIDE HOLDINGS INC</t>
  </si>
  <si>
    <t>Vehicle Batteries</t>
  </si>
  <si>
    <t>737.53M</t>
  </si>
  <si>
    <t>849.74M</t>
  </si>
  <si>
    <t>1802463D US Equity</t>
  </si>
  <si>
    <t>CENTRIC BRANDS INC</t>
  </si>
  <si>
    <t>05/18/2020</t>
  </si>
  <si>
    <t>01.86B</t>
  </si>
  <si>
    <t>02.01B</t>
  </si>
  <si>
    <t>CTRC US Equity</t>
  </si>
  <si>
    <t>COMCAR INDUSTRIES INC</t>
  </si>
  <si>
    <t>05/17/2020</t>
  </si>
  <si>
    <t>Commercial Veh Fin &amp; Leasing</t>
  </si>
  <si>
    <t>24286Z US Equity</t>
  </si>
  <si>
    <t>J.C. PENNEY CO INC</t>
  </si>
  <si>
    <t>05/15/2020</t>
  </si>
  <si>
    <t>01/30/2021</t>
  </si>
  <si>
    <t>08.57B</t>
  </si>
  <si>
    <t>08.03B</t>
  </si>
  <si>
    <t>JCP US Equity</t>
  </si>
  <si>
    <t>GAVILAN RESOURCES HOLDINGS L</t>
  </si>
  <si>
    <t>552.00M</t>
  </si>
  <si>
    <t>1802179D US Equity</t>
  </si>
  <si>
    <t>ULTRA PETROLEUM CORP</t>
  </si>
  <si>
    <t>05/14/2020</t>
  </si>
  <si>
    <t>Natural Gas Production</t>
  </si>
  <si>
    <t>09/16/2020</t>
  </si>
  <si>
    <t>01.45B</t>
  </si>
  <si>
    <t>02.56B</t>
  </si>
  <si>
    <t>UPLC US Equity</t>
  </si>
  <si>
    <t>INTELSAT SA</t>
  </si>
  <si>
    <t>Satellite Operators</t>
  </si>
  <si>
    <t>02/23/2022</t>
  </si>
  <si>
    <t>11.65B</t>
  </si>
  <si>
    <t>16.81B</t>
  </si>
  <si>
    <t>I US Equity</t>
  </si>
  <si>
    <t>GARDEN FRESH RESTAURANTS LLC</t>
  </si>
  <si>
    <t>95.20M</t>
  </si>
  <si>
    <t>63.93M</t>
  </si>
  <si>
    <t>1801858D US Equity</t>
  </si>
  <si>
    <t>STAGE STORES INC</t>
  </si>
  <si>
    <t>05/10/2020</t>
  </si>
  <si>
    <t>226.00M</t>
  </si>
  <si>
    <t>SSI US Equity</t>
  </si>
  <si>
    <t>AVIANCA HOLDINGS SA-SPON ADR</t>
  </si>
  <si>
    <t>12/01/2021</t>
  </si>
  <si>
    <t>07.27B</t>
  </si>
  <si>
    <t>AVH US Equity</t>
  </si>
  <si>
    <t>MIDTOWN CAMPUS PROPERTIES LL</t>
  </si>
  <si>
    <t>05/08/2020</t>
  </si>
  <si>
    <t>77.82M</t>
  </si>
  <si>
    <t>1683971D US Equity</t>
  </si>
  <si>
    <t>NEIMAN MARCUS GROUP LTD LLC</t>
  </si>
  <si>
    <t>05/07/2020</t>
  </si>
  <si>
    <t>High-End Department Stores</t>
  </si>
  <si>
    <t>05.10B</t>
  </si>
  <si>
    <t>0328327D US Equity</t>
  </si>
  <si>
    <t>JOHN VARVATOS ENTERPRISES IN</t>
  </si>
  <si>
    <t>05/06/2020</t>
  </si>
  <si>
    <t>03.49M</t>
  </si>
  <si>
    <t>114.05M</t>
  </si>
  <si>
    <t>0206360D US Equity</t>
  </si>
  <si>
    <t>TECHNIPLAS LLC</t>
  </si>
  <si>
    <t>Plastic Products</t>
  </si>
  <si>
    <t>29.63M</t>
  </si>
  <si>
    <t>223.84M</t>
  </si>
  <si>
    <t>4535086Z US Equity</t>
  </si>
  <si>
    <t>CHINOS HOLDINGS INC</t>
  </si>
  <si>
    <t>05/04/2020</t>
  </si>
  <si>
    <t>0877417D US Equity</t>
  </si>
  <si>
    <t>GGI HOLDINGS LLC</t>
  </si>
  <si>
    <t>181.57M</t>
  </si>
  <si>
    <t>228.02M</t>
  </si>
  <si>
    <t>0803643D US Equity</t>
  </si>
  <si>
    <t>PERMICO MIDSTREAM PARTNERS H</t>
  </si>
  <si>
    <t>1799650D US Equity</t>
  </si>
  <si>
    <t>ROMAN CATHOLIC CHURCH FOR TH</t>
  </si>
  <si>
    <t>05/01/2020</t>
  </si>
  <si>
    <t>1799352D US Equity</t>
  </si>
  <si>
    <t>KLAUSNER LUMBER ONE LLC</t>
  </si>
  <si>
    <t>04/30/2020</t>
  </si>
  <si>
    <t>Wood Preservation</t>
  </si>
  <si>
    <t>87.00M</t>
  </si>
  <si>
    <t>205.38M</t>
  </si>
  <si>
    <t>1799326D US Equity</t>
  </si>
  <si>
    <t>RUBIE'S COSTUME CO INC</t>
  </si>
  <si>
    <t>Clothing Accessories Stores</t>
  </si>
  <si>
    <t>183.40M</t>
  </si>
  <si>
    <t>71.13M</t>
  </si>
  <si>
    <t>0072119D US Equity</t>
  </si>
  <si>
    <t>SUPERIOR AIR CHARTER LLC</t>
  </si>
  <si>
    <t>04/28/2020</t>
  </si>
  <si>
    <t>68.26M</t>
  </si>
  <si>
    <t>0131414Z US Equity</t>
  </si>
  <si>
    <t>WAVE COMPUTING INC</t>
  </si>
  <si>
    <t>04/27/2020</t>
  </si>
  <si>
    <t>Analytics &amp; Visualization</t>
  </si>
  <si>
    <t>22.74M</t>
  </si>
  <si>
    <t>163.51M</t>
  </si>
  <si>
    <t>1480889D US Equity</t>
  </si>
  <si>
    <t>DIAMOND OFFSHORE DRILLING</t>
  </si>
  <si>
    <t>04/26/2020</t>
  </si>
  <si>
    <t>05.83B</t>
  </si>
  <si>
    <t>DO US Equity</t>
  </si>
  <si>
    <t>CINEMEX HOLDINGS USA INC</t>
  </si>
  <si>
    <t>04/25/2020</t>
  </si>
  <si>
    <t>324.16M</t>
  </si>
  <si>
    <t>88.61M</t>
  </si>
  <si>
    <t>1545960D US Equity</t>
  </si>
  <si>
    <t>SPEEDCAST AMERICAS INC</t>
  </si>
  <si>
    <t>04/23/2020</t>
  </si>
  <si>
    <t>Broadcasting Equipment</t>
  </si>
  <si>
    <t>03/11/2021</t>
  </si>
  <si>
    <t>689.10M</t>
  </si>
  <si>
    <t>1758263D US Equity</t>
  </si>
  <si>
    <t>BILTMORE 24 INVESTORS SPE LL</t>
  </si>
  <si>
    <t>04/21/2020</t>
  </si>
  <si>
    <t>1468687D US Equity</t>
  </si>
  <si>
    <t>ELEMENTAL PROCESSING LLC</t>
  </si>
  <si>
    <t>04/20/2020</t>
  </si>
  <si>
    <t>08.16M</t>
  </si>
  <si>
    <t>56.70M</t>
  </si>
  <si>
    <t>1796966D US Equity</t>
  </si>
  <si>
    <t>NORTHWEST CO LLC/THE</t>
  </si>
  <si>
    <t>04/18/2020</t>
  </si>
  <si>
    <t>Home Decoration Products</t>
  </si>
  <si>
    <t>43.36M</t>
  </si>
  <si>
    <t>58.26M</t>
  </si>
  <si>
    <t>0572618D US Equity</t>
  </si>
  <si>
    <t>LONGVIEW INTERMEDIATE HOLDIN</t>
  </si>
  <si>
    <t>04/14/2020</t>
  </si>
  <si>
    <t>355.80M</t>
  </si>
  <si>
    <t>0861955D US Equity</t>
  </si>
  <si>
    <t>FRONTIER COMMUNICATIONS CORP</t>
  </si>
  <si>
    <t>Wireline Telecommunications</t>
  </si>
  <si>
    <t>17.43B</t>
  </si>
  <si>
    <t>21.86B</t>
  </si>
  <si>
    <t>FTR US Equity</t>
  </si>
  <si>
    <t>TRUE RELIGION APPAREL INC</t>
  </si>
  <si>
    <t>04/13/2020</t>
  </si>
  <si>
    <t>16.31M</t>
  </si>
  <si>
    <t>138.92M</t>
  </si>
  <si>
    <t>TRLG US Equity</t>
  </si>
  <si>
    <t>LSC COMMUNICATIONS INC</t>
  </si>
  <si>
    <t>03/10/2021</t>
  </si>
  <si>
    <t>01.65B</t>
  </si>
  <si>
    <t>LKSD US Equity</t>
  </si>
  <si>
    <t>KPI HOLDINGS LLC</t>
  </si>
  <si>
    <t>04/12/2020</t>
  </si>
  <si>
    <t>Base Metals</t>
  </si>
  <si>
    <t>06/02/2020</t>
  </si>
  <si>
    <t>334.85M</t>
  </si>
  <si>
    <t>1795325D US Equity</t>
  </si>
  <si>
    <t>TZEW HOLDCO LLC</t>
  </si>
  <si>
    <t>04/08/2020</t>
  </si>
  <si>
    <t>55.26M</t>
  </si>
  <si>
    <t>86.35M</t>
  </si>
  <si>
    <t>1794847D US Equity</t>
  </si>
  <si>
    <t>QUORUM HEALTH CORP</t>
  </si>
  <si>
    <t>04/07/2020</t>
  </si>
  <si>
    <t>373.06M</t>
  </si>
  <si>
    <t>QHC US Equity</t>
  </si>
  <si>
    <t>RAVN AIR GROUP INC</t>
  </si>
  <si>
    <t>04/05/2020</t>
  </si>
  <si>
    <t>92.26M</t>
  </si>
  <si>
    <t>114.72M</t>
  </si>
  <si>
    <t>1319923D US Equity</t>
  </si>
  <si>
    <t>WHITING PETROLEUM CORP</t>
  </si>
  <si>
    <t>04/01/2020</t>
  </si>
  <si>
    <t>07.64B</t>
  </si>
  <si>
    <t>03.61B</t>
  </si>
  <si>
    <t>WLL US Equity</t>
  </si>
  <si>
    <t>DEAN &amp; DELUCA INC</t>
  </si>
  <si>
    <t>03/31/2020</t>
  </si>
  <si>
    <t>01/28/2021</t>
  </si>
  <si>
    <t>03.97M</t>
  </si>
  <si>
    <t>314.73M</t>
  </si>
  <si>
    <t>DEAN US Equity</t>
  </si>
  <si>
    <t>CARBO CERAMICS INC</t>
  </si>
  <si>
    <t>03/30/2020</t>
  </si>
  <si>
    <t>145.00M</t>
  </si>
  <si>
    <t>CRRT US Equity</t>
  </si>
  <si>
    <t>ONEWEB HOLDINGS LLC</t>
  </si>
  <si>
    <t>03/27/2020</t>
  </si>
  <si>
    <t>11/20/2020</t>
  </si>
  <si>
    <t>03.30B</t>
  </si>
  <si>
    <t>1793153D US Equity</t>
  </si>
  <si>
    <t>ECHO ENERGY PARTNERS I LLC</t>
  </si>
  <si>
    <t>03/24/2020</t>
  </si>
  <si>
    <t>10.28M</t>
  </si>
  <si>
    <t>91.26M</t>
  </si>
  <si>
    <t>1676628D US Equity</t>
  </si>
  <si>
    <t>SHERIDAN HOLDING CO I LLC</t>
  </si>
  <si>
    <t>03/23/2020</t>
  </si>
  <si>
    <t>616.10M</t>
  </si>
  <si>
    <t>1792316D US Equity</t>
  </si>
  <si>
    <t>ZPOWER LLC</t>
  </si>
  <si>
    <t>03/17/2020</t>
  </si>
  <si>
    <t>Energy Storage Systems</t>
  </si>
  <si>
    <t>05.08M</t>
  </si>
  <si>
    <t>88.08M</t>
  </si>
  <si>
    <t>1728169D US Equity</t>
  </si>
  <si>
    <t>INTERNAP CORP</t>
  </si>
  <si>
    <t>03/16/2020</t>
  </si>
  <si>
    <t>05/11/2020</t>
  </si>
  <si>
    <t>661.94M</t>
  </si>
  <si>
    <t>733.31M</t>
  </si>
  <si>
    <t>INAP US Equity</t>
  </si>
  <si>
    <t>FR TRI-POINT LLC</t>
  </si>
  <si>
    <t>32.88M</t>
  </si>
  <si>
    <t>60.73M</t>
  </si>
  <si>
    <t>1791067D US Equity</t>
  </si>
  <si>
    <t>ROCHESTER DRUG CO-OPERATIVE</t>
  </si>
  <si>
    <t>03/12/2020</t>
  </si>
  <si>
    <t>Pharma &amp; Specialty Distribution</t>
  </si>
  <si>
    <t>112.59M</t>
  </si>
  <si>
    <t>113.18M</t>
  </si>
  <si>
    <t>669363Z US Equity</t>
  </si>
  <si>
    <t>MODELL'S SPORTING GOODS INC</t>
  </si>
  <si>
    <t>03/11/2020</t>
  </si>
  <si>
    <t>220.00M</t>
  </si>
  <si>
    <t>288.00M</t>
  </si>
  <si>
    <t>0705100D US Equity</t>
  </si>
  <si>
    <t>FORESIGHT ENERGY LP</t>
  </si>
  <si>
    <t>03/10/2020</t>
  </si>
  <si>
    <t>Bituminous Coal Underground</t>
  </si>
  <si>
    <t>01.39B</t>
  </si>
  <si>
    <t>FELPU US Equity</t>
  </si>
  <si>
    <t>BLUESTEM BRANDS INC</t>
  </si>
  <si>
    <t>03/09/2020</t>
  </si>
  <si>
    <t>06.12M</t>
  </si>
  <si>
    <t>494.40M</t>
  </si>
  <si>
    <t>BSTM US Equity</t>
  </si>
  <si>
    <t>AVF HOLDING CO INC</t>
  </si>
  <si>
    <t>03/08/2020</t>
  </si>
  <si>
    <t>Furniture</t>
  </si>
  <si>
    <t>34.14M</t>
  </si>
  <si>
    <t>366.94M</t>
  </si>
  <si>
    <t>1789659D US Equity</t>
  </si>
  <si>
    <t>RANDOLPH HOSPITAL INC</t>
  </si>
  <si>
    <t>03/06/2020</t>
  </si>
  <si>
    <t>93.23M</t>
  </si>
  <si>
    <t>55.45M</t>
  </si>
  <si>
    <t>7591363Z US Equity</t>
  </si>
  <si>
    <t>CRAFTWORKS PARENT LLC</t>
  </si>
  <si>
    <t>03/03/2020</t>
  </si>
  <si>
    <t>231.63M</t>
  </si>
  <si>
    <t>159.31M</t>
  </si>
  <si>
    <t>1788426D US Equity</t>
  </si>
  <si>
    <t>PIONEER ENERGY SERVICES CORP</t>
  </si>
  <si>
    <t>03/01/2020</t>
  </si>
  <si>
    <t>689.69M</t>
  </si>
  <si>
    <t>PESX US Equity</t>
  </si>
  <si>
    <t>RANCHO CIELO ESTATES LTD</t>
  </si>
  <si>
    <t>02/29/2020</t>
  </si>
  <si>
    <t>03.21M</t>
  </si>
  <si>
    <t>142.58M</t>
  </si>
  <si>
    <t>1787988D US Equity</t>
  </si>
  <si>
    <t>DIOCESE OF BUFFALO NY/THE</t>
  </si>
  <si>
    <t>02/28/2020</t>
  </si>
  <si>
    <t>1412295D US Equity</t>
  </si>
  <si>
    <t>SUITABLE TECHNOLOGIES INC</t>
  </si>
  <si>
    <t>02/26/2020</t>
  </si>
  <si>
    <t>05.73M</t>
  </si>
  <si>
    <t>0862253D US Equity</t>
  </si>
  <si>
    <t>ALPHA GUARDIAN</t>
  </si>
  <si>
    <t>02/25/2020</t>
  </si>
  <si>
    <t>123.88M</t>
  </si>
  <si>
    <t>154.26M</t>
  </si>
  <si>
    <t>1554677D US Equity</t>
  </si>
  <si>
    <t>AFFILIATED CREDITORS INC</t>
  </si>
  <si>
    <t>02/22/2020</t>
  </si>
  <si>
    <t>Professional Services</t>
  </si>
  <si>
    <t>1786561D US Equity</t>
  </si>
  <si>
    <t>HARTSHORNE HOLDINGS LLC</t>
  </si>
  <si>
    <t>02/20/2020</t>
  </si>
  <si>
    <t>110.58M</t>
  </si>
  <si>
    <t>283.89M</t>
  </si>
  <si>
    <t>1786409D US Equity</t>
  </si>
  <si>
    <t>HYGEA HOLDINGS CORP</t>
  </si>
  <si>
    <t>02/19/2020</t>
  </si>
  <si>
    <t>Managed Care</t>
  </si>
  <si>
    <t>99.07M</t>
  </si>
  <si>
    <t>314.97M</t>
  </si>
  <si>
    <t>0292165Z US Equity</t>
  </si>
  <si>
    <t>ROMAN CATHOLIC DIOCESE OF HA</t>
  </si>
  <si>
    <t>3902130Z US Equity</t>
  </si>
  <si>
    <t>BOY SCOUTS OF AMERICA</t>
  </si>
  <si>
    <t>02/18/2020</t>
  </si>
  <si>
    <t>487.82M</t>
  </si>
  <si>
    <t>329.47M</t>
  </si>
  <si>
    <t>13168Z US Equity</t>
  </si>
  <si>
    <t>VIP CINEMA HOLDINGS INC</t>
  </si>
  <si>
    <t>Office Furniture</t>
  </si>
  <si>
    <t>28.26M</t>
  </si>
  <si>
    <t>209.96M</t>
  </si>
  <si>
    <t>1488492D US Equity</t>
  </si>
  <si>
    <t>PIER 1 IMPORTS INC</t>
  </si>
  <si>
    <t>02/17/2020</t>
  </si>
  <si>
    <t>426.59M</t>
  </si>
  <si>
    <t>258.25M</t>
  </si>
  <si>
    <t>PIR US Equity</t>
  </si>
  <si>
    <t>HAJJAR BUSINESS HOLDINGS LLC</t>
  </si>
  <si>
    <t>02/13/2020</t>
  </si>
  <si>
    <t>81.50M</t>
  </si>
  <si>
    <t>1785089D US Equity</t>
  </si>
  <si>
    <t>MCCLATCHY CO-CLASS A</t>
  </si>
  <si>
    <t>Newspaper Publishers</t>
  </si>
  <si>
    <t>946.50M</t>
  </si>
  <si>
    <t>01.62B</t>
  </si>
  <si>
    <t>MNI US Equity</t>
  </si>
  <si>
    <t>RENTPATH HOLDINGS INC</t>
  </si>
  <si>
    <t>02/12/2020</t>
  </si>
  <si>
    <t>04/02/2021</t>
  </si>
  <si>
    <t>135.16M</t>
  </si>
  <si>
    <t>715.23M</t>
  </si>
  <si>
    <t>1784428D US Equity</t>
  </si>
  <si>
    <t>MURRAY METALLURGICAL COAL HO</t>
  </si>
  <si>
    <t>02/11/2020</t>
  </si>
  <si>
    <t>270.00M</t>
  </si>
  <si>
    <t>1784444D US Equity</t>
  </si>
  <si>
    <t>AMERICAN COMMERCIAL LINES</t>
  </si>
  <si>
    <t>02/07/2020</t>
  </si>
  <si>
    <t>Inland Water Shipping</t>
  </si>
  <si>
    <t>01.44B</t>
  </si>
  <si>
    <t>ACLI US Equity</t>
  </si>
  <si>
    <t>GENCANNA GLOBAL USA INC</t>
  </si>
  <si>
    <t>02/05/2020</t>
  </si>
  <si>
    <t>70.82M</t>
  </si>
  <si>
    <t>1739572D US Equity</t>
  </si>
  <si>
    <t>EARTH FARE</t>
  </si>
  <si>
    <t>02/04/2020</t>
  </si>
  <si>
    <t>285.46M</t>
  </si>
  <si>
    <t>142.39M</t>
  </si>
  <si>
    <t>804584Z US Equity</t>
  </si>
  <si>
    <t>API AMERICAS INC</t>
  </si>
  <si>
    <t>02/02/2020</t>
  </si>
  <si>
    <t>41.97M</t>
  </si>
  <si>
    <t>241.44M</t>
  </si>
  <si>
    <t>1782698D US Equity</t>
  </si>
  <si>
    <t>HELIOS AND MATHESON ANALYTIC</t>
  </si>
  <si>
    <t>01/28/2020</t>
  </si>
  <si>
    <t>IT Services - Commercial</t>
  </si>
  <si>
    <t>396.47M</t>
  </si>
  <si>
    <t>276.83M</t>
  </si>
  <si>
    <t>HMNY US Equity</t>
  </si>
  <si>
    <t>AMERICAN BLUE RIBBON HLDNGS</t>
  </si>
  <si>
    <t>01/27/2020</t>
  </si>
  <si>
    <t>Casual Restaurants</t>
  </si>
  <si>
    <t>10/02/2020</t>
  </si>
  <si>
    <t>72.62M</t>
  </si>
  <si>
    <t>53.64M</t>
  </si>
  <si>
    <t>4063233Z US Equity</t>
  </si>
  <si>
    <t>BL RESTAURANTS HOLDING LLC</t>
  </si>
  <si>
    <t>10.92M</t>
  </si>
  <si>
    <t>170.12M</t>
  </si>
  <si>
    <t>1781695D US Equity</t>
  </si>
  <si>
    <t>SOUTHLAND ROYALTY CO LLC</t>
  </si>
  <si>
    <t>726.34M</t>
  </si>
  <si>
    <t>625.05M</t>
  </si>
  <si>
    <t>0207961D US Equity</t>
  </si>
  <si>
    <t>LUCKY'S MARKET PARENT CO LLC</t>
  </si>
  <si>
    <t>425.00M</t>
  </si>
  <si>
    <t>600.00M</t>
  </si>
  <si>
    <t>1781712D US Equity</t>
  </si>
  <si>
    <t>SCHURMAN FINE PAPER</t>
  </si>
  <si>
    <t>01/23/2020</t>
  </si>
  <si>
    <t>130.91M</t>
  </si>
  <si>
    <t>83.10M</t>
  </si>
  <si>
    <t>3272077Z US Equity</t>
  </si>
  <si>
    <t>FAIRWAY GROUP HOLDINGS CO -B</t>
  </si>
  <si>
    <t>Hypermarkets</t>
  </si>
  <si>
    <t>158.90M</t>
  </si>
  <si>
    <t>288.70M</t>
  </si>
  <si>
    <t>0949234D US Equity</t>
  </si>
  <si>
    <t>DBMP LLC</t>
  </si>
  <si>
    <t>Commercial Building Const</t>
  </si>
  <si>
    <t>1781339D US Equity</t>
  </si>
  <si>
    <t>MCDERMOTT INTL INC</t>
  </si>
  <si>
    <t>08.75B</t>
  </si>
  <si>
    <t>09.86B</t>
  </si>
  <si>
    <t>MDR US Equity</t>
  </si>
  <si>
    <t>KRYSTAL HOLDINGS INC</t>
  </si>
  <si>
    <t>01/19/2020</t>
  </si>
  <si>
    <t>77.16M</t>
  </si>
  <si>
    <t>69.75M</t>
  </si>
  <si>
    <t>0452228D US Equity</t>
  </si>
  <si>
    <t>REVA MEDICAL INC</t>
  </si>
  <si>
    <t>01/14/2020</t>
  </si>
  <si>
    <t>05.90M</t>
  </si>
  <si>
    <t>104.50M</t>
  </si>
  <si>
    <t>8188687Z US Equity</t>
  </si>
  <si>
    <t>450 S WESTERN LLC</t>
  </si>
  <si>
    <t>01/10/2020</t>
  </si>
  <si>
    <t>Shopping Center Own &amp; Develop</t>
  </si>
  <si>
    <t>65.01M</t>
  </si>
  <si>
    <t>70.59M</t>
  </si>
  <si>
    <t>1778915D US Equity</t>
  </si>
  <si>
    <t>THOMAS HEALTH SYSTEM INC</t>
  </si>
  <si>
    <t>504.69M</t>
  </si>
  <si>
    <t>436.08M</t>
  </si>
  <si>
    <t>0194019D US Equity</t>
  </si>
  <si>
    <t>SILICON HILLS CAMPUS LLC</t>
  </si>
  <si>
    <t>01/07/2020</t>
  </si>
  <si>
    <t>CBD Office Own &amp; Developers</t>
  </si>
  <si>
    <t>235.34M</t>
  </si>
  <si>
    <t>63.94M</t>
  </si>
  <si>
    <t>1778063D US Equity</t>
  </si>
  <si>
    <t>PADDOCK ENTERPRISES LLC</t>
  </si>
  <si>
    <t>01/06/2020</t>
  </si>
  <si>
    <t>07/18/2022</t>
  </si>
  <si>
    <t>1777592D US Equity</t>
  </si>
  <si>
    <t>XS RANCH FUND VI LP</t>
  </si>
  <si>
    <t>1777826D US Equity</t>
  </si>
  <si>
    <t>BORDEN DAIRY HOLDINGS LLC</t>
  </si>
  <si>
    <t>01/05/2020</t>
  </si>
  <si>
    <t>Dairy Products</t>
  </si>
  <si>
    <t>01/07/2021</t>
  </si>
  <si>
    <t>746.18M</t>
  </si>
  <si>
    <t>927.28M</t>
  </si>
  <si>
    <t>1777483D US Equity</t>
  </si>
  <si>
    <t>MELINTA THERAPEUTICS INC</t>
  </si>
  <si>
    <t>12/27/2019</t>
  </si>
  <si>
    <t>222.49M</t>
  </si>
  <si>
    <t>289.02M</t>
  </si>
  <si>
    <t>MLNT US Equity</t>
  </si>
  <si>
    <t>SEABRAS 1 BERMUDA LTD</t>
  </si>
  <si>
    <t>12/22/2019</t>
  </si>
  <si>
    <t>149.19M</t>
  </si>
  <si>
    <t>150.05M</t>
  </si>
  <si>
    <t>1775070D US Equity</t>
  </si>
  <si>
    <t>HIGH RIDGE BRANDS CO</t>
  </si>
  <si>
    <t>12/18/2019</t>
  </si>
  <si>
    <t>569.74M</t>
  </si>
  <si>
    <t>0248608D US Equity</t>
  </si>
  <si>
    <t>4L HOLDINGS CORP</t>
  </si>
  <si>
    <t>12/16/2019</t>
  </si>
  <si>
    <t>0616521D US Equity</t>
  </si>
  <si>
    <t>CELADON GROUP INC</t>
  </si>
  <si>
    <t>12/08/2019</t>
  </si>
  <si>
    <t>Truckload Freight</t>
  </si>
  <si>
    <t>427.00M</t>
  </si>
  <si>
    <t>391.00M</t>
  </si>
  <si>
    <t>CGIP US Equity</t>
  </si>
  <si>
    <t>MARSHALL BROADCASTING GROUP</t>
  </si>
  <si>
    <t>12/03/2019</t>
  </si>
  <si>
    <t>Adv Rev - Local TV Broadcast</t>
  </si>
  <si>
    <t>1005469D US Equity</t>
  </si>
  <si>
    <t>ANNA HOLDINGS INC</t>
  </si>
  <si>
    <t>12/01/2019</t>
  </si>
  <si>
    <t>Advertising Agencies</t>
  </si>
  <si>
    <t>12/31/2019</t>
  </si>
  <si>
    <t>1769596D US Equity</t>
  </si>
  <si>
    <t>TBH19 LLC</t>
  </si>
  <si>
    <t>11/24/2019</t>
  </si>
  <si>
    <t>125.04M</t>
  </si>
  <si>
    <t>75.13M</t>
  </si>
  <si>
    <t>1768049D US Equity</t>
  </si>
  <si>
    <t>BUMBLE BEE FOODS LLC</t>
  </si>
  <si>
    <t>11/21/2019</t>
  </si>
  <si>
    <t>Seafood Products Prep &amp; Pkg</t>
  </si>
  <si>
    <t>01/31/2020</t>
  </si>
  <si>
    <t>3759016Z US Equity</t>
  </si>
  <si>
    <t>JUNO USA LP</t>
  </si>
  <si>
    <t>11/19/2019</t>
  </si>
  <si>
    <t>12.18M</t>
  </si>
  <si>
    <t>173.83M</t>
  </si>
  <si>
    <t>1506440D US Equity</t>
  </si>
  <si>
    <t>APPROACH RESOURCES INC</t>
  </si>
  <si>
    <t>11/18/2019</t>
  </si>
  <si>
    <t>514.00M</t>
  </si>
  <si>
    <t>AREX US Equity</t>
  </si>
  <si>
    <t>HOULIHAN'S RESTAURANTS INC</t>
  </si>
  <si>
    <t>11/14/2019</t>
  </si>
  <si>
    <t>79.80M</t>
  </si>
  <si>
    <t>76.90M</t>
  </si>
  <si>
    <t>0317382Z US Equity</t>
  </si>
  <si>
    <t>NUVECTRA CORP</t>
  </si>
  <si>
    <t>11/12/2019</t>
  </si>
  <si>
    <t>60.14M</t>
  </si>
  <si>
    <t>NVTR US Equity</t>
  </si>
  <si>
    <t>DEAN FOODS CO</t>
  </si>
  <si>
    <t>02.29B</t>
  </si>
  <si>
    <t>02.18B</t>
  </si>
  <si>
    <t>DF US Equity</t>
  </si>
  <si>
    <t>ARSENAL RESOURCES DEVELOPMEN</t>
  </si>
  <si>
    <t>11/08/2019</t>
  </si>
  <si>
    <t>861.00M</t>
  </si>
  <si>
    <t>1688761D US Equity</t>
  </si>
  <si>
    <t>TARRANT COUNTY SENIOR LIVING</t>
  </si>
  <si>
    <t>11/05/2019</t>
  </si>
  <si>
    <t>01/03/2020</t>
  </si>
  <si>
    <t>122.99M</t>
  </si>
  <si>
    <t>109.70M</t>
  </si>
  <si>
    <t>80052MF US Equity</t>
  </si>
  <si>
    <t>FLEETWOOD INDUSTRIES INC</t>
  </si>
  <si>
    <t>11/04/2019</t>
  </si>
  <si>
    <t>51.27M</t>
  </si>
  <si>
    <t>95.71M</t>
  </si>
  <si>
    <t>0977371D US Equity</t>
  </si>
  <si>
    <t>MURRAY ENERGY HOLDINGS CO</t>
  </si>
  <si>
    <t>10/29/2019</t>
  </si>
  <si>
    <t>02.75B</t>
  </si>
  <si>
    <t>1249219D US Equity</t>
  </si>
  <si>
    <t>MTE HOLDINGS LLC</t>
  </si>
  <si>
    <t>10/22/2019</t>
  </si>
  <si>
    <t>412.78M</t>
  </si>
  <si>
    <t>413.05M</t>
  </si>
  <si>
    <t>1761327D US Equity</t>
  </si>
  <si>
    <t>DESTINATION MATERNITY CORP</t>
  </si>
  <si>
    <t>10/21/2019</t>
  </si>
  <si>
    <t>260.20M</t>
  </si>
  <si>
    <t>244.04M</t>
  </si>
  <si>
    <t>DEST US Equity</t>
  </si>
  <si>
    <t>DURA AUTOMOTIVE SYSTEMS INC</t>
  </si>
  <si>
    <t>10/17/2019</t>
  </si>
  <si>
    <t>106.08M</t>
  </si>
  <si>
    <t>DRMV US Equity</t>
  </si>
  <si>
    <t>HIGHLAND CAPITAL MANAGEMENT</t>
  </si>
  <si>
    <t>10/16/2019</t>
  </si>
  <si>
    <t>324049Z US Equity</t>
  </si>
  <si>
    <t>GEORGE WASHINGTON BRIDGE BUS</t>
  </si>
  <si>
    <t>10/07/2019</t>
  </si>
  <si>
    <t>Transit Services</t>
  </si>
  <si>
    <t>92.91M</t>
  </si>
  <si>
    <t>133.91M</t>
  </si>
  <si>
    <t>1756725D US Equity</t>
  </si>
  <si>
    <t>AGERA HOLDINGS LLC</t>
  </si>
  <si>
    <t>10/04/2019</t>
  </si>
  <si>
    <t>1326258D US Equity</t>
  </si>
  <si>
    <t>DELUXE ENTERTAINMENT SERVICE</t>
  </si>
  <si>
    <t>10/03/2019</t>
  </si>
  <si>
    <t>Film Distribution</t>
  </si>
  <si>
    <t>11/06/2019</t>
  </si>
  <si>
    <t>453.00M</t>
  </si>
  <si>
    <t>988.00M</t>
  </si>
  <si>
    <t>3047910Z US Equity</t>
  </si>
  <si>
    <t>EP ENERGY CORP-CL A</t>
  </si>
  <si>
    <t>04.19B</t>
  </si>
  <si>
    <t>04.97B</t>
  </si>
  <si>
    <t>EPEGQ US Equity</t>
  </si>
  <si>
    <t>BAYOU STEEL BD HOLDINGS LLC</t>
  </si>
  <si>
    <t>10/01/2019</t>
  </si>
  <si>
    <t>136.47M</t>
  </si>
  <si>
    <t>143.56M</t>
  </si>
  <si>
    <t>0521644D US Equity</t>
  </si>
  <si>
    <t>EB HOLDINGS II INC</t>
  </si>
  <si>
    <t>09/30/2019</t>
  </si>
  <si>
    <t>01/17/2020</t>
  </si>
  <si>
    <t>01.18B</t>
  </si>
  <si>
    <t>02.62B</t>
  </si>
  <si>
    <t>0699264D US Equity</t>
  </si>
  <si>
    <t>FOREVER 21 INC</t>
  </si>
  <si>
    <t>09/29/2019</t>
  </si>
  <si>
    <t>05.38B</t>
  </si>
  <si>
    <t>536336Z US Equity</t>
  </si>
  <si>
    <t>CHOICE MANAGEMENT LLC</t>
  </si>
  <si>
    <t>09/17/2019</t>
  </si>
  <si>
    <t>1748831D US Equity</t>
  </si>
  <si>
    <t>GCX LTD</t>
  </si>
  <si>
    <t>09/15/2019</t>
  </si>
  <si>
    <t>1037523D BH Equity</t>
  </si>
  <si>
    <t>SHERIDAN HOLDING CO II LLC</t>
  </si>
  <si>
    <t>01.10B</t>
  </si>
  <si>
    <t>0566136D US Equity</t>
  </si>
  <si>
    <t>PURDUE PHARMA LP</t>
  </si>
  <si>
    <t>01.97B</t>
  </si>
  <si>
    <t>562.00M</t>
  </si>
  <si>
    <t>106180Z US Equity</t>
  </si>
  <si>
    <t>HOLLISTER CONSTRUCTION SERVI</t>
  </si>
  <si>
    <t>09/11/2019</t>
  </si>
  <si>
    <t>42.34M</t>
  </si>
  <si>
    <t>75.24M</t>
  </si>
  <si>
    <t>0885975D US Equity</t>
  </si>
  <si>
    <t>ALTA MESA RESOURCES INC-A</t>
  </si>
  <si>
    <t>Metallurgical Coal</t>
  </si>
  <si>
    <t>06/08/2020</t>
  </si>
  <si>
    <t>08.86M</t>
  </si>
  <si>
    <t>11.54M</t>
  </si>
  <si>
    <t>AMR US Equity</t>
  </si>
  <si>
    <t>FRED'S INC-CLASS A</t>
  </si>
  <si>
    <t>09/09/2019</t>
  </si>
  <si>
    <t>474.77M</t>
  </si>
  <si>
    <t>380.17M</t>
  </si>
  <si>
    <t>FREDEUR XT Equity</t>
  </si>
  <si>
    <t>RAIT FUNDING LLC</t>
  </si>
  <si>
    <t>09/04/2019</t>
  </si>
  <si>
    <t>39.60M</t>
  </si>
  <si>
    <t>672.00M</t>
  </si>
  <si>
    <t>1191026D US Equity</t>
  </si>
  <si>
    <t>EPIC CO LLC</t>
  </si>
  <si>
    <t>08/26/2019</t>
  </si>
  <si>
    <t>34.62M</t>
  </si>
  <si>
    <t>146.45M</t>
  </si>
  <si>
    <t>1665288D US Equity</t>
  </si>
  <si>
    <t>HERMISTON FOODS LLC</t>
  </si>
  <si>
    <t>08/22/2019</t>
  </si>
  <si>
    <t>08/07/2018</t>
  </si>
  <si>
    <t>315.43M</t>
  </si>
  <si>
    <t>165.58M</t>
  </si>
  <si>
    <t>0178110D US Equity</t>
  </si>
  <si>
    <t>MAXCOM TELECOMUNICACIONES SA</t>
  </si>
  <si>
    <t>08/19/2019</t>
  </si>
  <si>
    <t>Wireline Local Services</t>
  </si>
  <si>
    <t>10/25/2019</t>
  </si>
  <si>
    <t>132.00M</t>
  </si>
  <si>
    <t>MXTSF US Equity</t>
  </si>
  <si>
    <t>MO/JAS CONSTRUCTION INC</t>
  </si>
  <si>
    <t>08/16/2019</t>
  </si>
  <si>
    <t>Building Products</t>
  </si>
  <si>
    <t>452.50k</t>
  </si>
  <si>
    <t>419.88k</t>
  </si>
  <si>
    <t>1740325D US Equity</t>
  </si>
  <si>
    <t>AVENUE STORES LLC</t>
  </si>
  <si>
    <t>30.49M</t>
  </si>
  <si>
    <t>74.72M</t>
  </si>
  <si>
    <t>0631417D US Equity</t>
  </si>
  <si>
    <t>SANCHEZ ENERGY CORP</t>
  </si>
  <si>
    <t>08/11/2019</t>
  </si>
  <si>
    <t>02.16B</t>
  </si>
  <si>
    <t>02.85B</t>
  </si>
  <si>
    <t>SNEC US Equity</t>
  </si>
  <si>
    <t>LOOT CRATE INC</t>
  </si>
  <si>
    <t>Toys &amp; Games - Online</t>
  </si>
  <si>
    <t>62.68M</t>
  </si>
  <si>
    <t>1410710D US Equity</t>
  </si>
  <si>
    <t>FURIE OPERATING ALASKA LLC</t>
  </si>
  <si>
    <t>08/09/2019</t>
  </si>
  <si>
    <t>22.95M</t>
  </si>
  <si>
    <t>502.27M</t>
  </si>
  <si>
    <t>1232741D US Equity</t>
  </si>
  <si>
    <t>HALCON RESOURCES CORP</t>
  </si>
  <si>
    <t>08/07/2019</t>
  </si>
  <si>
    <t>10/08/2019</t>
  </si>
  <si>
    <t>945.18M</t>
  </si>
  <si>
    <t>HKRS US Equity</t>
  </si>
  <si>
    <t>A'GACI LLC</t>
  </si>
  <si>
    <t>42.32M</t>
  </si>
  <si>
    <t>11.01M</t>
  </si>
  <si>
    <t>3716474Z US Equity</t>
  </si>
  <si>
    <t>JACK COOPER VENTURES INC</t>
  </si>
  <si>
    <t>08/06/2019</t>
  </si>
  <si>
    <t>Trucking</t>
  </si>
  <si>
    <t>41.86M</t>
  </si>
  <si>
    <t>533.74M</t>
  </si>
  <si>
    <t>1671533D US Equity</t>
  </si>
  <si>
    <t>BARNEYS NEW YORK INC</t>
  </si>
  <si>
    <t>457.00M</t>
  </si>
  <si>
    <t>377.00M</t>
  </si>
  <si>
    <t>0120812D US Equity</t>
  </si>
  <si>
    <t>PERKINS &amp; MARIE CALLENDER'S</t>
  </si>
  <si>
    <t>08/05/2019</t>
  </si>
  <si>
    <t>105.53M</t>
  </si>
  <si>
    <t>148.15M</t>
  </si>
  <si>
    <t>92836Z US Equity</t>
  </si>
  <si>
    <t>IPIC-GOLD CLASS ENTERTAINMEN</t>
  </si>
  <si>
    <t>158.72M</t>
  </si>
  <si>
    <t>277.95M</t>
  </si>
  <si>
    <t>4091053Z US Equity</t>
  </si>
  <si>
    <t>MATRA PETROLEUM USA INC</t>
  </si>
  <si>
    <t>07/31/2019</t>
  </si>
  <si>
    <t>Oil &amp; Natural Gas Mkt &amp; Trading</t>
  </si>
  <si>
    <t>76.00M</t>
  </si>
  <si>
    <t>1736874D US Equity</t>
  </si>
  <si>
    <t>TRUE HEALTH GROUP LLC</t>
  </si>
  <si>
    <t>07/30/2019</t>
  </si>
  <si>
    <t>157.68M</t>
  </si>
  <si>
    <t>1496390D US Equity</t>
  </si>
  <si>
    <t>THGH LIQUIDATING LLC</t>
  </si>
  <si>
    <t>1736508D US Equity</t>
  </si>
  <si>
    <t>HVI CAT CANYON INC</t>
  </si>
  <si>
    <t>07/25/2019</t>
  </si>
  <si>
    <t>322.24M</t>
  </si>
  <si>
    <t>246.67M</t>
  </si>
  <si>
    <t>6663716Z US Equity</t>
  </si>
  <si>
    <t>INVERNESS VILLAGE AN OKLAHOM</t>
  </si>
  <si>
    <t>07/22/2019</t>
  </si>
  <si>
    <t>62.30M</t>
  </si>
  <si>
    <t>174.90M</t>
  </si>
  <si>
    <t>139509MF US Equity</t>
  </si>
  <si>
    <t>CONSOLIDATED LAND HOLDINGS L</t>
  </si>
  <si>
    <t>Commercial Property Mgmt</t>
  </si>
  <si>
    <t>212.49M</t>
  </si>
  <si>
    <t>368.91M</t>
  </si>
  <si>
    <t>1734835D US Equity</t>
  </si>
  <si>
    <t>PES HOLDINGS LLC</t>
  </si>
  <si>
    <t>07/21/2019</t>
  </si>
  <si>
    <t>903.41M</t>
  </si>
  <si>
    <t>0759054D US Equity</t>
  </si>
  <si>
    <t>BLACKHAWK MINING LLC</t>
  </si>
  <si>
    <t>07/19/2019</t>
  </si>
  <si>
    <t>11/01/2019</t>
  </si>
  <si>
    <t>0506194D US Equity</t>
  </si>
  <si>
    <t>EMERGE ENERGY SERVICES LP</t>
  </si>
  <si>
    <t>07/15/2019</t>
  </si>
  <si>
    <t>12/20/2019</t>
  </si>
  <si>
    <t>329.39M</t>
  </si>
  <si>
    <t>266.08M</t>
  </si>
  <si>
    <t>EMESQ US Equity</t>
  </si>
  <si>
    <t>CHARMING CHARLIE INC</t>
  </si>
  <si>
    <t>07/11/2019</t>
  </si>
  <si>
    <t>Jewelry &amp; Watch - Online</t>
  </si>
  <si>
    <t>86.16M</t>
  </si>
  <si>
    <t>0131355D US Equity</t>
  </si>
  <si>
    <t>STEARNS HOLDINGS LLC</t>
  </si>
  <si>
    <t>07/09/2019</t>
  </si>
  <si>
    <t>01.16B</t>
  </si>
  <si>
    <t>0851428D US Equity</t>
  </si>
  <si>
    <t>RUI HOLDING CORP</t>
  </si>
  <si>
    <t>07/07/2019</t>
  </si>
  <si>
    <t>50.22M</t>
  </si>
  <si>
    <t>1730728D US Equity</t>
  </si>
  <si>
    <t>WEATHERFORD INTERNATIONAL PL</t>
  </si>
  <si>
    <t>07/01/2019</t>
  </si>
  <si>
    <t>12/13/2019</t>
  </si>
  <si>
    <t>06.52B</t>
  </si>
  <si>
    <t>08.35B</t>
  </si>
  <si>
    <t>WFT US Equity</t>
  </si>
  <si>
    <t>BLACKJEWEL LLC</t>
  </si>
  <si>
    <t>245.52M</t>
  </si>
  <si>
    <t>239.40M</t>
  </si>
  <si>
    <t>1562354D US Equity</t>
  </si>
  <si>
    <t>CENTER CITY HEALTHCARE LLC</t>
  </si>
  <si>
    <t>06/30/2019</t>
  </si>
  <si>
    <t>99.43M</t>
  </si>
  <si>
    <t>156.01M</t>
  </si>
  <si>
    <t>1729389D US Equity</t>
  </si>
  <si>
    <t>08/30/2019</t>
  </si>
  <si>
    <t>01.95B</t>
  </si>
  <si>
    <t>HDR HOLDING INC</t>
  </si>
  <si>
    <t>06/24/2019</t>
  </si>
  <si>
    <t>Natural Gas Storage</t>
  </si>
  <si>
    <t>128.50M</t>
  </si>
  <si>
    <t>92.69M</t>
  </si>
  <si>
    <t>1727550D US Equity</t>
  </si>
  <si>
    <t>JOERNS HEALTHCARE LLC</t>
  </si>
  <si>
    <t>08/21/2019</t>
  </si>
  <si>
    <t>319.50M</t>
  </si>
  <si>
    <t>426.50M</t>
  </si>
  <si>
    <t>1183937D US Equity</t>
  </si>
  <si>
    <t>LEGACY RESERVES INC</t>
  </si>
  <si>
    <t>06/18/2019</t>
  </si>
  <si>
    <t>12/11/2019</t>
  </si>
  <si>
    <t>01.68B</t>
  </si>
  <si>
    <t>LGCY US Equity</t>
  </si>
  <si>
    <t>P-D VALMIERA GLASS USA CORP</t>
  </si>
  <si>
    <t>06/17/2019</t>
  </si>
  <si>
    <t>126.92M</t>
  </si>
  <si>
    <t>215.20M</t>
  </si>
  <si>
    <t>1725913D US Equity</t>
  </si>
  <si>
    <t>CAMBRIAN COAL LLC</t>
  </si>
  <si>
    <t>06/16/2019</t>
  </si>
  <si>
    <t>300.00M</t>
  </si>
  <si>
    <t>1725556D US Equity</t>
  </si>
  <si>
    <t>CLARE OAKS</t>
  </si>
  <si>
    <t>06/11/2019</t>
  </si>
  <si>
    <t>25.41M</t>
  </si>
  <si>
    <t>84.88M</t>
  </si>
  <si>
    <t>84832MF US Equity</t>
  </si>
  <si>
    <t>INSYS THERAPEUTICS INC</t>
  </si>
  <si>
    <t>06/10/2019</t>
  </si>
  <si>
    <t>02.42B</t>
  </si>
  <si>
    <t>01.55B</t>
  </si>
  <si>
    <t>INSY LN Equity</t>
  </si>
  <si>
    <t>SPORTCO HOLDINGS INC</t>
  </si>
  <si>
    <t>Sporting Goods Stores</t>
  </si>
  <si>
    <t>04.80M</t>
  </si>
  <si>
    <t>284.25M</t>
  </si>
  <si>
    <t>1723984D US Equity</t>
  </si>
  <si>
    <t>FTD INC</t>
  </si>
  <si>
    <t>06/03/2019</t>
  </si>
  <si>
    <t>Flowers - Online</t>
  </si>
  <si>
    <t>312.70M</t>
  </si>
  <si>
    <t>374.90M</t>
  </si>
  <si>
    <t>FTDI US Equity</t>
  </si>
  <si>
    <t>FUSION CONNECT INC</t>
  </si>
  <si>
    <t>570.43M</t>
  </si>
  <si>
    <t>760.72M</t>
  </si>
  <si>
    <t>FSNN US Equity</t>
  </si>
  <si>
    <t>O'BENCO II LP</t>
  </si>
  <si>
    <t>179.12M</t>
  </si>
  <si>
    <t>112.31M</t>
  </si>
  <si>
    <t>0557635D US Equity</t>
  </si>
  <si>
    <t>SECURED CAPITAL PARTNERS LLC</t>
  </si>
  <si>
    <t>05/29/2019</t>
  </si>
  <si>
    <t>524.39M</t>
  </si>
  <si>
    <t>253.15M</t>
  </si>
  <si>
    <t>1721560D US Equity</t>
  </si>
  <si>
    <t>WHITE STAR PETROLEUM LLC</t>
  </si>
  <si>
    <t>05/28/2019</t>
  </si>
  <si>
    <t>346.80M</t>
  </si>
  <si>
    <t>0956644D US Equity</t>
  </si>
  <si>
    <t>PWR INVEST LP</t>
  </si>
  <si>
    <t>05/23/2019</t>
  </si>
  <si>
    <t>12/23/2020</t>
  </si>
  <si>
    <t>178.31M</t>
  </si>
  <si>
    <t>94.00M</t>
  </si>
  <si>
    <t>1719826D US Equity</t>
  </si>
  <si>
    <t>ELK PETROLEUM INC</t>
  </si>
  <si>
    <t>05/22/2019</t>
  </si>
  <si>
    <t>190.80M</t>
  </si>
  <si>
    <t>128.51M</t>
  </si>
  <si>
    <t>1457455D US Equity</t>
  </si>
  <si>
    <t>PWR OIL &amp; GAS GENERAL PARTNE</t>
  </si>
  <si>
    <t>1719674D US Equity</t>
  </si>
  <si>
    <t>AEGERION PHARMACEUTICALS INC</t>
  </si>
  <si>
    <t>05/20/2019</t>
  </si>
  <si>
    <t>09/24/2019</t>
  </si>
  <si>
    <t>358.45M</t>
  </si>
  <si>
    <t>499.05M</t>
  </si>
  <si>
    <t>AEGR US Equity</t>
  </si>
  <si>
    <t>EMPIRE GENERATING CO LLC</t>
  </si>
  <si>
    <t>05/19/2019</t>
  </si>
  <si>
    <t>568.00M</t>
  </si>
  <si>
    <t>373.00M</t>
  </si>
  <si>
    <t>0564026D US Equity</t>
  </si>
  <si>
    <t>HOLLANDER SLEEP PRODUCTS LLC</t>
  </si>
  <si>
    <t>09/13/2019</t>
  </si>
  <si>
    <t>287.50M</t>
  </si>
  <si>
    <t>349.00M</t>
  </si>
  <si>
    <t>0173929D US Equity</t>
  </si>
  <si>
    <t>ASPEN CLUB REDEVELOPMENT CO</t>
  </si>
  <si>
    <t>05/17/2019</t>
  </si>
  <si>
    <t>119.02M</t>
  </si>
  <si>
    <t>103.52M</t>
  </si>
  <si>
    <t>1718259D US Equity</t>
  </si>
  <si>
    <t>ASPEN CLUB &amp; SPA LLC\THE</t>
  </si>
  <si>
    <t>05/16/2019</t>
  </si>
  <si>
    <t>118.88M</t>
  </si>
  <si>
    <t>73.63M</t>
  </si>
  <si>
    <t>1717932D US Equity</t>
  </si>
  <si>
    <t>EDGEMARC ENERGY HOLDINGS LLC</t>
  </si>
  <si>
    <t>05/15/2019</t>
  </si>
  <si>
    <t>100.00M</t>
  </si>
  <si>
    <t>198.60M</t>
  </si>
  <si>
    <t>1717391D US Equity</t>
  </si>
  <si>
    <t>BRISTOW GROUP INC-RESTRICTED</t>
  </si>
  <si>
    <t>05/11/2019</t>
  </si>
  <si>
    <t>10/31/2019</t>
  </si>
  <si>
    <t>02.86B</t>
  </si>
  <si>
    <t>1772135D US Equity</t>
  </si>
  <si>
    <t>CLOUD PEAK ENERGY INC</t>
  </si>
  <si>
    <t>05/10/2019</t>
  </si>
  <si>
    <t>12/17/2019</t>
  </si>
  <si>
    <t>928.66M</t>
  </si>
  <si>
    <t>634.98M</t>
  </si>
  <si>
    <t>CLDP US Equity</t>
  </si>
  <si>
    <t>TRIANGLE PETROLEUM CORP</t>
  </si>
  <si>
    <t>05/08/2019</t>
  </si>
  <si>
    <t>06/21/2019</t>
  </si>
  <si>
    <t>TPLM US Equity</t>
  </si>
  <si>
    <t>HOSPITAL ACQUISITION LLC</t>
  </si>
  <si>
    <t>05/06/2019</t>
  </si>
  <si>
    <t>01/29/2021</t>
  </si>
  <si>
    <t>08.02M</t>
  </si>
  <si>
    <t>172.72M</t>
  </si>
  <si>
    <t>0629369D US Equity</t>
  </si>
  <si>
    <t>REGIONAL HEALTH/WA</t>
  </si>
  <si>
    <t>77.00M</t>
  </si>
  <si>
    <t>160.00M</t>
  </si>
  <si>
    <t>1630517D US Equity</t>
  </si>
  <si>
    <t>NEW COTAI HOLDINGS LLC</t>
  </si>
  <si>
    <t>05/01/2019</t>
  </si>
  <si>
    <t>310.12M</t>
  </si>
  <si>
    <t>447.50M</t>
  </si>
  <si>
    <t>0762137D US Equity</t>
  </si>
  <si>
    <t>SUNGARD AVAILABILITY SERVICE</t>
  </si>
  <si>
    <t>Financial Info Services</t>
  </si>
  <si>
    <t>05/03/2019</t>
  </si>
  <si>
    <t>496.00M</t>
  </si>
  <si>
    <t>0962310D US Equity</t>
  </si>
  <si>
    <t>KONA GRILL INC</t>
  </si>
  <si>
    <t>04/30/2019</t>
  </si>
  <si>
    <t>53.61M</t>
  </si>
  <si>
    <t>74.05M</t>
  </si>
  <si>
    <t>KONAQ US Equity</t>
  </si>
  <si>
    <t>WMC MORTGAGE LLC</t>
  </si>
  <si>
    <t>04/23/2019</t>
  </si>
  <si>
    <t>626.00k</t>
  </si>
  <si>
    <t>93.46M</t>
  </si>
  <si>
    <t>1712580D US Equity</t>
  </si>
  <si>
    <t>FUSE LLC</t>
  </si>
  <si>
    <t>04/22/2019</t>
  </si>
  <si>
    <t>201.20M</t>
  </si>
  <si>
    <t>242.00M</t>
  </si>
  <si>
    <t>1459905D US Equity</t>
  </si>
  <si>
    <t>ACHAOGEN INC</t>
  </si>
  <si>
    <t>04/15/2019</t>
  </si>
  <si>
    <t>91.61M</t>
  </si>
  <si>
    <t>119.96M</t>
  </si>
  <si>
    <t>AKAO US Equity</t>
  </si>
  <si>
    <t>JONES ENERGY INC - A</t>
  </si>
  <si>
    <t>04/14/2019</t>
  </si>
  <si>
    <t>405.58M</t>
  </si>
  <si>
    <t>01.12B</t>
  </si>
  <si>
    <t>JONE US Equity</t>
  </si>
  <si>
    <t>PINEY WOODS RESOURCES INC</t>
  </si>
  <si>
    <t>04/02/2019</t>
  </si>
  <si>
    <t>Private Equity</t>
  </si>
  <si>
    <t>113.61M</t>
  </si>
  <si>
    <t>1547241D US Equity</t>
  </si>
  <si>
    <t>SOUTHCROSS ENERGY PARTNERS L</t>
  </si>
  <si>
    <t>04/01/2019</t>
  </si>
  <si>
    <t>610.45M</t>
  </si>
  <si>
    <t>614.26M</t>
  </si>
  <si>
    <t>SXEE US Equity</t>
  </si>
  <si>
    <t>HEXION HOLDINGS LLC</t>
  </si>
  <si>
    <t>MPM US Equity</t>
  </si>
  <si>
    <t>VANGUARD NATURAL RESOURCES I</t>
  </si>
  <si>
    <t>03/31/2019</t>
  </si>
  <si>
    <t>07/16/2019</t>
  </si>
  <si>
    <t>01.48B</t>
  </si>
  <si>
    <t>01.20B</t>
  </si>
  <si>
    <t>VNRR US Equity</t>
  </si>
  <si>
    <t>SIZMEK INC</t>
  </si>
  <si>
    <t>03/29/2019</t>
  </si>
  <si>
    <t>184.86M</t>
  </si>
  <si>
    <t>281.66M</t>
  </si>
  <si>
    <t>SZMK US Equity</t>
  </si>
  <si>
    <t>PHI INC-VOTING</t>
  </si>
  <si>
    <t>03/14/2019</t>
  </si>
  <si>
    <t>PHII US Equity</t>
  </si>
  <si>
    <t>PHI AIR MEDICAL LLC</t>
  </si>
  <si>
    <t>393.31M</t>
  </si>
  <si>
    <t>706.78M</t>
  </si>
  <si>
    <t>0071657D US Equity</t>
  </si>
  <si>
    <t>CTI FOODS LLC</t>
  </si>
  <si>
    <t>03/11/2019</t>
  </si>
  <si>
    <t>667.00M</t>
  </si>
  <si>
    <t>655.00M</t>
  </si>
  <si>
    <t>0804300D US Equity</t>
  </si>
  <si>
    <t>Z GALLERIE LLC</t>
  </si>
  <si>
    <t>94.42M</t>
  </si>
  <si>
    <t>182.03M</t>
  </si>
  <si>
    <t>1085112D US Equity</t>
  </si>
  <si>
    <t>F&amp;W MEDIA INC</t>
  </si>
  <si>
    <t>03/10/2019</t>
  </si>
  <si>
    <t>04.58M</t>
  </si>
  <si>
    <t>115.00M</t>
  </si>
  <si>
    <t>219594Z US Equity</t>
  </si>
  <si>
    <t>AIR FORCE VILLAGE WEST INC</t>
  </si>
  <si>
    <t>76.23M</t>
  </si>
  <si>
    <t>7591379Z US Equity</t>
  </si>
  <si>
    <t>NEW TRINITY COAL INC</t>
  </si>
  <si>
    <t>03/04/2019</t>
  </si>
  <si>
    <t>118.36M</t>
  </si>
  <si>
    <t>153.60M</t>
  </si>
  <si>
    <t>1701220D US Equity</t>
  </si>
  <si>
    <t>WEATHERLY OIL &amp; GAS LLC</t>
  </si>
  <si>
    <t>02/28/2019</t>
  </si>
  <si>
    <t>121.60M</t>
  </si>
  <si>
    <t>104.65M</t>
  </si>
  <si>
    <t>1568792D US Equity</t>
  </si>
  <si>
    <t>WINDSTREAM HOLDINGS INC</t>
  </si>
  <si>
    <t>02/25/2019</t>
  </si>
  <si>
    <t>09/21/2020</t>
  </si>
  <si>
    <t>13.13B</t>
  </si>
  <si>
    <t>11.20B</t>
  </si>
  <si>
    <t>WIN US Equity</t>
  </si>
  <si>
    <t>ACETO CORP</t>
  </si>
  <si>
    <t>02/19/2019</t>
  </si>
  <si>
    <t>753.16M</t>
  </si>
  <si>
    <t>702.85M</t>
  </si>
  <si>
    <t>ACET US Equity</t>
  </si>
  <si>
    <t>PAYLESS HOLDINGS LLC</t>
  </si>
  <si>
    <t>02/18/2019</t>
  </si>
  <si>
    <t>Footwear Stores</t>
  </si>
  <si>
    <t>472.30M</t>
  </si>
  <si>
    <t>PAYH US Equity</t>
  </si>
  <si>
    <t>CFO MANAGEMENT HOLDINGS LLC</t>
  </si>
  <si>
    <t>02/17/2019</t>
  </si>
  <si>
    <t>1698066D US Equity</t>
  </si>
  <si>
    <t>BBPC LLC</t>
  </si>
  <si>
    <t>02/14/2019</t>
  </si>
  <si>
    <t>74.84M</t>
  </si>
  <si>
    <t>140.66M</t>
  </si>
  <si>
    <t>0872422D US Equity</t>
  </si>
  <si>
    <t>IMERYS TALC AMERICA INC</t>
  </si>
  <si>
    <t>02/13/2019</t>
  </si>
  <si>
    <t>101.97M</t>
  </si>
  <si>
    <t>69.69M</t>
  </si>
  <si>
    <t>1697499D US Equity</t>
  </si>
  <si>
    <t>TOTAL FINANCE INVESTMENT INC</t>
  </si>
  <si>
    <t>Auto Finance</t>
  </si>
  <si>
    <t>07/12/2019</t>
  </si>
  <si>
    <t>09.09M</t>
  </si>
  <si>
    <t>64.67M</t>
  </si>
  <si>
    <t>1697486D US Equity</t>
  </si>
  <si>
    <t>DECOR INTERMEDIATE HOLDINGS</t>
  </si>
  <si>
    <t>02/12/2019</t>
  </si>
  <si>
    <t>Home Furniture</t>
  </si>
  <si>
    <t>53.98M</t>
  </si>
  <si>
    <t>77.75M</t>
  </si>
  <si>
    <t>1697323D US Equity</t>
  </si>
  <si>
    <t>DECOR HOLDINGS INC</t>
  </si>
  <si>
    <t>70.39M</t>
  </si>
  <si>
    <t>0128240D US Equity</t>
  </si>
  <si>
    <t>DITECH HOLDING CORP</t>
  </si>
  <si>
    <t>02/11/2019</t>
  </si>
  <si>
    <t>12.34B</t>
  </si>
  <si>
    <t>12.28B</t>
  </si>
  <si>
    <t>DHCP US Equity</t>
  </si>
  <si>
    <t>NEW ENGLAND MOTOR FREIGHT IN</t>
  </si>
  <si>
    <t>02/03/2020</t>
  </si>
  <si>
    <t>160.28M</t>
  </si>
  <si>
    <t>126.43M</t>
  </si>
  <si>
    <t>7621051Z US Equity</t>
  </si>
  <si>
    <t>MDX-MDL HOLDINGS LLC</t>
  </si>
  <si>
    <t>02/10/2019</t>
  </si>
  <si>
    <t>Surgical &amp; Emergency Centers</t>
  </si>
  <si>
    <t>119.71k</t>
  </si>
  <si>
    <t>648.79M</t>
  </si>
  <si>
    <t>1696531D US Equity</t>
  </si>
  <si>
    <t>TRIDENT HOLDING CO LLC</t>
  </si>
  <si>
    <t>09/20/2019</t>
  </si>
  <si>
    <t>274.31k</t>
  </si>
  <si>
    <t>684.92M</t>
  </si>
  <si>
    <t>1397342D US Equity</t>
  </si>
  <si>
    <t>SQLC SENIOR LIVING CENTER AT</t>
  </si>
  <si>
    <t>02/08/2019</t>
  </si>
  <si>
    <t>53.00M</t>
  </si>
  <si>
    <t>118.00M</t>
  </si>
  <si>
    <t>86227MF US Equity</t>
  </si>
  <si>
    <t>AVADEL SPECIALTY PHARMACEUTI</t>
  </si>
  <si>
    <t>02/06/2019</t>
  </si>
  <si>
    <t>Pharmacies</t>
  </si>
  <si>
    <t>20.97M</t>
  </si>
  <si>
    <t>169.97M</t>
  </si>
  <si>
    <t>1695930D US Equity</t>
  </si>
  <si>
    <t>THINGS REMEMBERED INC</t>
  </si>
  <si>
    <t>06/25/2019</t>
  </si>
  <si>
    <t>54.27M</t>
  </si>
  <si>
    <t>173.22M</t>
  </si>
  <si>
    <t>865304Z US Equity</t>
  </si>
  <si>
    <t>ARSENAL ENERGY HOLDINGS LLC</t>
  </si>
  <si>
    <t>02/04/2019</t>
  </si>
  <si>
    <t>1695527D US Equity</t>
  </si>
  <si>
    <t>FULLBEAUTY BRANDS HOLDINGS C</t>
  </si>
  <si>
    <t>02/03/2019</t>
  </si>
  <si>
    <t>Women's Apparel</t>
  </si>
  <si>
    <t>02/07/2019</t>
  </si>
  <si>
    <t>990.00M</t>
  </si>
  <si>
    <t>1317220D US Equity</t>
  </si>
  <si>
    <t>DC SOLAR SOLUTIONS INC</t>
  </si>
  <si>
    <t>1695194D US Equity</t>
  </si>
  <si>
    <t>NOVUM PHARMA LLC</t>
  </si>
  <si>
    <t>09/03/2019</t>
  </si>
  <si>
    <t>19.40M</t>
  </si>
  <si>
    <t>53.10M</t>
  </si>
  <si>
    <t>1695141D US Equity</t>
  </si>
  <si>
    <t>CHARLOTTE RUSSE HOLDING INC</t>
  </si>
  <si>
    <t>998.50k</t>
  </si>
  <si>
    <t>112.18M</t>
  </si>
  <si>
    <t>1681507D US Equity</t>
  </si>
  <si>
    <t>ARPENI PRATAMA OCEAN LINE IN</t>
  </si>
  <si>
    <t>02/01/2019</t>
  </si>
  <si>
    <t>107.04M</t>
  </si>
  <si>
    <t>103.53M</t>
  </si>
  <si>
    <t>0308289D NA Equity</t>
  </si>
  <si>
    <t>MAYFLOWER COMMUNITIES</t>
  </si>
  <si>
    <t>01/30/2019</t>
  </si>
  <si>
    <t>41.42M</t>
  </si>
  <si>
    <t>139.48M</t>
  </si>
  <si>
    <t>0590231D US Equity</t>
  </si>
  <si>
    <t>P G &amp; E CORP</t>
  </si>
  <si>
    <t>01/29/2019</t>
  </si>
  <si>
    <t>71.39B</t>
  </si>
  <si>
    <t>51.69B</t>
  </si>
  <si>
    <t>PCG US Equity</t>
  </si>
  <si>
    <t>IPS WORLDWIDE LLC</t>
  </si>
  <si>
    <t>01/25/2019</t>
  </si>
  <si>
    <t>13.59M</t>
  </si>
  <si>
    <t>51.66M</t>
  </si>
  <si>
    <t>0221948D US Equity</t>
  </si>
  <si>
    <t>SAM KANE BEEF PROCESSORS LLC</t>
  </si>
  <si>
    <t>01/22/2019</t>
  </si>
  <si>
    <t>Meat Processing</t>
  </si>
  <si>
    <t>84.22M</t>
  </si>
  <si>
    <t>102.58M</t>
  </si>
  <si>
    <t>7611419Z US Equity</t>
  </si>
  <si>
    <t>MAREMONT CORP</t>
  </si>
  <si>
    <t>1353920D US Equity</t>
  </si>
  <si>
    <t>GYMBOREE GROUP INC</t>
  </si>
  <si>
    <t>01/17/2019</t>
  </si>
  <si>
    <t>34.50M</t>
  </si>
  <si>
    <t>394.03M</t>
  </si>
  <si>
    <t>1691694D US Equity</t>
  </si>
  <si>
    <t>SHOPKO STORES INC</t>
  </si>
  <si>
    <t>01/16/2019</t>
  </si>
  <si>
    <t>67.30M</t>
  </si>
  <si>
    <t>401.47M</t>
  </si>
  <si>
    <t>SKO US Equity</t>
  </si>
  <si>
    <t>SPECIALTY RETAIL SHOPS HOLDI</t>
  </si>
  <si>
    <t>0176009D US Equity</t>
  </si>
  <si>
    <t>WHITE EAGLE ASSET PORTFOLIO</t>
  </si>
  <si>
    <t>12/13/2018</t>
  </si>
  <si>
    <t>06/19/2019</t>
  </si>
  <si>
    <t>0949133D US Equity</t>
  </si>
  <si>
    <t>12/12/2018</t>
  </si>
  <si>
    <t>02/15/2019</t>
  </si>
  <si>
    <t>PARKER DRILLING CO</t>
  </si>
  <si>
    <t>03/26/2019</t>
  </si>
  <si>
    <t>937.22M</t>
  </si>
  <si>
    <t>695.49M</t>
  </si>
  <si>
    <t>PKD US Equity</t>
  </si>
  <si>
    <t>CHECKOUT HOLDING CORP</t>
  </si>
  <si>
    <t>Market Research &amp; Consulting</t>
  </si>
  <si>
    <t>8131712Z US Equity</t>
  </si>
  <si>
    <t>SYNERGY PHARMACEUTICALS INC</t>
  </si>
  <si>
    <t>910.81M</t>
  </si>
  <si>
    <t>139.18M</t>
  </si>
  <si>
    <t>SGYP US Equity</t>
  </si>
  <si>
    <t>USA GYMNASTICS</t>
  </si>
  <si>
    <t>12/05/2018</t>
  </si>
  <si>
    <t>0308431Z US Equity</t>
  </si>
  <si>
    <t>L REIT LTD</t>
  </si>
  <si>
    <t>74.00M</t>
  </si>
  <si>
    <t>68.50M</t>
  </si>
  <si>
    <t>1369921D US Equity</t>
  </si>
  <si>
    <t>SENIOR CARE CENTERS LLC</t>
  </si>
  <si>
    <t>12/04/2018</t>
  </si>
  <si>
    <t>267.89M</t>
  </si>
  <si>
    <t>0213683D US Equity</t>
  </si>
  <si>
    <t>FAIRWAY ENERGY LP</t>
  </si>
  <si>
    <t>11/26/2018</t>
  </si>
  <si>
    <t>Oil &amp; Liquid Rich Gas Pipelines</t>
  </si>
  <si>
    <t>393.27M</t>
  </si>
  <si>
    <t>126.91M</t>
  </si>
  <si>
    <t>FRWYZ US Equity</t>
  </si>
  <si>
    <t>WAYPOINT LEASING IRELAND LTD</t>
  </si>
  <si>
    <t>11/25/2018</t>
  </si>
  <si>
    <t>01.23B</t>
  </si>
  <si>
    <t>0898009D ID Equity</t>
  </si>
  <si>
    <t>WAYPOINT LEASING HOLDINGS LT</t>
  </si>
  <si>
    <t>Transp Equip Finance &amp; Leasing</t>
  </si>
  <si>
    <t>485.74M</t>
  </si>
  <si>
    <t>938.79M</t>
  </si>
  <si>
    <t>1108064D KY Equity</t>
  </si>
  <si>
    <t>NATIONAL AUTO LENDERS INC</t>
  </si>
  <si>
    <t>11/23/2018</t>
  </si>
  <si>
    <t>06/01/2019</t>
  </si>
  <si>
    <t>69.14M</t>
  </si>
  <si>
    <t>1679065D US Equity</t>
  </si>
  <si>
    <t>LBI MEDIA INC</t>
  </si>
  <si>
    <t>11/21/2018</t>
  </si>
  <si>
    <t>Local TV &amp; Radio Broadcast</t>
  </si>
  <si>
    <t>10/15/2019</t>
  </si>
  <si>
    <t>60.46M</t>
  </si>
  <si>
    <t>503.15M</t>
  </si>
  <si>
    <t>105424Z US Equity</t>
  </si>
  <si>
    <t>LIBERMAN BROADCASTING INC-A</t>
  </si>
  <si>
    <t>LBIM US Equity</t>
  </si>
  <si>
    <t>DAVID'S BRIDAL INC</t>
  </si>
  <si>
    <t>11/19/2018</t>
  </si>
  <si>
    <t>01/18/2019</t>
  </si>
  <si>
    <t>ADVANCED SPORTS ENTERPRISES</t>
  </si>
  <si>
    <t>11/16/2018</t>
  </si>
  <si>
    <t>Bicycles &amp; Parts</t>
  </si>
  <si>
    <t>15.40M</t>
  </si>
  <si>
    <t>90.97M</t>
  </si>
  <si>
    <t>1677553D US Equity</t>
  </si>
  <si>
    <t>OKLAHOMA PROCURE MANAGEMENT</t>
  </si>
  <si>
    <t>11/15/2018</t>
  </si>
  <si>
    <t>06/14/2019</t>
  </si>
  <si>
    <t>43.59M</t>
  </si>
  <si>
    <t>139.71M</t>
  </si>
  <si>
    <t>1202695D US Equity</t>
  </si>
  <si>
    <t>CAFE HOLDINGS CORP</t>
  </si>
  <si>
    <t>Fast Casual Restaurants</t>
  </si>
  <si>
    <t>23.00M</t>
  </si>
  <si>
    <t>1677378D US Equity</t>
  </si>
  <si>
    <t>SEATTLE PROTON CENTER LLC</t>
  </si>
  <si>
    <t>11/14/2018</t>
  </si>
  <si>
    <t>49.78M</t>
  </si>
  <si>
    <t>173.41M</t>
  </si>
  <si>
    <t>1436006D US Equity</t>
  </si>
  <si>
    <t>ZACKY &amp; SONS POULTRY LLC</t>
  </si>
  <si>
    <t>11/13/2018</t>
  </si>
  <si>
    <t>Poultry Processing</t>
  </si>
  <si>
    <t>39.95M</t>
  </si>
  <si>
    <t>85.82M</t>
  </si>
  <si>
    <t>0877886D US Equity</t>
  </si>
  <si>
    <t>ALL AMERICAN OIL &amp; GAS INC</t>
  </si>
  <si>
    <t>11/12/2018</t>
  </si>
  <si>
    <t>06/06/2019</t>
  </si>
  <si>
    <t>15.33M</t>
  </si>
  <si>
    <t>160.11M</t>
  </si>
  <si>
    <t>363397Z US Equity</t>
  </si>
  <si>
    <t>TACO BUENO RESTAURANTS INC</t>
  </si>
  <si>
    <t>11/06/2018</t>
  </si>
  <si>
    <t>12/31/2018</t>
  </si>
  <si>
    <t>09.89k</t>
  </si>
  <si>
    <t>105.06M</t>
  </si>
  <si>
    <t>1349859D US Equity</t>
  </si>
  <si>
    <t>PETROQUEST ENERGY INC</t>
  </si>
  <si>
    <t>07.06k</t>
  </si>
  <si>
    <t>355.10M</t>
  </si>
  <si>
    <t>PQUE US Equity</t>
  </si>
  <si>
    <t>AEGEAN MARINE PETROLEUM NETW</t>
  </si>
  <si>
    <t>Marine Support Services</t>
  </si>
  <si>
    <t>04/03/2019</t>
  </si>
  <si>
    <t>348.12M</t>
  </si>
  <si>
    <t>988.46M</t>
  </si>
  <si>
    <t>ANW US Equity</t>
  </si>
  <si>
    <t>PROMISE HEALTHCARE GROUP LLC</t>
  </si>
  <si>
    <t>11/05/2018</t>
  </si>
  <si>
    <t>488.27M</t>
  </si>
  <si>
    <t>77.65M</t>
  </si>
  <si>
    <t>1672851D US Equity</t>
  </si>
  <si>
    <t>PGHC HOLDINGS INC</t>
  </si>
  <si>
    <t>92.55M</t>
  </si>
  <si>
    <t>1672466D US Equity</t>
  </si>
  <si>
    <t>REPUBLIC METALS REFINING COR</t>
  </si>
  <si>
    <t>11/02/2018</t>
  </si>
  <si>
    <t>Fabricated Metal</t>
  </si>
  <si>
    <t>174.77M</t>
  </si>
  <si>
    <t>265.10M</t>
  </si>
  <si>
    <t>1672273D US Equity</t>
  </si>
  <si>
    <t>DIXIE ELECTRIC LLC</t>
  </si>
  <si>
    <t>Infrastructure Construction</t>
  </si>
  <si>
    <t>12/21/2018</t>
  </si>
  <si>
    <t>145.30M</t>
  </si>
  <si>
    <t>316.40M</t>
  </si>
  <si>
    <t>0925549D US Equity</t>
  </si>
  <si>
    <t>GASTAR EXPLORATION LTD</t>
  </si>
  <si>
    <t>10/31/2018</t>
  </si>
  <si>
    <t>341.50M</t>
  </si>
  <si>
    <t>453.80M</t>
  </si>
  <si>
    <t>GSTC US Equity</t>
  </si>
  <si>
    <t>EGALET CORP</t>
  </si>
  <si>
    <t>10/30/2018</t>
  </si>
  <si>
    <t>01/31/2019</t>
  </si>
  <si>
    <t>99.98M</t>
  </si>
  <si>
    <t>143.34M</t>
  </si>
  <si>
    <t>EGLT US Equity</t>
  </si>
  <si>
    <t>WOODLAWN COMMUNITY DEVELOPME</t>
  </si>
  <si>
    <t>10/24/2018</t>
  </si>
  <si>
    <t>65.60M</t>
  </si>
  <si>
    <t>0353683D US Equity</t>
  </si>
  <si>
    <t>WELDED CONSTRUCTION LP</t>
  </si>
  <si>
    <t>10/22/2018</t>
  </si>
  <si>
    <t>03.27M</t>
  </si>
  <si>
    <t>182.32M</t>
  </si>
  <si>
    <t>3645255Z US Equity</t>
  </si>
  <si>
    <t>SORENSON MEDIA INC</t>
  </si>
  <si>
    <t>10/16/2018</t>
  </si>
  <si>
    <t>02.27M</t>
  </si>
  <si>
    <t>155.96M</t>
  </si>
  <si>
    <t>1237388D US Equity</t>
  </si>
  <si>
    <t>SEARS HOLDINGS CORP</t>
  </si>
  <si>
    <t>10/15/2018</t>
  </si>
  <si>
    <t>06.94B</t>
  </si>
  <si>
    <t>11.34B</t>
  </si>
  <si>
    <t>SHLDQ US Equity</t>
  </si>
  <si>
    <t>MISSION COAL CO LLC</t>
  </si>
  <si>
    <t>10/14/2018</t>
  </si>
  <si>
    <t>04/29/2019</t>
  </si>
  <si>
    <t>02.62M</t>
  </si>
  <si>
    <t>175.70M</t>
  </si>
  <si>
    <t>1664849D US Equity</t>
  </si>
  <si>
    <t>WESTMORELAND COAL CO</t>
  </si>
  <si>
    <t>10/09/2018</t>
  </si>
  <si>
    <t>Bitum Coal &amp; Lignite Surface</t>
  </si>
  <si>
    <t>03/15/2019</t>
  </si>
  <si>
    <t>770.46M</t>
  </si>
  <si>
    <t>01.43B</t>
  </si>
  <si>
    <t>WLBA US Equity</t>
  </si>
  <si>
    <t>ONE AVIATION CORP</t>
  </si>
  <si>
    <t>Aircraft</t>
  </si>
  <si>
    <t>94.83M</t>
  </si>
  <si>
    <t>336.37M</t>
  </si>
  <si>
    <t>1576189D US Equity</t>
  </si>
  <si>
    <t>SILVERADO STAGES INC</t>
  </si>
  <si>
    <t>10/05/2018</t>
  </si>
  <si>
    <t>Bus Transportation</t>
  </si>
  <si>
    <t>64.79M</t>
  </si>
  <si>
    <t>60.65M</t>
  </si>
  <si>
    <t>1038821D US Equity</t>
  </si>
  <si>
    <t>MATTRESS FIRM INC</t>
  </si>
  <si>
    <t>144062Z US Equity</t>
  </si>
  <si>
    <t>ATD CORP</t>
  </si>
  <si>
    <t>10/04/2018</t>
  </si>
  <si>
    <t>Tire Wholesalers</t>
  </si>
  <si>
    <t>ATD US Equity</t>
  </si>
  <si>
    <t>FRANCIS' DRILLING FLUIDS LTD</t>
  </si>
  <si>
    <t>09/29/2018</t>
  </si>
  <si>
    <t>86.95M</t>
  </si>
  <si>
    <t>84.82M</t>
  </si>
  <si>
    <t>3713671Z US Equity</t>
  </si>
  <si>
    <t>DALMATIAN FIRE EQUIPMENT INC</t>
  </si>
  <si>
    <t>09/24/2018</t>
  </si>
  <si>
    <t>Computer &amp; Software Whslrs</t>
  </si>
  <si>
    <t>1656392D US Equity</t>
  </si>
  <si>
    <t>VEROBLUE FARMS USA INC</t>
  </si>
  <si>
    <t>09/21/2018</t>
  </si>
  <si>
    <t>Industrial Tanks &amp; Storage</t>
  </si>
  <si>
    <t>250.35k</t>
  </si>
  <si>
    <t>55.07M</t>
  </si>
  <si>
    <t>1656087D US Equity</t>
  </si>
  <si>
    <t>EI LLC</t>
  </si>
  <si>
    <t>09/07/2018</t>
  </si>
  <si>
    <t>0897523D US Equity</t>
  </si>
  <si>
    <t>OPEN ROAD FILMS LLC</t>
  </si>
  <si>
    <t>09/06/2018</t>
  </si>
  <si>
    <t>39.07M</t>
  </si>
  <si>
    <t>191.47M</t>
  </si>
  <si>
    <t>0811546D US Equity</t>
  </si>
  <si>
    <t>VERITY HEALTH SYSTEM OF CALI</t>
  </si>
  <si>
    <t>08/31/2018</t>
  </si>
  <si>
    <t>597.74M</t>
  </si>
  <si>
    <t>680.66M</t>
  </si>
  <si>
    <t>7591931Z US Equity</t>
  </si>
  <si>
    <t>URBAN OAKS BUILDERS LLC</t>
  </si>
  <si>
    <t>13.02M</t>
  </si>
  <si>
    <t>55.97M</t>
  </si>
  <si>
    <t>0897449D US Equity</t>
  </si>
  <si>
    <t>CURAE HEALTH INC</t>
  </si>
  <si>
    <t>08/24/2018</t>
  </si>
  <si>
    <t>12.64M</t>
  </si>
  <si>
    <t>57.02M</t>
  </si>
  <si>
    <t>1446128D US Equity</t>
  </si>
  <si>
    <t>CITATION NORTHSTAR CENTER LL</t>
  </si>
  <si>
    <t>08/14/2018</t>
  </si>
  <si>
    <t>61.73M</t>
  </si>
  <si>
    <t>55.65M</t>
  </si>
  <si>
    <t>1646932D US Equity</t>
  </si>
  <si>
    <t>ARALEZ PHARMACEUTICALS US IN</t>
  </si>
  <si>
    <t>08/10/2018</t>
  </si>
  <si>
    <t>383.00M</t>
  </si>
  <si>
    <t>1453639D US Equity</t>
  </si>
  <si>
    <t>SAMUELS JEWELERS INC</t>
  </si>
  <si>
    <t>Jewelry Stores</t>
  </si>
  <si>
    <t>182.81M</t>
  </si>
  <si>
    <t>110.60M</t>
  </si>
  <si>
    <t>SMJWQ US Equity</t>
  </si>
  <si>
    <t>RED FORK USA INVESTMENTS INC</t>
  </si>
  <si>
    <t>204.07M</t>
  </si>
  <si>
    <t>190.01M</t>
  </si>
  <si>
    <t>1027146D US Equity</t>
  </si>
  <si>
    <t>J&amp;M SALES INC</t>
  </si>
  <si>
    <t>08/06/2018</t>
  </si>
  <si>
    <t>271.49M</t>
  </si>
  <si>
    <t>371.64M</t>
  </si>
  <si>
    <t>0728944D US Equity</t>
  </si>
  <si>
    <t>RM HOLDCO LLC</t>
  </si>
  <si>
    <t>08/05/2018</t>
  </si>
  <si>
    <t>123.51M</t>
  </si>
  <si>
    <t>95.44M</t>
  </si>
  <si>
    <t>1645304D US Equity</t>
  </si>
  <si>
    <t>BROOKSTONE HOLDINGS CORP</t>
  </si>
  <si>
    <t>08/02/2018</t>
  </si>
  <si>
    <t>06.13M</t>
  </si>
  <si>
    <t>43.49M</t>
  </si>
  <si>
    <t>0966777D US Equity</t>
  </si>
  <si>
    <t>HERITAGE HOME GROUP LLC</t>
  </si>
  <si>
    <t>07/29/2018</t>
  </si>
  <si>
    <t>263.51M</t>
  </si>
  <si>
    <t>494.50M</t>
  </si>
  <si>
    <t>0931038D US Equity</t>
  </si>
  <si>
    <t>W RESOURCES LLC</t>
  </si>
  <si>
    <t>07/23/2018</t>
  </si>
  <si>
    <t>53.17M</t>
  </si>
  <si>
    <t>1642822D US Equity</t>
  </si>
  <si>
    <t>NORDAM GROUP INC/THE</t>
  </si>
  <si>
    <t>07/22/2018</t>
  </si>
  <si>
    <t>04/09/2019</t>
  </si>
  <si>
    <t>450.77M</t>
  </si>
  <si>
    <t>367.89M</t>
  </si>
  <si>
    <t>951227Z US Equity</t>
  </si>
  <si>
    <t>WCR DEVELOPMENT CO LLC</t>
  </si>
  <si>
    <t>07/20/2018</t>
  </si>
  <si>
    <t>07.50M</t>
  </si>
  <si>
    <t>224.00M</t>
  </si>
  <si>
    <t>1642818D US Equity</t>
  </si>
  <si>
    <t>FALLS EVENT CENTER LLC/THE</t>
  </si>
  <si>
    <t>07/11/2018</t>
  </si>
  <si>
    <t>49.80M</t>
  </si>
  <si>
    <t>97.31M</t>
  </si>
  <si>
    <t>1508419D US Equity</t>
  </si>
  <si>
    <t>WASHINGTON INVENTORY SERVICE</t>
  </si>
  <si>
    <t>07/02/2018</t>
  </si>
  <si>
    <t>04.36M</t>
  </si>
  <si>
    <t>126.03M</t>
  </si>
  <si>
    <t>21765Z US Equity</t>
  </si>
  <si>
    <t>NEW MACH GEN LLC</t>
  </si>
  <si>
    <t>06/11/2018</t>
  </si>
  <si>
    <t>38.26M</t>
  </si>
  <si>
    <t>708.89M</t>
  </si>
  <si>
    <t>1368622D US Equity</t>
  </si>
  <si>
    <t>LAKEPOINT LAND LLC</t>
  </si>
  <si>
    <t>1626804D US Equity</t>
  </si>
  <si>
    <t>BLUE EAGLE FARMING LLC</t>
  </si>
  <si>
    <t>06/08/2018</t>
  </si>
  <si>
    <t>02.97M</t>
  </si>
  <si>
    <t>384.96M</t>
  </si>
  <si>
    <t>1626534D US Equity</t>
  </si>
  <si>
    <t>TWIN RINKS AT EISENHOWER LLC</t>
  </si>
  <si>
    <t>08/23/2016</t>
  </si>
  <si>
    <t>605.42k</t>
  </si>
  <si>
    <t>52.08M</t>
  </si>
  <si>
    <t>1285264D US Equity</t>
  </si>
  <si>
    <t>COLOR SPOT HOLDINGS INC</t>
  </si>
  <si>
    <t>05/29/2018</t>
  </si>
  <si>
    <t>197.83M</t>
  </si>
  <si>
    <t>118.34M</t>
  </si>
  <si>
    <t>1623443D US Equity</t>
  </si>
  <si>
    <t>EBH TOPCO LLC</t>
  </si>
  <si>
    <t>05/23/2018</t>
  </si>
  <si>
    <t>Psych &amp; Substance Abuse Hosp</t>
  </si>
  <si>
    <t>03/01/2019</t>
  </si>
  <si>
    <t>49.40M</t>
  </si>
  <si>
    <t>207.30M</t>
  </si>
  <si>
    <t>1621717D US Equity</t>
  </si>
  <si>
    <t>WAY TO GROW INC</t>
  </si>
  <si>
    <t>05/18/2018</t>
  </si>
  <si>
    <t>Nursery &amp; Garden Centers</t>
  </si>
  <si>
    <t>1620917D US Equity</t>
  </si>
  <si>
    <t>REX ENERGY CORP</t>
  </si>
  <si>
    <t>11/27/2018</t>
  </si>
  <si>
    <t>891.95M</t>
  </si>
  <si>
    <t>REXX US Equity</t>
  </si>
  <si>
    <t>MODERN VIDEOFILM INC</t>
  </si>
  <si>
    <t>05/16/2018</t>
  </si>
  <si>
    <t>12.62M</t>
  </si>
  <si>
    <t>179.48M</t>
  </si>
  <si>
    <t>0126197D US Equity</t>
  </si>
  <si>
    <t>ENDURO RESOURCE PARTNERS LLC</t>
  </si>
  <si>
    <t>05/15/2018</t>
  </si>
  <si>
    <t>09/05/2018</t>
  </si>
  <si>
    <t>349.89M</t>
  </si>
  <si>
    <t>9885865Q US Equity</t>
  </si>
  <si>
    <t>05/14/2018</t>
  </si>
  <si>
    <t>182.40M</t>
  </si>
  <si>
    <t>353.58M</t>
  </si>
  <si>
    <t>VIDEOLOGY INC</t>
  </si>
  <si>
    <t>05/10/2018</t>
  </si>
  <si>
    <t>17.41M</t>
  </si>
  <si>
    <t>79.67M</t>
  </si>
  <si>
    <t>0571859D US Equity</t>
  </si>
  <si>
    <t>RMH FRANCHISE HOLDINGS INC</t>
  </si>
  <si>
    <t>05/08/2018</t>
  </si>
  <si>
    <t>119.71M</t>
  </si>
  <si>
    <t>102.16M</t>
  </si>
  <si>
    <t>1067147D US Equity</t>
  </si>
  <si>
    <t>RELATIVITY MEDIA LLC</t>
  </si>
  <si>
    <t>05/03/2018</t>
  </si>
  <si>
    <t>Film &amp; TV Production</t>
  </si>
  <si>
    <t>01.92M</t>
  </si>
  <si>
    <t>169.09M</t>
  </si>
  <si>
    <t>3154723Z US Equity</t>
  </si>
  <si>
    <t>ACUSPORT CORP</t>
  </si>
  <si>
    <t>05/01/2018</t>
  </si>
  <si>
    <t>Sporting Goods</t>
  </si>
  <si>
    <t>61.77M</t>
  </si>
  <si>
    <t>72.98M</t>
  </si>
  <si>
    <t>0083585D US Equity</t>
  </si>
  <si>
    <t>GIBSON BRANDS INC</t>
  </si>
  <si>
    <t>Music Instruments</t>
  </si>
  <si>
    <t>11/01/2018</t>
  </si>
  <si>
    <t>716.52M</t>
  </si>
  <si>
    <t>761011Z US Equity</t>
  </si>
  <si>
    <t>ERIN ENERGY CORP</t>
  </si>
  <si>
    <t>04/25/2018</t>
  </si>
  <si>
    <t>247.54M</t>
  </si>
  <si>
    <t>628.72M</t>
  </si>
  <si>
    <t>ERINQ US Equity</t>
  </si>
  <si>
    <t>BERTUCCI'S HOLDINGS INC</t>
  </si>
  <si>
    <t>04/15/2018</t>
  </si>
  <si>
    <t>Casual Rest - Franchise</t>
  </si>
  <si>
    <t>66.42M</t>
  </si>
  <si>
    <t>1611625D US Equity</t>
  </si>
  <si>
    <t>NINE WEST HOLDINGS INC</t>
  </si>
  <si>
    <t>04/06/2018</t>
  </si>
  <si>
    <t>03/20/2019</t>
  </si>
  <si>
    <t>412.60M</t>
  </si>
  <si>
    <t>02.65B</t>
  </si>
  <si>
    <t>0290958D US Equity</t>
  </si>
  <si>
    <t>VIDEO EQUIPMENT RENTALS LLC</t>
  </si>
  <si>
    <t>04/05/2018</t>
  </si>
  <si>
    <t>Consumer Elec &amp; Applc Rental</t>
  </si>
  <si>
    <t>08/21/2018</t>
  </si>
  <si>
    <t>760.77M</t>
  </si>
  <si>
    <t>1370505D US Equity</t>
  </si>
  <si>
    <t>EV ENERGY PARTNERS LP</t>
  </si>
  <si>
    <t>04/02/2018</t>
  </si>
  <si>
    <t>06/04/2018</t>
  </si>
  <si>
    <t>EVEP US Equity</t>
  </si>
  <si>
    <t>FIRSTENERGY SOLUTIONS CORP</t>
  </si>
  <si>
    <t>03/31/2018</t>
  </si>
  <si>
    <t>02/27/2019</t>
  </si>
  <si>
    <t>07.24B</t>
  </si>
  <si>
    <t>2281041Z US Equity</t>
  </si>
  <si>
    <t>SOUTHEASTERN GROCERS LLC</t>
  </si>
  <si>
    <t>03/27/2018</t>
  </si>
  <si>
    <t>05/31/2018</t>
  </si>
  <si>
    <t>810.00M</t>
  </si>
  <si>
    <t>SEG US Equity</t>
  </si>
  <si>
    <t>03/25/2018</t>
  </si>
  <si>
    <t>SUMMIT FINANCIAL CORP</t>
  </si>
  <si>
    <t>03/23/2018</t>
  </si>
  <si>
    <t>136.62M</t>
  </si>
  <si>
    <t>130.42M</t>
  </si>
  <si>
    <t>1558637D US Equity</t>
  </si>
  <si>
    <t>MGTF RADIO CO LLC</t>
  </si>
  <si>
    <t>03/20/2018</t>
  </si>
  <si>
    <t>106.76M</t>
  </si>
  <si>
    <t>62.44M</t>
  </si>
  <si>
    <t>1585270D US Equity</t>
  </si>
  <si>
    <t>TOYS R US PROPERTY CO I LLC</t>
  </si>
  <si>
    <t>Single Tenant Own &amp; Develop</t>
  </si>
  <si>
    <t>03/08/2019</t>
  </si>
  <si>
    <t>65.38M</t>
  </si>
  <si>
    <t>858.56M</t>
  </si>
  <si>
    <t>0391391Z US Equity</t>
  </si>
  <si>
    <t>CLAIRE'S STORES INC</t>
  </si>
  <si>
    <t>03/19/2018</t>
  </si>
  <si>
    <t>10/12/2018</t>
  </si>
  <si>
    <t>62.02M</t>
  </si>
  <si>
    <t>02.41B</t>
  </si>
  <si>
    <t>CLE US Equity</t>
  </si>
  <si>
    <t>WEINSTEIN CO LLC/THE</t>
  </si>
  <si>
    <t>571372Z US Equity</t>
  </si>
  <si>
    <t>CONSTELLATION HEALTHCARE TEC</t>
  </si>
  <si>
    <t>03/17/2018</t>
  </si>
  <si>
    <t>245.90M</t>
  </si>
  <si>
    <t>CHT LN Equity</t>
  </si>
  <si>
    <t>ORION HEALTHCORP INC</t>
  </si>
  <si>
    <t>03/16/2018</t>
  </si>
  <si>
    <t>10.53M</t>
  </si>
  <si>
    <t>161.24M</t>
  </si>
  <si>
    <t>ORNHQ US Equity</t>
  </si>
  <si>
    <t>IHEARTMEDIA INC</t>
  </si>
  <si>
    <t>03/14/2018</t>
  </si>
  <si>
    <t>Radio Networks</t>
  </si>
  <si>
    <t>12.26B</t>
  </si>
  <si>
    <t>20.33B</t>
  </si>
  <si>
    <t>IHRT US Equity</t>
  </si>
  <si>
    <t>OREXIGEN THERAPEUTICS INC</t>
  </si>
  <si>
    <t>03/12/2018</t>
  </si>
  <si>
    <t>05/31/2019</t>
  </si>
  <si>
    <t>157.59M</t>
  </si>
  <si>
    <t>272.26M</t>
  </si>
  <si>
    <t>OREX US Equity</t>
  </si>
  <si>
    <t>ZOHAR CDO 2003-1 CORP</t>
  </si>
  <si>
    <t>03/11/2018</t>
  </si>
  <si>
    <t>625.88M</t>
  </si>
  <si>
    <t>1344629D US Equity</t>
  </si>
  <si>
    <t>ZOHAR III CORP</t>
  </si>
  <si>
    <t>991.44M</t>
  </si>
  <si>
    <t>1583702D US Equity</t>
  </si>
  <si>
    <t>MIAMI INTERNATIONAL MEDICAL</t>
  </si>
  <si>
    <t>03/09/2018</t>
  </si>
  <si>
    <t>21.40M</t>
  </si>
  <si>
    <t>68.47M</t>
  </si>
  <si>
    <t>1583695D US Equity</t>
  </si>
  <si>
    <t>POINTE SDMU LP</t>
  </si>
  <si>
    <t>03/08/2018</t>
  </si>
  <si>
    <t>267.51M</t>
  </si>
  <si>
    <t>56.24M</t>
  </si>
  <si>
    <t>1583633D US Equity</t>
  </si>
  <si>
    <t>HGIM CORP</t>
  </si>
  <si>
    <t>03/07/2018</t>
  </si>
  <si>
    <t>0876675D US Equity</t>
  </si>
  <si>
    <t>WALKING CO HOLDINGS INC/THE</t>
  </si>
  <si>
    <t>03/06/2018</t>
  </si>
  <si>
    <t>06/29/2018</t>
  </si>
  <si>
    <t>71.20k</t>
  </si>
  <si>
    <t>53.45M</t>
  </si>
  <si>
    <t>WALKQ US Equity</t>
  </si>
  <si>
    <t>4 WEST HOLDINGS INC</t>
  </si>
  <si>
    <t>156.20M</t>
  </si>
  <si>
    <t>84.67M</t>
  </si>
  <si>
    <t>1581678D US Equity</t>
  </si>
  <si>
    <t>MANOR CARE INC</t>
  </si>
  <si>
    <t>03/04/2018</t>
  </si>
  <si>
    <t>07/26/2018</t>
  </si>
  <si>
    <t>04.26B</t>
  </si>
  <si>
    <t>07.12B</t>
  </si>
  <si>
    <t>HCR MANORCARE</t>
  </si>
  <si>
    <t>841201Z US Equity</t>
  </si>
  <si>
    <t>FALLBROOK TECHNOLOGIES INC</t>
  </si>
  <si>
    <t>02/26/2018</t>
  </si>
  <si>
    <t>Other Machinery &amp; Equipment</t>
  </si>
  <si>
    <t>06/25/2018</t>
  </si>
  <si>
    <t>203.79M</t>
  </si>
  <si>
    <t>118.12M</t>
  </si>
  <si>
    <t>3537463Z US Equity</t>
  </si>
  <si>
    <t>GREENTECH AUTOMOTIVE</t>
  </si>
  <si>
    <t>3615013Z US Equity</t>
  </si>
  <si>
    <t>TOPS HOLDING II CORP</t>
  </si>
  <si>
    <t>02/21/2018</t>
  </si>
  <si>
    <t>977.00M</t>
  </si>
  <si>
    <t>0776908D US Equity</t>
  </si>
  <si>
    <t>FIELDWOOD ENERGY LLC</t>
  </si>
  <si>
    <t>02/15/2018</t>
  </si>
  <si>
    <t>04/11/2018</t>
  </si>
  <si>
    <t>0735914D US Equity</t>
  </si>
  <si>
    <t>ASCENT RESOURCES LLC</t>
  </si>
  <si>
    <t>02/06/2018</t>
  </si>
  <si>
    <t>03/30/2018</t>
  </si>
  <si>
    <t>1480650D US Equity</t>
  </si>
  <si>
    <t>BON-TON STORES INC/THE</t>
  </si>
  <si>
    <t>02/04/2018</t>
  </si>
  <si>
    <t>BONT US Equity</t>
  </si>
  <si>
    <t>CENVEO INC</t>
  </si>
  <si>
    <t>02/02/2018</t>
  </si>
  <si>
    <t>Stationary</t>
  </si>
  <si>
    <t>255.72M</t>
  </si>
  <si>
    <t>980.73M</t>
  </si>
  <si>
    <t>CVO US Equity</t>
  </si>
  <si>
    <t>PATRIOT NATIONAL INC</t>
  </si>
  <si>
    <t>01/30/2018</t>
  </si>
  <si>
    <t>92.98M</t>
  </si>
  <si>
    <t>286.13M</t>
  </si>
  <si>
    <t>PNTP US Equity</t>
  </si>
  <si>
    <t>RAND LOGISTICS INC</t>
  </si>
  <si>
    <t>01/29/2018</t>
  </si>
  <si>
    <t>Coastal Freight Shipping</t>
  </si>
  <si>
    <t>03/01/2018</t>
  </si>
  <si>
    <t>268.95M</t>
  </si>
  <si>
    <t>258.54M</t>
  </si>
  <si>
    <t>RLOG US Equity</t>
  </si>
  <si>
    <t>SCOTTISH HOLDINGS INC</t>
  </si>
  <si>
    <t>01/28/2018</t>
  </si>
  <si>
    <t>Reinsurance</t>
  </si>
  <si>
    <t>108.77M</t>
  </si>
  <si>
    <t>1573825D US Equity</t>
  </si>
  <si>
    <t>LOCKWOOD INTERNATIONAL INC</t>
  </si>
  <si>
    <t>01/24/2018</t>
  </si>
  <si>
    <t>4482595Z US Equity</t>
  </si>
  <si>
    <t>PHILADELPHIA ENERGY SOLUTION</t>
  </si>
  <si>
    <t>01/21/2018</t>
  </si>
  <si>
    <t>Refining &amp; Marketing</t>
  </si>
  <si>
    <t>0759053D US Equity</t>
  </si>
  <si>
    <t>LOCKWOOD HOLDINGS INC</t>
  </si>
  <si>
    <t>01/18/2018</t>
  </si>
  <si>
    <t>06/26/2019</t>
  </si>
  <si>
    <t>42.67M</t>
  </si>
  <si>
    <t>83.41M</t>
  </si>
  <si>
    <t>0730797D US Equity</t>
  </si>
  <si>
    <t>ECLIPSE BERRY FARMS LLC</t>
  </si>
  <si>
    <t>01/16/2018</t>
  </si>
  <si>
    <t>Fruit Farming</t>
  </si>
  <si>
    <t>20.64M</t>
  </si>
  <si>
    <t>52.52M</t>
  </si>
  <si>
    <t>1442391D US Equity</t>
  </si>
  <si>
    <t>EXCO RESOURCES INC</t>
  </si>
  <si>
    <t>01/15/2018</t>
  </si>
  <si>
    <t>829.10M</t>
  </si>
  <si>
    <t>XCOO US Equity</t>
  </si>
  <si>
    <t>MOUNTAIN CRANE SERVICE LLC</t>
  </si>
  <si>
    <t>01/12/2018</t>
  </si>
  <si>
    <t>63.22M</t>
  </si>
  <si>
    <t>60.81M</t>
  </si>
  <si>
    <t>1571556D US Equity</t>
  </si>
  <si>
    <t>HOBBICO INC</t>
  </si>
  <si>
    <t>01/10/2018</t>
  </si>
  <si>
    <t>Toys &amp; Games</t>
  </si>
  <si>
    <t>72623Z US Equity</t>
  </si>
  <si>
    <t>01/09/2018</t>
  </si>
  <si>
    <t>37.29M</t>
  </si>
  <si>
    <t>54.66M</t>
  </si>
  <si>
    <t>ENCORE PROPERTY MANAGEMENT O</t>
  </si>
  <si>
    <t>01/08/2018</t>
  </si>
  <si>
    <t>55.75M</t>
  </si>
  <si>
    <t>147.84M</t>
  </si>
  <si>
    <t>1568095D US Equity</t>
  </si>
  <si>
    <t>LIFE SETTLEMENTS ABSOLUTE RE</t>
  </si>
  <si>
    <t>12/29/2017</t>
  </si>
  <si>
    <t>28.38M</t>
  </si>
  <si>
    <t>252.84M</t>
  </si>
  <si>
    <t>1568355D US Equity</t>
  </si>
  <si>
    <t>FS-IP LLC/NY</t>
  </si>
  <si>
    <t>12/19/2017</t>
  </si>
  <si>
    <t>691.42k</t>
  </si>
  <si>
    <t>60.26M</t>
  </si>
  <si>
    <t>1567691D US Equity</t>
  </si>
  <si>
    <t>EXPRO HOLDINGS US INC</t>
  </si>
  <si>
    <t>12/18/2017</t>
  </si>
  <si>
    <t>02/05/2018</t>
  </si>
  <si>
    <t>0808911D US Equity</t>
  </si>
  <si>
    <t>GLOBAL A&amp;T ELECTRONICS LTD</t>
  </si>
  <si>
    <t>12/17/2017</t>
  </si>
  <si>
    <t>Assembly &amp; Testing Services</t>
  </si>
  <si>
    <t>0735803D KY Equity</t>
  </si>
  <si>
    <t>COBALT INTERNATIONAL ENERGY</t>
  </si>
  <si>
    <t>12/14/2017</t>
  </si>
  <si>
    <t>04/10/2018</t>
  </si>
  <si>
    <t>35.00M</t>
  </si>
  <si>
    <t>CIEI US Equity</t>
  </si>
  <si>
    <t>MAMMOET-STARNETH LLC</t>
  </si>
  <si>
    <t>12/13/2017</t>
  </si>
  <si>
    <t>Construction Engineering Svcs</t>
  </si>
  <si>
    <t>83.87M</t>
  </si>
  <si>
    <t>93.26M</t>
  </si>
  <si>
    <t>1563960D US Equity</t>
  </si>
  <si>
    <t>JG WENTWORTH CO-CL A</t>
  </si>
  <si>
    <t>12/12/2017</t>
  </si>
  <si>
    <t>01/25/2018</t>
  </si>
  <si>
    <t>05.12B</t>
  </si>
  <si>
    <t>04.81B</t>
  </si>
  <si>
    <t>JGWE US Equity</t>
  </si>
  <si>
    <t>FXCM INC-A</t>
  </si>
  <si>
    <t>12/11/2017</t>
  </si>
  <si>
    <t>02/08/2018</t>
  </si>
  <si>
    <t>78.79M</t>
  </si>
  <si>
    <t>172.56M</t>
  </si>
  <si>
    <t>FXCM US Equity</t>
  </si>
  <si>
    <t>CHARMING CHARLIE HOLDINGS IN</t>
  </si>
  <si>
    <t>04/24/2018</t>
  </si>
  <si>
    <t>20.05M</t>
  </si>
  <si>
    <t>154.20M</t>
  </si>
  <si>
    <t>1562159D US Equity</t>
  </si>
  <si>
    <t>WOODBRIDGE GROUP INC</t>
  </si>
  <si>
    <t>12/04/2017</t>
  </si>
  <si>
    <t>750.00M</t>
  </si>
  <si>
    <t>399908Z US Equity</t>
  </si>
  <si>
    <t>WALTER INVESTMENT MANAGEMENT</t>
  </si>
  <si>
    <t>11/30/2017</t>
  </si>
  <si>
    <t>02/09/2018</t>
  </si>
  <si>
    <t>14.98B</t>
  </si>
  <si>
    <t>15.22B</t>
  </si>
  <si>
    <t>WAC US Equity</t>
  </si>
  <si>
    <t>SHIEKH SHOES INC</t>
  </si>
  <si>
    <t>11/29/2017</t>
  </si>
  <si>
    <t>41.09M</t>
  </si>
  <si>
    <t>66.37M</t>
  </si>
  <si>
    <t>4541054Z US Equity</t>
  </si>
  <si>
    <t>CUMULUS MEDIA INC-CL A</t>
  </si>
  <si>
    <t>02.37B</t>
  </si>
  <si>
    <t>CMLS US Equity</t>
  </si>
  <si>
    <t>MAURICE SPORTING GOODS INC</t>
  </si>
  <si>
    <t>11/20/2017</t>
  </si>
  <si>
    <t>72.36M</t>
  </si>
  <si>
    <t>121.85M</t>
  </si>
  <si>
    <t>2265437Z US Equity</t>
  </si>
  <si>
    <t>REAL INDUSTRY INC</t>
  </si>
  <si>
    <t>11/17/2017</t>
  </si>
  <si>
    <t>05/09/2018</t>
  </si>
  <si>
    <t>401.00M</t>
  </si>
  <si>
    <t>RELY US Equity</t>
  </si>
  <si>
    <t>VELOCITY HOLDING CO INC</t>
  </si>
  <si>
    <t>11/15/2017</t>
  </si>
  <si>
    <t>Sporting Goods Wholesalers</t>
  </si>
  <si>
    <t>34.44M</t>
  </si>
  <si>
    <t>463.12M</t>
  </si>
  <si>
    <t>1556861D US Equity</t>
  </si>
  <si>
    <t>MOTORSPORT AFTERMARKET GROUP</t>
  </si>
  <si>
    <t>Motorcycles</t>
  </si>
  <si>
    <t>04/04/2018</t>
  </si>
  <si>
    <t>440.00M</t>
  </si>
  <si>
    <t>1046842Z US Equity</t>
  </si>
  <si>
    <t>11/12/2017</t>
  </si>
  <si>
    <t>05.47B</t>
  </si>
  <si>
    <t>03.19B</t>
  </si>
  <si>
    <t>PACDF US Equity</t>
  </si>
  <si>
    <t>LE CENTRE ON FOURTH LLC</t>
  </si>
  <si>
    <t>11/10/2017</t>
  </si>
  <si>
    <t>12/10/2018</t>
  </si>
  <si>
    <t>91.24M</t>
  </si>
  <si>
    <t>79.94M</t>
  </si>
  <si>
    <t>1556917D US Equity</t>
  </si>
  <si>
    <t>NAVILLUS TILE INC</t>
  </si>
  <si>
    <t>11/08/2017</t>
  </si>
  <si>
    <t>10/26/2018</t>
  </si>
  <si>
    <t>100.98M</t>
  </si>
  <si>
    <t>5004409Z US Equity</t>
  </si>
  <si>
    <t>EXGEN TEXAS POWER LLC</t>
  </si>
  <si>
    <t>11/07/2017</t>
  </si>
  <si>
    <t>04/20/2018</t>
  </si>
  <si>
    <t>1054152D US Equity</t>
  </si>
  <si>
    <t>ADVANCED CONTRACTING SOLUTIO</t>
  </si>
  <si>
    <t>11/06/2017</t>
  </si>
  <si>
    <t>Solar Energy Equipment</t>
  </si>
  <si>
    <t>27.26M</t>
  </si>
  <si>
    <t>88.07M</t>
  </si>
  <si>
    <t>1555251D US Equity</t>
  </si>
  <si>
    <t>ARMSTRONG ENERGY INC</t>
  </si>
  <si>
    <t>11/01/2017</t>
  </si>
  <si>
    <t>02/20/2018</t>
  </si>
  <si>
    <t>263.65M</t>
  </si>
  <si>
    <t>296.60M</t>
  </si>
  <si>
    <t>ARMS US Equity</t>
  </si>
  <si>
    <t>CT CARE LLC</t>
  </si>
  <si>
    <t>10/30/2017</t>
  </si>
  <si>
    <t>06.19M</t>
  </si>
  <si>
    <t>106.12M</t>
  </si>
  <si>
    <t>1552412D US Equity</t>
  </si>
  <si>
    <t>M&amp;G USA CORP</t>
  </si>
  <si>
    <t>70.60M</t>
  </si>
  <si>
    <t>1441947D US Equity</t>
  </si>
  <si>
    <t>M&amp;G POLYMERS USA LLC</t>
  </si>
  <si>
    <t>10/24/2017</t>
  </si>
  <si>
    <t>0131169D US Equity</t>
  </si>
  <si>
    <t>MAC ACQUISITION LLC/FL</t>
  </si>
  <si>
    <t>10/18/2017</t>
  </si>
  <si>
    <t>Fast Food Restaurants</t>
  </si>
  <si>
    <t>35.40M</t>
  </si>
  <si>
    <t>52.46M</t>
  </si>
  <si>
    <t>1547783D US Equity</t>
  </si>
  <si>
    <t>AUTO MASTERS LLC</t>
  </si>
  <si>
    <t>10/17/2017</t>
  </si>
  <si>
    <t>Auto Repair Centers</t>
  </si>
  <si>
    <t>04.03M</t>
  </si>
  <si>
    <t>71.48M</t>
  </si>
  <si>
    <t>1547307D US Equity</t>
  </si>
  <si>
    <t>CASTEX ENERGY PARTNERS LP</t>
  </si>
  <si>
    <t>10/16/2017</t>
  </si>
  <si>
    <t>16.43M</t>
  </si>
  <si>
    <t>415.31M</t>
  </si>
  <si>
    <t>0751709D US Equity</t>
  </si>
  <si>
    <t>BILLNAT CORP</t>
  </si>
  <si>
    <t>10/13/2017</t>
  </si>
  <si>
    <t>Pharmacies &amp; Drug Stores</t>
  </si>
  <si>
    <t>26.59M</t>
  </si>
  <si>
    <t>104.41M</t>
  </si>
  <si>
    <t>0400816D US Equity</t>
  </si>
  <si>
    <t>GST AUTOLEATHER INC</t>
  </si>
  <si>
    <t>10/03/2017</t>
  </si>
  <si>
    <t>05/22/2018</t>
  </si>
  <si>
    <t>168.78M</t>
  </si>
  <si>
    <t>265.40M</t>
  </si>
  <si>
    <t>2759054Z US Equity</t>
  </si>
  <si>
    <t>APPVION INC</t>
  </si>
  <si>
    <t>10/01/2017</t>
  </si>
  <si>
    <t>Paper</t>
  </si>
  <si>
    <t>413.43M</t>
  </si>
  <si>
    <t>714.76M</t>
  </si>
  <si>
    <t>45226Z US Equity</t>
  </si>
  <si>
    <t>EXELCO NV</t>
  </si>
  <si>
    <t>09/26/2017</t>
  </si>
  <si>
    <t>Precious Stone Mining</t>
  </si>
  <si>
    <t>43.20M</t>
  </si>
  <si>
    <t>95.29M</t>
  </si>
  <si>
    <t>3733302Z BB Equity</t>
  </si>
  <si>
    <t>TOYS R US INC</t>
  </si>
  <si>
    <t>09/19/2017</t>
  </si>
  <si>
    <t>Toy &amp; Game Stores</t>
  </si>
  <si>
    <t>06.57B</t>
  </si>
  <si>
    <t>TOYS US Equity</t>
  </si>
  <si>
    <t>AEROGROUP INTERNATIONAL LLC</t>
  </si>
  <si>
    <t>09/15/2017</t>
  </si>
  <si>
    <t>1459163D US Equity</t>
  </si>
  <si>
    <t>09/12/2017</t>
  </si>
  <si>
    <t>21.67B</t>
  </si>
  <si>
    <t>11.60B</t>
  </si>
  <si>
    <t>SDRL US Equity</t>
  </si>
  <si>
    <t>VITAMIN WORLD INC</t>
  </si>
  <si>
    <t>09/11/2017</t>
  </si>
  <si>
    <t>59.46M</t>
  </si>
  <si>
    <t>44.71M</t>
  </si>
  <si>
    <t>0127169D US Equity</t>
  </si>
  <si>
    <t>WYNIT DISTRIBUTION LLC</t>
  </si>
  <si>
    <t>09/08/2017</t>
  </si>
  <si>
    <t>Other Wholesalers</t>
  </si>
  <si>
    <t>1026325D US Equity</t>
  </si>
  <si>
    <t>LEHMAN BROTHERS UK HOLDINGS</t>
  </si>
  <si>
    <t>08/31/2017</t>
  </si>
  <si>
    <t>177.50M</t>
  </si>
  <si>
    <t>1535796D US Equity</t>
  </si>
  <si>
    <t>MODEL REORG ACQUISITION LLC</t>
  </si>
  <si>
    <t>08/26/2017</t>
  </si>
  <si>
    <t>Cosmetics &amp; Beauty - Online</t>
  </si>
  <si>
    <t>10/11/2017</t>
  </si>
  <si>
    <t>1534173D US Equity</t>
  </si>
  <si>
    <t>PERFUMANIA HOLDINGS INC</t>
  </si>
  <si>
    <t>304.74M</t>
  </si>
  <si>
    <t>253.93M</t>
  </si>
  <si>
    <t>PERF US Equity</t>
  </si>
  <si>
    <t>CRCH LLC</t>
  </si>
  <si>
    <t>08/21/2017</t>
  </si>
  <si>
    <t>39.06M</t>
  </si>
  <si>
    <t>65.40M</t>
  </si>
  <si>
    <t>1532884D US Equity</t>
  </si>
  <si>
    <t>BAKER READY MIX LLC</t>
  </si>
  <si>
    <t>08/15/2017</t>
  </si>
  <si>
    <t>Ready Mix Concrete</t>
  </si>
  <si>
    <t>0444600D US Equity</t>
  </si>
  <si>
    <t>BADLANDS ENERGY INC</t>
  </si>
  <si>
    <t>08/11/2017</t>
  </si>
  <si>
    <t>18.92M</t>
  </si>
  <si>
    <t>46.41M</t>
  </si>
  <si>
    <t>GSXN US Equity</t>
  </si>
  <si>
    <t>PEEKAY ACQUISITION LLC</t>
  </si>
  <si>
    <t>08/10/2017</t>
  </si>
  <si>
    <t>11/22/2017</t>
  </si>
  <si>
    <t>08.69M</t>
  </si>
  <si>
    <t>50.44M</t>
  </si>
  <si>
    <t>1531034D US Equity</t>
  </si>
  <si>
    <t>KNIGHT ENERGY HOLDINGS LLC</t>
  </si>
  <si>
    <t>08/08/2017</t>
  </si>
  <si>
    <t>13.13M</t>
  </si>
  <si>
    <t>223.74M</t>
  </si>
  <si>
    <t>0125955D US Equity</t>
  </si>
  <si>
    <t>TERRAVIA HOLDINGS INC</t>
  </si>
  <si>
    <t>08/02/2017</t>
  </si>
  <si>
    <t>Food Ingredients</t>
  </si>
  <si>
    <t>118.38M</t>
  </si>
  <si>
    <t>184.08M</t>
  </si>
  <si>
    <t>TVIA US Equity</t>
  </si>
  <si>
    <t>LOMBARD PUBLIC FACILITIES CO</t>
  </si>
  <si>
    <t>07/28/2017</t>
  </si>
  <si>
    <t>106.37M</t>
  </si>
  <si>
    <t>264.78M</t>
  </si>
  <si>
    <t>28812MF US Equity</t>
  </si>
  <si>
    <t>LIGHTRAY CAPITAL LLC</t>
  </si>
  <si>
    <t>07/25/2017</t>
  </si>
  <si>
    <t>1527060D US Equity</t>
  </si>
  <si>
    <t>DYNAMIC INTERNATIONAL AIRWAY</t>
  </si>
  <si>
    <t>07/19/2017</t>
  </si>
  <si>
    <t>1002928D US Equity</t>
  </si>
  <si>
    <t>BEAULIEU GROUP LLC</t>
  </si>
  <si>
    <t>07/16/2017</t>
  </si>
  <si>
    <t>134.51M</t>
  </si>
  <si>
    <t>141.66M</t>
  </si>
  <si>
    <t>0085314D US Equity</t>
  </si>
  <si>
    <t>07/05/2017</t>
  </si>
  <si>
    <t>10/27/2017</t>
  </si>
  <si>
    <t>893.92M</t>
  </si>
  <si>
    <t>TK HOLDINGS INC</t>
  </si>
  <si>
    <t>06/25/2017</t>
  </si>
  <si>
    <t>Auto Safety Equipment</t>
  </si>
  <si>
    <t>0132636D US Equity</t>
  </si>
  <si>
    <t>ACADIANA MANAGEMENT GROUP LL</t>
  </si>
  <si>
    <t>06/23/2017</t>
  </si>
  <si>
    <t>13.62M</t>
  </si>
  <si>
    <t>54.98M</t>
  </si>
  <si>
    <t>8141013Z US Equity</t>
  </si>
  <si>
    <t>A. M. CASTLE &amp; CO</t>
  </si>
  <si>
    <t>06/18/2017</t>
  </si>
  <si>
    <t>329.33M</t>
  </si>
  <si>
    <t>CASL US Equity</t>
  </si>
  <si>
    <t>GENON ENERGY INC</t>
  </si>
  <si>
    <t>06/14/2017</t>
  </si>
  <si>
    <t>12/14/2018</t>
  </si>
  <si>
    <t>02.43B</t>
  </si>
  <si>
    <t>02.13B</t>
  </si>
  <si>
    <t>1235274D US Equity</t>
  </si>
  <si>
    <t>CGG HOLDING US INC</t>
  </si>
  <si>
    <t>Seismic Surveying</t>
  </si>
  <si>
    <t>1291212D US Equity</t>
  </si>
  <si>
    <t>GYMBOREE CORP/THE</t>
  </si>
  <si>
    <t>06/11/2017</t>
  </si>
  <si>
    <t>Child &amp; Infant Clothing Stores</t>
  </si>
  <si>
    <t>09/29/2017</t>
  </si>
  <si>
    <t>755.50M</t>
  </si>
  <si>
    <t>GYMB US Equity</t>
  </si>
  <si>
    <t>CASHMAN EQUIPMENT CORP</t>
  </si>
  <si>
    <t>06/09/2017</t>
  </si>
  <si>
    <t>Shipbuilding</t>
  </si>
  <si>
    <t>72.38M</t>
  </si>
  <si>
    <t>186.73M</t>
  </si>
  <si>
    <t>3472202Z US Equity</t>
  </si>
  <si>
    <t>IGNITE RESTAURANT GROUP INC</t>
  </si>
  <si>
    <t>06/06/2017</t>
  </si>
  <si>
    <t>153.40M</t>
  </si>
  <si>
    <t>197.30M</t>
  </si>
  <si>
    <t>IRGT US Equity</t>
  </si>
  <si>
    <t>21ST CENTURY ONCOLOGY HLDGS</t>
  </si>
  <si>
    <t>05/25/2017</t>
  </si>
  <si>
    <t>274.88M</t>
  </si>
  <si>
    <t>750.41M</t>
  </si>
  <si>
    <t>GULFMARK OFFSHORE INC-CL A</t>
  </si>
  <si>
    <t>05/17/2017</t>
  </si>
  <si>
    <t>737.13M</t>
  </si>
  <si>
    <t>GLFM US Equity</t>
  </si>
  <si>
    <t>TIDEWATER INC</t>
  </si>
  <si>
    <t>07/31/2017</t>
  </si>
  <si>
    <t>04.32B</t>
  </si>
  <si>
    <t>02.34B</t>
  </si>
  <si>
    <t>TDW US Equity</t>
  </si>
  <si>
    <t>RUE21 INC</t>
  </si>
  <si>
    <t>05/15/2017</t>
  </si>
  <si>
    <t>Teen &amp; Young Adult Cloth Stores</t>
  </si>
  <si>
    <t>09/22/2017</t>
  </si>
  <si>
    <t>832.00M</t>
  </si>
  <si>
    <t>RUE US Equity</t>
  </si>
  <si>
    <t>FTW HOLDINGS INC</t>
  </si>
  <si>
    <t>05/14/2017</t>
  </si>
  <si>
    <t>Rubber &amp; Plastic</t>
  </si>
  <si>
    <t>10.77M</t>
  </si>
  <si>
    <t>60.07M</t>
  </si>
  <si>
    <t>0945595D US Equity</t>
  </si>
  <si>
    <t>KATY INDUSTRIES INC</t>
  </si>
  <si>
    <t>Home Cleaning &amp; Detergents</t>
  </si>
  <si>
    <t>11/29/2018</t>
  </si>
  <si>
    <t>121.25M</t>
  </si>
  <si>
    <t>247.09M</t>
  </si>
  <si>
    <t>KATY US Equity</t>
  </si>
  <si>
    <t>MARSH SUPERMARKETS INC</t>
  </si>
  <si>
    <t>05/11/2017</t>
  </si>
  <si>
    <t>Traditional Supermarkets</t>
  </si>
  <si>
    <t>94.67M</t>
  </si>
  <si>
    <t>146.05M</t>
  </si>
  <si>
    <t>MARS US Equity</t>
  </si>
  <si>
    <t>CENTRAL GROCERS INC</t>
  </si>
  <si>
    <t>05/04/2017</t>
  </si>
  <si>
    <t>0706234D US Equity</t>
  </si>
  <si>
    <t>NUVERRA ENVIRONMENTAL SOLUTI</t>
  </si>
  <si>
    <t>05/01/2017</t>
  </si>
  <si>
    <t>08/07/2017</t>
  </si>
  <si>
    <t>342.60M</t>
  </si>
  <si>
    <t>534.52M</t>
  </si>
  <si>
    <t>NESC US Equity</t>
  </si>
  <si>
    <t>AFGLOBAL CORP</t>
  </si>
  <si>
    <t>04/30/2017</t>
  </si>
  <si>
    <t>751.60M</t>
  </si>
  <si>
    <t>963291Z US Equity</t>
  </si>
  <si>
    <t>FRIENDSHIP VILLAGE OF MILL C</t>
  </si>
  <si>
    <t>04/20/2017</t>
  </si>
  <si>
    <t>56.88M</t>
  </si>
  <si>
    <t>113.03M</t>
  </si>
  <si>
    <t>80021MF US Equity</t>
  </si>
  <si>
    <t>ADPT DFW HOLDINGS LLC</t>
  </si>
  <si>
    <t>04/19/2017</t>
  </si>
  <si>
    <t>10/02/2017</t>
  </si>
  <si>
    <t>08.76M</t>
  </si>
  <si>
    <t>227.39M</t>
  </si>
  <si>
    <t>1504169D US Equity</t>
  </si>
  <si>
    <t>ADEPTUS HEALTH INC-CLASS A</t>
  </si>
  <si>
    <t>Life Science &amp; Diagnostics</t>
  </si>
  <si>
    <t>798.67M</t>
  </si>
  <si>
    <t>453.48M</t>
  </si>
  <si>
    <t>ADPT US Equity</t>
  </si>
  <si>
    <t>SUNIVA INC</t>
  </si>
  <si>
    <t>04/17/2017</t>
  </si>
  <si>
    <t>PV Cells</t>
  </si>
  <si>
    <t>04/12/2019</t>
  </si>
  <si>
    <t>77.40M</t>
  </si>
  <si>
    <t>100.85M</t>
  </si>
  <si>
    <t>3569453Z US Equity</t>
  </si>
  <si>
    <t>BISHOP GORMAN DEVELOPMENT CO</t>
  </si>
  <si>
    <t>09/12/2018</t>
  </si>
  <si>
    <t>05.35M</t>
  </si>
  <si>
    <t>59.72M</t>
  </si>
  <si>
    <t>1029578D US Equity</t>
  </si>
  <si>
    <t>PANDA TEMPLE POWER LLC</t>
  </si>
  <si>
    <t>Electric Utility Line Const</t>
  </si>
  <si>
    <t>02/07/2018</t>
  </si>
  <si>
    <t>549.39M</t>
  </si>
  <si>
    <t>428.73M</t>
  </si>
  <si>
    <t>0570875D US Equity</t>
  </si>
  <si>
    <t>UNILIFE CORP</t>
  </si>
  <si>
    <t>04/12/2017</t>
  </si>
  <si>
    <t>536.40k</t>
  </si>
  <si>
    <t>135.84M</t>
  </si>
  <si>
    <t>UNIS US Equity</t>
  </si>
  <si>
    <t>HALT MEDICAL INC</t>
  </si>
  <si>
    <t>02.20M</t>
  </si>
  <si>
    <t>156.30M</t>
  </si>
  <si>
    <t>0172785D US Equity</t>
  </si>
  <si>
    <t>RUPARI FOOD SERVICES INC</t>
  </si>
  <si>
    <t>04/10/2017</t>
  </si>
  <si>
    <t>Meat Products Wholesalers</t>
  </si>
  <si>
    <t>80.20M</t>
  </si>
  <si>
    <t>9470143Z US Equity</t>
  </si>
  <si>
    <t>PAYLESS SHOESOURCE INC</t>
  </si>
  <si>
    <t>04/04/2017</t>
  </si>
  <si>
    <t>02.44B</t>
  </si>
  <si>
    <t>0008740D US Equity</t>
  </si>
  <si>
    <t>ANGELICA CORP</t>
  </si>
  <si>
    <t>04/03/2017</t>
  </si>
  <si>
    <t>Fabric &amp; Textile Wholesalers</t>
  </si>
  <si>
    <t>208.00M</t>
  </si>
  <si>
    <t>216.80M</t>
  </si>
  <si>
    <t>3190818Q US Equity</t>
  </si>
  <si>
    <t>WESTINGHOUSE ELECTRIC CO LLC</t>
  </si>
  <si>
    <t>03/29/2017</t>
  </si>
  <si>
    <t>Nuclear Power Gen Equip &amp; Sys</t>
  </si>
  <si>
    <t>08/01/2018</t>
  </si>
  <si>
    <t>04.33B</t>
  </si>
  <si>
    <t>09.39B</t>
  </si>
  <si>
    <t>593121Z US Equity</t>
  </si>
  <si>
    <t>AEROSPACE HOLDINGS INC</t>
  </si>
  <si>
    <t>03/27/2017</t>
  </si>
  <si>
    <t>10.00k</t>
  </si>
  <si>
    <t>77.47M</t>
  </si>
  <si>
    <t>0910510D US Equity</t>
  </si>
  <si>
    <t>SQUARETWO FINANCIAL CORP</t>
  </si>
  <si>
    <t>03/19/2017</t>
  </si>
  <si>
    <t>06/15/2017</t>
  </si>
  <si>
    <t>8249410Z US Equity</t>
  </si>
  <si>
    <t>MONTCO OFFSHORE LLC</t>
  </si>
  <si>
    <t>03/17/2017</t>
  </si>
  <si>
    <t>Ship &amp; Boat Finance &amp; Leasing</t>
  </si>
  <si>
    <t>268.21M</t>
  </si>
  <si>
    <t>136.73M</t>
  </si>
  <si>
    <t>9348289Z US Equity</t>
  </si>
  <si>
    <t>BOSTWICK LABORATORIES INC</t>
  </si>
  <si>
    <t>03/15/2017</t>
  </si>
  <si>
    <t>Health Care Testing Services</t>
  </si>
  <si>
    <t>99.21M</t>
  </si>
  <si>
    <t>48.89M</t>
  </si>
  <si>
    <t>2591118Z US Equity</t>
  </si>
  <si>
    <t>GORDMANS INC</t>
  </si>
  <si>
    <t>03/13/2017</t>
  </si>
  <si>
    <t>274.00M</t>
  </si>
  <si>
    <t>131.00M</t>
  </si>
  <si>
    <t>3003676Z US Equity</t>
  </si>
  <si>
    <t>SUNGEVITY INC</t>
  </si>
  <si>
    <t>800.81M</t>
  </si>
  <si>
    <t>188.04M</t>
  </si>
  <si>
    <t>4127012Z US Equity</t>
  </si>
  <si>
    <t>GOODMAN NETWORKS INC</t>
  </si>
  <si>
    <t>Telecommunications Equipment</t>
  </si>
  <si>
    <t>GNET US Equity</t>
  </si>
  <si>
    <t>GANDER MOUNTAIN CO</t>
  </si>
  <si>
    <t>03/10/2017</t>
  </si>
  <si>
    <t>928.22M</t>
  </si>
  <si>
    <t>602.05M</t>
  </si>
  <si>
    <t>GMTN US Equity</t>
  </si>
  <si>
    <t>GENERAL WIRELESS OPERATIONS</t>
  </si>
  <si>
    <t>03/08/2017</t>
  </si>
  <si>
    <t>12/31/2017</t>
  </si>
  <si>
    <t>145.51M</t>
  </si>
  <si>
    <t>196.17M</t>
  </si>
  <si>
    <t>1306764D US Equity</t>
  </si>
  <si>
    <t>HHGREGG INC</t>
  </si>
  <si>
    <t>03/06/2017</t>
  </si>
  <si>
    <t>Electronics &amp; Appliances Stores</t>
  </si>
  <si>
    <t>HGGGQ US Equity</t>
  </si>
  <si>
    <t>ANSWERS HOLDINGS INC</t>
  </si>
  <si>
    <t>03/03/2017</t>
  </si>
  <si>
    <t>04/14/2017</t>
  </si>
  <si>
    <t>499.83M</t>
  </si>
  <si>
    <t>614.19M</t>
  </si>
  <si>
    <t>1493545D US Equity</t>
  </si>
  <si>
    <t>ANSWERS CORP</t>
  </si>
  <si>
    <t>Education Information Web</t>
  </si>
  <si>
    <t>ANSW US Equity</t>
  </si>
  <si>
    <t>CALIFORNIA PROTON TREATMENT</t>
  </si>
  <si>
    <t>03/01/2017</t>
  </si>
  <si>
    <t>169.05M</t>
  </si>
  <si>
    <t>274.49M</t>
  </si>
  <si>
    <t>0811348D US Equity</t>
  </si>
  <si>
    <t>BCBG MAX AZRIA GLOBAL HOLDIN</t>
  </si>
  <si>
    <t>02/28/2017</t>
  </si>
  <si>
    <t>1493321D US Equity</t>
  </si>
  <si>
    <t>BCBG MAX AZRIA GROUP INC</t>
  </si>
  <si>
    <t>223.00M</t>
  </si>
  <si>
    <t>651.00M</t>
  </si>
  <si>
    <t>594783Z US Equity</t>
  </si>
  <si>
    <t>EMAS CHIYODA SUBSEA LTD</t>
  </si>
  <si>
    <t>02/27/2017</t>
  </si>
  <si>
    <t>06/29/2017</t>
  </si>
  <si>
    <t>707.88M</t>
  </si>
  <si>
    <t>1313964D SP Equity</t>
  </si>
  <si>
    <t>ULTRAPETROL (BAHAMAS) LTD</t>
  </si>
  <si>
    <t>02/06/2017</t>
  </si>
  <si>
    <t>03/31/2017</t>
  </si>
  <si>
    <t>776.59M</t>
  </si>
  <si>
    <t>565.95M</t>
  </si>
  <si>
    <t>ULTRF US Equity</t>
  </si>
  <si>
    <t>EASTERN OUTFITTERS LLC</t>
  </si>
  <si>
    <t>02/05/2017</t>
  </si>
  <si>
    <t>54.48M</t>
  </si>
  <si>
    <t>96.13M</t>
  </si>
  <si>
    <t>1487678D US Equity</t>
  </si>
  <si>
    <t>WET SEAL LLC/THE</t>
  </si>
  <si>
    <t>02/02/2017</t>
  </si>
  <si>
    <t>1326342D US Equity</t>
  </si>
  <si>
    <t>VANGUARD NATURAL RESOURCES</t>
  </si>
  <si>
    <t>02/01/2017</t>
  </si>
  <si>
    <t>08/01/2017</t>
  </si>
  <si>
    <t>756.40k</t>
  </si>
  <si>
    <t>01.77B</t>
  </si>
  <si>
    <t>VNR US Equity</t>
  </si>
  <si>
    <t>AZURE MIDSTREAM PARTNERS LP</t>
  </si>
  <si>
    <t>01/30/2017</t>
  </si>
  <si>
    <t>Nat Gas Gathering &amp; Processing</t>
  </si>
  <si>
    <t>06/02/2017</t>
  </si>
  <si>
    <t>375.53M</t>
  </si>
  <si>
    <t>179.38M</t>
  </si>
  <si>
    <t>AZUR US Equity</t>
  </si>
  <si>
    <t>LMCHH PCP LLC</t>
  </si>
  <si>
    <t>1486590D US Equity</t>
  </si>
  <si>
    <t>TOISA LTD</t>
  </si>
  <si>
    <t>01/29/2017</t>
  </si>
  <si>
    <t>4795Z GR Equity</t>
  </si>
  <si>
    <t>FORBES ENERGY SERVICES LTD</t>
  </si>
  <si>
    <t>01/22/2017</t>
  </si>
  <si>
    <t>332.57M</t>
  </si>
  <si>
    <t>337.04M</t>
  </si>
  <si>
    <t>FESL US Equity</t>
  </si>
  <si>
    <t>01/19/2017</t>
  </si>
  <si>
    <t>12/15/2017</t>
  </si>
  <si>
    <t>05.52B</t>
  </si>
  <si>
    <t>06.36B</t>
  </si>
  <si>
    <t>LIMITED STORES LLC</t>
  </si>
  <si>
    <t>01/17/2017</t>
  </si>
  <si>
    <t>01/02/2018</t>
  </si>
  <si>
    <t>15.13M</t>
  </si>
  <si>
    <t>79.30M</t>
  </si>
  <si>
    <t>0214055D US Equity</t>
  </si>
  <si>
    <t>MEMORIAL PRODUCTION PARTNERS</t>
  </si>
  <si>
    <t>01/16/2017</t>
  </si>
  <si>
    <t>02.47B</t>
  </si>
  <si>
    <t>02.05B</t>
  </si>
  <si>
    <t>MEMP US Equity</t>
  </si>
  <si>
    <t>HOMER CITY GENERATION LP</t>
  </si>
  <si>
    <t>01/11/2017</t>
  </si>
  <si>
    <t>04/06/2017</t>
  </si>
  <si>
    <t>0702274D US Equity</t>
  </si>
  <si>
    <t>CHIEFTAIN SAND &amp; PROPPANT LL</t>
  </si>
  <si>
    <t>01/09/2017</t>
  </si>
  <si>
    <t>01.25M</t>
  </si>
  <si>
    <t>67.44M</t>
  </si>
  <si>
    <t>1481431D US Equity</t>
  </si>
  <si>
    <t>BONANZA CREEK ENERGY INC</t>
  </si>
  <si>
    <t>01/04/2017</t>
  </si>
  <si>
    <t>04/28/2017</t>
  </si>
  <si>
    <t>BCEI US Equity</t>
  </si>
  <si>
    <t>TRANSMAR COMMODITY GROUP LTD</t>
  </si>
  <si>
    <t>12/31/2016</t>
  </si>
  <si>
    <t>60.72M</t>
  </si>
  <si>
    <t>427.78M</t>
  </si>
  <si>
    <t>0217962D US Equity</t>
  </si>
  <si>
    <t>ROUST CORP</t>
  </si>
  <si>
    <t>12/30/2016</t>
  </si>
  <si>
    <t>Distillers</t>
  </si>
  <si>
    <t>02/17/2017</t>
  </si>
  <si>
    <t>01.37B</t>
  </si>
  <si>
    <t>787.05M</t>
  </si>
  <si>
    <t>CEDCQ US Equity</t>
  </si>
  <si>
    <t>MODULAR SPACE HOLDINGS INC</t>
  </si>
  <si>
    <t>12/21/2016</t>
  </si>
  <si>
    <t>Manufactured Home (Mobile)</t>
  </si>
  <si>
    <t>03/02/2017</t>
  </si>
  <si>
    <t>1357410D US Equity</t>
  </si>
  <si>
    <t>DAKOTA PLAINS HOLDINGS INC</t>
  </si>
  <si>
    <t>12/20/2016</t>
  </si>
  <si>
    <t>Crude Oil Pipelines &amp; Storage</t>
  </si>
  <si>
    <t>03.08M</t>
  </si>
  <si>
    <t>75.39M</t>
  </si>
  <si>
    <t>DAKPQ US Equity</t>
  </si>
  <si>
    <t>LENSAR INC</t>
  </si>
  <si>
    <t>12/16/2016</t>
  </si>
  <si>
    <t>40.48M</t>
  </si>
  <si>
    <t>61.50M</t>
  </si>
  <si>
    <t>0207005D US Equity</t>
  </si>
  <si>
    <t>OPTIMA SPECIALTY STEEL INC</t>
  </si>
  <si>
    <t>12/15/2016</t>
  </si>
  <si>
    <t>259.00M</t>
  </si>
  <si>
    <t>0031844D US Equity</t>
  </si>
  <si>
    <t>STONE ENERGY CORP</t>
  </si>
  <si>
    <t>12/14/2016</t>
  </si>
  <si>
    <t>01.24B</t>
  </si>
  <si>
    <t>01.76B</t>
  </si>
  <si>
    <t>SGY US Equity</t>
  </si>
  <si>
    <t>VIOLIN MEMORY INC</t>
  </si>
  <si>
    <t>Computer Storage</t>
  </si>
  <si>
    <t>04/21/2017</t>
  </si>
  <si>
    <t>38.93M</t>
  </si>
  <si>
    <t>145.40M</t>
  </si>
  <si>
    <t>VMEM US Equity</t>
  </si>
  <si>
    <t>ILLINOIS POWER GENERATING CO</t>
  </si>
  <si>
    <t>12/09/2016</t>
  </si>
  <si>
    <t>450.14M</t>
  </si>
  <si>
    <t>970.41M</t>
  </si>
  <si>
    <t>21932Z US Equity</t>
  </si>
  <si>
    <t>LA PALOMA GENERATING CO LLC</t>
  </si>
  <si>
    <t>12/06/2016</t>
  </si>
  <si>
    <t>500.96M</t>
  </si>
  <si>
    <t>450.67M</t>
  </si>
  <si>
    <t>570911Z US Equity</t>
  </si>
  <si>
    <t>LIMITLESS MOBILE LLC</t>
  </si>
  <si>
    <t>12/02/2016</t>
  </si>
  <si>
    <t>Wireless Service Providers</t>
  </si>
  <si>
    <t>12.31M</t>
  </si>
  <si>
    <t>155.14M</t>
  </si>
  <si>
    <t>1475381D US Equity</t>
  </si>
  <si>
    <t>DOWLING COLLEGE</t>
  </si>
  <si>
    <t>11/29/2016</t>
  </si>
  <si>
    <t>Primary &amp; Secondary Schools</t>
  </si>
  <si>
    <t>01/14/2019</t>
  </si>
  <si>
    <t>108.81M</t>
  </si>
  <si>
    <t>65.80M</t>
  </si>
  <si>
    <t>7543196Z US Equity</t>
  </si>
  <si>
    <t>RIVERWOOD GAS &amp; OIL LLC</t>
  </si>
  <si>
    <t>11/23/2016</t>
  </si>
  <si>
    <t>Petroleum Marketing</t>
  </si>
  <si>
    <t>01.83B</t>
  </si>
  <si>
    <t>60.69M</t>
  </si>
  <si>
    <t>1468709D US Equity</t>
  </si>
  <si>
    <t>TRANSTAR HOLDING CO</t>
  </si>
  <si>
    <t>11/20/2016</t>
  </si>
  <si>
    <t>623.07M</t>
  </si>
  <si>
    <t>607.74M</t>
  </si>
  <si>
    <t>0193335D US Equity</t>
  </si>
  <si>
    <t>DACCO TRANSMISSION PARTS NY</t>
  </si>
  <si>
    <t>04/11/2017</t>
  </si>
  <si>
    <t>611.70M</t>
  </si>
  <si>
    <t>1467962D US Equity</t>
  </si>
  <si>
    <t>AMERICAN APPAREL LLC</t>
  </si>
  <si>
    <t>11/14/2016</t>
  </si>
  <si>
    <t>Family Clothing Stores</t>
  </si>
  <si>
    <t>04.50M</t>
  </si>
  <si>
    <t>232.58M</t>
  </si>
  <si>
    <t>APPCQ US Equity</t>
  </si>
  <si>
    <t>APP WINDDOWN LLC</t>
  </si>
  <si>
    <t>1491551D US Equity</t>
  </si>
  <si>
    <t>ERICKSON INC</t>
  </si>
  <si>
    <t>11/08/2016</t>
  </si>
  <si>
    <t>561.00M</t>
  </si>
  <si>
    <t>EAC US Equity</t>
  </si>
  <si>
    <t>SHORELINE ENERGY LLC</t>
  </si>
  <si>
    <t>11/02/2016</t>
  </si>
  <si>
    <t>631.79M</t>
  </si>
  <si>
    <t>406.58M</t>
  </si>
  <si>
    <t>0809971D US Equity</t>
  </si>
  <si>
    <t>DIRECTBUY HOLDINGS INC</t>
  </si>
  <si>
    <t>11/01/2016</t>
  </si>
  <si>
    <t>28.60M</t>
  </si>
  <si>
    <t>0810667D US Equity</t>
  </si>
  <si>
    <t>PERFORMANCE SPORTS GROUP LTD</t>
  </si>
  <si>
    <t>10/31/2016</t>
  </si>
  <si>
    <t>12/21/2017</t>
  </si>
  <si>
    <t>594.00M</t>
  </si>
  <si>
    <t>607.00M</t>
  </si>
  <si>
    <t>PSG US Equity</t>
  </si>
  <si>
    <t>BPS US HOLDINGS INC</t>
  </si>
  <si>
    <t>51.42M</t>
  </si>
  <si>
    <t>493.86M</t>
  </si>
  <si>
    <t>1456723D US Equity</t>
  </si>
  <si>
    <t>10/25/2016</t>
  </si>
  <si>
    <t>12/23/2016</t>
  </si>
  <si>
    <t>BAS US Equity</t>
  </si>
  <si>
    <t>KEY ENERGY SERVICES INC</t>
  </si>
  <si>
    <t>10/24/2016</t>
  </si>
  <si>
    <t>01.13B</t>
  </si>
  <si>
    <t>KEGX US Equity</t>
  </si>
  <si>
    <t>AMERICAN GILSONITE CO</t>
  </si>
  <si>
    <t>290.00M</t>
  </si>
  <si>
    <t>AGTCE US Equity</t>
  </si>
  <si>
    <t>MOUNTAIN DIVIDE LLC</t>
  </si>
  <si>
    <t>10/14/2016</t>
  </si>
  <si>
    <t>12/20/2017</t>
  </si>
  <si>
    <t>06.95M</t>
  </si>
  <si>
    <t>83.73M</t>
  </si>
  <si>
    <t>1187828D US Equity</t>
  </si>
  <si>
    <t>FIAC CORP</t>
  </si>
  <si>
    <t>10/10/2016</t>
  </si>
  <si>
    <t>Security Devices</t>
  </si>
  <si>
    <t>84.40M</t>
  </si>
  <si>
    <t>1491549D US Equity</t>
  </si>
  <si>
    <t>IMPLANT SCIENCES CORP</t>
  </si>
  <si>
    <t>Measuring &amp; Control Devices</t>
  </si>
  <si>
    <t>238.49M</t>
  </si>
  <si>
    <t>110.62M</t>
  </si>
  <si>
    <t>IMSC US Equity</t>
  </si>
  <si>
    <t>MURPHY ENERGY CORP</t>
  </si>
  <si>
    <t>10/04/2016</t>
  </si>
  <si>
    <t>36.30M</t>
  </si>
  <si>
    <t>98.78M</t>
  </si>
  <si>
    <t>0525456D US Equity</t>
  </si>
  <si>
    <t>GARDEN FRESH RESTAURANT CORP</t>
  </si>
  <si>
    <t>10/03/2016</t>
  </si>
  <si>
    <t>80.51M</t>
  </si>
  <si>
    <t>223.29M</t>
  </si>
  <si>
    <t>860591Q US Equity</t>
  </si>
  <si>
    <t>HANSON PERMANENTE CEMENT INC</t>
  </si>
  <si>
    <t>09/30/2016</t>
  </si>
  <si>
    <t>Cement &amp; Aggregates</t>
  </si>
  <si>
    <t>670.42M</t>
  </si>
  <si>
    <t>360.59M</t>
  </si>
  <si>
    <t>615120Q US Equity</t>
  </si>
  <si>
    <t>PACIFIC ANDES RESOURCES DEVE</t>
  </si>
  <si>
    <t>09/29/2016</t>
  </si>
  <si>
    <t>Finfish Farm &amp; Fish Hatcheries</t>
  </si>
  <si>
    <t>01.11B</t>
  </si>
  <si>
    <t>459.71M</t>
  </si>
  <si>
    <t>PANDF US Equity</t>
  </si>
  <si>
    <t>ITT EDUCATIONAL SERVICES INC</t>
  </si>
  <si>
    <t>09/16/2016</t>
  </si>
  <si>
    <t>College, University &amp; Pro Schools</t>
  </si>
  <si>
    <t>389.18M</t>
  </si>
  <si>
    <t>ESINQ US Equity</t>
  </si>
  <si>
    <t>NOBLE ENVIRONMENTAL POWER LL</t>
  </si>
  <si>
    <t>09/15/2016</t>
  </si>
  <si>
    <t>215.12M</t>
  </si>
  <si>
    <t>NEPI US Equity</t>
  </si>
  <si>
    <t>GOLFSMITH INTERNATIONAL HOLD</t>
  </si>
  <si>
    <t>09/14/2016</t>
  </si>
  <si>
    <t>195.70M</t>
  </si>
  <si>
    <t>1413744D US Equity</t>
  </si>
  <si>
    <t>TPP ACQUISITION INC</t>
  </si>
  <si>
    <t>09/02/2016</t>
  </si>
  <si>
    <t>Photography Studios</t>
  </si>
  <si>
    <t>23.32M</t>
  </si>
  <si>
    <t>51.32M</t>
  </si>
  <si>
    <t>1436501D US Equity</t>
  </si>
  <si>
    <t>LONG BEACH HOMEMAKERS INC</t>
  </si>
  <si>
    <t>06/19/2017</t>
  </si>
  <si>
    <t>576.77k</t>
  </si>
  <si>
    <t>50.48M</t>
  </si>
  <si>
    <t>1294129D US Equity</t>
  </si>
  <si>
    <t>LIGHT TOWER RENTALS INC</t>
  </si>
  <si>
    <t>08/30/2016</t>
  </si>
  <si>
    <t>10/07/2016</t>
  </si>
  <si>
    <t>0671561D US Equity</t>
  </si>
  <si>
    <t>LAST CALL GUARANTOR LLC</t>
  </si>
  <si>
    <t>08/10/2016</t>
  </si>
  <si>
    <t>Bars &amp; Taverns</t>
  </si>
  <si>
    <t>120.10M</t>
  </si>
  <si>
    <t>1432679D US Equity</t>
  </si>
  <si>
    <t>ORANGE PEEL ENTERPRISES INC</t>
  </si>
  <si>
    <t>08/09/2016</t>
  </si>
  <si>
    <t>09/21/2017</t>
  </si>
  <si>
    <t>05.99M</t>
  </si>
  <si>
    <t>197.34M</t>
  </si>
  <si>
    <t>1432684D US Equity</t>
  </si>
  <si>
    <t>ROADHOUSE HOLDING INC</t>
  </si>
  <si>
    <t>08/08/2016</t>
  </si>
  <si>
    <t>416.00M</t>
  </si>
  <si>
    <t>1066271D US Equity</t>
  </si>
  <si>
    <t>GLOBAL GEOPHYSICAL SERVICES</t>
  </si>
  <si>
    <t>08/03/2016</t>
  </si>
  <si>
    <t>94.41M</t>
  </si>
  <si>
    <t>125.56M</t>
  </si>
  <si>
    <t>1431360D US Equity</t>
  </si>
  <si>
    <t>INTL SHIPHOLDING CORP</t>
  </si>
  <si>
    <t>08/01/2016</t>
  </si>
  <si>
    <t>07/03/2017</t>
  </si>
  <si>
    <t>296.40M</t>
  </si>
  <si>
    <t>421.17M</t>
  </si>
  <si>
    <t>ISHCQ US Equity</t>
  </si>
  <si>
    <t>07/27/2016</t>
  </si>
  <si>
    <t>09/09/2016</t>
  </si>
  <si>
    <t>03.15B</t>
  </si>
  <si>
    <t>HK US Equity</t>
  </si>
  <si>
    <t>ATLAS RESOURCE PARTNERS LP</t>
  </si>
  <si>
    <t>09/01/2016</t>
  </si>
  <si>
    <t>01.54B</t>
  </si>
  <si>
    <t>ARPJ US Equity</t>
  </si>
  <si>
    <t>III EXPLORATION II LP</t>
  </si>
  <si>
    <t>07/26/2016</t>
  </si>
  <si>
    <t>12/20/2018</t>
  </si>
  <si>
    <t>110.50M</t>
  </si>
  <si>
    <t>252.04M</t>
  </si>
  <si>
    <t>0823967D US Equity</t>
  </si>
  <si>
    <t>ATINUM MIDCON I LLC</t>
  </si>
  <si>
    <t>07/22/2016</t>
  </si>
  <si>
    <t>180.76M</t>
  </si>
  <si>
    <t>414.60M</t>
  </si>
  <si>
    <t>1192099D US Equity</t>
  </si>
  <si>
    <t>CJ HOLDING CO</t>
  </si>
  <si>
    <t>07/20/2016</t>
  </si>
  <si>
    <t>01/06/2017</t>
  </si>
  <si>
    <t>32.62M</t>
  </si>
  <si>
    <t>01.69B</t>
  </si>
  <si>
    <t>1145339D US Equity</t>
  </si>
  <si>
    <t>NOVATION COMPANIES INC</t>
  </si>
  <si>
    <t>Mortgage Lenders</t>
  </si>
  <si>
    <t>04/13/2018</t>
  </si>
  <si>
    <t>33.15M</t>
  </si>
  <si>
    <t>85.65M</t>
  </si>
  <si>
    <t>NOVC US Equity</t>
  </si>
  <si>
    <t>ESML HOLDINGS INC</t>
  </si>
  <si>
    <t>07/08/2016</t>
  </si>
  <si>
    <t>12/22/2017</t>
  </si>
  <si>
    <t>0988124D US Equity</t>
  </si>
  <si>
    <t>TOTAL HOCKEY INC</t>
  </si>
  <si>
    <t>07/06/2016</t>
  </si>
  <si>
    <t>38.01M</t>
  </si>
  <si>
    <t>52.56M</t>
  </si>
  <si>
    <t>0605860D US Equity</t>
  </si>
  <si>
    <t>CHINA FISHERY GROUP LTD-ADR</t>
  </si>
  <si>
    <t>06/30/2016</t>
  </si>
  <si>
    <t>Fishing</t>
  </si>
  <si>
    <t>893.99M</t>
  </si>
  <si>
    <t>750.28M</t>
  </si>
  <si>
    <t>CIFHY US Equity</t>
  </si>
  <si>
    <t>TRIANGLE USA PETROLEUM CORP</t>
  </si>
  <si>
    <t>06/29/2016</t>
  </si>
  <si>
    <t>03/24/2017</t>
  </si>
  <si>
    <t>433.39M</t>
  </si>
  <si>
    <t>728.15M</t>
  </si>
  <si>
    <t>0811866D US Equity</t>
  </si>
  <si>
    <t>JOHN Q HAMMONS FALL 2006 LLC</t>
  </si>
  <si>
    <t>06/26/2016</t>
  </si>
  <si>
    <t>05/17/2018</t>
  </si>
  <si>
    <t>53.02M</t>
  </si>
  <si>
    <t>1415389D US Equity</t>
  </si>
  <si>
    <t>MAXUS ENERGY CORP</t>
  </si>
  <si>
    <t>06/17/2016</t>
  </si>
  <si>
    <t>07/14/2017</t>
  </si>
  <si>
    <t>165.70M</t>
  </si>
  <si>
    <t>194.36M</t>
  </si>
  <si>
    <t>MXS US Equity</t>
  </si>
  <si>
    <t>BFN OPERATIONS LLC/TX</t>
  </si>
  <si>
    <t>187.70M</t>
  </si>
  <si>
    <t>0812540D US Equity</t>
  </si>
  <si>
    <t>GULF CHEMICAL &amp; METALLURGICA</t>
  </si>
  <si>
    <t>06/14/2016</t>
  </si>
  <si>
    <t>Recycling Facilities</t>
  </si>
  <si>
    <t>144.23M</t>
  </si>
  <si>
    <t>151.53M</t>
  </si>
  <si>
    <t>0130752D US Equity</t>
  </si>
  <si>
    <t>DRAW ANOTHER CIRCLE LLC</t>
  </si>
  <si>
    <t>06/13/2016</t>
  </si>
  <si>
    <t>02/20/2017</t>
  </si>
  <si>
    <t>09.58M</t>
  </si>
  <si>
    <t>76.21M</t>
  </si>
  <si>
    <t>0962888D US Equity</t>
  </si>
  <si>
    <t>ABENGOA BIOENERGY HOLDCO INC</t>
  </si>
  <si>
    <t>06/12/2016</t>
  </si>
  <si>
    <t>138.08M</t>
  </si>
  <si>
    <t>1412826D US Equity</t>
  </si>
  <si>
    <t>GAWKER MEDIA LLC</t>
  </si>
  <si>
    <t>06/10/2016</t>
  </si>
  <si>
    <t>News, Sports &amp; Entmt Web</t>
  </si>
  <si>
    <t>32.98M</t>
  </si>
  <si>
    <t>181.71M</t>
  </si>
  <si>
    <t>2764413Z US Equity</t>
  </si>
  <si>
    <t>SEVENTY SEVEN ENERGY INC/OLD</t>
  </si>
  <si>
    <t>06/07/2016</t>
  </si>
  <si>
    <t>01.78B</t>
  </si>
  <si>
    <t>01.73B</t>
  </si>
  <si>
    <t>SSEIQ US Equity</t>
  </si>
  <si>
    <t>HERCULES OFFSHORE CORP</t>
  </si>
  <si>
    <t>06/05/2016</t>
  </si>
  <si>
    <t>521.38M</t>
  </si>
  <si>
    <t>0453698D US Equity</t>
  </si>
  <si>
    <t>UCI INTERNATIONAL LLC</t>
  </si>
  <si>
    <t>06/02/2016</t>
  </si>
  <si>
    <t>Automotive Retailers</t>
  </si>
  <si>
    <t>501.30M</t>
  </si>
  <si>
    <t>716.80M</t>
  </si>
  <si>
    <t>UCII US Equity</t>
  </si>
  <si>
    <t>UCI-AIRTEX HOLDINGS INC</t>
  </si>
  <si>
    <t>Auto Electrical &amp; Electronics</t>
  </si>
  <si>
    <t>175.19M</t>
  </si>
  <si>
    <t>509.04M</t>
  </si>
  <si>
    <t>1410724D US Equity</t>
  </si>
  <si>
    <t>WARREN RESOURCES INC</t>
  </si>
  <si>
    <t>10/05/2016</t>
  </si>
  <si>
    <t>229.67M</t>
  </si>
  <si>
    <t>545.17M</t>
  </si>
  <si>
    <t>WRES US Equity</t>
  </si>
  <si>
    <t>VERTELLUS SPECIALTIES INC</t>
  </si>
  <si>
    <t>05/31/2016</t>
  </si>
  <si>
    <t>04/07/2017</t>
  </si>
  <si>
    <t>576.00M</t>
  </si>
  <si>
    <t>710.00M</t>
  </si>
  <si>
    <t>2311132Z US Equity</t>
  </si>
  <si>
    <t>LINC USA GP / LINC ENERGY FI</t>
  </si>
  <si>
    <t>05/29/2016</t>
  </si>
  <si>
    <t>276.40M</t>
  </si>
  <si>
    <t>408.00M</t>
  </si>
  <si>
    <t>0812320D US Equity</t>
  </si>
  <si>
    <t>INTERVENTION ENERGY HOLDINGS</t>
  </si>
  <si>
    <t>05/20/2016</t>
  </si>
  <si>
    <t>140.47M</t>
  </si>
  <si>
    <t>350.00M</t>
  </si>
  <si>
    <t>1404689D US Equity</t>
  </si>
  <si>
    <t>M SPACE HOLDINGS LLC</t>
  </si>
  <si>
    <t>05/19/2016</t>
  </si>
  <si>
    <t>66.02M</t>
  </si>
  <si>
    <t>68.84M</t>
  </si>
  <si>
    <t>0008252D US Equity</t>
  </si>
  <si>
    <t>DEX MEDIA INC</t>
  </si>
  <si>
    <t>05/16/2016</t>
  </si>
  <si>
    <t>Periodical Publishers</t>
  </si>
  <si>
    <t>07/29/2016</t>
  </si>
  <si>
    <t>01.27B</t>
  </si>
  <si>
    <t>DXMM US Equity</t>
  </si>
  <si>
    <t>EPICENTER PARTNERS LLC</t>
  </si>
  <si>
    <t>05/07/2018</t>
  </si>
  <si>
    <t>143.21M</t>
  </si>
  <si>
    <t>66.91M</t>
  </si>
  <si>
    <t>1410502D US Equity</t>
  </si>
  <si>
    <t>SANDRIDGE ENERGY INC</t>
  </si>
  <si>
    <t>07.01B</t>
  </si>
  <si>
    <t>04.00B</t>
  </si>
  <si>
    <t>SDOC US Equity</t>
  </si>
  <si>
    <t>CONSTELLATION ENTERPRISES LL</t>
  </si>
  <si>
    <t>196.00M</t>
  </si>
  <si>
    <t>238.00M</t>
  </si>
  <si>
    <t>0607109D US Equity</t>
  </si>
  <si>
    <t>BREITBURN ENERGY PARTNERS LP</t>
  </si>
  <si>
    <t>05/15/2016</t>
  </si>
  <si>
    <t>04.72B</t>
  </si>
  <si>
    <t>03.41B</t>
  </si>
  <si>
    <t>BBEP US Equity</t>
  </si>
  <si>
    <t>PENN VIRGINIA CORP</t>
  </si>
  <si>
    <t>05/12/2016</t>
  </si>
  <si>
    <t>09/12/2016</t>
  </si>
  <si>
    <t>384.65M</t>
  </si>
  <si>
    <t>PVAH US Equity</t>
  </si>
  <si>
    <t>LINN ENERGY LLC-UNITS</t>
  </si>
  <si>
    <t>05/11/2016</t>
  </si>
  <si>
    <t>11.61B</t>
  </si>
  <si>
    <t>08.28B</t>
  </si>
  <si>
    <t>LINE US Equity</t>
  </si>
  <si>
    <t>CHAPARRAL ENERGY INC</t>
  </si>
  <si>
    <t>05/09/2016</t>
  </si>
  <si>
    <t>03/21/2017</t>
  </si>
  <si>
    <t>01.84B</t>
  </si>
  <si>
    <t>CPR US Equity</t>
  </si>
  <si>
    <t>CHC GROUP LTD</t>
  </si>
  <si>
    <t>05/05/2016</t>
  </si>
  <si>
    <t>07.32M</t>
  </si>
  <si>
    <t>HELI US Equity</t>
  </si>
  <si>
    <t>AEROPOSTALE INC</t>
  </si>
  <si>
    <t>05/04/2016</t>
  </si>
  <si>
    <t>04/17/2018</t>
  </si>
  <si>
    <t>354.38M</t>
  </si>
  <si>
    <t>390.03M</t>
  </si>
  <si>
    <t>ARO US Equity</t>
  </si>
  <si>
    <t>05/02/2016</t>
  </si>
  <si>
    <t>07/03/2016</t>
  </si>
  <si>
    <t>230.17M</t>
  </si>
  <si>
    <t>386.71M</t>
  </si>
  <si>
    <t>MIDSTATES PETROLEUM CO INC</t>
  </si>
  <si>
    <t>04/30/2016</t>
  </si>
  <si>
    <t>10/21/2016</t>
  </si>
  <si>
    <t>679.17M</t>
  </si>
  <si>
    <t>MPOY US Equity</t>
  </si>
  <si>
    <t>04/29/2016</t>
  </si>
  <si>
    <t>01.28B</t>
  </si>
  <si>
    <t>03.92B</t>
  </si>
  <si>
    <t>UPL US Equity</t>
  </si>
  <si>
    <t>CORE ENTERTAINMENT INC</t>
  </si>
  <si>
    <t>04/28/2016</t>
  </si>
  <si>
    <t>Film &amp; TV</t>
  </si>
  <si>
    <t>10/17/2016</t>
  </si>
  <si>
    <t>01.14M</t>
  </si>
  <si>
    <t>0202226D US Equity</t>
  </si>
  <si>
    <t>AOG ENTERTAINMENT INC</t>
  </si>
  <si>
    <t>416.25M</t>
  </si>
  <si>
    <t>1399704D US Equity</t>
  </si>
  <si>
    <t>SUNEDISON INC</t>
  </si>
  <si>
    <t>04/21/2016</t>
  </si>
  <si>
    <t>20.71B</t>
  </si>
  <si>
    <t>16.14B</t>
  </si>
  <si>
    <t>SUNE US Equity</t>
  </si>
  <si>
    <t>TRINITY RIVER RESOURCES LP</t>
  </si>
  <si>
    <t>12/28/2017</t>
  </si>
  <si>
    <t>155.68M</t>
  </si>
  <si>
    <t>133.85M</t>
  </si>
  <si>
    <t>1165443D US Equity</t>
  </si>
  <si>
    <t>VESTIS RETAIL GROUP LLC</t>
  </si>
  <si>
    <t>04/18/2016</t>
  </si>
  <si>
    <t>180.90M</t>
  </si>
  <si>
    <t>1023783D US Equity</t>
  </si>
  <si>
    <t>GOODRICH PETROLEUM CORP</t>
  </si>
  <si>
    <t>04/15/2016</t>
  </si>
  <si>
    <t>10/12/2016</t>
  </si>
  <si>
    <t>444.22M</t>
  </si>
  <si>
    <t>GDPM US Equity</t>
  </si>
  <si>
    <t>SHEEHAN PIPE LINE CONSTRUCTI</t>
  </si>
  <si>
    <t>Oil &amp; Gas Infra Construction</t>
  </si>
  <si>
    <t>90.22M</t>
  </si>
  <si>
    <t>68.42M</t>
  </si>
  <si>
    <t>3335551Z US Equity</t>
  </si>
  <si>
    <t>ENERGY XXI GULF COAST INC</t>
  </si>
  <si>
    <t>04/14/2016</t>
  </si>
  <si>
    <t>95.98M</t>
  </si>
  <si>
    <t>EXXI US Equity</t>
  </si>
  <si>
    <t>PEABODY ENERGY CORP</t>
  </si>
  <si>
    <t>04/13/2016</t>
  </si>
  <si>
    <t>60.28B</t>
  </si>
  <si>
    <t>68.26B</t>
  </si>
  <si>
    <t>BTUUQ US Equity</t>
  </si>
  <si>
    <t>DEFINED DIAGNOSTICS PC</t>
  </si>
  <si>
    <t>04/12/2016</t>
  </si>
  <si>
    <t>Computer Hardware &amp; Storage</t>
  </si>
  <si>
    <t>01.46M</t>
  </si>
  <si>
    <t>112.51M</t>
  </si>
  <si>
    <t>1396490D US Equity</t>
  </si>
  <si>
    <t>PACIFIC SUNWEAR OF CALIF</t>
  </si>
  <si>
    <t>04/07/2016</t>
  </si>
  <si>
    <t>289.90M</t>
  </si>
  <si>
    <t>305.10M</t>
  </si>
  <si>
    <t>PSUN US Equity</t>
  </si>
  <si>
    <t>BUFFINGTON MASON PARK LTD</t>
  </si>
  <si>
    <t>04/01/2016</t>
  </si>
  <si>
    <t>145.47M</t>
  </si>
  <si>
    <t>1395032D US Equity</t>
  </si>
  <si>
    <t>ABEINSA HOLDING INC</t>
  </si>
  <si>
    <t>03/29/2016</t>
  </si>
  <si>
    <t>07.05B</t>
  </si>
  <si>
    <t>1395026D US Equity</t>
  </si>
  <si>
    <t>SOUTHCROSS HOLDINGS LP</t>
  </si>
  <si>
    <t>03/27/2016</t>
  </si>
  <si>
    <t>Gas Distribution</t>
  </si>
  <si>
    <t>1024036D US Equity</t>
  </si>
  <si>
    <t>CETERA ADVISOR NETWORKS INSU</t>
  </si>
  <si>
    <t>03/26/2016</t>
  </si>
  <si>
    <t>03/25/2016</t>
  </si>
  <si>
    <t>499.00M</t>
  </si>
  <si>
    <t>1392526D US Equity</t>
  </si>
  <si>
    <t>EMERALD OIL INC</t>
  </si>
  <si>
    <t>03/22/2016</t>
  </si>
  <si>
    <t>405.44M</t>
  </si>
  <si>
    <t>361.09M</t>
  </si>
  <si>
    <t>EOX US Equity</t>
  </si>
  <si>
    <t>VENOCO LLC</t>
  </si>
  <si>
    <t>03/18/2016</t>
  </si>
  <si>
    <t>07/25/2016</t>
  </si>
  <si>
    <t>930.25M</t>
  </si>
  <si>
    <t>VQ US Equity</t>
  </si>
  <si>
    <t>ASPECT SOFTWARE INC</t>
  </si>
  <si>
    <t>03/09/2016</t>
  </si>
  <si>
    <t>05/25/2016</t>
  </si>
  <si>
    <t>940.00M</t>
  </si>
  <si>
    <t>0876902D US Equity</t>
  </si>
  <si>
    <t>HOMETOWN BUFFET INC</t>
  </si>
  <si>
    <t>03/07/2016</t>
  </si>
  <si>
    <t>05/18/2017</t>
  </si>
  <si>
    <t>133.01M</t>
  </si>
  <si>
    <t>105.16M</t>
  </si>
  <si>
    <t>HTBB US Equity</t>
  </si>
  <si>
    <t>SH-130 CONCESSION CO LLC</t>
  </si>
  <si>
    <t>03/02/2016</t>
  </si>
  <si>
    <t>06/28/2017</t>
  </si>
  <si>
    <t>0809641D US Equity</t>
  </si>
  <si>
    <t>THE SPORTS AUTHORITY INC</t>
  </si>
  <si>
    <t>TSA US Equity</t>
  </si>
  <si>
    <t>BH SUTTON MEZZ LLC</t>
  </si>
  <si>
    <t>02/26/2016</t>
  </si>
  <si>
    <t>181.30M</t>
  </si>
  <si>
    <t>141.48M</t>
  </si>
  <si>
    <t>1382648D US Equity</t>
  </si>
  <si>
    <t>REPUBLIC AIRWAYS HOLDINGS IN</t>
  </si>
  <si>
    <t>02/25/2016</t>
  </si>
  <si>
    <t>Regional Airline - Regional</t>
  </si>
  <si>
    <t>03.56B</t>
  </si>
  <si>
    <t>02.97B</t>
  </si>
  <si>
    <t>RJET US Equity</t>
  </si>
  <si>
    <t>ABENGOA BIOENERGY US HOLDING</t>
  </si>
  <si>
    <t>02/24/2016</t>
  </si>
  <si>
    <t>07/06/2017</t>
  </si>
  <si>
    <t>647.71M</t>
  </si>
  <si>
    <t>838.65M</t>
  </si>
  <si>
    <t>0968195D US Equity</t>
  </si>
  <si>
    <t>LOUISIANA PELLETS INC</t>
  </si>
  <si>
    <t>02/18/2016</t>
  </si>
  <si>
    <t>Containers &amp; Packaging</t>
  </si>
  <si>
    <t>442.07M</t>
  </si>
  <si>
    <t>346.79M</t>
  </si>
  <si>
    <t>1379283D US Equity</t>
  </si>
  <si>
    <t>PARAGON OFFSHORE PLC</t>
  </si>
  <si>
    <t>02/14/2016</t>
  </si>
  <si>
    <t>07/18/2017</t>
  </si>
  <si>
    <t>02.96B</t>
  </si>
  <si>
    <t>PGNPF US Equity</t>
  </si>
  <si>
    <t>SUNDEVIL POWER HOLDINGS LLC</t>
  </si>
  <si>
    <t>02/11/2016</t>
  </si>
  <si>
    <t>248.85M</t>
  </si>
  <si>
    <t>239.33M</t>
  </si>
  <si>
    <t>0571086D US Equity</t>
  </si>
  <si>
    <t>TGHI INC</t>
  </si>
  <si>
    <t>02/09/2016</t>
  </si>
  <si>
    <t>Royalty Income - Film &amp; TV</t>
  </si>
  <si>
    <t>01.32M</t>
  </si>
  <si>
    <t>56.49M</t>
  </si>
  <si>
    <t>1377608D US Equity</t>
  </si>
  <si>
    <t>NORANDA ALUMINUM INC</t>
  </si>
  <si>
    <t>02/08/2016</t>
  </si>
  <si>
    <t>Aluminum</t>
  </si>
  <si>
    <t>374.56M</t>
  </si>
  <si>
    <t>44.56M</t>
  </si>
  <si>
    <t>0122658D US Equity</t>
  </si>
  <si>
    <t>MID-STATES SUPPLY CO INC</t>
  </si>
  <si>
    <t>02/07/2016</t>
  </si>
  <si>
    <t>Fabricated Pipe &amp; Pipe Fitting</t>
  </si>
  <si>
    <t>01/20/2017</t>
  </si>
  <si>
    <t>99.47M</t>
  </si>
  <si>
    <t>78.47M</t>
  </si>
  <si>
    <t>1374858D US Equity</t>
  </si>
  <si>
    <t>FOUNTAINS OF BOYNTON ASSOCIA</t>
  </si>
  <si>
    <t>02/05/2016</t>
  </si>
  <si>
    <t>Retail Owners &amp; Developers</t>
  </si>
  <si>
    <t>71.42M</t>
  </si>
  <si>
    <t>53.67M</t>
  </si>
  <si>
    <t>1378480D US Equity</t>
  </si>
  <si>
    <t>HANCOCK FABRICS INC /DE</t>
  </si>
  <si>
    <t>02/02/2016</t>
  </si>
  <si>
    <t>Arts &amp; Crafts Stores</t>
  </si>
  <si>
    <t>186.13M</t>
  </si>
  <si>
    <t>114.03M</t>
  </si>
  <si>
    <t>HKFI US Equity</t>
  </si>
  <si>
    <t>RYCKMAN CREEK RESOURCES LLC</t>
  </si>
  <si>
    <t>12/27/2017</t>
  </si>
  <si>
    <t>205.05M</t>
  </si>
  <si>
    <t>391.25M</t>
  </si>
  <si>
    <t>0752305D US Equity</t>
  </si>
  <si>
    <t>HORSEHEAD HOLDING CORP</t>
  </si>
  <si>
    <t>544.68M</t>
  </si>
  <si>
    <t>ZINC US Equity</t>
  </si>
  <si>
    <t>OUTER HARBOR TERMINAL LLC</t>
  </si>
  <si>
    <t>02/01/2016</t>
  </si>
  <si>
    <t>Port &amp; Harbor Operators</t>
  </si>
  <si>
    <t>380.00M</t>
  </si>
  <si>
    <t>1373485D US Equity</t>
  </si>
  <si>
    <t>SFX ENTERTAINMENT INTERNATIO</t>
  </si>
  <si>
    <t>Performing Arts</t>
  </si>
  <si>
    <t>221.85M</t>
  </si>
  <si>
    <t>451.35M</t>
  </si>
  <si>
    <t>1379289D US Equity</t>
  </si>
  <si>
    <t>SFX ENTERTAINMENT INC</t>
  </si>
  <si>
    <t>Event Promoters w/o Facilities</t>
  </si>
  <si>
    <t>661.61M</t>
  </si>
  <si>
    <t>490.24M</t>
  </si>
  <si>
    <t>SFXE US Equity</t>
  </si>
  <si>
    <t>OLD EPP INC</t>
  </si>
  <si>
    <t>01/31/2016</t>
  </si>
  <si>
    <t>87.95M</t>
  </si>
  <si>
    <t>69.98M</t>
  </si>
  <si>
    <t>0918575D US Equity</t>
  </si>
  <si>
    <t>RCS CAPITAL CORP-CLASS A</t>
  </si>
  <si>
    <t>Investment Banking</t>
  </si>
  <si>
    <t>05/23/2016</t>
  </si>
  <si>
    <t>RCAP US Equity</t>
  </si>
  <si>
    <t>VERSO CORP</t>
  </si>
  <si>
    <t>01/26/2016</t>
  </si>
  <si>
    <t>07/15/2016</t>
  </si>
  <si>
    <t>02.90B</t>
  </si>
  <si>
    <t>03.88B</t>
  </si>
  <si>
    <t>VRSZ US Equity</t>
  </si>
  <si>
    <t>CAPITOL LAKES INC</t>
  </si>
  <si>
    <t>01/20/2016</t>
  </si>
  <si>
    <t>12/08/2016</t>
  </si>
  <si>
    <t>55.48M</t>
  </si>
  <si>
    <t>96.92M</t>
  </si>
  <si>
    <t>0691859D US Equity</t>
  </si>
  <si>
    <t>01/17/2016</t>
  </si>
  <si>
    <t>142.83M</t>
  </si>
  <si>
    <t>289.36M</t>
  </si>
  <si>
    <t>PRIMORSK INTERNATIONAL SHIPP</t>
  </si>
  <si>
    <t>01/15/2016</t>
  </si>
  <si>
    <t>06.02M</t>
  </si>
  <si>
    <t>269.49M</t>
  </si>
  <si>
    <t>3489324Z SP Equity</t>
  </si>
  <si>
    <t>SHERWIN ALUMINA CO</t>
  </si>
  <si>
    <t>01/11/2016</t>
  </si>
  <si>
    <t>254.62M</t>
  </si>
  <si>
    <t>218.18M</t>
  </si>
  <si>
    <t>327957Z US Equity</t>
  </si>
  <si>
    <t>ARCH COAL INC - A</t>
  </si>
  <si>
    <t>05.85B</t>
  </si>
  <si>
    <t>06.45B</t>
  </si>
  <si>
    <t>ARCH US Equity</t>
  </si>
  <si>
    <t>FOREST PARK MEDICAL CENTER A</t>
  </si>
  <si>
    <t>01/10/2016</t>
  </si>
  <si>
    <t>05/31/2017</t>
  </si>
  <si>
    <t>37.70M</t>
  </si>
  <si>
    <t>59.83M</t>
  </si>
  <si>
    <t>1369992D US Equity</t>
  </si>
  <si>
    <t>FPMC AUSTIN REALTY PARTNERS</t>
  </si>
  <si>
    <t>01/05/2016</t>
  </si>
  <si>
    <t>105.93M</t>
  </si>
  <si>
    <t>59.31M</t>
  </si>
  <si>
    <t>1368197D US Equity</t>
  </si>
  <si>
    <t>SILVERBOW RESOURCES INC</t>
  </si>
  <si>
    <t>12/31/2015</t>
  </si>
  <si>
    <t>04/22/2016</t>
  </si>
  <si>
    <t>416.36M</t>
  </si>
  <si>
    <t>SBOW US Equity</t>
  </si>
  <si>
    <t>DF INVESTMENTS LLC</t>
  </si>
  <si>
    <t>12/24/2015</t>
  </si>
  <si>
    <t>20.25M</t>
  </si>
  <si>
    <t>100.10M</t>
  </si>
  <si>
    <t>1365947D US Equity</t>
  </si>
  <si>
    <t>NEW GULF RESOURCES LLC/NGR F</t>
  </si>
  <si>
    <t>12/17/2015</t>
  </si>
  <si>
    <t>05/13/2016</t>
  </si>
  <si>
    <t>385.62M</t>
  </si>
  <si>
    <t>585.72M</t>
  </si>
  <si>
    <t>0984820D US Equity</t>
  </si>
  <si>
    <t>ETX ENERGY LLC</t>
  </si>
  <si>
    <t>25.73M</t>
  </si>
  <si>
    <t>576.34M</t>
  </si>
  <si>
    <t>0984818D US Equity</t>
  </si>
  <si>
    <t>MAGNUM HUNTER RESOURCES CORP</t>
  </si>
  <si>
    <t>12/15/2015</t>
  </si>
  <si>
    <t>05/06/2016</t>
  </si>
  <si>
    <t>MHRC US Equity</t>
  </si>
  <si>
    <t>SEABOARD REALTY CORP</t>
  </si>
  <si>
    <t>12/13/2015</t>
  </si>
  <si>
    <t>235.21M</t>
  </si>
  <si>
    <t>1160217D US Equity</t>
  </si>
  <si>
    <t>NEWBURY COMMON ASSOCIATES LL</t>
  </si>
  <si>
    <t>06/08/2017</t>
  </si>
  <si>
    <t>02.15k</t>
  </si>
  <si>
    <t>1363355D US Equity</t>
  </si>
  <si>
    <t>CUBIC ENERGY INC</t>
  </si>
  <si>
    <t>12/11/2015</t>
  </si>
  <si>
    <t>03/01/2016</t>
  </si>
  <si>
    <t>120.74M</t>
  </si>
  <si>
    <t>114.18M</t>
  </si>
  <si>
    <t>CBNR US Equity</t>
  </si>
  <si>
    <t>ENERGY &amp; EXPLORATION PARTNER</t>
  </si>
  <si>
    <t>12/07/2015</t>
  </si>
  <si>
    <t>222.74M</t>
  </si>
  <si>
    <t>01.19B</t>
  </si>
  <si>
    <t>ENXP US Equity</t>
  </si>
  <si>
    <t>ARCTIC SENTINEL INC</t>
  </si>
  <si>
    <t>01/25/2017</t>
  </si>
  <si>
    <t>42.65M</t>
  </si>
  <si>
    <t>171.20M</t>
  </si>
  <si>
    <t>3553651Z US Equity</t>
  </si>
  <si>
    <t>VANTAGE DRILLING INTERNATION</t>
  </si>
  <si>
    <t>12/03/2015</t>
  </si>
  <si>
    <t>02/10/2016</t>
  </si>
  <si>
    <t>03.51B</t>
  </si>
  <si>
    <t>02.95B</t>
  </si>
  <si>
    <t>2025707Z KY Equity</t>
  </si>
  <si>
    <t>FOREST PARK REALTY PARTNERS</t>
  </si>
  <si>
    <t>11/30/2015</t>
  </si>
  <si>
    <t>105.88M</t>
  </si>
  <si>
    <t>115.45M</t>
  </si>
  <si>
    <t>1348647D US Equity</t>
  </si>
  <si>
    <t>FPMC FORT WORTH REALTY PARTN</t>
  </si>
  <si>
    <t>10/20/2016</t>
  </si>
  <si>
    <t>129.98M</t>
  </si>
  <si>
    <t>70.93M</t>
  </si>
  <si>
    <t>1348644D US Equity</t>
  </si>
  <si>
    <t>ATNA RESOURCES INC</t>
  </si>
  <si>
    <t>11/18/2015</t>
  </si>
  <si>
    <t>Gold</t>
  </si>
  <si>
    <t>1343747D US Equity</t>
  </si>
  <si>
    <t>CANYON RESOURCES CORP</t>
  </si>
  <si>
    <t>113.26M</t>
  </si>
  <si>
    <t>CAU US Equity</t>
  </si>
  <si>
    <t>RDIO INC</t>
  </si>
  <si>
    <t>11/16/2015</t>
  </si>
  <si>
    <t>03.96M</t>
  </si>
  <si>
    <t>215.66M</t>
  </si>
  <si>
    <t>8154749Z US Equity</t>
  </si>
  <si>
    <t>MILLENNIUM HEALTH LLC</t>
  </si>
  <si>
    <t>11/10/2015</t>
  </si>
  <si>
    <t>12/18/2015</t>
  </si>
  <si>
    <t>0309508Z US Equity</t>
  </si>
  <si>
    <t>MILLENNIUM LAB HOLDINGS II L</t>
  </si>
  <si>
    <t>1341406D US Equity</t>
  </si>
  <si>
    <t>EAST ORANGE GENERAL HOSPITAL</t>
  </si>
  <si>
    <t>36.69M</t>
  </si>
  <si>
    <t>137.37M</t>
  </si>
  <si>
    <t>125528MF US Equity</t>
  </si>
  <si>
    <t>ESSAR STEEL ALGOMA INC</t>
  </si>
  <si>
    <t>11/09/2015</t>
  </si>
  <si>
    <t>3134583Q CN Equity</t>
  </si>
  <si>
    <t>PARALLEL ENERGY LP</t>
  </si>
  <si>
    <t>168.95M</t>
  </si>
  <si>
    <t>1202038D US Equity</t>
  </si>
  <si>
    <t>FRESH &amp; EASY NEIGHBORHOOD MA</t>
  </si>
  <si>
    <t>10/30/2015</t>
  </si>
  <si>
    <t>06/05/2017</t>
  </si>
  <si>
    <t>125.38M</t>
  </si>
  <si>
    <t>169.45M</t>
  </si>
  <si>
    <t>0193470D US Equity</t>
  </si>
  <si>
    <t>RAAM GLOBAL ENERGY CO</t>
  </si>
  <si>
    <t>10/26/2015</t>
  </si>
  <si>
    <t>12.21M</t>
  </si>
  <si>
    <t>304.14M</t>
  </si>
  <si>
    <t>4613569Z US Equity</t>
  </si>
  <si>
    <t>CARDIAC SCIENCE CORP</t>
  </si>
  <si>
    <t>10/20/2015</t>
  </si>
  <si>
    <t>Electrophysiology Devices</t>
  </si>
  <si>
    <t>08/29/2016</t>
  </si>
  <si>
    <t>31.34M</t>
  </si>
  <si>
    <t>103.72M</t>
  </si>
  <si>
    <t>CSCX US Equity</t>
  </si>
  <si>
    <t>LB STEEL LLC</t>
  </si>
  <si>
    <t>10/18/2015</t>
  </si>
  <si>
    <t>45.84M</t>
  </si>
  <si>
    <t>43.83M</t>
  </si>
  <si>
    <t>6714048Z US Equity</t>
  </si>
  <si>
    <t>STAR COMPUTER GROUP INC</t>
  </si>
  <si>
    <t>10/12/2015</t>
  </si>
  <si>
    <t>3713935Z US Equity</t>
  </si>
  <si>
    <t>CCNG ENERGY PARTNERS LP</t>
  </si>
  <si>
    <t>03.54M</t>
  </si>
  <si>
    <t>187.19M</t>
  </si>
  <si>
    <t>1291944D US Equity</t>
  </si>
  <si>
    <t>TAYLOR-WHARTON INTERNATIONAL</t>
  </si>
  <si>
    <t>10/07/2015</t>
  </si>
  <si>
    <t>14.46M</t>
  </si>
  <si>
    <t>47.98M</t>
  </si>
  <si>
    <t>3603270Z US Equity</t>
  </si>
  <si>
    <t>FPMC SAN ANTONIO REALTY PART</t>
  </si>
  <si>
    <t>10/06/2015</t>
  </si>
  <si>
    <t>110.30M</t>
  </si>
  <si>
    <t>67.28M</t>
  </si>
  <si>
    <t>1325651D US Equity</t>
  </si>
  <si>
    <t>CITY SPORTS INC</t>
  </si>
  <si>
    <t>10/05/2015</t>
  </si>
  <si>
    <t>38.60M</t>
  </si>
  <si>
    <t>2871843Z US Equity</t>
  </si>
  <si>
    <t>202.78M</t>
  </si>
  <si>
    <t>318.32M</t>
  </si>
  <si>
    <t>MILLER ENERGY RESOURCES INC</t>
  </si>
  <si>
    <t>10/01/2015</t>
  </si>
  <si>
    <t>392.56M</t>
  </si>
  <si>
    <t>336.91M</t>
  </si>
  <si>
    <t>MILL US Equity</t>
  </si>
  <si>
    <t>QUIRKY INC</t>
  </si>
  <si>
    <t>09/22/2015</t>
  </si>
  <si>
    <t>Social Networking Web</t>
  </si>
  <si>
    <t>13.50M</t>
  </si>
  <si>
    <t>130.90M</t>
  </si>
  <si>
    <t>8222505Z US Equity</t>
  </si>
  <si>
    <t>HAVERHILL CHEMICALS LLC</t>
  </si>
  <si>
    <t>09/18/2015</t>
  </si>
  <si>
    <t>03/31/2016</t>
  </si>
  <si>
    <t>07.25M</t>
  </si>
  <si>
    <t>86.52M</t>
  </si>
  <si>
    <t>0598542D US Equity</t>
  </si>
  <si>
    <t>SAMSON RESOURCES CORP</t>
  </si>
  <si>
    <t>09/16/2015</t>
  </si>
  <si>
    <t>04.25B</t>
  </si>
  <si>
    <t>1315792D US Equity</t>
  </si>
  <si>
    <t>GMI USA MANAGEMENT INC</t>
  </si>
  <si>
    <t>09/15/2015</t>
  </si>
  <si>
    <t>1315488D LN Equity</t>
  </si>
  <si>
    <t>GLOBAL MARITIME INVESTMENTS</t>
  </si>
  <si>
    <t>169.00M</t>
  </si>
  <si>
    <t>1315494D LN Equity</t>
  </si>
  <si>
    <t>HOVENSA LLC</t>
  </si>
  <si>
    <t>02/17/2016</t>
  </si>
  <si>
    <t>238.73M</t>
  </si>
  <si>
    <t>01.99B</t>
  </si>
  <si>
    <t>16911Z US Equity</t>
  </si>
  <si>
    <t>PLEASE TOUCH MUSEUM</t>
  </si>
  <si>
    <t>09/11/2015</t>
  </si>
  <si>
    <t>16.24M</t>
  </si>
  <si>
    <t>63.51M</t>
  </si>
  <si>
    <t>0219086D US Equity</t>
  </si>
  <si>
    <t>BOARDRIDERS INC</t>
  </si>
  <si>
    <t>09/09/2015</t>
  </si>
  <si>
    <t>337.00M</t>
  </si>
  <si>
    <t>826.00M</t>
  </si>
  <si>
    <t>ZQKSQ US Equity</t>
  </si>
  <si>
    <t>HAGGEN INC</t>
  </si>
  <si>
    <t>09/08/2015</t>
  </si>
  <si>
    <t>11/20/2018</t>
  </si>
  <si>
    <t>319.17M</t>
  </si>
  <si>
    <t>3647703Z US Equity</t>
  </si>
  <si>
    <t>08/13/2015</t>
  </si>
  <si>
    <t>11/06/2015</t>
  </si>
  <si>
    <t>546.32M</t>
  </si>
  <si>
    <t>01.31B</t>
  </si>
  <si>
    <t>FILMED ENTERTAINMENT INC</t>
  </si>
  <si>
    <t>08/10/2015</t>
  </si>
  <si>
    <t>Book Stores</t>
  </si>
  <si>
    <t>0193545D US Equity</t>
  </si>
  <si>
    <t>ST MICHAEL'S MEDICAL CENTER</t>
  </si>
  <si>
    <t>129.75M</t>
  </si>
  <si>
    <t>388.95M</t>
  </si>
  <si>
    <t>2937620Z US Equity</t>
  </si>
  <si>
    <t>COOK INLET ENERGY LLC</t>
  </si>
  <si>
    <t>08/06/2015</t>
  </si>
  <si>
    <t>179.53M</t>
  </si>
  <si>
    <t>212.05M</t>
  </si>
  <si>
    <t>3427204Z US Equity</t>
  </si>
  <si>
    <t>ALPHA NATURAL RESOURCES INC</t>
  </si>
  <si>
    <t>08/03/2015</t>
  </si>
  <si>
    <t>10.10B</t>
  </si>
  <si>
    <t>07.10B</t>
  </si>
  <si>
    <t>ANR US Equity</t>
  </si>
  <si>
    <t>07/30/2015</t>
  </si>
  <si>
    <t>560.00M</t>
  </si>
  <si>
    <t>SOUTHERN REGIONAL HEALTH SYS</t>
  </si>
  <si>
    <t>09/01/2018</t>
  </si>
  <si>
    <t>42.00M</t>
  </si>
  <si>
    <t>42.88M</t>
  </si>
  <si>
    <t>4141109Z US Equity</t>
  </si>
  <si>
    <t>CRP-2 HOLDINGS AA LP</t>
  </si>
  <si>
    <t>07/21/2015</t>
  </si>
  <si>
    <t>171.35M</t>
  </si>
  <si>
    <t>166.64M</t>
  </si>
  <si>
    <t>1304962D US Equity</t>
  </si>
  <si>
    <t>GREAT ATLANTIC &amp; PAC TEA CO</t>
  </si>
  <si>
    <t>07/19/2015</t>
  </si>
  <si>
    <t>01.58B</t>
  </si>
  <si>
    <t>02.31B</t>
  </si>
  <si>
    <t>GAPTQ US Equity</t>
  </si>
  <si>
    <t>WALTER ENERGY INC</t>
  </si>
  <si>
    <t>07/15/2015</t>
  </si>
  <si>
    <t>05.20B</t>
  </si>
  <si>
    <t>05.01B</t>
  </si>
  <si>
    <t>WLTG US Equity</t>
  </si>
  <si>
    <t>MILAGRO HOLDINGS LLC</t>
  </si>
  <si>
    <t>390.00M</t>
  </si>
  <si>
    <t>468.00M</t>
  </si>
  <si>
    <t>1066275D US Equity</t>
  </si>
  <si>
    <t>SABINE OIL &amp; GAS CORP</t>
  </si>
  <si>
    <t>08/11/2016</t>
  </si>
  <si>
    <t>02.91B</t>
  </si>
  <si>
    <t>SOGC US Equity</t>
  </si>
  <si>
    <t>COCO BEACH GOLF &amp; COUNTRY CL</t>
  </si>
  <si>
    <t>07/13/2015</t>
  </si>
  <si>
    <t>09.23M</t>
  </si>
  <si>
    <t>78.07M</t>
  </si>
  <si>
    <t>1413776D US Equity</t>
  </si>
  <si>
    <t>SIGNAL INTERNATIONAL</t>
  </si>
  <si>
    <t>07/12/2015</t>
  </si>
  <si>
    <t>12/14/2015</t>
  </si>
  <si>
    <t>484.02k</t>
  </si>
  <si>
    <t>82.64M</t>
  </si>
  <si>
    <t>3552126Z US Equity</t>
  </si>
  <si>
    <t>NORTHSHORE MAINLAND SERVICES</t>
  </si>
  <si>
    <t>06/29/2015</t>
  </si>
  <si>
    <t>01.55M</t>
  </si>
  <si>
    <t>1292977D US Equity</t>
  </si>
  <si>
    <t>BAHA MAR LTD</t>
  </si>
  <si>
    <t>03.10B</t>
  </si>
  <si>
    <t>02.70B</t>
  </si>
  <si>
    <t>1292983D US Equity</t>
  </si>
  <si>
    <t>SCRB PROPERTIES INC</t>
  </si>
  <si>
    <t>06/28/2015</t>
  </si>
  <si>
    <t>116.30M</t>
  </si>
  <si>
    <t>66.00M</t>
  </si>
  <si>
    <t>1292730D US Equity</t>
  </si>
  <si>
    <t>MOLYCORP INC</t>
  </si>
  <si>
    <t>06/25/2015</t>
  </si>
  <si>
    <t>Rare Earth</t>
  </si>
  <si>
    <t>08/31/2016</t>
  </si>
  <si>
    <t>MCP US Equity</t>
  </si>
  <si>
    <t>MIDWAY GOLD CORP</t>
  </si>
  <si>
    <t>06/22/2015</t>
  </si>
  <si>
    <t>12/06/2017</t>
  </si>
  <si>
    <t>02.46M</t>
  </si>
  <si>
    <t>122.45M</t>
  </si>
  <si>
    <t>MDW CN Equity</t>
  </si>
  <si>
    <t>SARATOGA RESOURCES INC/TEXAS</t>
  </si>
  <si>
    <t>06/19/2015</t>
  </si>
  <si>
    <t>Renewable Energy Equipment</t>
  </si>
  <si>
    <t>101.28M</t>
  </si>
  <si>
    <t>219.24M</t>
  </si>
  <si>
    <t>SARA US Equity</t>
  </si>
  <si>
    <t>HARVEST OIL &amp; GAS CORP</t>
  </si>
  <si>
    <t>06/18/2015</t>
  </si>
  <si>
    <t>98.30M</t>
  </si>
  <si>
    <t>206.08M</t>
  </si>
  <si>
    <t>HRST US Equity</t>
  </si>
  <si>
    <t>COLT DEFENSE LLC</t>
  </si>
  <si>
    <t>06/14/2015</t>
  </si>
  <si>
    <t>Munitions &amp; Accessories</t>
  </si>
  <si>
    <t>01/13/2016</t>
  </si>
  <si>
    <t>384.84M</t>
  </si>
  <si>
    <t>533839Z US Equity</t>
  </si>
  <si>
    <t>ANNA'S LINENS INC</t>
  </si>
  <si>
    <t>74.85M</t>
  </si>
  <si>
    <t>ANNA US Equity</t>
  </si>
  <si>
    <t>BOOMERANG TUBE LLC</t>
  </si>
  <si>
    <t>06/09/2015</t>
  </si>
  <si>
    <t>Pipe &amp; Tubular</t>
  </si>
  <si>
    <t>299.00M</t>
  </si>
  <si>
    <t>461.00M</t>
  </si>
  <si>
    <t>0078076D US Equity</t>
  </si>
  <si>
    <t>HEALTH DIAGNOSTIC LABORATORY</t>
  </si>
  <si>
    <t>06/07/2015</t>
  </si>
  <si>
    <t>108.33M</t>
  </si>
  <si>
    <t>8372789Z US Equity</t>
  </si>
  <si>
    <t>LIFE PARTNERS INC</t>
  </si>
  <si>
    <t>05/19/2015</t>
  </si>
  <si>
    <t>12/27/2016</t>
  </si>
  <si>
    <t>353801Z US Equity</t>
  </si>
  <si>
    <t>EL PASO CHILDREN'S HOSPITAL</t>
  </si>
  <si>
    <t>01/08/2016</t>
  </si>
  <si>
    <t>99.00M</t>
  </si>
  <si>
    <t>0544973D US Equity</t>
  </si>
  <si>
    <t>FRAC SPECIALISTS LLC</t>
  </si>
  <si>
    <t>05/17/2015</t>
  </si>
  <si>
    <t>1281413D US Equity</t>
  </si>
  <si>
    <t>DUER WAGNER III OIL &amp; GAS LP</t>
  </si>
  <si>
    <t>05/15/2015</t>
  </si>
  <si>
    <t>125.64M</t>
  </si>
  <si>
    <t>0875995D US Equity</t>
  </si>
  <si>
    <t>PATRIOT COAL CORP</t>
  </si>
  <si>
    <t>05/12/2015</t>
  </si>
  <si>
    <t>PCXCQ US Equity</t>
  </si>
  <si>
    <t>AMERICAN EAGLE ENERGY CORP</t>
  </si>
  <si>
    <t>05/08/2015</t>
  </si>
  <si>
    <t>12/05/2016</t>
  </si>
  <si>
    <t>211.88M</t>
  </si>
  <si>
    <t>215.22M</t>
  </si>
  <si>
    <t>AMZG US Equity</t>
  </si>
  <si>
    <t>MAGNETATION LLC</t>
  </si>
  <si>
    <t>05/05/2015</t>
  </si>
  <si>
    <t>Iron Foundries</t>
  </si>
  <si>
    <t>239.21M</t>
  </si>
  <si>
    <t>526.97M</t>
  </si>
  <si>
    <t>0778853D US Equity</t>
  </si>
  <si>
    <t>CORINTHIAN COLLEGES INC</t>
  </si>
  <si>
    <t>05/04/2015</t>
  </si>
  <si>
    <t>09/21/2015</t>
  </si>
  <si>
    <t>721.60M</t>
  </si>
  <si>
    <t>02.93B</t>
  </si>
  <si>
    <t>COCO US Equity</t>
  </si>
  <si>
    <t>ERG RESOURCES LLC</t>
  </si>
  <si>
    <t>04/30/2015</t>
  </si>
  <si>
    <t>11/12/2015</t>
  </si>
  <si>
    <t>8396739Z US Equity</t>
  </si>
  <si>
    <t>NORTHWEST BANCORPORATION OF</t>
  </si>
  <si>
    <t>04/29/2015</t>
  </si>
  <si>
    <t>07/01/2015</t>
  </si>
  <si>
    <t>20.34M</t>
  </si>
  <si>
    <t>51.30M</t>
  </si>
  <si>
    <t>470952Z US Equity</t>
  </si>
  <si>
    <t>PTC SEAMLESS TUBE CORP</t>
  </si>
  <si>
    <t>04/26/2015</t>
  </si>
  <si>
    <t>Long, Pipe &amp; Tubular</t>
  </si>
  <si>
    <t>99.35M</t>
  </si>
  <si>
    <t>280.03M</t>
  </si>
  <si>
    <t>1267420D US Equity</t>
  </si>
  <si>
    <t>LSC LIQUIDATION INC</t>
  </si>
  <si>
    <t>04/13/2015</t>
  </si>
  <si>
    <t>Iron &amp; Steel Forging</t>
  </si>
  <si>
    <t>63.21M</t>
  </si>
  <si>
    <t>62.66M</t>
  </si>
  <si>
    <t>7545324Z US Equity</t>
  </si>
  <si>
    <t>EVERYWARE GLOBAL INC</t>
  </si>
  <si>
    <t>04/07/2015</t>
  </si>
  <si>
    <t>Household Appliance Stores</t>
  </si>
  <si>
    <t>06/02/2015</t>
  </si>
  <si>
    <t>237.79M</t>
  </si>
  <si>
    <t>380.38M</t>
  </si>
  <si>
    <t>EVRY US Equity</t>
  </si>
  <si>
    <t>XINERGY LTD</t>
  </si>
  <si>
    <t>04/06/2015</t>
  </si>
  <si>
    <t>36.97M</t>
  </si>
  <si>
    <t>XRGYQ US Equity</t>
  </si>
  <si>
    <t>KARMALOOP INC</t>
  </si>
  <si>
    <t>03/23/2015</t>
  </si>
  <si>
    <t>0245288Z US Equity</t>
  </si>
  <si>
    <t>FEDERATION EMPLOYMENT &amp; GUID</t>
  </si>
  <si>
    <t>03/17/2015</t>
  </si>
  <si>
    <t>144.70M</t>
  </si>
  <si>
    <t>105.12M</t>
  </si>
  <si>
    <t>3901250Z US Equity</t>
  </si>
  <si>
    <t>QUICKSILVER RESOURCES INC</t>
  </si>
  <si>
    <t>01.21B</t>
  </si>
  <si>
    <t>02.35B</t>
  </si>
  <si>
    <t>KWKA US Equity</t>
  </si>
  <si>
    <t>LIMA ENERGY CO</t>
  </si>
  <si>
    <t>07.90M</t>
  </si>
  <si>
    <t>1250373D US Equity</t>
  </si>
  <si>
    <t>SOBELMAR ANTWERP NV</t>
  </si>
  <si>
    <t>66.20M</t>
  </si>
  <si>
    <t>1256247D BB Equity</t>
  </si>
  <si>
    <t>AMERICAN SPECTRUM REALTY INC</t>
  </si>
  <si>
    <t>03/16/2015</t>
  </si>
  <si>
    <t>344.55M</t>
  </si>
  <si>
    <t>347.23M</t>
  </si>
  <si>
    <t>AQQS US Equity</t>
  </si>
  <si>
    <t>STANDARD REGISTER CO</t>
  </si>
  <si>
    <t>03/12/2015</t>
  </si>
  <si>
    <t>Printing Support</t>
  </si>
  <si>
    <t>273.95M</t>
  </si>
  <si>
    <t>379.01M</t>
  </si>
  <si>
    <t>SRCT US Equity</t>
  </si>
  <si>
    <t>CHASSIX HOLDINGS INC</t>
  </si>
  <si>
    <t>07/29/2015</t>
  </si>
  <si>
    <t>833.00M</t>
  </si>
  <si>
    <t>784.00M</t>
  </si>
  <si>
    <t>0919229D US Equity</t>
  </si>
  <si>
    <t>DORAL FINANCIAL CORP</t>
  </si>
  <si>
    <t>03/11/2015</t>
  </si>
  <si>
    <t>10/28/2016</t>
  </si>
  <si>
    <t>87.85M</t>
  </si>
  <si>
    <t>209.54M</t>
  </si>
  <si>
    <t>DRLC US Equity</t>
  </si>
  <si>
    <t>ALLIED NEVADA GOLD CORP</t>
  </si>
  <si>
    <t>03/10/2015</t>
  </si>
  <si>
    <t>10/22/2015</t>
  </si>
  <si>
    <t>941.24M</t>
  </si>
  <si>
    <t>663.68M</t>
  </si>
  <si>
    <t>ANV US Equity</t>
  </si>
  <si>
    <t>BPZ RESOURCES INC</t>
  </si>
  <si>
    <t>03/09/2015</t>
  </si>
  <si>
    <t>364.31M</t>
  </si>
  <si>
    <t>275.25M</t>
  </si>
  <si>
    <t>BPZR US Equity</t>
  </si>
  <si>
    <t>DUNE ENERGY INC</t>
  </si>
  <si>
    <t>03/08/2015</t>
  </si>
  <si>
    <t>09/30/2015</t>
  </si>
  <si>
    <t>229.46M</t>
  </si>
  <si>
    <t>144.22M</t>
  </si>
  <si>
    <t>DUNR US Equity</t>
  </si>
  <si>
    <t>CAL DIVE INTERNATIONAL INC</t>
  </si>
  <si>
    <t>03/03/2015</t>
  </si>
  <si>
    <t>570.99M</t>
  </si>
  <si>
    <t>411.44M</t>
  </si>
  <si>
    <t>CDVI US Equity</t>
  </si>
  <si>
    <t>ASG TECHNOLOGIES GROUP INC</t>
  </si>
  <si>
    <t>02/18/2015</t>
  </si>
  <si>
    <t>666.00M</t>
  </si>
  <si>
    <t>21034Z US Equity</t>
  </si>
  <si>
    <t>FAMILY CHRISTIAN LLC</t>
  </si>
  <si>
    <t>02/11/2015</t>
  </si>
  <si>
    <t>08/17/2015</t>
  </si>
  <si>
    <t>104.11M</t>
  </si>
  <si>
    <t>125.58M</t>
  </si>
  <si>
    <t>1237812D US Equity</t>
  </si>
  <si>
    <t>CORPORATE RISK HOLDINGS LLC</t>
  </si>
  <si>
    <t>02/08/2015</t>
  </si>
  <si>
    <t>Security Services</t>
  </si>
  <si>
    <t>08/31/2015</t>
  </si>
  <si>
    <t>46.36M</t>
  </si>
  <si>
    <t>3480150Z US Equity</t>
  </si>
  <si>
    <t>RADIOSHACK CORP</t>
  </si>
  <si>
    <t>02/05/2015</t>
  </si>
  <si>
    <t>03.18B</t>
  </si>
  <si>
    <t>RSH US Equity</t>
  </si>
  <si>
    <t>CACHE INC</t>
  </si>
  <si>
    <t>02/04/2015</t>
  </si>
  <si>
    <t>38.79M</t>
  </si>
  <si>
    <t>84.11M</t>
  </si>
  <si>
    <t>CACH US Equity</t>
  </si>
  <si>
    <t>TS EMPLOYMENT INC</t>
  </si>
  <si>
    <t>02/02/2015</t>
  </si>
  <si>
    <t>109.58M</t>
  </si>
  <si>
    <t>125.12M</t>
  </si>
  <si>
    <t>1235753D US Equity</t>
  </si>
  <si>
    <t>FOURTH QUARTER PROPERTIES 86</t>
  </si>
  <si>
    <t>01/22/2015</t>
  </si>
  <si>
    <t>49.12M</t>
  </si>
  <si>
    <t>75.38M</t>
  </si>
  <si>
    <t>1233219D US Equity</t>
  </si>
  <si>
    <t>WET SEAL INC/THE-CLASS B</t>
  </si>
  <si>
    <t>01/15/2015</t>
  </si>
  <si>
    <t>93.00M</t>
  </si>
  <si>
    <t>103.00M</t>
  </si>
  <si>
    <t>89864Z US Equity</t>
  </si>
  <si>
    <t>CAESARS ENTERTAINMENT OPERAT</t>
  </si>
  <si>
    <t>Casino Hotels</t>
  </si>
  <si>
    <t>10/06/2017</t>
  </si>
  <si>
    <t>12.35B</t>
  </si>
  <si>
    <t>19.87B</t>
  </si>
  <si>
    <t>16124Z US Equity</t>
  </si>
  <si>
    <t>SUNTECH AMERICA INC</t>
  </si>
  <si>
    <t>01/12/2015</t>
  </si>
  <si>
    <t>Water Heating Equipment</t>
  </si>
  <si>
    <t>132.30M</t>
  </si>
  <si>
    <t>163.74M</t>
  </si>
  <si>
    <t>0289382D US Equity</t>
  </si>
  <si>
    <t>NW VALLEY HOLDINGS LLC</t>
  </si>
  <si>
    <t>01/10/2015</t>
  </si>
  <si>
    <t>09/07/2017</t>
  </si>
  <si>
    <t>814.84k</t>
  </si>
  <si>
    <t>428.28M</t>
  </si>
  <si>
    <t>1229465D US Equity</t>
  </si>
  <si>
    <t>BALMORAL RACING CLUB INC</t>
  </si>
  <si>
    <t>12/24/2014</t>
  </si>
  <si>
    <t>Racetracks</t>
  </si>
  <si>
    <t>08.43M</t>
  </si>
  <si>
    <t>80.68M</t>
  </si>
  <si>
    <t>4592778Z US Equity</t>
  </si>
  <si>
    <t>CREEKSIDE ASSOCIATES LTD</t>
  </si>
  <si>
    <t>12/19/2014</t>
  </si>
  <si>
    <t>08/14/2015</t>
  </si>
  <si>
    <t>93.35M</t>
  </si>
  <si>
    <t>88.10M</t>
  </si>
  <si>
    <t>1224676D US Equity</t>
  </si>
  <si>
    <t>EVERGREEN VINTAGE AIRCRAFT I</t>
  </si>
  <si>
    <t>12/11/2014</t>
  </si>
  <si>
    <t>Museums &amp; Galleries</t>
  </si>
  <si>
    <t>1220161D US Equity</t>
  </si>
  <si>
    <t>DELIA*S GROUP INC</t>
  </si>
  <si>
    <t>12/07/2014</t>
  </si>
  <si>
    <t>Mail Catalog Retailers</t>
  </si>
  <si>
    <t>0195286D US Equity</t>
  </si>
  <si>
    <t>DEB STORES HOLDING LLC</t>
  </si>
  <si>
    <t>12/04/2014</t>
  </si>
  <si>
    <t>90.50M</t>
  </si>
  <si>
    <t>1215224D US Equity</t>
  </si>
  <si>
    <t>DENDREON CORP</t>
  </si>
  <si>
    <t>11/10/2014</t>
  </si>
  <si>
    <t>06/10/2015</t>
  </si>
  <si>
    <t>340.26M</t>
  </si>
  <si>
    <t>660.73M</t>
  </si>
  <si>
    <t>DNDN US Equity</t>
  </si>
  <si>
    <t>KIOR INC - CL A</t>
  </si>
  <si>
    <t>11/09/2014</t>
  </si>
  <si>
    <t>06/30/2015</t>
  </si>
  <si>
    <t>31.23M</t>
  </si>
  <si>
    <t>242.39M</t>
  </si>
  <si>
    <t>KIOR US Equity</t>
  </si>
  <si>
    <t>UNITEK GLOBAL SERVICES INC</t>
  </si>
  <si>
    <t>11/03/2014</t>
  </si>
  <si>
    <t>Comm &amp; Transmission Const</t>
  </si>
  <si>
    <t>01/13/2015</t>
  </si>
  <si>
    <t>03.22M</t>
  </si>
  <si>
    <t>186.05M</t>
  </si>
  <si>
    <t>UNTKQ US Equity</t>
  </si>
  <si>
    <t>MARION ENERGY INC</t>
  </si>
  <si>
    <t>10/31/2014</t>
  </si>
  <si>
    <t>166.79M</t>
  </si>
  <si>
    <t>171.14M</t>
  </si>
  <si>
    <t>396614Z US Equity</t>
  </si>
  <si>
    <t>MISSISSIPPI PHOSPHATES CORP</t>
  </si>
  <si>
    <t>10/27/2014</t>
  </si>
  <si>
    <t>Fertilizers</t>
  </si>
  <si>
    <t>98.95M</t>
  </si>
  <si>
    <t>140.94M</t>
  </si>
  <si>
    <t>86745MF US Equity</t>
  </si>
  <si>
    <t>LDK SOLAR SYSTEMS INC</t>
  </si>
  <si>
    <t>10/21/2014</t>
  </si>
  <si>
    <t>12/10/2014</t>
  </si>
  <si>
    <t>1087266D US Equity</t>
  </si>
  <si>
    <t>LDK SOLAR CO LTD</t>
  </si>
  <si>
    <t>PV Wafers</t>
  </si>
  <si>
    <t>510.00M</t>
  </si>
  <si>
    <t>973051Z CH Equity</t>
  </si>
  <si>
    <t>SEEGRID CORP</t>
  </si>
  <si>
    <t>01/23/2015</t>
  </si>
  <si>
    <t>05.61M</t>
  </si>
  <si>
    <t>57.15M</t>
  </si>
  <si>
    <t>1087126D US Equity</t>
  </si>
  <si>
    <t>INVERSIONES ALSACIA SA</t>
  </si>
  <si>
    <t>10/16/2014</t>
  </si>
  <si>
    <t>12/17/2014</t>
  </si>
  <si>
    <t>322.50M</t>
  </si>
  <si>
    <t>525.40M</t>
  </si>
  <si>
    <t>1087117D US Equity</t>
  </si>
  <si>
    <t>SRKO FAMILY LP/THE</t>
  </si>
  <si>
    <t>11/04/2014</t>
  </si>
  <si>
    <t>1426580D US Equity</t>
  </si>
  <si>
    <t>ALCO STORES INC</t>
  </si>
  <si>
    <t>10/12/2014</t>
  </si>
  <si>
    <t>Discount Stores</t>
  </si>
  <si>
    <t>07/22/2015</t>
  </si>
  <si>
    <t>221.78M</t>
  </si>
  <si>
    <t>161.59M</t>
  </si>
  <si>
    <t>ALCSQ US Equity</t>
  </si>
  <si>
    <t>ENDEAVOUR OPERATING CORP</t>
  </si>
  <si>
    <t>10/10/2014</t>
  </si>
  <si>
    <t>02.28B</t>
  </si>
  <si>
    <t>0818197D US Equity</t>
  </si>
  <si>
    <t>GT ADVANCED TECHNOLOGIES INC</t>
  </si>
  <si>
    <t>10/06/2014</t>
  </si>
  <si>
    <t>Front End Capital Equipment</t>
  </si>
  <si>
    <t>03/17/2016</t>
  </si>
  <si>
    <t>01.50B</t>
  </si>
  <si>
    <t>01.30B</t>
  </si>
  <si>
    <t>GTAT US Equity</t>
  </si>
  <si>
    <t>QUALITY LEASE AND RENTAL HOL</t>
  </si>
  <si>
    <t>10/01/2014</t>
  </si>
  <si>
    <t>06/08/2015</t>
  </si>
  <si>
    <t>64.18k</t>
  </si>
  <si>
    <t>61.82M</t>
  </si>
  <si>
    <t>1082813D US Equity</t>
  </si>
  <si>
    <t>REICHHOLD HOLDINGS US INC</t>
  </si>
  <si>
    <t>09/30/2014</t>
  </si>
  <si>
    <t>287.30M</t>
  </si>
  <si>
    <t>1074907D US Equity</t>
  </si>
  <si>
    <t>ITR CONCESSION CO LLC</t>
  </si>
  <si>
    <t>09/21/2014</t>
  </si>
  <si>
    <t>Hway/Brdg/Tunnel Operators</t>
  </si>
  <si>
    <t>05/27/2015</t>
  </si>
  <si>
    <t>06.02B</t>
  </si>
  <si>
    <t>0147489D US Equity</t>
  </si>
  <si>
    <t>SIGA TECHNOLOGIES INC</t>
  </si>
  <si>
    <t>09/16/2014</t>
  </si>
  <si>
    <t>209.47M</t>
  </si>
  <si>
    <t>197.90M</t>
  </si>
  <si>
    <t>SIGA US Equity</t>
  </si>
  <si>
    <t>NII HOLDINGS INC</t>
  </si>
  <si>
    <t>09/15/2014</t>
  </si>
  <si>
    <t>06/26/2015</t>
  </si>
  <si>
    <t>02.89B</t>
  </si>
  <si>
    <t>NIHD US Equity</t>
  </si>
  <si>
    <t>WHITE ROSE INC</t>
  </si>
  <si>
    <t>09/09/2014</t>
  </si>
  <si>
    <t>General-Line Grocery Whslrs</t>
  </si>
  <si>
    <t>11/21/2016</t>
  </si>
  <si>
    <t>11.44M</t>
  </si>
  <si>
    <t>125.11M</t>
  </si>
  <si>
    <t>0217290D US Equity</t>
  </si>
  <si>
    <t>TRUMP ENTERTAINMENT RESORTS</t>
  </si>
  <si>
    <t>Casinos &amp; Gaming</t>
  </si>
  <si>
    <t>305.70M</t>
  </si>
  <si>
    <t>TRMY US Equity</t>
  </si>
  <si>
    <t>MATAGORDA ISLAND GAS OPERATI</t>
  </si>
  <si>
    <t>09/03/2014</t>
  </si>
  <si>
    <t>1055492D US Equity</t>
  </si>
  <si>
    <t>VARIANT HOLDING CO LLC</t>
  </si>
  <si>
    <t>08/28/2014</t>
  </si>
  <si>
    <t>11/04/2016</t>
  </si>
  <si>
    <t>221.13M</t>
  </si>
  <si>
    <t>103.35M</t>
  </si>
  <si>
    <t>1165412D US Equity</t>
  </si>
  <si>
    <t>HIGH-TECH INSTITUTE INC</t>
  </si>
  <si>
    <t>08/25/2014</t>
  </si>
  <si>
    <t>Educational Services</t>
  </si>
  <si>
    <t>05/11/2015</t>
  </si>
  <si>
    <t>203.35M</t>
  </si>
  <si>
    <t>47.63M</t>
  </si>
  <si>
    <t>4791485Z US Equity</t>
  </si>
  <si>
    <t>MINERAL PARK INC</t>
  </si>
  <si>
    <t>Copper</t>
  </si>
  <si>
    <t>286.36M</t>
  </si>
  <si>
    <t>266.04M</t>
  </si>
  <si>
    <t>0133384D US Equity</t>
  </si>
  <si>
    <t>FCC HOLDINGS LLC</t>
  </si>
  <si>
    <t>05/06/2015</t>
  </si>
  <si>
    <t>9886393Z US Equity</t>
  </si>
  <si>
    <t>TRIGEANT HOLDINGS LTD</t>
  </si>
  <si>
    <t>06/05/2015</t>
  </si>
  <si>
    <t>1052977D US Equity</t>
  </si>
  <si>
    <t>PRIUM DEVELOPMENT CO LLC</t>
  </si>
  <si>
    <t>08/15/2014</t>
  </si>
  <si>
    <t>83.69M</t>
  </si>
  <si>
    <t>0143751D US Equity</t>
  </si>
  <si>
    <t>MONROE HOSPITAL LLC</t>
  </si>
  <si>
    <t>08/08/2014</t>
  </si>
  <si>
    <t>03/05/2015</t>
  </si>
  <si>
    <t>136.39M</t>
  </si>
  <si>
    <t>4988457Z US Equity</t>
  </si>
  <si>
    <t>EAGLE BULK SHIPPING INC</t>
  </si>
  <si>
    <t>08/06/2014</t>
  </si>
  <si>
    <t>Dry Bulk Shipping</t>
  </si>
  <si>
    <t>10/14/2014</t>
  </si>
  <si>
    <t>EGLE US Equity</t>
  </si>
  <si>
    <t>ENTEGRA POWER GROUP LLC</t>
  </si>
  <si>
    <t>08/04/2014</t>
  </si>
  <si>
    <t>10/02/2014</t>
  </si>
  <si>
    <t>585309Z US Equity</t>
  </si>
  <si>
    <t>NEW WORLD RESOURCES NV</t>
  </si>
  <si>
    <t>07/30/2014</t>
  </si>
  <si>
    <t>01.04B</t>
  </si>
  <si>
    <t>973960Z NA Equity</t>
  </si>
  <si>
    <t>07/22/2014</t>
  </si>
  <si>
    <t>11/17/2014</t>
  </si>
  <si>
    <t>286.32M</t>
  </si>
  <si>
    <t>437.15M</t>
  </si>
  <si>
    <t>CENTRAL OKLAHOMA UNITED METH</t>
  </si>
  <si>
    <t>07/18/2014</t>
  </si>
  <si>
    <t>107.97M</t>
  </si>
  <si>
    <t>4479723Z US Equity</t>
  </si>
  <si>
    <t>07/16/2014</t>
  </si>
  <si>
    <t>11/14/2014</t>
  </si>
  <si>
    <t>WINDSOR PETROLEUM TRANSPORT</t>
  </si>
  <si>
    <t>07/14/2014</t>
  </si>
  <si>
    <t>01/30/2015</t>
  </si>
  <si>
    <t>195.41M</t>
  </si>
  <si>
    <t>9113Z US Equity</t>
  </si>
  <si>
    <t>MIG LLC</t>
  </si>
  <si>
    <t>06/30/2014</t>
  </si>
  <si>
    <t>07/21/2017</t>
  </si>
  <si>
    <t>15.94M</t>
  </si>
  <si>
    <t>253.71M</t>
  </si>
  <si>
    <t>MTRM US Equity</t>
  </si>
  <si>
    <t>LV HARMON LLC</t>
  </si>
  <si>
    <t>06/25/2014</t>
  </si>
  <si>
    <t>525.65M</t>
  </si>
  <si>
    <t>1022529D US Equity</t>
  </si>
  <si>
    <t>NAUTILUS HOLDINGS LTD</t>
  </si>
  <si>
    <t>06/23/2014</t>
  </si>
  <si>
    <t>Container Shipping</t>
  </si>
  <si>
    <t>02/10/2015</t>
  </si>
  <si>
    <t>787.60M</t>
  </si>
  <si>
    <t>1018319D US Equity</t>
  </si>
  <si>
    <t>SOURCE HOME ENTERTAINMENT IN</t>
  </si>
  <si>
    <t>Book, Periodical &amp; News Whslrs</t>
  </si>
  <si>
    <t>03/06/2015</t>
  </si>
  <si>
    <t>205.00M</t>
  </si>
  <si>
    <t>0610991D US Equity</t>
  </si>
  <si>
    <t>REVEL AC INC</t>
  </si>
  <si>
    <t>06/19/2014</t>
  </si>
  <si>
    <t>486.92M</t>
  </si>
  <si>
    <t>477.28M</t>
  </si>
  <si>
    <t>REVE US Equity</t>
  </si>
  <si>
    <t>KID BRANDS INC</t>
  </si>
  <si>
    <t>06/18/2014</t>
  </si>
  <si>
    <t>32.41M</t>
  </si>
  <si>
    <t>109.15M</t>
  </si>
  <si>
    <t>KID US Equity</t>
  </si>
  <si>
    <t>PSL NORTH AMERICA LLC</t>
  </si>
  <si>
    <t>06/16/2014</t>
  </si>
  <si>
    <t>04/08/2016</t>
  </si>
  <si>
    <t>93.34M</t>
  </si>
  <si>
    <t>204.03M</t>
  </si>
  <si>
    <t>0194693D US Equity</t>
  </si>
  <si>
    <t>SB RESTAURANT CO</t>
  </si>
  <si>
    <t>32.73M</t>
  </si>
  <si>
    <t>62.09M</t>
  </si>
  <si>
    <t>1011149D US Equity</t>
  </si>
  <si>
    <t>NATROL INC</t>
  </si>
  <si>
    <t>06/11/2014</t>
  </si>
  <si>
    <t>Nutritional Supplements</t>
  </si>
  <si>
    <t>06/17/2015</t>
  </si>
  <si>
    <t>83.93M</t>
  </si>
  <si>
    <t>87.17M</t>
  </si>
  <si>
    <t>NTOL US Equity</t>
  </si>
  <si>
    <t>NEW CENTURY TRANSPORTATION I</t>
  </si>
  <si>
    <t>80.10M</t>
  </si>
  <si>
    <t>113.75M</t>
  </si>
  <si>
    <t>NCTX US Equity</t>
  </si>
  <si>
    <t>SOLAVEI LLC</t>
  </si>
  <si>
    <t>05.28M</t>
  </si>
  <si>
    <t>63.11M</t>
  </si>
  <si>
    <t>1074309D US Equity</t>
  </si>
  <si>
    <t>SEARS METHODIST RETIREMENT S</t>
  </si>
  <si>
    <t>06/10/2014</t>
  </si>
  <si>
    <t>08.49M</t>
  </si>
  <si>
    <t>100.11M</t>
  </si>
  <si>
    <t>85693MF US Equity</t>
  </si>
  <si>
    <t>VERIS GOLD CORP</t>
  </si>
  <si>
    <t>06/09/2014</t>
  </si>
  <si>
    <t>315.10M</t>
  </si>
  <si>
    <t>282.90M</t>
  </si>
  <si>
    <t>VG CN Equity</t>
  </si>
  <si>
    <t>BUCCANEER RESOURCES LLC</t>
  </si>
  <si>
    <t>05/31/2014</t>
  </si>
  <si>
    <t>03/13/2015</t>
  </si>
  <si>
    <t>47.26M</t>
  </si>
  <si>
    <t>142.73M</t>
  </si>
  <si>
    <t>1025381D US Equity</t>
  </si>
  <si>
    <t>INTERNATIONAL MANUFACTURING</t>
  </si>
  <si>
    <t>05/30/2014</t>
  </si>
  <si>
    <t>01.60M</t>
  </si>
  <si>
    <t>125.08M</t>
  </si>
  <si>
    <t>1005441D US Equity</t>
  </si>
  <si>
    <t>GSE ENVIRONMENTAL INC</t>
  </si>
  <si>
    <t>05/04/2014</t>
  </si>
  <si>
    <t>Pollution Control Equipment</t>
  </si>
  <si>
    <t>08/11/2014</t>
  </si>
  <si>
    <t>269.50M</t>
  </si>
  <si>
    <t>261.90M</t>
  </si>
  <si>
    <t>9496104Q US Equity</t>
  </si>
  <si>
    <t>CEP REORGANIZATION INC</t>
  </si>
  <si>
    <t>05/01/2014</t>
  </si>
  <si>
    <t>31.27M</t>
  </si>
  <si>
    <t>67.41M</t>
  </si>
  <si>
    <t>4528676Z US Equity</t>
  </si>
  <si>
    <t>ENERGY FUTURE HOLDINGS CORP/</t>
  </si>
  <si>
    <t>04/29/2014</t>
  </si>
  <si>
    <t>Electric Distribution</t>
  </si>
  <si>
    <t>36.45B</t>
  </si>
  <si>
    <t>49.70B</t>
  </si>
  <si>
    <t>TXU US Equity</t>
  </si>
  <si>
    <t>SPECIALTY HOSPITAL OF WASHIN</t>
  </si>
  <si>
    <t>04/23/2014</t>
  </si>
  <si>
    <t>03.12M</t>
  </si>
  <si>
    <t>96.72M</t>
  </si>
  <si>
    <t>6708620Z US Equity</t>
  </si>
  <si>
    <t>GENCO SHIPPING &amp; TRADING LTD</t>
  </si>
  <si>
    <t>04/21/2014</t>
  </si>
  <si>
    <t>07/09/2014</t>
  </si>
  <si>
    <t>02.45B</t>
  </si>
  <si>
    <t>GNK US Equity</t>
  </si>
  <si>
    <t>MOMENTIVE PERFORMANCE MATRLS</t>
  </si>
  <si>
    <t>04/13/2014</t>
  </si>
  <si>
    <t>10/24/2014</t>
  </si>
  <si>
    <t>794228Z US Equity</t>
  </si>
  <si>
    <t>TELEXFREE LLC</t>
  </si>
  <si>
    <t>VOIP Services</t>
  </si>
  <si>
    <t>0971800D US Equity</t>
  </si>
  <si>
    <t>MPM SILICONES LLC</t>
  </si>
  <si>
    <t>549.76M</t>
  </si>
  <si>
    <t>03.52B</t>
  </si>
  <si>
    <t>0237682D US Equity</t>
  </si>
  <si>
    <t>COLDWATER CREEK INC</t>
  </si>
  <si>
    <t>04/11/2014</t>
  </si>
  <si>
    <t>09/26/2014</t>
  </si>
  <si>
    <t>278.48M</t>
  </si>
  <si>
    <t>361.27M</t>
  </si>
  <si>
    <t>CWTR US Equity</t>
  </si>
  <si>
    <t>GLACIAL ENERGY HOLDINGS</t>
  </si>
  <si>
    <t>04/10/2014</t>
  </si>
  <si>
    <t>27.81M</t>
  </si>
  <si>
    <t>36.67M</t>
  </si>
  <si>
    <t>0193925D US Equity</t>
  </si>
  <si>
    <t>JAMES RIVER COAL CO</t>
  </si>
  <si>
    <t>04/07/2014</t>
  </si>
  <si>
    <t>818.70M</t>
  </si>
  <si>
    <t>JRCC US Equity</t>
  </si>
  <si>
    <t>04/03/2014</t>
  </si>
  <si>
    <t>07/07/2014</t>
  </si>
  <si>
    <t>388.50M</t>
  </si>
  <si>
    <t>332.40M</t>
  </si>
  <si>
    <t>ABLEST INC</t>
  </si>
  <si>
    <t>04/01/2014</t>
  </si>
  <si>
    <t>05/16/2014</t>
  </si>
  <si>
    <t>709.90M</t>
  </si>
  <si>
    <t>AIH US Equity</t>
  </si>
  <si>
    <t>BUDD CO INC/THE</t>
  </si>
  <si>
    <t>03/31/2014</t>
  </si>
  <si>
    <t>08/02/2016</t>
  </si>
  <si>
    <t>387.56M</t>
  </si>
  <si>
    <t>0219414D US Equity</t>
  </si>
  <si>
    <t>PHILADELPHIA ENTERTAINMENT A</t>
  </si>
  <si>
    <t>08/19/2014</t>
  </si>
  <si>
    <t>113.09M</t>
  </si>
  <si>
    <t>0966844D US Equity</t>
  </si>
  <si>
    <t>03/25/2014</t>
  </si>
  <si>
    <t>468.66M</t>
  </si>
  <si>
    <t>GGS US Equity</t>
  </si>
  <si>
    <t>AUTOSEIS INC</t>
  </si>
  <si>
    <t>02/09/2015</t>
  </si>
  <si>
    <t>330.71M</t>
  </si>
  <si>
    <t>377.87M</t>
  </si>
  <si>
    <t>4614898Z US Equity</t>
  </si>
  <si>
    <t>DOLAN CO/THE</t>
  </si>
  <si>
    <t>03/23/2014</t>
  </si>
  <si>
    <t>06/12/2014</t>
  </si>
  <si>
    <t>236.25M</t>
  </si>
  <si>
    <t>185.95M</t>
  </si>
  <si>
    <t>DOLN US Equity</t>
  </si>
  <si>
    <t>LEGEND PARENT INC</t>
  </si>
  <si>
    <t>03/20/2014</t>
  </si>
  <si>
    <t>07/31/2014</t>
  </si>
  <si>
    <t>626.81M</t>
  </si>
  <si>
    <t>876.28M</t>
  </si>
  <si>
    <t>0964646D US Equity</t>
  </si>
  <si>
    <t>SIMPLEXITY LLC</t>
  </si>
  <si>
    <t>03/16/2014</t>
  </si>
  <si>
    <t>14.42M</t>
  </si>
  <si>
    <t>61.59M</t>
  </si>
  <si>
    <t>0346876D US Equity</t>
  </si>
  <si>
    <t>QCE FINANCE LLC</t>
  </si>
  <si>
    <t>03/14/2014</t>
  </si>
  <si>
    <t>736.86k</t>
  </si>
  <si>
    <t>618.44M</t>
  </si>
  <si>
    <t>0962698D US Equity</t>
  </si>
  <si>
    <t>CALUMET PHOTOGRAPHIC INC</t>
  </si>
  <si>
    <t>03/12/2014</t>
  </si>
  <si>
    <t>Photography Services</t>
  </si>
  <si>
    <t>32.44M</t>
  </si>
  <si>
    <t>0006745D US Equity</t>
  </si>
  <si>
    <t>ASHLEY STEWART HOLDINGS INC</t>
  </si>
  <si>
    <t>03/10/2014</t>
  </si>
  <si>
    <t>33.66M</t>
  </si>
  <si>
    <t>0961844D US Equity</t>
  </si>
  <si>
    <t>SBARRO LLC</t>
  </si>
  <si>
    <t>06/02/2014</t>
  </si>
  <si>
    <t>175.45M</t>
  </si>
  <si>
    <t>165.23M</t>
  </si>
  <si>
    <t>0096832D US Equity</t>
  </si>
  <si>
    <t>USEC INC</t>
  </si>
  <si>
    <t>03/05/2014</t>
  </si>
  <si>
    <t>Uranium</t>
  </si>
  <si>
    <t>USU US Equity</t>
  </si>
  <si>
    <t>SORENSON COMMUNICATIONS</t>
  </si>
  <si>
    <t>03/03/2014</t>
  </si>
  <si>
    <t>04/30/2014</t>
  </si>
  <si>
    <t>645.00M</t>
  </si>
  <si>
    <t>624488Z US Equity</t>
  </si>
  <si>
    <t>MACH GEN LLC</t>
  </si>
  <si>
    <t>04/28/2014</t>
  </si>
  <si>
    <t>01.60B</t>
  </si>
  <si>
    <t>3042242Z US Equity</t>
  </si>
  <si>
    <t>CW CAPITAL FUND ONE LLC</t>
  </si>
  <si>
    <t>02/19/2014</t>
  </si>
  <si>
    <t>04.00M</t>
  </si>
  <si>
    <t>129.88M</t>
  </si>
  <si>
    <t>0955663D US Equity</t>
  </si>
  <si>
    <t>QUANTUM FOODS LLC</t>
  </si>
  <si>
    <t>02/18/2014</t>
  </si>
  <si>
    <t>Meat Products</t>
  </si>
  <si>
    <t>99.44M</t>
  </si>
  <si>
    <t>76.08M</t>
  </si>
  <si>
    <t>6661548Z US Equity</t>
  </si>
  <si>
    <t>VICTOR OOLITIC STONE CO</t>
  </si>
  <si>
    <t>02/17/2014</t>
  </si>
  <si>
    <t>31.36M</t>
  </si>
  <si>
    <t>58.72M</t>
  </si>
  <si>
    <t>214306Z US Equity</t>
  </si>
  <si>
    <t>EVENT RENTALS INC</t>
  </si>
  <si>
    <t>02/13/2014</t>
  </si>
  <si>
    <t>Consumer Goods Rental</t>
  </si>
  <si>
    <t>09/05/2014</t>
  </si>
  <si>
    <t>48.07M</t>
  </si>
  <si>
    <t>233.86M</t>
  </si>
  <si>
    <t>0949907D US Equity</t>
  </si>
  <si>
    <t>OPTIM ENERGY LLC</t>
  </si>
  <si>
    <t>02/12/2014</t>
  </si>
  <si>
    <t>08/21/2015</t>
  </si>
  <si>
    <t>716.56M</t>
  </si>
  <si>
    <t>7575188Z US Equity</t>
  </si>
  <si>
    <t>FIRST MARINER BANCORP INC</t>
  </si>
  <si>
    <t>02/10/2014</t>
  </si>
  <si>
    <t>05.46M</t>
  </si>
  <si>
    <t>60.53M</t>
  </si>
  <si>
    <t>FMAR US Equity</t>
  </si>
  <si>
    <t>MORNINGSTAR MARKETPLACE LTD</t>
  </si>
  <si>
    <t>02/03/2014</t>
  </si>
  <si>
    <t>04.76M</t>
  </si>
  <si>
    <t>06.66M</t>
  </si>
  <si>
    <t>0948132D US Equity</t>
  </si>
  <si>
    <t>TUSCANY INTERNATIONAL HOLDIN</t>
  </si>
  <si>
    <t>02/02/2014</t>
  </si>
  <si>
    <t>72.25M</t>
  </si>
  <si>
    <t>207.33M</t>
  </si>
  <si>
    <t>0948329D US Equity</t>
  </si>
  <si>
    <t>FREE LANCE-STAR PUBLISHING C</t>
  </si>
  <si>
    <t>01/23/2014</t>
  </si>
  <si>
    <t>40.81M</t>
  </si>
  <si>
    <t>48.54M</t>
  </si>
  <si>
    <t>0345080D US Equity</t>
  </si>
  <si>
    <t>XTREME POWER</t>
  </si>
  <si>
    <t>01/22/2014</t>
  </si>
  <si>
    <t>02/26/2015</t>
  </si>
  <si>
    <t>07.00M</t>
  </si>
  <si>
    <t>65.74M</t>
  </si>
  <si>
    <t>3391020Z US Equity</t>
  </si>
  <si>
    <t>ATI ENTERPRISES</t>
  </si>
  <si>
    <t>01/21/2014</t>
  </si>
  <si>
    <t>351249Z US Equity</t>
  </si>
  <si>
    <t>DOTS LLC</t>
  </si>
  <si>
    <t>01/20/2014</t>
  </si>
  <si>
    <t>51.57M</t>
  </si>
  <si>
    <t>85.44M</t>
  </si>
  <si>
    <t>8129490Z US Equity</t>
  </si>
  <si>
    <t>PREMIER BANCSHARES INC/MO</t>
  </si>
  <si>
    <t>01/15/2014</t>
  </si>
  <si>
    <t>76.35M</t>
  </si>
  <si>
    <t>488124Z US Equity</t>
  </si>
  <si>
    <t>EDGENET INC</t>
  </si>
  <si>
    <t>01/14/2014</t>
  </si>
  <si>
    <t>Content &amp; Collaboration Software</t>
  </si>
  <si>
    <t>12/15/2014</t>
  </si>
  <si>
    <t>17.08M</t>
  </si>
  <si>
    <t>105.90M</t>
  </si>
  <si>
    <t>0197098D US Equity</t>
  </si>
  <si>
    <t>DEERFIELD RETIREMENT COMMUNI</t>
  </si>
  <si>
    <t>01/10/2014</t>
  </si>
  <si>
    <t>66.31M</t>
  </si>
  <si>
    <t>89.91M</t>
  </si>
  <si>
    <t>79768MF US Equity</t>
  </si>
  <si>
    <t>EVERGREEN INTERNATIONAL AIRL</t>
  </si>
  <si>
    <t>12/31/2013</t>
  </si>
  <si>
    <t>43.43M</t>
  </si>
  <si>
    <t>400.46M</t>
  </si>
  <si>
    <t>0067007D US Equity</t>
  </si>
  <si>
    <t>CONSTAR INTERNATIONAL HOLDIN</t>
  </si>
  <si>
    <t>12/19/2013</t>
  </si>
  <si>
    <t>96.39M</t>
  </si>
  <si>
    <t>145.31M</t>
  </si>
  <si>
    <t>0924885D US Equity</t>
  </si>
  <si>
    <t>ST FRANCIS' HOSPITAL POUGHKE</t>
  </si>
  <si>
    <t>12/17/2013</t>
  </si>
  <si>
    <t>05/09/2014</t>
  </si>
  <si>
    <t>86.33M</t>
  </si>
  <si>
    <t>66.04M</t>
  </si>
  <si>
    <t>6678636Z US Equity</t>
  </si>
  <si>
    <t>LOEHMANNS HOLDINGS INC</t>
  </si>
  <si>
    <t>12/15/2013</t>
  </si>
  <si>
    <t>09/17/2014</t>
  </si>
  <si>
    <t>LHMS US Equity</t>
  </si>
  <si>
    <t>F&amp;H ACQUISITION CORP</t>
  </si>
  <si>
    <t>122.12M</t>
  </si>
  <si>
    <t>122.58M</t>
  </si>
  <si>
    <t>1020318Z US Equity</t>
  </si>
  <si>
    <t>COLOR STAR GROWERS OF COLORA</t>
  </si>
  <si>
    <t>10/28/2014</t>
  </si>
  <si>
    <t>46.40M</t>
  </si>
  <si>
    <t>62.21M</t>
  </si>
  <si>
    <t>0195157D US Equity</t>
  </si>
  <si>
    <t>STAR DYNAMICS CORP</t>
  </si>
  <si>
    <t>12/10/2013</t>
  </si>
  <si>
    <t>Aircraft Electronics</t>
  </si>
  <si>
    <t>12.14M</t>
  </si>
  <si>
    <t>50.74M</t>
  </si>
  <si>
    <t>0004239D US Equity</t>
  </si>
  <si>
    <t>ZCO LIQUIDATING CORP</t>
  </si>
  <si>
    <t>12/02/2013</t>
  </si>
  <si>
    <t>08/18/2014</t>
  </si>
  <si>
    <t>34.10M</t>
  </si>
  <si>
    <t>65.50M</t>
  </si>
  <si>
    <t>OCZTQ US Equity</t>
  </si>
  <si>
    <t>FAH LIQUIDATING CORP</t>
  </si>
  <si>
    <t>11/22/2013</t>
  </si>
  <si>
    <t>08/13/2014</t>
  </si>
  <si>
    <t>281.35M</t>
  </si>
  <si>
    <t>467.93M</t>
  </si>
  <si>
    <t>0908132D US Equity</t>
  </si>
  <si>
    <t>C&amp;K MARKET INC</t>
  </si>
  <si>
    <t>11/19/2013</t>
  </si>
  <si>
    <t>08/10/2014</t>
  </si>
  <si>
    <t>157.70M</t>
  </si>
  <si>
    <t>101.60M</t>
  </si>
  <si>
    <t>8250299Z US Equity</t>
  </si>
  <si>
    <t>SCRUB ISLAND DEVELOPMENT GRO</t>
  </si>
  <si>
    <t>123.57M</t>
  </si>
  <si>
    <t>130.70M</t>
  </si>
  <si>
    <t>0901359D US Equity</t>
  </si>
  <si>
    <t>GLOBAL AVIATION HOLDINGS INC</t>
  </si>
  <si>
    <t>11/12/2013</t>
  </si>
  <si>
    <t>Charter Airline - Full Svc</t>
  </si>
  <si>
    <t>481.24M</t>
  </si>
  <si>
    <t>170.61M</t>
  </si>
  <si>
    <t>GLAH US Equity</t>
  </si>
  <si>
    <t>PHYSIOTHERAPY HOLDINGS INC</t>
  </si>
  <si>
    <t>0897260D US Equity</t>
  </si>
  <si>
    <t>RIH ACQUISITIONS NJ LLC</t>
  </si>
  <si>
    <t>11/06/2013</t>
  </si>
  <si>
    <t>Casinos</t>
  </si>
  <si>
    <t>05/15/2014</t>
  </si>
  <si>
    <t>17.78M</t>
  </si>
  <si>
    <t>16.81M</t>
  </si>
  <si>
    <t>0894708D US Equity</t>
  </si>
  <si>
    <t>SIMPLY WHEELZ LLC</t>
  </si>
  <si>
    <t>11/05/2013</t>
  </si>
  <si>
    <t>413.50M</t>
  </si>
  <si>
    <t>322.23M</t>
  </si>
  <si>
    <t>0603185D US Equity</t>
  </si>
  <si>
    <t>VELTI INC</t>
  </si>
  <si>
    <t>11/04/2013</t>
  </si>
  <si>
    <t>06/27/2014</t>
  </si>
  <si>
    <t>94.99M</t>
  </si>
  <si>
    <t>175.09M</t>
  </si>
  <si>
    <t>0812134D US Equity</t>
  </si>
  <si>
    <t>EWGS INTERMEDIARY LLC</t>
  </si>
  <si>
    <t>08/12/2014</t>
  </si>
  <si>
    <t>62.88M</t>
  </si>
  <si>
    <t>106.00M</t>
  </si>
  <si>
    <t>0892851D US Equity</t>
  </si>
  <si>
    <t>METRO AFFILIATES INC/NY</t>
  </si>
  <si>
    <t>173.40M</t>
  </si>
  <si>
    <t>251.20M</t>
  </si>
  <si>
    <t>0893333D US Equity</t>
  </si>
  <si>
    <t>ATLANTIC EXPRESS TRANSPORTAT</t>
  </si>
  <si>
    <t>Local Bus Services</t>
  </si>
  <si>
    <t>07/02/2014</t>
  </si>
  <si>
    <t>15897Z US Equity</t>
  </si>
  <si>
    <t>BUILDING #19 INC</t>
  </si>
  <si>
    <t>11/01/2013</t>
  </si>
  <si>
    <t>02/12/2016</t>
  </si>
  <si>
    <t>24.39M</t>
  </si>
  <si>
    <t>66.46M</t>
  </si>
  <si>
    <t>0248861D US Equity</t>
  </si>
  <si>
    <t>MAGYAR TELECOM BV</t>
  </si>
  <si>
    <t>10/30/2013</t>
  </si>
  <si>
    <t>04/14/2014</t>
  </si>
  <si>
    <t>392.36M</t>
  </si>
  <si>
    <t>513.95M</t>
  </si>
  <si>
    <t>363945Z HB Equity</t>
  </si>
  <si>
    <t>ALLENS INC</t>
  </si>
  <si>
    <t>10/28/2013</t>
  </si>
  <si>
    <t>Canned Food</t>
  </si>
  <si>
    <t>294.47M</t>
  </si>
  <si>
    <t>287.95M</t>
  </si>
  <si>
    <t>211011Z US Equity</t>
  </si>
  <si>
    <t>GREEN FIELD ENERGY SERVICES</t>
  </si>
  <si>
    <t>10/27/2013</t>
  </si>
  <si>
    <t>05/12/2014</t>
  </si>
  <si>
    <t>306.96M</t>
  </si>
  <si>
    <t>447.20M</t>
  </si>
  <si>
    <t>0205039D US Equity</t>
  </si>
  <si>
    <t>LABORATORY PARTNERS INC</t>
  </si>
  <si>
    <t>10/25/2013</t>
  </si>
  <si>
    <t>Clinical Labs</t>
  </si>
  <si>
    <t>07/25/2014</t>
  </si>
  <si>
    <t>43.03M</t>
  </si>
  <si>
    <t>132.36M</t>
  </si>
  <si>
    <t>0704884D US Equity</t>
  </si>
  <si>
    <t>HSS HOLDING LLC</t>
  </si>
  <si>
    <t>10/24/2013</t>
  </si>
  <si>
    <t>26.64M</t>
  </si>
  <si>
    <t>64.13M</t>
  </si>
  <si>
    <t>0890397D US Equity</t>
  </si>
  <si>
    <t>SAVIENT PHARMA HOLDINGS INC</t>
  </si>
  <si>
    <t>10/14/2013</t>
  </si>
  <si>
    <t>73.76M</t>
  </si>
  <si>
    <t>260.38M</t>
  </si>
  <si>
    <t>0883262D US Equity</t>
  </si>
  <si>
    <t>SHELBOURNE NORTH WATER STREE</t>
  </si>
  <si>
    <t>10/09/2013</t>
  </si>
  <si>
    <t>294.45M</t>
  </si>
  <si>
    <t>0965999D US Equity</t>
  </si>
  <si>
    <t>NNN 123 NORTH WACKER LLC</t>
  </si>
  <si>
    <t>10/04/2013</t>
  </si>
  <si>
    <t>24.96M</t>
  </si>
  <si>
    <t>135.47M</t>
  </si>
  <si>
    <t>0878532D US Equity</t>
  </si>
  <si>
    <t>09/30/2013</t>
  </si>
  <si>
    <t>07/23/2014</t>
  </si>
  <si>
    <t>634.63M</t>
  </si>
  <si>
    <t>661.73M</t>
  </si>
  <si>
    <t>HOUSTON REGIONAL SPORTS NETW</t>
  </si>
  <si>
    <t>09/27/2013</t>
  </si>
  <si>
    <t>131.12M</t>
  </si>
  <si>
    <t>4463690Z US Equity</t>
  </si>
  <si>
    <t>GATEHOUSE MEDIA INC</t>
  </si>
  <si>
    <t>11/26/2013</t>
  </si>
  <si>
    <t>433.70M</t>
  </si>
  <si>
    <t>GHSE US Equity</t>
  </si>
  <si>
    <t>LONE PINE RESOURCES INC</t>
  </si>
  <si>
    <t>09/25/2013</t>
  </si>
  <si>
    <t>01/31/2014</t>
  </si>
  <si>
    <t>566.95M</t>
  </si>
  <si>
    <t>403.20M</t>
  </si>
  <si>
    <t>LPRI US Equity</t>
  </si>
  <si>
    <t>FRIENDFINDER NETWORKS INC</t>
  </si>
  <si>
    <t>09/17/2013</t>
  </si>
  <si>
    <t>12/23/2013</t>
  </si>
  <si>
    <t>893.88k</t>
  </si>
  <si>
    <t>565.15M</t>
  </si>
  <si>
    <t>FFNT US Equity</t>
  </si>
  <si>
    <t>FURNITURE BRANDS INTL INC</t>
  </si>
  <si>
    <t>09/09/2013</t>
  </si>
  <si>
    <t>08/01/2014</t>
  </si>
  <si>
    <t>546.73M</t>
  </si>
  <si>
    <t>550.13M</t>
  </si>
  <si>
    <t>FBNI US Equity</t>
  </si>
  <si>
    <t>MSD PERFORMANCE INC</t>
  </si>
  <si>
    <t>09/06/2013</t>
  </si>
  <si>
    <t>30.31M</t>
  </si>
  <si>
    <t>129.24M</t>
  </si>
  <si>
    <t>0862398D US Equity</t>
  </si>
  <si>
    <t>LONGVIEW POWER LLC</t>
  </si>
  <si>
    <t>08/30/2013</t>
  </si>
  <si>
    <t>3139481Z US Equity</t>
  </si>
  <si>
    <t>IRISH BANK RESOLUTION CO/OLD</t>
  </si>
  <si>
    <t>08/26/2013</t>
  </si>
  <si>
    <t>ANGL ID Equity</t>
  </si>
  <si>
    <t>SR REAL ESTATE HOLDINGS LLC</t>
  </si>
  <si>
    <t>08/20/2013</t>
  </si>
  <si>
    <t>15.02M</t>
  </si>
  <si>
    <t>548.91M</t>
  </si>
  <si>
    <t>0859401D US Equity</t>
  </si>
  <si>
    <t>PERSONAL COMMUNICATIONS DEVI</t>
  </si>
  <si>
    <t>08/19/2013</t>
  </si>
  <si>
    <t>05/20/2014</t>
  </si>
  <si>
    <t>260.84M</t>
  </si>
  <si>
    <t>324.37M</t>
  </si>
  <si>
    <t>3693708Z US Equity</t>
  </si>
  <si>
    <t>FLORIDA GAMING CENTERS INC</t>
  </si>
  <si>
    <t>185.29M</t>
  </si>
  <si>
    <t>138.04M</t>
  </si>
  <si>
    <t>0624735D US Equity</t>
  </si>
  <si>
    <t>LANDAUER HEALTHCARE HOLDINGS</t>
  </si>
  <si>
    <t>08/16/2013</t>
  </si>
  <si>
    <t>02.98M</t>
  </si>
  <si>
    <t>0858941D US Equity</t>
  </si>
  <si>
    <t>ANCHOR BANCORP WISCONSIN INC</t>
  </si>
  <si>
    <t>08/12/2013</t>
  </si>
  <si>
    <t>ABCW US Equity</t>
  </si>
  <si>
    <t>RURAL/METRO CORP-DE</t>
  </si>
  <si>
    <t>08/04/2013</t>
  </si>
  <si>
    <t>Ambulance Services</t>
  </si>
  <si>
    <t>740.63M</t>
  </si>
  <si>
    <t>RURL US Equity</t>
  </si>
  <si>
    <t>VALLEY TIMBERS LC</t>
  </si>
  <si>
    <t>07/31/2013</t>
  </si>
  <si>
    <t>02.25M</t>
  </si>
  <si>
    <t>57.43M</t>
  </si>
  <si>
    <t>0851682D US Equity</t>
  </si>
  <si>
    <t>AMERICAN ROADS LLC</t>
  </si>
  <si>
    <t>07/25/2013</t>
  </si>
  <si>
    <t>09/03/2013</t>
  </si>
  <si>
    <t>241.90M</t>
  </si>
  <si>
    <t>885.70M</t>
  </si>
  <si>
    <t>0337172Z US Equity</t>
  </si>
  <si>
    <t>07/23/2013</t>
  </si>
  <si>
    <t>10/11/2013</t>
  </si>
  <si>
    <t>11.11B</t>
  </si>
  <si>
    <t>402.28M</t>
  </si>
  <si>
    <t>MAXCOMCP MM Equity</t>
  </si>
  <si>
    <t>PIONEER FREIGHT FUTURES CO L</t>
  </si>
  <si>
    <t>07/16/2013</t>
  </si>
  <si>
    <t>0849766D US Equity</t>
  </si>
  <si>
    <t>NMP-GROUP LLC</t>
  </si>
  <si>
    <t>07/10/2013</t>
  </si>
  <si>
    <t>68.00M</t>
  </si>
  <si>
    <t>52.42M</t>
  </si>
  <si>
    <t>0848506D US Equity</t>
  </si>
  <si>
    <t>ENDICOTT INTERCONNECT TECHNO</t>
  </si>
  <si>
    <t>Electrical Components</t>
  </si>
  <si>
    <t>37.17M</t>
  </si>
  <si>
    <t>86.88M</t>
  </si>
  <si>
    <t>3320016Z US Equity</t>
  </si>
  <si>
    <t>CENGAGE LEARNING INC</t>
  </si>
  <si>
    <t>07/02/2013</t>
  </si>
  <si>
    <t>School Textbook Publishers</t>
  </si>
  <si>
    <t>04.68B</t>
  </si>
  <si>
    <t>06.47B</t>
  </si>
  <si>
    <t>2303265Z US Equity</t>
  </si>
  <si>
    <t>EXCEL MARITIME CARRIERS LTD</t>
  </si>
  <si>
    <t>07/01/2013</t>
  </si>
  <si>
    <t>02/14/2014</t>
  </si>
  <si>
    <t>35.64M</t>
  </si>
  <si>
    <t>EXMCF US Equity</t>
  </si>
  <si>
    <t>ESTELLE PEABODY MEMORIAL HOM</t>
  </si>
  <si>
    <t>06/28/2013</t>
  </si>
  <si>
    <t>23.40M</t>
  </si>
  <si>
    <t>56.26M</t>
  </si>
  <si>
    <t>79358MF US Equity</t>
  </si>
  <si>
    <t>SWJ MANAGEMENT LLC</t>
  </si>
  <si>
    <t>450.00M</t>
  </si>
  <si>
    <t>161.21M</t>
  </si>
  <si>
    <t>0837668D US Equity</t>
  </si>
  <si>
    <t>MERCANTILE BANCORP -QUINCY</t>
  </si>
  <si>
    <t>06/27/2013</t>
  </si>
  <si>
    <t>31.25M</t>
  </si>
  <si>
    <t>75.96M</t>
  </si>
  <si>
    <t>MBCR US Equity</t>
  </si>
  <si>
    <t>CAL-WESTERN RECONVEYANCE COR</t>
  </si>
  <si>
    <t>06/25/2013</t>
  </si>
  <si>
    <t>0383693D US Equity</t>
  </si>
  <si>
    <t>TMT PROCUREMENT CORP</t>
  </si>
  <si>
    <t>06/20/2013</t>
  </si>
  <si>
    <t>116.13k</t>
  </si>
  <si>
    <t>40.65M</t>
  </si>
  <si>
    <t>0851489D US Equity</t>
  </si>
  <si>
    <t>STX PAN OCEAN CO LTD</t>
  </si>
  <si>
    <t>05.99B</t>
  </si>
  <si>
    <t>04.51B</t>
  </si>
  <si>
    <t>028670 KS Equity</t>
  </si>
  <si>
    <t>ORCHARD SUPPLY HARDWARE STOR</t>
  </si>
  <si>
    <t>06/17/2013</t>
  </si>
  <si>
    <t>02/24/2014</t>
  </si>
  <si>
    <t>441.03M</t>
  </si>
  <si>
    <t>480.14M</t>
  </si>
  <si>
    <t>3390Q US Equity</t>
  </si>
  <si>
    <t>ONCURE HOLDINGS INC</t>
  </si>
  <si>
    <t>06/14/2013</t>
  </si>
  <si>
    <t>179.33M</t>
  </si>
  <si>
    <t>250.28M</t>
  </si>
  <si>
    <t>0204203D US Equity</t>
  </si>
  <si>
    <t>EXIDE TECHNOLOGIES</t>
  </si>
  <si>
    <t>06/10/2013</t>
  </si>
  <si>
    <t>XIDE US Equity</t>
  </si>
  <si>
    <t>NE OPCO INC</t>
  </si>
  <si>
    <t>114.16M</t>
  </si>
  <si>
    <t>171.42M</t>
  </si>
  <si>
    <t>0201701D US Equity</t>
  </si>
  <si>
    <t>DEWEY STRIP HOLDINGS LLC</t>
  </si>
  <si>
    <t>06/07/2013</t>
  </si>
  <si>
    <t>243.57M</t>
  </si>
  <si>
    <t>0818103D US Equity</t>
  </si>
  <si>
    <t>IGPS CO LLC</t>
  </si>
  <si>
    <t>06/04/2013</t>
  </si>
  <si>
    <t>11/27/2013</t>
  </si>
  <si>
    <t>592.60M</t>
  </si>
  <si>
    <t>174.09M</t>
  </si>
  <si>
    <t>0282270D US Equity</t>
  </si>
  <si>
    <t>JONES CONSTRUCTION &amp; INVESTM</t>
  </si>
  <si>
    <t>8126710Z US Equity</t>
  </si>
  <si>
    <t>BRIDGEWATER DEVELOPMENT LLC</t>
  </si>
  <si>
    <t>8128962Z US Equity</t>
  </si>
  <si>
    <t>DIGERATI TECHNOLOGIES INC</t>
  </si>
  <si>
    <t>05/30/2013</t>
  </si>
  <si>
    <t>12/31/2014</t>
  </si>
  <si>
    <t>60.00M</t>
  </si>
  <si>
    <t>62.25M</t>
  </si>
  <si>
    <t>DTGIQ US Equity</t>
  </si>
  <si>
    <t>SOUND SHORE MEDICAL CENTER O</t>
  </si>
  <si>
    <t>05/29/2013</t>
  </si>
  <si>
    <t>11/26/2014</t>
  </si>
  <si>
    <t>112.01M</t>
  </si>
  <si>
    <t>110.38M</t>
  </si>
  <si>
    <t>0123307D US Equity</t>
  </si>
  <si>
    <t>PRESS OF OHIO/THE</t>
  </si>
  <si>
    <t>05/22/2013</t>
  </si>
  <si>
    <t>Newspaper, Book &amp; Mag Printing</t>
  </si>
  <si>
    <t>08/05/2013</t>
  </si>
  <si>
    <t>21.78M</t>
  </si>
  <si>
    <t>97.71M</t>
  </si>
  <si>
    <t>800212Z US Equity</t>
  </si>
  <si>
    <t>HESS PRINT SOLUTIONS</t>
  </si>
  <si>
    <t>87.29M</t>
  </si>
  <si>
    <t>9784058Z US Equity</t>
  </si>
  <si>
    <t>HIGHWAY TECHNOLOGIES INC</t>
  </si>
  <si>
    <t>55.00M</t>
  </si>
  <si>
    <t>102.00M</t>
  </si>
  <si>
    <t>1876778Z US Equity</t>
  </si>
  <si>
    <t>KIDS PEACE CORP</t>
  </si>
  <si>
    <t>05/21/2013</t>
  </si>
  <si>
    <t>86.67M</t>
  </si>
  <si>
    <t>158.59M</t>
  </si>
  <si>
    <t>85695MF US Equity</t>
  </si>
  <si>
    <t>TLO LLC</t>
  </si>
  <si>
    <t>05/09/2013</t>
  </si>
  <si>
    <t>46.61M</t>
  </si>
  <si>
    <t>109.93M</t>
  </si>
  <si>
    <t>0777262D US Equity</t>
  </si>
  <si>
    <t>MSR HOTELS &amp; RESORTS INC</t>
  </si>
  <si>
    <t>05/08/2013</t>
  </si>
  <si>
    <t>03/04/2014</t>
  </si>
  <si>
    <t>785.42k</t>
  </si>
  <si>
    <t>59.25M</t>
  </si>
  <si>
    <t>CHO US Equity</t>
  </si>
  <si>
    <t>MILES ELECTRIC VEHICLES LLC</t>
  </si>
  <si>
    <t>05/01/2013</t>
  </si>
  <si>
    <t>77.25M</t>
  </si>
  <si>
    <t>0345135Z US Equity</t>
  </si>
  <si>
    <t>NEWLAND INTERNATIONAL PROPER</t>
  </si>
  <si>
    <t>04/30/2013</t>
  </si>
  <si>
    <t>07/03/2013</t>
  </si>
  <si>
    <t>302.69M</t>
  </si>
  <si>
    <t>318.80M</t>
  </si>
  <si>
    <t>0284938D PP Equity</t>
  </si>
  <si>
    <t>OAK ROCK FINANCIAL LLC</t>
  </si>
  <si>
    <t>04/29/2013</t>
  </si>
  <si>
    <t>0777425D US Equity</t>
  </si>
  <si>
    <t>SYNAGRO TECHNOLOGIES INC</t>
  </si>
  <si>
    <t>04/24/2013</t>
  </si>
  <si>
    <t>08/22/2013</t>
  </si>
  <si>
    <t>08.71M</t>
  </si>
  <si>
    <t>430.49M</t>
  </si>
  <si>
    <t>SYGR US Equity</t>
  </si>
  <si>
    <t>YARWAY CORP</t>
  </si>
  <si>
    <t>04/22/2013</t>
  </si>
  <si>
    <t>Industrial Valve</t>
  </si>
  <si>
    <t>08/19/2015</t>
  </si>
  <si>
    <t>106.74M</t>
  </si>
  <si>
    <t>164.43M</t>
  </si>
  <si>
    <t>0047921D US Equity</t>
  </si>
  <si>
    <t>SCOOTER STORE INC/THE</t>
  </si>
  <si>
    <t>04/15/2013</t>
  </si>
  <si>
    <t>02.52M</t>
  </si>
  <si>
    <t>8683786Z US Equity</t>
  </si>
  <si>
    <t>EVERGREEN OIL INC</t>
  </si>
  <si>
    <t>04/09/2013</t>
  </si>
  <si>
    <t>Waste Management</t>
  </si>
  <si>
    <t>09/13/2013</t>
  </si>
  <si>
    <t>83.74M</t>
  </si>
  <si>
    <t>89.30M</t>
  </si>
  <si>
    <t>4482435Z US Equity</t>
  </si>
  <si>
    <t>ROTECH HEALTHCARE INC</t>
  </si>
  <si>
    <t>04/08/2013</t>
  </si>
  <si>
    <t>Medical Equip Distribution</t>
  </si>
  <si>
    <t>ROHI US Equity</t>
  </si>
  <si>
    <t>CENTRAL EURO DISTRIBUTION CP</t>
  </si>
  <si>
    <t>04/07/2013</t>
  </si>
  <si>
    <t>06/05/2013</t>
  </si>
  <si>
    <t>CEDC US Equity</t>
  </si>
  <si>
    <t>SEVEN COUNTIES SERVICES INC</t>
  </si>
  <si>
    <t>04/04/2013</t>
  </si>
  <si>
    <t>45.60M</t>
  </si>
  <si>
    <t>232.60M</t>
  </si>
  <si>
    <t>4479299Z US Equity</t>
  </si>
  <si>
    <t>FLABEG SOLAR US CORP</t>
  </si>
  <si>
    <t>04/02/2013</t>
  </si>
  <si>
    <t>07.51M</t>
  </si>
  <si>
    <t>75.67M</t>
  </si>
  <si>
    <t>0072100D US Equity</t>
  </si>
  <si>
    <t>GMX RESOURCES INC</t>
  </si>
  <si>
    <t>04/01/2013</t>
  </si>
  <si>
    <t>28.57M</t>
  </si>
  <si>
    <t>474.52M</t>
  </si>
  <si>
    <t>GMXR US Equity</t>
  </si>
  <si>
    <t>VPR OPERATING LLC</t>
  </si>
  <si>
    <t>03/29/2013</t>
  </si>
  <si>
    <t>05/08/2014</t>
  </si>
  <si>
    <t>606.96k</t>
  </si>
  <si>
    <t>97.84M</t>
  </si>
  <si>
    <t>0758636D US Equity</t>
  </si>
  <si>
    <t>03/25/2013</t>
  </si>
  <si>
    <t>0597450D US Equity</t>
  </si>
  <si>
    <t>OTELCO INC-IDS</t>
  </si>
  <si>
    <t>03/24/2013</t>
  </si>
  <si>
    <t>05/24/2013</t>
  </si>
  <si>
    <t>168.49M</t>
  </si>
  <si>
    <t>310.06M</t>
  </si>
  <si>
    <t>OTT US Equity</t>
  </si>
  <si>
    <t>TECHNOLOGY PROPERTIES LTD</t>
  </si>
  <si>
    <t>03/20/2013</t>
  </si>
  <si>
    <t>08/25/2015</t>
  </si>
  <si>
    <t>04.47M</t>
  </si>
  <si>
    <t>69.77M</t>
  </si>
  <si>
    <t>4969073Z US Equity</t>
  </si>
  <si>
    <t>SUPERMEDIA INC</t>
  </si>
  <si>
    <t>03/18/2013</t>
  </si>
  <si>
    <t>1545935D US Equity</t>
  </si>
  <si>
    <t>DEX ONE CORP</t>
  </si>
  <si>
    <t>02.79B</t>
  </si>
  <si>
    <t>DEXO US Equity</t>
  </si>
  <si>
    <t>PROMMIS HOLDINGS LLC</t>
  </si>
  <si>
    <t>12/27/2013</t>
  </si>
  <si>
    <t>73.98M</t>
  </si>
  <si>
    <t>0749664D US Equity</t>
  </si>
  <si>
    <t>GROVES IN LINCOLN-DEACONESS</t>
  </si>
  <si>
    <t>03/11/2013</t>
  </si>
  <si>
    <t>08/21/2013</t>
  </si>
  <si>
    <t>12.83M</t>
  </si>
  <si>
    <t>111.19M</t>
  </si>
  <si>
    <t>85727MF US Equity</t>
  </si>
  <si>
    <t>GEOKINETICS INC</t>
  </si>
  <si>
    <t>03/10/2013</t>
  </si>
  <si>
    <t>05/10/2013</t>
  </si>
  <si>
    <t>12.12M</t>
  </si>
  <si>
    <t>350.76M</t>
  </si>
  <si>
    <t>GEOK US Equity</t>
  </si>
  <si>
    <t>EAST COAST BROKERS &amp; PACKERS</t>
  </si>
  <si>
    <t>03/06/2013</t>
  </si>
  <si>
    <t>12.66M</t>
  </si>
  <si>
    <t>75.18M</t>
  </si>
  <si>
    <t>0127525D US Equity</t>
  </si>
  <si>
    <t>1250 OCEANSIDE PARTNERS</t>
  </si>
  <si>
    <t>Real Estate &amp; Property Web</t>
  </si>
  <si>
    <t>07/01/2014</t>
  </si>
  <si>
    <t>44.58M</t>
  </si>
  <si>
    <t>748.56M</t>
  </si>
  <si>
    <t>0745209D US Equity</t>
  </si>
  <si>
    <t>VIRGINIA UNITED METHODIST HO</t>
  </si>
  <si>
    <t>03/01/2013</t>
  </si>
  <si>
    <t>05/31/2013</t>
  </si>
  <si>
    <t>100.91M</t>
  </si>
  <si>
    <t>187.11M</t>
  </si>
  <si>
    <t>85605MF US Equity</t>
  </si>
  <si>
    <t>LAKESTAR SEMI INC</t>
  </si>
  <si>
    <t>02/28/2013</t>
  </si>
  <si>
    <t>07/12/2013</t>
  </si>
  <si>
    <t>89.62M</t>
  </si>
  <si>
    <t>428.26M</t>
  </si>
  <si>
    <t>1040983D US Equity</t>
  </si>
  <si>
    <t>GGW BRANDS LLC</t>
  </si>
  <si>
    <t>02/27/2013</t>
  </si>
  <si>
    <t>03.74M</t>
  </si>
  <si>
    <t>16.33M</t>
  </si>
  <si>
    <t>0743257D US Equity</t>
  </si>
  <si>
    <t>RODEO CREEK GOLD INC</t>
  </si>
  <si>
    <t>02/25/2013</t>
  </si>
  <si>
    <t>888.04M</t>
  </si>
  <si>
    <t>403.41M</t>
  </si>
  <si>
    <t>0120313D US Equity</t>
  </si>
  <si>
    <t>ORMET CORP</t>
  </si>
  <si>
    <t>Aluminum Smelting &amp; Refining</t>
  </si>
  <si>
    <t>406.82M</t>
  </si>
  <si>
    <t>416.01M</t>
  </si>
  <si>
    <t>ORMT US Equity</t>
  </si>
  <si>
    <t>TRINITY COAL CORP</t>
  </si>
  <si>
    <t>02/19/2013</t>
  </si>
  <si>
    <t>Elec &amp; Gas Marketing &amp; Trading</t>
  </si>
  <si>
    <t>13.46M</t>
  </si>
  <si>
    <t>306.92M</t>
  </si>
  <si>
    <t>3551821Z US Equity</t>
  </si>
  <si>
    <t>RDA HOLDING CO</t>
  </si>
  <si>
    <t>02/17/2013</t>
  </si>
  <si>
    <t>3377819Z US Equity</t>
  </si>
  <si>
    <t>FIRST CONNECTICUT HOLDING GR</t>
  </si>
  <si>
    <t>02/15/2013</t>
  </si>
  <si>
    <t>12.25M</t>
  </si>
  <si>
    <t>68.66M</t>
  </si>
  <si>
    <t>0716861D US Equity</t>
  </si>
  <si>
    <t>LIBERTY MEDICAL SUPPLY INC</t>
  </si>
  <si>
    <t>10/19/2015</t>
  </si>
  <si>
    <t>485.56k</t>
  </si>
  <si>
    <t>40.26M</t>
  </si>
  <si>
    <t>3129784Z US Equity</t>
  </si>
  <si>
    <t>OCALA SHOPPES LLC/THE</t>
  </si>
  <si>
    <t>02/07/2013</t>
  </si>
  <si>
    <t>Office REIT</t>
  </si>
  <si>
    <t>60.74k</t>
  </si>
  <si>
    <t>106.38M</t>
  </si>
  <si>
    <t>0677534D US Equity</t>
  </si>
  <si>
    <t>UNIVERSAL HEALTH CARE GROUP</t>
  </si>
  <si>
    <t>02/06/2013</t>
  </si>
  <si>
    <t>09/02/2015</t>
  </si>
  <si>
    <t>28.96M</t>
  </si>
  <si>
    <t>61.72M</t>
  </si>
  <si>
    <t>0702718D US Equity</t>
  </si>
  <si>
    <t>POWERWAVE TECHNOLOGIES INC</t>
  </si>
  <si>
    <t>01/28/2013</t>
  </si>
  <si>
    <t>Communication Equip Cmpnts</t>
  </si>
  <si>
    <t>213.46M</t>
  </si>
  <si>
    <t>396.05M</t>
  </si>
  <si>
    <t>PWAV US Equity</t>
  </si>
  <si>
    <t>SCHOOL SPECIALTY INC</t>
  </si>
  <si>
    <t>Stationery &amp; Office Sply Whslrs</t>
  </si>
  <si>
    <t>06/11/2013</t>
  </si>
  <si>
    <t>494.52M</t>
  </si>
  <si>
    <t>394.59M</t>
  </si>
  <si>
    <t>SCHSQ US Equity</t>
  </si>
  <si>
    <t>EUROFRESH INC</t>
  </si>
  <si>
    <t>01/27/2013</t>
  </si>
  <si>
    <t>Food Crop Production</t>
  </si>
  <si>
    <t>10.76M</t>
  </si>
  <si>
    <t>69.51M</t>
  </si>
  <si>
    <t>2844214Z US Equity</t>
  </si>
  <si>
    <t>LODGENET INTERACTIVE CORP</t>
  </si>
  <si>
    <t>03/28/2013</t>
  </si>
  <si>
    <t>291.75M</t>
  </si>
  <si>
    <t>448.73M</t>
  </si>
  <si>
    <t>LNET US Equity</t>
  </si>
  <si>
    <t>250 AZ LLC</t>
  </si>
  <si>
    <t>01/22/2013</t>
  </si>
  <si>
    <t>25.07M</t>
  </si>
  <si>
    <t>70.75M</t>
  </si>
  <si>
    <t>0698902D US Equity</t>
  </si>
  <si>
    <t>EDUCATION HOLDINGS 1 INC</t>
  </si>
  <si>
    <t>01/21/2013</t>
  </si>
  <si>
    <t>03/13/2013</t>
  </si>
  <si>
    <t>228.35M</t>
  </si>
  <si>
    <t>213.66M</t>
  </si>
  <si>
    <t>REVU US Equity</t>
  </si>
  <si>
    <t>ATARI INC</t>
  </si>
  <si>
    <t>12/24/2013</t>
  </si>
  <si>
    <t>33.70M</t>
  </si>
  <si>
    <t>310.00M</t>
  </si>
  <si>
    <t>0615890D US Equity</t>
  </si>
  <si>
    <t>MERIDIAN SUNRISE VILLAGE LLC</t>
  </si>
  <si>
    <t>01/18/2013</t>
  </si>
  <si>
    <t>07/29/2013</t>
  </si>
  <si>
    <t>70.55M</t>
  </si>
  <si>
    <t>65.88M</t>
  </si>
  <si>
    <t>0698557D US Equity</t>
  </si>
  <si>
    <t>HANDY HARDWARE WHOLESALE INC</t>
  </si>
  <si>
    <t>01/11/2013</t>
  </si>
  <si>
    <t>Hardware Wholesalers</t>
  </si>
  <si>
    <t>79.17M</t>
  </si>
  <si>
    <t>77.61M</t>
  </si>
  <si>
    <t>7587963Z US Equity</t>
  </si>
  <si>
    <t>PENSON WORLDWIDE INC</t>
  </si>
  <si>
    <t>Execution &amp; Clearing Services</t>
  </si>
  <si>
    <t>08/15/2013</t>
  </si>
  <si>
    <t>165.89M</t>
  </si>
  <si>
    <t>280.76M</t>
  </si>
  <si>
    <t>PNSN US Equity</t>
  </si>
  <si>
    <t>GREENWOOD FORGINGS LLC</t>
  </si>
  <si>
    <t>01/07/2013</t>
  </si>
  <si>
    <t>11.99M</t>
  </si>
  <si>
    <t>0677521D US Equity</t>
  </si>
  <si>
    <t>HAMPTON CAPITAL PARTNERS LLC</t>
  </si>
  <si>
    <t>Venture Capital</t>
  </si>
  <si>
    <t>27.84M</t>
  </si>
  <si>
    <t>50.76M</t>
  </si>
  <si>
    <t>0204941D US Equity</t>
  </si>
  <si>
    <t>HILLTOP DAIRY LLP</t>
  </si>
  <si>
    <t>01/02/2013</t>
  </si>
  <si>
    <t>11/20/2013</t>
  </si>
  <si>
    <t>14.89M</t>
  </si>
  <si>
    <t>0700203D US Equity</t>
  </si>
  <si>
    <t>AGRIPARTNERS LP</t>
  </si>
  <si>
    <t>12/24/2012</t>
  </si>
  <si>
    <t>100.01M</t>
  </si>
  <si>
    <t>79.45M</t>
  </si>
  <si>
    <t>0661552D US Equity</t>
  </si>
  <si>
    <t>EMPRESAS OMAJEDE INC</t>
  </si>
  <si>
    <t>12/21/2012</t>
  </si>
  <si>
    <t>98.76M</t>
  </si>
  <si>
    <t>0659421D US Equity</t>
  </si>
  <si>
    <t>AURASOUND INC</t>
  </si>
  <si>
    <t>Audio Equipment</t>
  </si>
  <si>
    <t>01/28/2014</t>
  </si>
  <si>
    <t>02.29M</t>
  </si>
  <si>
    <t>42.82M</t>
  </si>
  <si>
    <t>ARUZQ US Equity</t>
  </si>
  <si>
    <t>EDISON MISSION ENERGY</t>
  </si>
  <si>
    <t>12/17/2012</t>
  </si>
  <si>
    <t>05.13B</t>
  </si>
  <si>
    <t>05.09B</t>
  </si>
  <si>
    <t>6873Z US Equity</t>
  </si>
  <si>
    <t>LIFECARE HOLDINGS INC</t>
  </si>
  <si>
    <t>12/11/2012</t>
  </si>
  <si>
    <t>06/03/2013</t>
  </si>
  <si>
    <t>422.15M</t>
  </si>
  <si>
    <t>575.88M</t>
  </si>
  <si>
    <t>598355Z US Equity</t>
  </si>
  <si>
    <t>EL FARMER INC</t>
  </si>
  <si>
    <t>12/07/2012</t>
  </si>
  <si>
    <t>18.33M</t>
  </si>
  <si>
    <t>12.05M</t>
  </si>
  <si>
    <t>0628732D US Equity</t>
  </si>
  <si>
    <t>INTERFAITH MEDICAL CENTER IN</t>
  </si>
  <si>
    <t>12/02/2012</t>
  </si>
  <si>
    <t>142.42M</t>
  </si>
  <si>
    <t>341.02M</t>
  </si>
  <si>
    <t>0625835D US Equity</t>
  </si>
  <si>
    <t>STAMP FARMS LLC</t>
  </si>
  <si>
    <t>11/30/2012</t>
  </si>
  <si>
    <t>32.28M</t>
  </si>
  <si>
    <t>94.32M</t>
  </si>
  <si>
    <t>0625918D US Equity</t>
  </si>
  <si>
    <t>BUENA YUMA LLC</t>
  </si>
  <si>
    <t>11/28/2012</t>
  </si>
  <si>
    <t>01.02M</t>
  </si>
  <si>
    <t>72.73M</t>
  </si>
  <si>
    <t>0625353D US Equity</t>
  </si>
  <si>
    <t>PIPELINE DATA INC</t>
  </si>
  <si>
    <t>11/19/2012</t>
  </si>
  <si>
    <t>04.49M</t>
  </si>
  <si>
    <t>61.60M</t>
  </si>
  <si>
    <t>PPDA US Equity</t>
  </si>
  <si>
    <t>OVERSEAS SHIPHOLDING GROUP</t>
  </si>
  <si>
    <t>11/14/2012</t>
  </si>
  <si>
    <t>08/05/2014</t>
  </si>
  <si>
    <t>04.15B</t>
  </si>
  <si>
    <t>02.67B</t>
  </si>
  <si>
    <t>OSG US Equity</t>
  </si>
  <si>
    <t>OVERSEAS SHIPHOLDING GROUP-A</t>
  </si>
  <si>
    <t>01.79B</t>
  </si>
  <si>
    <t>AMF BOWLING WORLDWIDE IN</t>
  </si>
  <si>
    <t>11/13/2012</t>
  </si>
  <si>
    <t>Bowling Centers</t>
  </si>
  <si>
    <t>30.09M</t>
  </si>
  <si>
    <t>325.47M</t>
  </si>
  <si>
    <t>ABWI US Equity</t>
  </si>
  <si>
    <t>CENTRAIS ELET DO PARA-PREF A</t>
  </si>
  <si>
    <t>11/09/2012</t>
  </si>
  <si>
    <t>04/25/2013</t>
  </si>
  <si>
    <t>02.30B</t>
  </si>
  <si>
    <t>CELP5 BZ Equity</t>
  </si>
  <si>
    <t>METEX MANUFACTUING CORP</t>
  </si>
  <si>
    <t>Structural Metal &amp; Plate Work</t>
  </si>
  <si>
    <t>01.94M</t>
  </si>
  <si>
    <t>0622427D US Equity</t>
  </si>
  <si>
    <t>WEST 380 FAMILY CARE FACILIT</t>
  </si>
  <si>
    <t>11/08/2012</t>
  </si>
  <si>
    <t>38.22M</t>
  </si>
  <si>
    <t>82.87M</t>
  </si>
  <si>
    <t>79903MF US Equity</t>
  </si>
  <si>
    <t>QUARTET REAL ESTATE LLC</t>
  </si>
  <si>
    <t>10/21/2012</t>
  </si>
  <si>
    <t>401.07k</t>
  </si>
  <si>
    <t>56.98M</t>
  </si>
  <si>
    <t>0618232D US Equity</t>
  </si>
  <si>
    <t>HMX ACQUISITION CORP</t>
  </si>
  <si>
    <t>10/19/2012</t>
  </si>
  <si>
    <t>153.57M</t>
  </si>
  <si>
    <t>119.51M</t>
  </si>
  <si>
    <t>0618135D US Equity</t>
  </si>
  <si>
    <t>A123 SYSTEMS INC</t>
  </si>
  <si>
    <t>10/16/2012</t>
  </si>
  <si>
    <t>3D Printers</t>
  </si>
  <si>
    <t>459.80M</t>
  </si>
  <si>
    <t>376.05M</t>
  </si>
  <si>
    <t>AONE US Equity</t>
  </si>
  <si>
    <t>VERTIS HOLDINGS INC</t>
  </si>
  <si>
    <t>10/10/2012</t>
  </si>
  <si>
    <t>837.80M</t>
  </si>
  <si>
    <t>814.00M</t>
  </si>
  <si>
    <t>VRTH US Equity</t>
  </si>
  <si>
    <t>ZACKY FARMS</t>
  </si>
  <si>
    <t>10/08/2012</t>
  </si>
  <si>
    <t>Poultry Products Wholesalers</t>
  </si>
  <si>
    <t>02/28/2014</t>
  </si>
  <si>
    <t>72.23M</t>
  </si>
  <si>
    <t>67.35M</t>
  </si>
  <si>
    <t>28152Z US Equity</t>
  </si>
  <si>
    <t>BAKERS FOOTWEAR GROUP INC</t>
  </si>
  <si>
    <t>10/03/2012</t>
  </si>
  <si>
    <t>48.52M</t>
  </si>
  <si>
    <t>56.93M</t>
  </si>
  <si>
    <t>BKRS US Equity</t>
  </si>
  <si>
    <t>SOUTHERN AIR HOLDINGS INC</t>
  </si>
  <si>
    <t>09/28/2012</t>
  </si>
  <si>
    <t>206.90M</t>
  </si>
  <si>
    <t>486.50M</t>
  </si>
  <si>
    <t>3479046Z US Equity</t>
  </si>
  <si>
    <t>CAPABILITY RANCH LLC</t>
  </si>
  <si>
    <t>09/27/2012</t>
  </si>
  <si>
    <t>50.25M</t>
  </si>
  <si>
    <t>88.48M</t>
  </si>
  <si>
    <t>0612620D US Equity</t>
  </si>
  <si>
    <t>CAREY LIMOUSINE LA INC</t>
  </si>
  <si>
    <t>09/25/2012</t>
  </si>
  <si>
    <t>Taxi Services</t>
  </si>
  <si>
    <t>383.72k</t>
  </si>
  <si>
    <t>154.16M</t>
  </si>
  <si>
    <t>0611643D US Equity</t>
  </si>
  <si>
    <t>JOURNAL REGISTER CO</t>
  </si>
  <si>
    <t>09/05/2012</t>
  </si>
  <si>
    <t>235.05M</t>
  </si>
  <si>
    <t>268.60M</t>
  </si>
  <si>
    <t>JRCOQ US Equity</t>
  </si>
  <si>
    <t>NECH LLC</t>
  </si>
  <si>
    <t>08/29/2012</t>
  </si>
  <si>
    <t>09.84M</t>
  </si>
  <si>
    <t>286.63M</t>
  </si>
  <si>
    <t>0600744D US Equity</t>
  </si>
  <si>
    <t>TRANSACTA PRIVE DEVELOPERS L</t>
  </si>
  <si>
    <t>04/05/2013</t>
  </si>
  <si>
    <t>59.88M</t>
  </si>
  <si>
    <t>0600767D US Equity</t>
  </si>
  <si>
    <t>CONTEC HOLDINGS LTD</t>
  </si>
  <si>
    <t>11/02/2012</t>
  </si>
  <si>
    <t>494.60M</t>
  </si>
  <si>
    <t>372.60M</t>
  </si>
  <si>
    <t>2940518Z US Equity</t>
  </si>
  <si>
    <t>AMPAL-AMERICAN ISRAEL CORP-A</t>
  </si>
  <si>
    <t>355.94M</t>
  </si>
  <si>
    <t>298.67M</t>
  </si>
  <si>
    <t>AMPL US Equity</t>
  </si>
  <si>
    <t>AMERICAN REALTY TRUST INC/GE</t>
  </si>
  <si>
    <t>79.95M</t>
  </si>
  <si>
    <t>84.51M</t>
  </si>
  <si>
    <t>0134470D US Equity</t>
  </si>
  <si>
    <t>VISSER FARMS</t>
  </si>
  <si>
    <t>08/24/2012</t>
  </si>
  <si>
    <t>68.91M</t>
  </si>
  <si>
    <t>123.85M</t>
  </si>
  <si>
    <t>0600157D US Equity</t>
  </si>
  <si>
    <t>PTL HOLDINGS LLC</t>
  </si>
  <si>
    <t>08/23/2012</t>
  </si>
  <si>
    <t>12/06/2011</t>
  </si>
  <si>
    <t>51709Z US Equity</t>
  </si>
  <si>
    <t>BROADVIEW NETWORKS HOLDINGS</t>
  </si>
  <si>
    <t>08/22/2012</t>
  </si>
  <si>
    <t>258.32M</t>
  </si>
  <si>
    <t>373.36M</t>
  </si>
  <si>
    <t>BDVU US Equity</t>
  </si>
  <si>
    <t>ATP OIL &amp; GAS CORPORATION</t>
  </si>
  <si>
    <t>08/17/2012</t>
  </si>
  <si>
    <t>03.64B</t>
  </si>
  <si>
    <t>03.46B</t>
  </si>
  <si>
    <t>ATPAQ US Equity</t>
  </si>
  <si>
    <t>EASTGATE TOWER HOTEL ASSOCIA</t>
  </si>
  <si>
    <t>10/18/2012</t>
  </si>
  <si>
    <t>64.27M</t>
  </si>
  <si>
    <t>69.18M</t>
  </si>
  <si>
    <t>0152710Z US Equity</t>
  </si>
  <si>
    <t>GULFCOAST IRREVOCABLE TRUST</t>
  </si>
  <si>
    <t>08/10/2012</t>
  </si>
  <si>
    <t>05.51M</t>
  </si>
  <si>
    <t>104.49M</t>
  </si>
  <si>
    <t>0574116D US Equity</t>
  </si>
  <si>
    <t>CAPITOL BANCORP LTD</t>
  </si>
  <si>
    <t>08/09/2012</t>
  </si>
  <si>
    <t>112.21M</t>
  </si>
  <si>
    <t>195.64M</t>
  </si>
  <si>
    <t>CBCRQ US Equity</t>
  </si>
  <si>
    <t>OXLEY DEVELOPMENT CO LLC</t>
  </si>
  <si>
    <t>08/06/2012</t>
  </si>
  <si>
    <t>105.70M</t>
  </si>
  <si>
    <t>73.78M</t>
  </si>
  <si>
    <t>0385134Z US Equity</t>
  </si>
  <si>
    <t>KV PHARMACEUTICAL CO-CL A</t>
  </si>
  <si>
    <t>08/04/2012</t>
  </si>
  <si>
    <t>09/16/2013</t>
  </si>
  <si>
    <t>236.60M</t>
  </si>
  <si>
    <t>728.30M</t>
  </si>
  <si>
    <t>KVPHQ US Equity</t>
  </si>
  <si>
    <t>K-V DISCOVERY SOLUTIONS INC</t>
  </si>
  <si>
    <t>0571533D US Equity</t>
  </si>
  <si>
    <t>LEGENDS GAMING LLC</t>
  </si>
  <si>
    <t>07/31/2012</t>
  </si>
  <si>
    <t>33.05M</t>
  </si>
  <si>
    <t>297.23M</t>
  </si>
  <si>
    <t>361089Z US Equity</t>
  </si>
  <si>
    <t>LOUISIANA RIVERBOAT GAMING P</t>
  </si>
  <si>
    <t>104.85M</t>
  </si>
  <si>
    <t>298.30M</t>
  </si>
  <si>
    <t>2732589Z US Equity</t>
  </si>
  <si>
    <t>NESBITT PORTLAND PROPERTY LL</t>
  </si>
  <si>
    <t>29.43M</t>
  </si>
  <si>
    <t>192.34M</t>
  </si>
  <si>
    <t>0018603D US Equity</t>
  </si>
  <si>
    <t>FIBERTOWER CORP</t>
  </si>
  <si>
    <t>07/17/2012</t>
  </si>
  <si>
    <t>66.06M</t>
  </si>
  <si>
    <t>512.04M</t>
  </si>
  <si>
    <t>FTWR US Equity</t>
  </si>
  <si>
    <t>VALENCE TECHNOLOGY INC</t>
  </si>
  <si>
    <t>07/12/2012</t>
  </si>
  <si>
    <t>12/04/2013</t>
  </si>
  <si>
    <t>31.53M</t>
  </si>
  <si>
    <t>VLNCQ US Equity</t>
  </si>
  <si>
    <t>OCALA FUNDING LLC</t>
  </si>
  <si>
    <t>07/10/2012</t>
  </si>
  <si>
    <t>01.75B</t>
  </si>
  <si>
    <t>3460149Z US Equity</t>
  </si>
  <si>
    <t>PEREGRINE FINANCIAL GROUP IN</t>
  </si>
  <si>
    <t>270.16M</t>
  </si>
  <si>
    <t>525.30M</t>
  </si>
  <si>
    <t>353541Z US Equity</t>
  </si>
  <si>
    <t>COCOPAH NURSERIES OF ARIZONA</t>
  </si>
  <si>
    <t>07/09/2012</t>
  </si>
  <si>
    <t>Palm Oil Farming</t>
  </si>
  <si>
    <t>13.79M</t>
  </si>
  <si>
    <t>0561164D US Equity</t>
  </si>
  <si>
    <t>12/18/2013</t>
  </si>
  <si>
    <t>03.57B</t>
  </si>
  <si>
    <t>03.07B</t>
  </si>
  <si>
    <t>FIRST REGIONAL BANCORP/CAL</t>
  </si>
  <si>
    <t>06/19/2012</t>
  </si>
  <si>
    <t>01/17/2014</t>
  </si>
  <si>
    <t>147.86M</t>
  </si>
  <si>
    <t>FRGBQ US Equity</t>
  </si>
  <si>
    <t>RTW PROPERTIES LP</t>
  </si>
  <si>
    <t>06/18/2012</t>
  </si>
  <si>
    <t>20.55M</t>
  </si>
  <si>
    <t>63.55M</t>
  </si>
  <si>
    <t>0545333D US Equity</t>
  </si>
  <si>
    <t>FR 160 LLC</t>
  </si>
  <si>
    <t>06/12/2012</t>
  </si>
  <si>
    <t>43.94M</t>
  </si>
  <si>
    <t>58.41M</t>
  </si>
  <si>
    <t>0542919D US Equity</t>
  </si>
  <si>
    <t>ALLIED AUTOMOTIVE GROUP INC</t>
  </si>
  <si>
    <t>06/10/2012</t>
  </si>
  <si>
    <t>06/21/2016</t>
  </si>
  <si>
    <t>34.18M</t>
  </si>
  <si>
    <t>292.94M</t>
  </si>
  <si>
    <t>0201089D US Equity</t>
  </si>
  <si>
    <t>FRANKLIN CREDIT HOLDING CORP</t>
  </si>
  <si>
    <t>06/04/2012</t>
  </si>
  <si>
    <t>01.18M</t>
  </si>
  <si>
    <t>827.27M</t>
  </si>
  <si>
    <t>FCMCQ US Equity</t>
  </si>
  <si>
    <t>ALEJO PROPERTIES LLC</t>
  </si>
  <si>
    <t>06.00M</t>
  </si>
  <si>
    <t>56.36M</t>
  </si>
  <si>
    <t>0521283D US Equity</t>
  </si>
  <si>
    <t>WP STEEL VENTURE LLC</t>
  </si>
  <si>
    <t>05/31/2012</t>
  </si>
  <si>
    <t>783.87M</t>
  </si>
  <si>
    <t>0506322D US Equity</t>
  </si>
  <si>
    <t>DEWEY &amp; LEBOEUF LLP</t>
  </si>
  <si>
    <t>05/28/2012</t>
  </si>
  <si>
    <t>Lawyer Offices</t>
  </si>
  <si>
    <t>03/22/2013</t>
  </si>
  <si>
    <t>193.16M</t>
  </si>
  <si>
    <t>245.43M</t>
  </si>
  <si>
    <t>1151L US Equity</t>
  </si>
  <si>
    <t>10-16 MANHATTAN AVENUE LLC</t>
  </si>
  <si>
    <t>05/24/2012</t>
  </si>
  <si>
    <t>08/30/2012</t>
  </si>
  <si>
    <t>07.66M</t>
  </si>
  <si>
    <t>229.87M</t>
  </si>
  <si>
    <t>0480438D US Equity</t>
  </si>
  <si>
    <t>HOUGHTON MIFFLIN HARCOURT PU</t>
  </si>
  <si>
    <t>05/21/2012</t>
  </si>
  <si>
    <t>06/22/2012</t>
  </si>
  <si>
    <t>02.68B</t>
  </si>
  <si>
    <t>03.54B</t>
  </si>
  <si>
    <t>282996Q US Equity</t>
  </si>
  <si>
    <t>205 EAST 45 LLC</t>
  </si>
  <si>
    <t>01/24/2013</t>
  </si>
  <si>
    <t>87.99M</t>
  </si>
  <si>
    <t>123.46M</t>
  </si>
  <si>
    <t>0463068D US Equity</t>
  </si>
  <si>
    <t>ASHINC CORP</t>
  </si>
  <si>
    <t>05/17/2012</t>
  </si>
  <si>
    <t>287.58M</t>
  </si>
  <si>
    <t>400.11M</t>
  </si>
  <si>
    <t>ALSH US Equity</t>
  </si>
  <si>
    <t>CIRCUS &amp; ELDORADO JOINT VENT</t>
  </si>
  <si>
    <t>11/16/2012</t>
  </si>
  <si>
    <t>264.65M</t>
  </si>
  <si>
    <t>158.75M</t>
  </si>
  <si>
    <t>74916Z US Equity</t>
  </si>
  <si>
    <t>LIGHTSQUARED INC</t>
  </si>
  <si>
    <t>05/14/2012</t>
  </si>
  <si>
    <t>Semiconductor Mfg</t>
  </si>
  <si>
    <t>04.48B</t>
  </si>
  <si>
    <t>SKYT US Equity</t>
  </si>
  <si>
    <t>RESIDENTIAL CAPITAL LLC</t>
  </si>
  <si>
    <t>Mortgage Loan Brokers</t>
  </si>
  <si>
    <t>15.68B</t>
  </si>
  <si>
    <t>15.28B</t>
  </si>
  <si>
    <t>578903Z US Equity</t>
  </si>
  <si>
    <t>WVSV HOLDING LLC</t>
  </si>
  <si>
    <t>05/06/2014</t>
  </si>
  <si>
    <t>120.04M</t>
  </si>
  <si>
    <t>57.34M</t>
  </si>
  <si>
    <t>0415853D US Equity</t>
  </si>
  <si>
    <t>HAWKER BEECHCRAFT INC</t>
  </si>
  <si>
    <t>05/03/2012</t>
  </si>
  <si>
    <t>02.78B</t>
  </si>
  <si>
    <t>0205575D US Equity</t>
  </si>
  <si>
    <t>ALL SMILES DENTAL CENTER INC</t>
  </si>
  <si>
    <t>05/02/2012</t>
  </si>
  <si>
    <t>01/24/2014</t>
  </si>
  <si>
    <t>66.86M</t>
  </si>
  <si>
    <t>0370306D US Equity</t>
  </si>
  <si>
    <t>PRINCE SPORTS INC</t>
  </si>
  <si>
    <t>05/01/2012</t>
  </si>
  <si>
    <t>45.96M</t>
  </si>
  <si>
    <t>86.48M</t>
  </si>
  <si>
    <t>3452479Z US Equity</t>
  </si>
  <si>
    <t>H&amp;M OIL &amp; GAS LLC</t>
  </si>
  <si>
    <t>04/30/2012</t>
  </si>
  <si>
    <t>297.12M</t>
  </si>
  <si>
    <t>77.46M</t>
  </si>
  <si>
    <t>0357197D US Equity</t>
  </si>
  <si>
    <t>BICENT HOLDINGS LLC</t>
  </si>
  <si>
    <t>04/23/2012</t>
  </si>
  <si>
    <t>08/21/2012</t>
  </si>
  <si>
    <t>308.03M</t>
  </si>
  <si>
    <t>0324800D US Equity</t>
  </si>
  <si>
    <t>NORTHERN MARIANA ISLANDS RET</t>
  </si>
  <si>
    <t>04/17/2012</t>
  </si>
  <si>
    <t>0382009D US Equity</t>
  </si>
  <si>
    <t>REDDY ICE HOLDINGS INC</t>
  </si>
  <si>
    <t>04/12/2012</t>
  </si>
  <si>
    <t>Bottled Water</t>
  </si>
  <si>
    <t>414.68M</t>
  </si>
  <si>
    <t>555.44M</t>
  </si>
  <si>
    <t>RDDYQ US Equity</t>
  </si>
  <si>
    <t>SOLAR TRUST OF AMERICA LLC</t>
  </si>
  <si>
    <t>04/02/2012</t>
  </si>
  <si>
    <t>52.18M</t>
  </si>
  <si>
    <t>67.90M</t>
  </si>
  <si>
    <t>3370663Z US Equity</t>
  </si>
  <si>
    <t>AFA INVESTMENT INC</t>
  </si>
  <si>
    <t>Financial Plan &amp; Invst Advisory</t>
  </si>
  <si>
    <t>04/16/2014</t>
  </si>
  <si>
    <t>219.60M</t>
  </si>
  <si>
    <t>0247699D US Equity</t>
  </si>
  <si>
    <t>VELO HOLDINGS INC</t>
  </si>
  <si>
    <t>02/04/2013</t>
  </si>
  <si>
    <t>348.37M</t>
  </si>
  <si>
    <t>713.26M</t>
  </si>
  <si>
    <t>0248416D US Equity</t>
  </si>
  <si>
    <t>PINNACLE AIRLINES CORP</t>
  </si>
  <si>
    <t>04/01/2012</t>
  </si>
  <si>
    <t>Mainline Airline - Regional</t>
  </si>
  <si>
    <t>PNCLQ US Equity</t>
  </si>
  <si>
    <t>CONTRACT RESEARCH SOLUTIONS</t>
  </si>
  <si>
    <t>03/26/2012</t>
  </si>
  <si>
    <t>10/23/2012</t>
  </si>
  <si>
    <t>248.00M</t>
  </si>
  <si>
    <t>0214129D US Equity</t>
  </si>
  <si>
    <t>ARCAPITA BANK BSC</t>
  </si>
  <si>
    <t>03/19/2012</t>
  </si>
  <si>
    <t>04.23B</t>
  </si>
  <si>
    <t>03.22B</t>
  </si>
  <si>
    <t>936998Z BI Equity</t>
  </si>
  <si>
    <t>GRANITE DELLS RANCH HOLDINGS</t>
  </si>
  <si>
    <t>03/13/2012</t>
  </si>
  <si>
    <t>02.22M</t>
  </si>
  <si>
    <t>156.69M</t>
  </si>
  <si>
    <t>0207566D US Equity</t>
  </si>
  <si>
    <t>TRAINOR GLASS CO</t>
  </si>
  <si>
    <t>03/09/2012</t>
  </si>
  <si>
    <t>Windows &amp; Doors</t>
  </si>
  <si>
    <t>01/06/2014</t>
  </si>
  <si>
    <t>14.28M</t>
  </si>
  <si>
    <t>64.84M</t>
  </si>
  <si>
    <t>0084403D US Equity</t>
  </si>
  <si>
    <t>CANO PETROLEUM INC</t>
  </si>
  <si>
    <t>03/07/2012</t>
  </si>
  <si>
    <t>08/02/2012</t>
  </si>
  <si>
    <t>63.37M</t>
  </si>
  <si>
    <t>116.26M</t>
  </si>
  <si>
    <t>CANO US Equity</t>
  </si>
  <si>
    <t>WAS SERVICES INC</t>
  </si>
  <si>
    <t>03/05/2012</t>
  </si>
  <si>
    <t>Aircraft &amp; Parts</t>
  </si>
  <si>
    <t>05/17/2013</t>
  </si>
  <si>
    <t>53.97M</t>
  </si>
  <si>
    <t>1025047Z US Equity</t>
  </si>
  <si>
    <t>UNITED WESTERN BANCORP INC</t>
  </si>
  <si>
    <t>03/02/2012</t>
  </si>
  <si>
    <t>03.55M</t>
  </si>
  <si>
    <t>59.16M</t>
  </si>
  <si>
    <t>UWBKQ US Equity</t>
  </si>
  <si>
    <t>FEDERATED SPORTS &amp; GAMING IN</t>
  </si>
  <si>
    <t>02/28/2012</t>
  </si>
  <si>
    <t>11.38M</t>
  </si>
  <si>
    <t>07.89M</t>
  </si>
  <si>
    <t>0204008D US Equity</t>
  </si>
  <si>
    <t>GRUBB &amp; ELLIS CO</t>
  </si>
  <si>
    <t>02/20/2012</t>
  </si>
  <si>
    <t>150.00M</t>
  </si>
  <si>
    <t>167.00M</t>
  </si>
  <si>
    <t>GRBEQ US Equity</t>
  </si>
  <si>
    <t>CHURCH STREET HEALTH MANAGEM</t>
  </si>
  <si>
    <t>08.78M</t>
  </si>
  <si>
    <t>259.14M</t>
  </si>
  <si>
    <t>1053113Z US Equity</t>
  </si>
  <si>
    <t>ENERGY CONVERSION DEVICES</t>
  </si>
  <si>
    <t>02/14/2012</t>
  </si>
  <si>
    <t>08/28/2012</t>
  </si>
  <si>
    <t>986.30M</t>
  </si>
  <si>
    <t>249.10M</t>
  </si>
  <si>
    <t>ENER US Equity</t>
  </si>
  <si>
    <t>LSP ENERGY LP</t>
  </si>
  <si>
    <t>02/10/2012</t>
  </si>
  <si>
    <t>259.28M</t>
  </si>
  <si>
    <t>262.36M</t>
  </si>
  <si>
    <t>15092Z US Equity</t>
  </si>
  <si>
    <t>CONNAUGHT GROUP LTD/THE</t>
  </si>
  <si>
    <t>02/09/2012</t>
  </si>
  <si>
    <t>Lingerie</t>
  </si>
  <si>
    <t>50.64M</t>
  </si>
  <si>
    <t>61.30M</t>
  </si>
  <si>
    <t>0237297Z US Equity</t>
  </si>
  <si>
    <t>TBS INTERNATIONAL PLC-A</t>
  </si>
  <si>
    <t>02/06/2012</t>
  </si>
  <si>
    <t>143.00M</t>
  </si>
  <si>
    <t>TBSI US Equity</t>
  </si>
  <si>
    <t>CHRIST HOSPITAL/JERSEY CITY</t>
  </si>
  <si>
    <t>37.58M</t>
  </si>
  <si>
    <t>96.43M</t>
  </si>
  <si>
    <t>7545588Z US Equity</t>
  </si>
  <si>
    <t>02/05/2012</t>
  </si>
  <si>
    <t>02/13/2013</t>
  </si>
  <si>
    <t>589.80M</t>
  </si>
  <si>
    <t>493.20M</t>
  </si>
  <si>
    <t>JOBSON MEDICAL INFORMATION H</t>
  </si>
  <si>
    <t>02/02/2012</t>
  </si>
  <si>
    <t>Information Services</t>
  </si>
  <si>
    <t>03/20/2012</t>
  </si>
  <si>
    <t>108.58M</t>
  </si>
  <si>
    <t>137.69M</t>
  </si>
  <si>
    <t>0156978D US Equity</t>
  </si>
  <si>
    <t>BEYOND OBLIVION INC</t>
  </si>
  <si>
    <t>01/24/2012</t>
  </si>
  <si>
    <t>102.11M</t>
  </si>
  <si>
    <t>3598188Z US Equity</t>
  </si>
  <si>
    <t>EASTMAN KODAK CO</t>
  </si>
  <si>
    <t>01/19/2012</t>
  </si>
  <si>
    <t>Printing Machinery &amp; Equip</t>
  </si>
  <si>
    <t>06.75B</t>
  </si>
  <si>
    <t>EKDKQ US Equity</t>
  </si>
  <si>
    <t>RANCHO LAS FLORES LLC</t>
  </si>
  <si>
    <t>168.28M</t>
  </si>
  <si>
    <t>58.08M</t>
  </si>
  <si>
    <t>0121512D US Equity</t>
  </si>
  <si>
    <t>BUFFETS RESTAURANTS HOLDINGS</t>
  </si>
  <si>
    <t>01/18/2012</t>
  </si>
  <si>
    <t>07/18/2012</t>
  </si>
  <si>
    <t>300.15M</t>
  </si>
  <si>
    <t>BUFRQ US Equity</t>
  </si>
  <si>
    <t>AMERICAN MARINE HOLDINGS LLC</t>
  </si>
  <si>
    <t>01.87M</t>
  </si>
  <si>
    <t>99.40M</t>
  </si>
  <si>
    <t>9782162Z US Equity</t>
  </si>
  <si>
    <t>CATALYST PAPER CORP</t>
  </si>
  <si>
    <t>01/17/2012</t>
  </si>
  <si>
    <t>09/13/2012</t>
  </si>
  <si>
    <t>737.60M</t>
  </si>
  <si>
    <t>CTLUF US Equity</t>
  </si>
  <si>
    <t>HOSTESS BRANDS INC</t>
  </si>
  <si>
    <t>01/11/2012</t>
  </si>
  <si>
    <t>143.74M</t>
  </si>
  <si>
    <t>01.17B</t>
  </si>
  <si>
    <t>IBCIQ US Equity</t>
  </si>
  <si>
    <t>PEAK BROADCASTING LLC</t>
  </si>
  <si>
    <t>01/10/2012</t>
  </si>
  <si>
    <t>03/16/2012</t>
  </si>
  <si>
    <t>843028Z US Equity</t>
  </si>
  <si>
    <t>SHOREBANK CORP/THE</t>
  </si>
  <si>
    <t>01/09/2012</t>
  </si>
  <si>
    <t>06/29/2012</t>
  </si>
  <si>
    <t>19.17M</t>
  </si>
  <si>
    <t>63.59M</t>
  </si>
  <si>
    <t>467936Z US Equity</t>
  </si>
  <si>
    <t>TRIDENT MICROSYSTEMS INC</t>
  </si>
  <si>
    <t>01/04/2012</t>
  </si>
  <si>
    <t>12/19/2012</t>
  </si>
  <si>
    <t>165.04M</t>
  </si>
  <si>
    <t>184.70M</t>
  </si>
  <si>
    <t>TRIDQ US Equity</t>
  </si>
  <si>
    <t>COACH AMERICA GROUP INC</t>
  </si>
  <si>
    <t>01/03/2012</t>
  </si>
  <si>
    <t>402.00M</t>
  </si>
  <si>
    <t>0115523D US Equity</t>
  </si>
  <si>
    <t>AES EASTERN ENERGY LP</t>
  </si>
  <si>
    <t>12/30/2011</t>
  </si>
  <si>
    <t>12/28/2012</t>
  </si>
  <si>
    <t>209.00M</t>
  </si>
  <si>
    <t>15017Z US Equity</t>
  </si>
  <si>
    <t>INVERNESS DISTRIBUTION LTD</t>
  </si>
  <si>
    <t>Music</t>
  </si>
  <si>
    <t>01.44M</t>
  </si>
  <si>
    <t>84.23M</t>
  </si>
  <si>
    <t>0115205D US Equity</t>
  </si>
  <si>
    <t>MERCHANTS MORTGAGE &amp; TRUST C</t>
  </si>
  <si>
    <t>12/22/2011</t>
  </si>
  <si>
    <t>03/08/2012</t>
  </si>
  <si>
    <t>52.91M</t>
  </si>
  <si>
    <t>0113480D US Equity</t>
  </si>
  <si>
    <t>AHERN RENTALS INC</t>
  </si>
  <si>
    <t>Industrial Rental Services</t>
  </si>
  <si>
    <t>06/24/2013</t>
  </si>
  <si>
    <t>485.81M</t>
  </si>
  <si>
    <t>642.32M</t>
  </si>
  <si>
    <t>601588Z US Equity</t>
  </si>
  <si>
    <t>WILLIAM LYON HOMES INC</t>
  </si>
  <si>
    <t>12/19/2011</t>
  </si>
  <si>
    <t>Homebuilding</t>
  </si>
  <si>
    <t>02/25/2012</t>
  </si>
  <si>
    <t>593.53M</t>
  </si>
  <si>
    <t>606.61M</t>
  </si>
  <si>
    <t>9890787Z US Equity</t>
  </si>
  <si>
    <t>WILLIAM LYON HOMES-CL A</t>
  </si>
  <si>
    <t>Single Family Homebuilding</t>
  </si>
  <si>
    <t>WLH US Equity</t>
  </si>
  <si>
    <t>DELTA EXPLORATION CO INC</t>
  </si>
  <si>
    <t>12/15/2011</t>
  </si>
  <si>
    <t>08/31/2012</t>
  </si>
  <si>
    <t>373.84M</t>
  </si>
  <si>
    <t>312.86M</t>
  </si>
  <si>
    <t>0111365D US Equity</t>
  </si>
  <si>
    <t>HARTFORD COMPUTER HARDWARE I</t>
  </si>
  <si>
    <t>12/12/2011</t>
  </si>
  <si>
    <t>19.01M</t>
  </si>
  <si>
    <t>0102844D US Equity</t>
  </si>
  <si>
    <t>BP CLOTHING LLC</t>
  </si>
  <si>
    <t>07/05/2012</t>
  </si>
  <si>
    <t>55.98M</t>
  </si>
  <si>
    <t>90.70M</t>
  </si>
  <si>
    <t>0102494D US Equity</t>
  </si>
  <si>
    <t>LEE ENTERPRISES</t>
  </si>
  <si>
    <t>Advertising Rev - Newspaper</t>
  </si>
  <si>
    <t>01/30/2012</t>
  </si>
  <si>
    <t>994.55M</t>
  </si>
  <si>
    <t>LEE US Equity</t>
  </si>
  <si>
    <t>SNOKIST GROWERS</t>
  </si>
  <si>
    <t>12/07/2011</t>
  </si>
  <si>
    <t>09/10/2013</t>
  </si>
  <si>
    <t>69.57M</t>
  </si>
  <si>
    <t>49.50M</t>
  </si>
  <si>
    <t>0030911D US Equity</t>
  </si>
  <si>
    <t>TMP DIRECTIONAL MARKETING LL</t>
  </si>
  <si>
    <t>12/05/2011</t>
  </si>
  <si>
    <t>33.06M</t>
  </si>
  <si>
    <t>120.83M</t>
  </si>
  <si>
    <t>575406Z US Equity</t>
  </si>
  <si>
    <t>NORTHAMPTON GENERATING CO LP</t>
  </si>
  <si>
    <t>121.52M</t>
  </si>
  <si>
    <t>0077944D US Equity</t>
  </si>
  <si>
    <t>GETTY PETROLEUM MARKETING</t>
  </si>
  <si>
    <t>09/24/2012</t>
  </si>
  <si>
    <t>46.59M</t>
  </si>
  <si>
    <t>316.83M</t>
  </si>
  <si>
    <t>215290Q US Equity</t>
  </si>
  <si>
    <t>ROCK POINTE HOLDINGS LLC</t>
  </si>
  <si>
    <t>12/02/2011</t>
  </si>
  <si>
    <t>73.45M</t>
  </si>
  <si>
    <t>70.35M</t>
  </si>
  <si>
    <t>0019401D US Equity</t>
  </si>
  <si>
    <t>NEVADA CANCER INSTITUTE</t>
  </si>
  <si>
    <t>05/15/2012</t>
  </si>
  <si>
    <t>99.80M</t>
  </si>
  <si>
    <t>9892499Z US Equity</t>
  </si>
  <si>
    <t>MC2 CAPITAL PARTNERS LLC</t>
  </si>
  <si>
    <t>12/01/2011</t>
  </si>
  <si>
    <t>05/26/2012</t>
  </si>
  <si>
    <t>0065687D US Equity</t>
  </si>
  <si>
    <t>AMR CORP</t>
  </si>
  <si>
    <t>11/29/2011</t>
  </si>
  <si>
    <t>Full Service Airline</t>
  </si>
  <si>
    <t>12/09/2013</t>
  </si>
  <si>
    <t>24.72B</t>
  </si>
  <si>
    <t>29.55B</t>
  </si>
  <si>
    <t>AAMRQ US Equity</t>
  </si>
  <si>
    <t>G-12 LLC</t>
  </si>
  <si>
    <t>46.89M</t>
  </si>
  <si>
    <t>50.97M</t>
  </si>
  <si>
    <t>0057957D US Equity</t>
  </si>
  <si>
    <t>AMR CORP PAC</t>
  </si>
  <si>
    <t>0592413D US Equity</t>
  </si>
  <si>
    <t>PMI GROUP INC/THE</t>
  </si>
  <si>
    <t>11/23/2011</t>
  </si>
  <si>
    <t>Mortgage Insurance</t>
  </si>
  <si>
    <t>10/01/2013</t>
  </si>
  <si>
    <t>225.00M</t>
  </si>
  <si>
    <t>736.00M</t>
  </si>
  <si>
    <t>PPMIQ US Equity</t>
  </si>
  <si>
    <t>NATIVE WHOLESALE SUPPLY CO</t>
  </si>
  <si>
    <t>11/21/2011</t>
  </si>
  <si>
    <t>Cigarette</t>
  </si>
  <si>
    <t>30.02M</t>
  </si>
  <si>
    <t>0026986D US Equity</t>
  </si>
  <si>
    <t>SARGENT RANCH LLC</t>
  </si>
  <si>
    <t>11/18/2011</t>
  </si>
  <si>
    <t>Land Sales</t>
  </si>
  <si>
    <t>716.10M</t>
  </si>
  <si>
    <t>58.12M</t>
  </si>
  <si>
    <t>0020685D US Equity</t>
  </si>
  <si>
    <t>GENERAL MARITIME CORP</t>
  </si>
  <si>
    <t>11/17/2011</t>
  </si>
  <si>
    <t>Oil Tanker Shipping</t>
  </si>
  <si>
    <t>GMRRQ US Equity</t>
  </si>
  <si>
    <t>AR BROADCASTING HOLDINGS INC</t>
  </si>
  <si>
    <t>02/21/2012</t>
  </si>
  <si>
    <t>0015383D US Equity</t>
  </si>
  <si>
    <t>CLARE AT WATER TOWER/THE</t>
  </si>
  <si>
    <t>11/14/2011</t>
  </si>
  <si>
    <t>07/02/2012</t>
  </si>
  <si>
    <t>56.63M</t>
  </si>
  <si>
    <t>314.17M</t>
  </si>
  <si>
    <t>86646MF US Equity</t>
  </si>
  <si>
    <t>BLITZ USA INC</t>
  </si>
  <si>
    <t>11/09/2011</t>
  </si>
  <si>
    <t>19.09M</t>
  </si>
  <si>
    <t>0406673Z US Equity</t>
  </si>
  <si>
    <t>DYNEGY HOLDINGS LLC</t>
  </si>
  <si>
    <t>11/07/2011</t>
  </si>
  <si>
    <t>10/01/2012</t>
  </si>
  <si>
    <t>13.77B</t>
  </si>
  <si>
    <t>06.18B</t>
  </si>
  <si>
    <t>15327Z US Equity</t>
  </si>
  <si>
    <t>FILENE'S BASEMENT LLC</t>
  </si>
  <si>
    <t>11/02/2011</t>
  </si>
  <si>
    <t>09/14/2012</t>
  </si>
  <si>
    <t>90.09M</t>
  </si>
  <si>
    <t>83.81M</t>
  </si>
  <si>
    <t>0383093Z US Equity</t>
  </si>
  <si>
    <t>216 WEST 18 OWNER LLC</t>
  </si>
  <si>
    <t>11/01/2011</t>
  </si>
  <si>
    <t>12/31/2011</t>
  </si>
  <si>
    <t>62.95M</t>
  </si>
  <si>
    <t>76.93M</t>
  </si>
  <si>
    <t>0390587Z US Equity</t>
  </si>
  <si>
    <t>MF GLOBAL HOLDINGS LTD</t>
  </si>
  <si>
    <t>10/31/2011</t>
  </si>
  <si>
    <t>41.05B</t>
  </si>
  <si>
    <t>39.68B</t>
  </si>
  <si>
    <t>MFGLQ US Equity</t>
  </si>
  <si>
    <t>PACIFIC MONARCH RESORTS INC</t>
  </si>
  <si>
    <t>10/24/2011</t>
  </si>
  <si>
    <t>12/14/2012</t>
  </si>
  <si>
    <t>316.72M</t>
  </si>
  <si>
    <t>312.75M</t>
  </si>
  <si>
    <t>0355320Z US Equity</t>
  </si>
  <si>
    <t>SOUTHERN MONTANA ELECTRIC GE</t>
  </si>
  <si>
    <t>10/21/2011</t>
  </si>
  <si>
    <t>110.43M</t>
  </si>
  <si>
    <t>131.84M</t>
  </si>
  <si>
    <t>0354788Z US Equity</t>
  </si>
  <si>
    <t>SECURITY NATIONAL PROPERTIES</t>
  </si>
  <si>
    <t>10/13/2011</t>
  </si>
  <si>
    <t>10/22/2014</t>
  </si>
  <si>
    <t>0299432Z US Equity</t>
  </si>
  <si>
    <t>AMICUS WIND DOWN CORP</t>
  </si>
  <si>
    <t>10/05/2011</t>
  </si>
  <si>
    <t>06/28/2012</t>
  </si>
  <si>
    <t>122.34M</t>
  </si>
  <si>
    <t>349.64M</t>
  </si>
  <si>
    <t>2851691Q US Equity</t>
  </si>
  <si>
    <t>CHEF SOLUTIONS HOLDINGS LLC</t>
  </si>
  <si>
    <t>10/04/2011</t>
  </si>
  <si>
    <t>05/07/2012</t>
  </si>
  <si>
    <t>49.66M</t>
  </si>
  <si>
    <t>0269426Z US Equity</t>
  </si>
  <si>
    <t>REAL MEX RESTAURANTS INC</t>
  </si>
  <si>
    <t>345.53M</t>
  </si>
  <si>
    <t>167.45M</t>
  </si>
  <si>
    <t>395617Z US Equity</t>
  </si>
  <si>
    <t>EZENIA! INC</t>
  </si>
  <si>
    <t>09/30/2011</t>
  </si>
  <si>
    <t>Wireline Telecom Equipment</t>
  </si>
  <si>
    <t>02.05M</t>
  </si>
  <si>
    <t>03.18M</t>
  </si>
  <si>
    <t>EZEN US Equity</t>
  </si>
  <si>
    <t>GRACEWAY PHARMACEUTICALS LLC</t>
  </si>
  <si>
    <t>09/29/2011</t>
  </si>
  <si>
    <t>05/04/2012</t>
  </si>
  <si>
    <t>37.44M</t>
  </si>
  <si>
    <t>859.46M</t>
  </si>
  <si>
    <t>3685923Z US Equity</t>
  </si>
  <si>
    <t>HUSSEY COPPER CORP</t>
  </si>
  <si>
    <t>09/27/2011</t>
  </si>
  <si>
    <t>Copper Smelting &amp; Refining</t>
  </si>
  <si>
    <t>445.83k</t>
  </si>
  <si>
    <t>0327986Z US Equity</t>
  </si>
  <si>
    <t>TOWN CENTER AT DORAL LLC</t>
  </si>
  <si>
    <t>09/19/2011</t>
  </si>
  <si>
    <t>06/23/2012</t>
  </si>
  <si>
    <t>29.30M</t>
  </si>
  <si>
    <t>166.13M</t>
  </si>
  <si>
    <t>0209230Z US Equity</t>
  </si>
  <si>
    <t>JMR TOURIST DEVELOPMENT GROU</t>
  </si>
  <si>
    <t>09/16/2011</t>
  </si>
  <si>
    <t>05.43M</t>
  </si>
  <si>
    <t>79.48M</t>
  </si>
  <si>
    <t>0201993Z US Equity</t>
  </si>
  <si>
    <t>DALLAS STARS LP</t>
  </si>
  <si>
    <t>09/15/2011</t>
  </si>
  <si>
    <t>Sports Teams</t>
  </si>
  <si>
    <t>52.04M</t>
  </si>
  <si>
    <t>363.57M</t>
  </si>
  <si>
    <t>0132538Z US Equity</t>
  </si>
  <si>
    <t>RE LOANS LLC</t>
  </si>
  <si>
    <t>09/13/2011</t>
  </si>
  <si>
    <t>713.62M</t>
  </si>
  <si>
    <t>886.00M</t>
  </si>
  <si>
    <t>0126470Z US Equity</t>
  </si>
  <si>
    <t>AGH LIQUIDATING LLC</t>
  </si>
  <si>
    <t>09/07/2011</t>
  </si>
  <si>
    <t>Legal Services</t>
  </si>
  <si>
    <t>05/22/2012</t>
  </si>
  <si>
    <t>41.98M</t>
  </si>
  <si>
    <t>259.15M</t>
  </si>
  <si>
    <t>3016484Z US Equity</t>
  </si>
  <si>
    <t>NEWPAGE CORP</t>
  </si>
  <si>
    <t>03.36B</t>
  </si>
  <si>
    <t>04.24B</t>
  </si>
  <si>
    <t>561453Z US Equity</t>
  </si>
  <si>
    <t>SOLYNDRA LLC</t>
  </si>
  <si>
    <t>09/06/2011</t>
  </si>
  <si>
    <t>11/07/2012</t>
  </si>
  <si>
    <t>859.00M</t>
  </si>
  <si>
    <t>749.00M</t>
  </si>
  <si>
    <t>0080946Z US Equity</t>
  </si>
  <si>
    <t>M WAIKIKI LLC</t>
  </si>
  <si>
    <t>08/31/2011</t>
  </si>
  <si>
    <t>07/26/2012</t>
  </si>
  <si>
    <t>216.12M</t>
  </si>
  <si>
    <t>135.09M</t>
  </si>
  <si>
    <t>0080626Z US Equity</t>
  </si>
  <si>
    <t>EAGLE CROSSROADS CENTER LLD</t>
  </si>
  <si>
    <t>08/30/2011</t>
  </si>
  <si>
    <t>39.62M</t>
  </si>
  <si>
    <t>50.96M</t>
  </si>
  <si>
    <t>0059660Z US Equity</t>
  </si>
  <si>
    <t>NXXI INC</t>
  </si>
  <si>
    <t>08/26/2011</t>
  </si>
  <si>
    <t>01/13/2012</t>
  </si>
  <si>
    <t>07.23M</t>
  </si>
  <si>
    <t>112.85M</t>
  </si>
  <si>
    <t>NXXIQ US Equity</t>
  </si>
  <si>
    <t>MTB BRIDGEPORT NY OPERATING</t>
  </si>
  <si>
    <t>217.84k</t>
  </si>
  <si>
    <t>120.56M</t>
  </si>
  <si>
    <t>56141Z US Equity</t>
  </si>
  <si>
    <t>SHENGDATECH INC</t>
  </si>
  <si>
    <t>08/19/2011</t>
  </si>
  <si>
    <t>10/17/2012</t>
  </si>
  <si>
    <t>295.43M</t>
  </si>
  <si>
    <t>180.59M</t>
  </si>
  <si>
    <t>SDTHQ US Equity</t>
  </si>
  <si>
    <t>INNER CITY MEDIA CORP</t>
  </si>
  <si>
    <t>347.05M</t>
  </si>
  <si>
    <t>38957Z US Equity</t>
  </si>
  <si>
    <t>MADISON 92ND STREET ASSOCIAT</t>
  </si>
  <si>
    <t>08/16/2011</t>
  </si>
  <si>
    <t>84.47M</t>
  </si>
  <si>
    <t>75.40M</t>
  </si>
  <si>
    <t>24825Z US Equity</t>
  </si>
  <si>
    <t>OTERO COUNTY HOSPITAL ASSOCI</t>
  </si>
  <si>
    <t>09/19/2012</t>
  </si>
  <si>
    <t>124.19M</t>
  </si>
  <si>
    <t>40.51M</t>
  </si>
  <si>
    <t>7554628Z US Equity</t>
  </si>
  <si>
    <t>EVERGREEN SOLAR INC</t>
  </si>
  <si>
    <t>08/15/2011</t>
  </si>
  <si>
    <t>07/16/2012</t>
  </si>
  <si>
    <t>424.47M</t>
  </si>
  <si>
    <t>485.60M</t>
  </si>
  <si>
    <t>ESLRQ US Equity</t>
  </si>
  <si>
    <t>MANISTIQUE PAPERS INC</t>
  </si>
  <si>
    <t>08/12/2011</t>
  </si>
  <si>
    <t>9403517Z US Equity</t>
  </si>
  <si>
    <t>785 PARTNERS LLC</t>
  </si>
  <si>
    <t>08/03/2011</t>
  </si>
  <si>
    <t>9879868Z US Equity</t>
  </si>
  <si>
    <t>155 EAST TROPICANA LLC</t>
  </si>
  <si>
    <t>08/01/2011</t>
  </si>
  <si>
    <t>03/30/2012</t>
  </si>
  <si>
    <t>63.24M</t>
  </si>
  <si>
    <t>177.81M</t>
  </si>
  <si>
    <t>9875858Z US Equity</t>
  </si>
  <si>
    <t>JCE DELAWARE INC</t>
  </si>
  <si>
    <t>9876058Z US Equity</t>
  </si>
  <si>
    <t>FELDA PLANTATION LLC</t>
  </si>
  <si>
    <t>07/29/2011</t>
  </si>
  <si>
    <t>23.90M</t>
  </si>
  <si>
    <t>74.19M</t>
  </si>
  <si>
    <t>9874057Z US Equity</t>
  </si>
  <si>
    <t>MARCO POLO SEATRADE BV</t>
  </si>
  <si>
    <t>11.73M</t>
  </si>
  <si>
    <t>331.83M</t>
  </si>
  <si>
    <t>6812241Z NA Equity</t>
  </si>
  <si>
    <t>BRAND MANAGEMENT SERVICES IN</t>
  </si>
  <si>
    <t>07/20/2011</t>
  </si>
  <si>
    <t>280.03k</t>
  </si>
  <si>
    <t>9843750Z US Equity</t>
  </si>
  <si>
    <t>LITTLETON APARTMENTS LLC</t>
  </si>
  <si>
    <t>07/14/2011</t>
  </si>
  <si>
    <t>Apartment Owners &amp; Develop</t>
  </si>
  <si>
    <t>571.81k</t>
  </si>
  <si>
    <t>54.29M</t>
  </si>
  <si>
    <t>9718071Z US Equity</t>
  </si>
  <si>
    <t>FIGUEROA TOWER I LP</t>
  </si>
  <si>
    <t>77.09M</t>
  </si>
  <si>
    <t>9718007Z US Equity</t>
  </si>
  <si>
    <t>HRD CORP</t>
  </si>
  <si>
    <t>07/12/2011</t>
  </si>
  <si>
    <t>12.63M</t>
  </si>
  <si>
    <t>97.85M</t>
  </si>
  <si>
    <t>9504589Z US Equity</t>
  </si>
  <si>
    <t>OLD CORKSCREW PLANTATION LLC</t>
  </si>
  <si>
    <t>07/09/2011</t>
  </si>
  <si>
    <t>05/10/2012</t>
  </si>
  <si>
    <t>25.26M</t>
  </si>
  <si>
    <t>60.75M</t>
  </si>
  <si>
    <t>4979857Z US Equity</t>
  </si>
  <si>
    <t>IRWIN MORTGAGE CORP</t>
  </si>
  <si>
    <t>07/08/2011</t>
  </si>
  <si>
    <t>25.66M</t>
  </si>
  <si>
    <t>544607Z US Equity</t>
  </si>
  <si>
    <t>OMEGA NAVIGATION ENT-CLASS A</t>
  </si>
  <si>
    <t>527.43M</t>
  </si>
  <si>
    <t>359.53M</t>
  </si>
  <si>
    <t>ONAVQ US Equity</t>
  </si>
  <si>
    <t>NOVEMBER 2005 LAND INVESTORS</t>
  </si>
  <si>
    <t>07/06/2011</t>
  </si>
  <si>
    <t>19.02M</t>
  </si>
  <si>
    <t>243.82M</t>
  </si>
  <si>
    <t>3292249Z US Equity</t>
  </si>
  <si>
    <t>NEBRASKA BOOK COMPANY</t>
  </si>
  <si>
    <t>06/27/2011</t>
  </si>
  <si>
    <t>657.22M</t>
  </si>
  <si>
    <t>563.97M</t>
  </si>
  <si>
    <t>9376Z US Equity</t>
  </si>
  <si>
    <t>STELLAR GT TIC LLC</t>
  </si>
  <si>
    <t>06/22/2011</t>
  </si>
  <si>
    <t>08/14/2012</t>
  </si>
  <si>
    <t>207.62M</t>
  </si>
  <si>
    <t>9273161Z US Equity</t>
  </si>
  <si>
    <t>HAWAII MEDICAL CENTER LLC</t>
  </si>
  <si>
    <t>06/21/2011</t>
  </si>
  <si>
    <t>91.11M</t>
  </si>
  <si>
    <t>2974336Z US Equity</t>
  </si>
  <si>
    <t>POST STREET LLC</t>
  </si>
  <si>
    <t>06/15/2011</t>
  </si>
  <si>
    <t>03.32k</t>
  </si>
  <si>
    <t>8763822Z US Equity</t>
  </si>
  <si>
    <t>LINDEN PONDS INC</t>
  </si>
  <si>
    <t>06/14/2011</t>
  </si>
  <si>
    <t>09/08/2011</t>
  </si>
  <si>
    <t>32.79M</t>
  </si>
  <si>
    <t>422.95M</t>
  </si>
  <si>
    <t>85543MF US Equity</t>
  </si>
  <si>
    <t>06/13/2011</t>
  </si>
  <si>
    <t>11/30/2011</t>
  </si>
  <si>
    <t>232.86M</t>
  </si>
  <si>
    <t>335.75M</t>
  </si>
  <si>
    <t>PEGASUS RURAL BROADBAND LLC</t>
  </si>
  <si>
    <t>06/10/2011</t>
  </si>
  <si>
    <t>03.65M</t>
  </si>
  <si>
    <t>8515829Z US Equity</t>
  </si>
  <si>
    <t>ALLEN FAMILY FOODS INC</t>
  </si>
  <si>
    <t>06/09/2011</t>
  </si>
  <si>
    <t>Animal Production &amp; Process</t>
  </si>
  <si>
    <t>55.35M</t>
  </si>
  <si>
    <t>142.84M</t>
  </si>
  <si>
    <t>8452219Z US Equity</t>
  </si>
  <si>
    <t>SIGNATURE STYLES LLC</t>
  </si>
  <si>
    <t>06/06/2011</t>
  </si>
  <si>
    <t>Textile</t>
  </si>
  <si>
    <t>02/03/2012</t>
  </si>
  <si>
    <t>32.32M</t>
  </si>
  <si>
    <t>57.81M</t>
  </si>
  <si>
    <t>8440837Z US Equity</t>
  </si>
  <si>
    <t>SWISS CHALET INC</t>
  </si>
  <si>
    <t>05/27/2011</t>
  </si>
  <si>
    <t>118.52M</t>
  </si>
  <si>
    <t>132.74M</t>
  </si>
  <si>
    <t>SWSS US Equity</t>
  </si>
  <si>
    <t>JACKSON HEWITT TAX SERVICE</t>
  </si>
  <si>
    <t>05/24/2011</t>
  </si>
  <si>
    <t>Tax Preparation Services</t>
  </si>
  <si>
    <t>388.57M</t>
  </si>
  <si>
    <t>444.85M</t>
  </si>
  <si>
    <t>JHTXQ US Equity</t>
  </si>
  <si>
    <t>MERIT GROUP INC/THE</t>
  </si>
  <si>
    <t>05/17/2011</t>
  </si>
  <si>
    <t>66.61M</t>
  </si>
  <si>
    <t>3493142Z US Equity</t>
  </si>
  <si>
    <t>HEARUSA INC</t>
  </si>
  <si>
    <t>05/16/2011</t>
  </si>
  <si>
    <t>65.56M</t>
  </si>
  <si>
    <t>64.71M</t>
  </si>
  <si>
    <t>HEARQ US Equity</t>
  </si>
  <si>
    <t>1015 SIXTH AVENUE LLC</t>
  </si>
  <si>
    <t>05/05/2011</t>
  </si>
  <si>
    <t>8235587Z US Equity</t>
  </si>
  <si>
    <t>ALT HOTEL LLC</t>
  </si>
  <si>
    <t>02.55M</t>
  </si>
  <si>
    <t>69.81M</t>
  </si>
  <si>
    <t>8283470Z US Equity</t>
  </si>
  <si>
    <t>CARIBE MEDIA INC</t>
  </si>
  <si>
    <t>05/03/2011</t>
  </si>
  <si>
    <t>03.63M</t>
  </si>
  <si>
    <t>185.59M</t>
  </si>
  <si>
    <t>710650Z US Equity</t>
  </si>
  <si>
    <t>RASER TECHNOLOGIES INC</t>
  </si>
  <si>
    <t>04/29/2011</t>
  </si>
  <si>
    <t>09/09/2011</t>
  </si>
  <si>
    <t>41.84M</t>
  </si>
  <si>
    <t>107.78M</t>
  </si>
  <si>
    <t>254274Z US Equity</t>
  </si>
  <si>
    <t>STREAMLINE TOWER ASSOCIATES</t>
  </si>
  <si>
    <t>151.27M</t>
  </si>
  <si>
    <t>3282240Z US Equity</t>
  </si>
  <si>
    <t>PLATINUM PROPERTIES LLC</t>
  </si>
  <si>
    <t>04/25/2011</t>
  </si>
  <si>
    <t>10/13/2014</t>
  </si>
  <si>
    <t>14.62M</t>
  </si>
  <si>
    <t>181.99M</t>
  </si>
  <si>
    <t>7612979Z US Equity</t>
  </si>
  <si>
    <t>SCOVILL FASTENERS INC</t>
  </si>
  <si>
    <t>04/19/2011</t>
  </si>
  <si>
    <t>24.63M</t>
  </si>
  <si>
    <t>250.04M</t>
  </si>
  <si>
    <t>1731T US Equity</t>
  </si>
  <si>
    <t>CLEARWATER DEVELOPMENT INC</t>
  </si>
  <si>
    <t>04/18/2011</t>
  </si>
  <si>
    <t>08.29M</t>
  </si>
  <si>
    <t>102.34M</t>
  </si>
  <si>
    <t>8253422Z US Equity</t>
  </si>
  <si>
    <t>MARONDA HOMES INC</t>
  </si>
  <si>
    <t>Architectural Services</t>
  </si>
  <si>
    <t>04/11/2012</t>
  </si>
  <si>
    <t>83.78M</t>
  </si>
  <si>
    <t>91.77M</t>
  </si>
  <si>
    <t>8252942Z US Equity</t>
  </si>
  <si>
    <t>HOWREY LLP</t>
  </si>
  <si>
    <t>04/11/2011</t>
  </si>
  <si>
    <t>138.72M</t>
  </si>
  <si>
    <t>1196L US Equity</t>
  </si>
  <si>
    <t>PINNACLE HILLS WEST LLC</t>
  </si>
  <si>
    <t>35.54M</t>
  </si>
  <si>
    <t>8246976Z US Equity</t>
  </si>
  <si>
    <t>ID LIQUIDATION ONE LLC</t>
  </si>
  <si>
    <t>04/07/2011</t>
  </si>
  <si>
    <t>04/11/2013</t>
  </si>
  <si>
    <t>208.32M</t>
  </si>
  <si>
    <t>546.08M</t>
  </si>
  <si>
    <t>3443627Z US Equity</t>
  </si>
  <si>
    <t>SATELITES MEX-GLOBAL TR CERT</t>
  </si>
  <si>
    <t>04/06/2011</t>
  </si>
  <si>
    <t>05/26/2011</t>
  </si>
  <si>
    <t>441.61M</t>
  </si>
  <si>
    <t>531.64M</t>
  </si>
  <si>
    <t>DBMOF US Equity</t>
  </si>
  <si>
    <t>WATERSCAPE RESORT LLC</t>
  </si>
  <si>
    <t>04/05/2011</t>
  </si>
  <si>
    <t>01/20/2012</t>
  </si>
  <si>
    <t>214.29M</t>
  </si>
  <si>
    <t>158.76M</t>
  </si>
  <si>
    <t>8242388Z US Equity</t>
  </si>
  <si>
    <t>SBARRO INC</t>
  </si>
  <si>
    <t>04/04/2011</t>
  </si>
  <si>
    <t>11/28/2011</t>
  </si>
  <si>
    <t>471.01M</t>
  </si>
  <si>
    <t>486.56M</t>
  </si>
  <si>
    <t>797669Q US Equity</t>
  </si>
  <si>
    <t>FRE REAL ESTATE INC</t>
  </si>
  <si>
    <t>70.64M</t>
  </si>
  <si>
    <t>66.89M</t>
  </si>
  <si>
    <t>8129638Z US Equity</t>
  </si>
  <si>
    <t>AMBASSADORS INTERNATIONAL</t>
  </si>
  <si>
    <t>04/01/2011</t>
  </si>
  <si>
    <t>Cruise Lines</t>
  </si>
  <si>
    <t>86.44M</t>
  </si>
  <si>
    <t>87.32M</t>
  </si>
  <si>
    <t>AMIEQ US Equity</t>
  </si>
  <si>
    <t>HARRY &amp; DAVID HOLDINGS INC</t>
  </si>
  <si>
    <t>03/28/2011</t>
  </si>
  <si>
    <t>Dried &amp; Dehydrated Food</t>
  </si>
  <si>
    <t>304.30M</t>
  </si>
  <si>
    <t>360.83M</t>
  </si>
  <si>
    <t>HARR US Equity</t>
  </si>
  <si>
    <t>BOUNDARY BAY CAPITAL LLC</t>
  </si>
  <si>
    <t>07/15/2013</t>
  </si>
  <si>
    <t>15.88M</t>
  </si>
  <si>
    <t>54.45M</t>
  </si>
  <si>
    <t>8234369Z US Equity</t>
  </si>
  <si>
    <t>BARNES BAY DEVELOPMENT LTD</t>
  </si>
  <si>
    <t>03/17/2011</t>
  </si>
  <si>
    <t>03.33M</t>
  </si>
  <si>
    <t>481.84M</t>
  </si>
  <si>
    <t>8222049Z US Equity</t>
  </si>
  <si>
    <t>UNDERDOG TRUCK SERVICE INC</t>
  </si>
  <si>
    <t>03/04/2011</t>
  </si>
  <si>
    <t>27.50k</t>
  </si>
  <si>
    <t>01.10M</t>
  </si>
  <si>
    <t>8209184Z US Equity</t>
  </si>
  <si>
    <t>CLUB VENTURES INVESTMENTS LL</t>
  </si>
  <si>
    <t>03/02/2011</t>
  </si>
  <si>
    <t>327.92k</t>
  </si>
  <si>
    <t>71.04M</t>
  </si>
  <si>
    <t>8198427Z US Equity</t>
  </si>
  <si>
    <t>MA-BBO FIVE LP</t>
  </si>
  <si>
    <t>02/28/2011</t>
  </si>
  <si>
    <t>17.10M</t>
  </si>
  <si>
    <t>8190005Z US Equity</t>
  </si>
  <si>
    <t>ROBB &amp; STUCKY LTD LLLP</t>
  </si>
  <si>
    <t>02/18/2011</t>
  </si>
  <si>
    <t>77.71M</t>
  </si>
  <si>
    <t>91.86M</t>
  </si>
  <si>
    <t>8181688Z US Equity</t>
  </si>
  <si>
    <t>TERRESTAR CORP</t>
  </si>
  <si>
    <t>02/16/2011</t>
  </si>
  <si>
    <t>03/07/2013</t>
  </si>
  <si>
    <t>184.71M</t>
  </si>
  <si>
    <t>494.51M</t>
  </si>
  <si>
    <t>TSTRQ US Equity</t>
  </si>
  <si>
    <t>BORDERS GROUP INC</t>
  </si>
  <si>
    <t>01/12/2012</t>
  </si>
  <si>
    <t>01.29B</t>
  </si>
  <si>
    <t>BGPIQ US Equity</t>
  </si>
  <si>
    <t>OCEAN PLACE DEVELOPMENT LLC</t>
  </si>
  <si>
    <t>02/15/2011</t>
  </si>
  <si>
    <t>03/12/2012</t>
  </si>
  <si>
    <t>61.44M</t>
  </si>
  <si>
    <t>118.20M</t>
  </si>
  <si>
    <t>8176136Z US Equity</t>
  </si>
  <si>
    <t>SCI REAL ESTATE INVESTMENTS</t>
  </si>
  <si>
    <t>02/11/2011</t>
  </si>
  <si>
    <t>55.43M</t>
  </si>
  <si>
    <t>253187Z US Equity</t>
  </si>
  <si>
    <t>SOUTHWEST GEORGIA ETHANOL LL</t>
  </si>
  <si>
    <t>02/01/2011</t>
  </si>
  <si>
    <t>174.36M</t>
  </si>
  <si>
    <t>131.88M</t>
  </si>
  <si>
    <t>8152192Z US Equity</t>
  </si>
  <si>
    <t>MSR RESORT GOLF COURSE LLC</t>
  </si>
  <si>
    <t>Golf Equipment</t>
  </si>
  <si>
    <t>02.20B</t>
  </si>
  <si>
    <t>8151599Z US Equity</t>
  </si>
  <si>
    <t>ANGIOTECH PHARMACEUTICALS IN</t>
  </si>
  <si>
    <t>01/30/2011</t>
  </si>
  <si>
    <t>05/12/2011</t>
  </si>
  <si>
    <t>306.00M</t>
  </si>
  <si>
    <t>690.07M</t>
  </si>
  <si>
    <t>ANPI US Equity</t>
  </si>
  <si>
    <t>MIKE V REAL ESTATE LLC</t>
  </si>
  <si>
    <t>01/26/2011</t>
  </si>
  <si>
    <t>51.34M</t>
  </si>
  <si>
    <t>8147252Z US Equity</t>
  </si>
  <si>
    <t>SUMMIT BUSINESS MEDIA HOLDIN</t>
  </si>
  <si>
    <t>01/25/2011</t>
  </si>
  <si>
    <t>Publishing</t>
  </si>
  <si>
    <t>05/20/2011</t>
  </si>
  <si>
    <t>43.41M</t>
  </si>
  <si>
    <t>243.84M</t>
  </si>
  <si>
    <t>8145038Z US Equity</t>
  </si>
  <si>
    <t>APPLESEED'S INTERMEDIATE HOL</t>
  </si>
  <si>
    <t>01/19/2011</t>
  </si>
  <si>
    <t>892.97k</t>
  </si>
  <si>
    <t>737.92M</t>
  </si>
  <si>
    <t>8140965Z US Equity</t>
  </si>
  <si>
    <t>ANCHOR BLUE INC</t>
  </si>
  <si>
    <t>01/11/2011</t>
  </si>
  <si>
    <t>8134669Z US Equity</t>
  </si>
  <si>
    <t>01/04/2011</t>
  </si>
  <si>
    <t>243.55M</t>
  </si>
  <si>
    <t>237.45M</t>
  </si>
  <si>
    <t>BANK HOLDINGS INC/THE</t>
  </si>
  <si>
    <t>12/30/2010</t>
  </si>
  <si>
    <t>496.77M</t>
  </si>
  <si>
    <t>502.75M</t>
  </si>
  <si>
    <t>TBHS US Equity</t>
  </si>
  <si>
    <t>PHILADELPHIA RITTENHOUSE DEV</t>
  </si>
  <si>
    <t>287.11k</t>
  </si>
  <si>
    <t>195.73M</t>
  </si>
  <si>
    <t>8126879Z US Equity</t>
  </si>
  <si>
    <t>OSCEOLA TRACE DEVELOPMENT CO</t>
  </si>
  <si>
    <t>12/23/2010</t>
  </si>
  <si>
    <t>87.45M</t>
  </si>
  <si>
    <t>7764896Z US Equity</t>
  </si>
  <si>
    <t>ECOLY INTERNATIONAL INC</t>
  </si>
  <si>
    <t>12/21/2010</t>
  </si>
  <si>
    <t>02.68M</t>
  </si>
  <si>
    <t>88.75M</t>
  </si>
  <si>
    <t>2870286Z US Equity</t>
  </si>
  <si>
    <t>BPP TEXAS LLC</t>
  </si>
  <si>
    <t>10/19/2011</t>
  </si>
  <si>
    <t>03.72M</t>
  </si>
  <si>
    <t>65.89M</t>
  </si>
  <si>
    <t>7586065Z US Equity</t>
  </si>
  <si>
    <t>AIG BAKER TALLAHASSEE LLC</t>
  </si>
  <si>
    <t>12/14/2010</t>
  </si>
  <si>
    <t>13.58M</t>
  </si>
  <si>
    <t>48.35M</t>
  </si>
  <si>
    <t>6566060Z US Equity</t>
  </si>
  <si>
    <t>12/12/2010</t>
  </si>
  <si>
    <t>RHI ENTERTAINMENT INC</t>
  </si>
  <si>
    <t>12/10/2010</t>
  </si>
  <si>
    <t>524.72M</t>
  </si>
  <si>
    <t>834.09M</t>
  </si>
  <si>
    <t>RHIE US Equity</t>
  </si>
  <si>
    <t>MOLECULAR INSIGHT PHARMACEUT</t>
  </si>
  <si>
    <t>12/09/2010</t>
  </si>
  <si>
    <t>21.57M</t>
  </si>
  <si>
    <t>202.47M</t>
  </si>
  <si>
    <t>MIPI US Equity</t>
  </si>
  <si>
    <t>PALM HARBOR HOMES INC</t>
  </si>
  <si>
    <t>11/29/2010</t>
  </si>
  <si>
    <t>321.26M</t>
  </si>
  <si>
    <t>280.34M</t>
  </si>
  <si>
    <t>PHHMQ US Equity</t>
  </si>
  <si>
    <t>DANCING BEAR LAND LLC</t>
  </si>
  <si>
    <t>11/23/2010</t>
  </si>
  <si>
    <t>4622612Z US Equity</t>
  </si>
  <si>
    <t>GREENWICH SENTRY LP</t>
  </si>
  <si>
    <t>11/19/2010</t>
  </si>
  <si>
    <t>02/24/2012</t>
  </si>
  <si>
    <t>317.07M</t>
  </si>
  <si>
    <t>206.34M</t>
  </si>
  <si>
    <t>4620067Z US Equity</t>
  </si>
  <si>
    <t>LOCAL INSIGHT REGATTA HOLDIN</t>
  </si>
  <si>
    <t>11/17/2010</t>
  </si>
  <si>
    <t>796.27M</t>
  </si>
  <si>
    <t>669.61M</t>
  </si>
  <si>
    <t>3481102Z US Equity</t>
  </si>
  <si>
    <t>AMERICAN MEDIA INC -CL A</t>
  </si>
  <si>
    <t>12/22/2010</t>
  </si>
  <si>
    <t>668.11M</t>
  </si>
  <si>
    <t>2271314Q US Equity</t>
  </si>
  <si>
    <t>CHARLIE BROWN'S STEAKHOUSE</t>
  </si>
  <si>
    <t>Upscale Restaurants</t>
  </si>
  <si>
    <t>04/16/2012</t>
  </si>
  <si>
    <t>0613700D US Equity</t>
  </si>
  <si>
    <t>12/20/2010</t>
  </si>
  <si>
    <t>01.56B</t>
  </si>
  <si>
    <t>LACK'S STORES INC</t>
  </si>
  <si>
    <t>11/16/2010</t>
  </si>
  <si>
    <t>Home Furniture Stores</t>
  </si>
  <si>
    <t>06/01/2012</t>
  </si>
  <si>
    <t>182.02M</t>
  </si>
  <si>
    <t>136.81M</t>
  </si>
  <si>
    <t>0217222D US Equity</t>
  </si>
  <si>
    <t>METROPOLITAN 885 THIRD AVENU</t>
  </si>
  <si>
    <t>139.88M</t>
  </si>
  <si>
    <t>210.34M</t>
  </si>
  <si>
    <t>4615358Z US Equity</t>
  </si>
  <si>
    <t>CREDIT-BASED ASSET SERVICING</t>
  </si>
  <si>
    <t>11/12/2010</t>
  </si>
  <si>
    <t>23.71M</t>
  </si>
  <si>
    <t>21896Z US Equity</t>
  </si>
  <si>
    <t>AMBAC FINANCIAL GROUP INC</t>
  </si>
  <si>
    <t>11/08/2010</t>
  </si>
  <si>
    <t>-394.50M</t>
  </si>
  <si>
    <t>AMBC US Equity</t>
  </si>
  <si>
    <t>METRO-GOLDWYN-MAYER STUDIOS</t>
  </si>
  <si>
    <t>11/03/2010</t>
  </si>
  <si>
    <t>03.45B</t>
  </si>
  <si>
    <t>4466360Z US Equity</t>
  </si>
  <si>
    <t>WESTSIDE MEDICAL PARK LLC</t>
  </si>
  <si>
    <t>89.49M</t>
  </si>
  <si>
    <t>67.63M</t>
  </si>
  <si>
    <t>4467333Z US Equity</t>
  </si>
  <si>
    <t>WOLVERINE TUBE INC</t>
  </si>
  <si>
    <t>11/01/2010</t>
  </si>
  <si>
    <t>06/28/2011</t>
  </si>
  <si>
    <t>115.62M</t>
  </si>
  <si>
    <t>237.55M</t>
  </si>
  <si>
    <t>WLVTQ US Equity</t>
  </si>
  <si>
    <t>AVP PRO BEACH VOLLEYBALL TOU</t>
  </si>
  <si>
    <t>10/29/2010</t>
  </si>
  <si>
    <t>183.96k</t>
  </si>
  <si>
    <t>04.97M</t>
  </si>
  <si>
    <t>4462766Z US Equity</t>
  </si>
  <si>
    <t>AMERICANWEST BANCORPORATION</t>
  </si>
  <si>
    <t>10/28/2010</t>
  </si>
  <si>
    <t>AWBCQ US Equity</t>
  </si>
  <si>
    <t>BANNING LEWIS RANCH CO LLC/T</t>
  </si>
  <si>
    <t>114.17M</t>
  </si>
  <si>
    <t>269.65M</t>
  </si>
  <si>
    <t>4133922Z US Equity</t>
  </si>
  <si>
    <t>GAS CITY LTD</t>
  </si>
  <si>
    <t>10/26/2010</t>
  </si>
  <si>
    <t>Filling Stations</t>
  </si>
  <si>
    <t>76.62M</t>
  </si>
  <si>
    <t>251.06M</t>
  </si>
  <si>
    <t>4130801Z US Equity</t>
  </si>
  <si>
    <t>AWAL BANK BSC</t>
  </si>
  <si>
    <t>10/21/2010</t>
  </si>
  <si>
    <t>0390662D BI Equity</t>
  </si>
  <si>
    <t>PETRA FUND REIT CORP</t>
  </si>
  <si>
    <t>10/20/2010</t>
  </si>
  <si>
    <t>03.94M</t>
  </si>
  <si>
    <t>71.07M</t>
  </si>
  <si>
    <t>4125814Z US Equity</t>
  </si>
  <si>
    <t>TERRESTAR NETWORKS INC</t>
  </si>
  <si>
    <t>10/19/2010</t>
  </si>
  <si>
    <t>03/29/2012</t>
  </si>
  <si>
    <t>568458Z US Equity</t>
  </si>
  <si>
    <t>QOC I LLC</t>
  </si>
  <si>
    <t>10/01/2010</t>
  </si>
  <si>
    <t>166.85M</t>
  </si>
  <si>
    <t>138.43M</t>
  </si>
  <si>
    <t>4112220Z US Equity</t>
  </si>
  <si>
    <t>WORKFLOW MANAGEMENT INC</t>
  </si>
  <si>
    <t>09/29/2010</t>
  </si>
  <si>
    <t>09.88M</t>
  </si>
  <si>
    <t>341.07M</t>
  </si>
  <si>
    <t>WORK US Equity</t>
  </si>
  <si>
    <t>BB LIQUIDATING INC</t>
  </si>
  <si>
    <t>09/23/2010</t>
  </si>
  <si>
    <t>Movie &amp; Video Game Rent Stores</t>
  </si>
  <si>
    <t>BLIAQ US Equity</t>
  </si>
  <si>
    <t>COAST CRANE CO</t>
  </si>
  <si>
    <t>09/22/2010</t>
  </si>
  <si>
    <t>Construction Machinery</t>
  </si>
  <si>
    <t>2273020Z US Equity</t>
  </si>
  <si>
    <t>URBAN BRANDS INC</t>
  </si>
  <si>
    <t>09/21/2010</t>
  </si>
  <si>
    <t>171.79M</t>
  </si>
  <si>
    <t>157.76M</t>
  </si>
  <si>
    <t>4102052Z US Equity</t>
  </si>
  <si>
    <t>THOMPSON PUBLISHING HOLDING</t>
  </si>
  <si>
    <t>06/01/2011</t>
  </si>
  <si>
    <t>166.12M</t>
  </si>
  <si>
    <t>770313Z US Equity</t>
  </si>
  <si>
    <t>ULTIMATE ESCAPES INC</t>
  </si>
  <si>
    <t>09/20/2010</t>
  </si>
  <si>
    <t>188.68M</t>
  </si>
  <si>
    <t>222.01M</t>
  </si>
  <si>
    <t>ULEIQ US Equity</t>
  </si>
  <si>
    <t>HOTEL INTERMEDIARY LLC</t>
  </si>
  <si>
    <t>09/07/2010</t>
  </si>
  <si>
    <t>59.81M</t>
  </si>
  <si>
    <t>67.07M</t>
  </si>
  <si>
    <t>734833Z US Equity</t>
  </si>
  <si>
    <t>SCHUTT SPORTS INC</t>
  </si>
  <si>
    <t>09/06/2010</t>
  </si>
  <si>
    <t>54.09M</t>
  </si>
  <si>
    <t>65.29M</t>
  </si>
  <si>
    <t>4074560Z US Equity</t>
  </si>
  <si>
    <t>GSC GROUP</t>
  </si>
  <si>
    <t>08/31/2010</t>
  </si>
  <si>
    <t>119.79M</t>
  </si>
  <si>
    <t>313.56M</t>
  </si>
  <si>
    <t>20706Z US Equity</t>
  </si>
  <si>
    <t>KILEY RANCH COMMUNITIES</t>
  </si>
  <si>
    <t>08/26/2010</t>
  </si>
  <si>
    <t>70.53M</t>
  </si>
  <si>
    <t>59.04M</t>
  </si>
  <si>
    <t>4065825Z US Equity</t>
  </si>
  <si>
    <t>ORIENTAL TRADING CO</t>
  </si>
  <si>
    <t>08/25/2010</t>
  </si>
  <si>
    <t>463.30M</t>
  </si>
  <si>
    <t>756.60M</t>
  </si>
  <si>
    <t>114665Z US Equity</t>
  </si>
  <si>
    <t>TRICO MARINE SERVICES INC</t>
  </si>
  <si>
    <t>08/11/2011</t>
  </si>
  <si>
    <t>30.56M</t>
  </si>
  <si>
    <t>353.61M</t>
  </si>
  <si>
    <t>TRMAQ US Equity</t>
  </si>
  <si>
    <t>PEDEVCO CORP</t>
  </si>
  <si>
    <t>08/20/2010</t>
  </si>
  <si>
    <t>151.12M</t>
  </si>
  <si>
    <t>136.01M</t>
  </si>
  <si>
    <t>PED US Equity</t>
  </si>
  <si>
    <t>MIDWEST BANC HOLDINGS INC</t>
  </si>
  <si>
    <t>06/03/2011</t>
  </si>
  <si>
    <t>09.69M</t>
  </si>
  <si>
    <t>144.75M</t>
  </si>
  <si>
    <t>MBHIQ US Equity</t>
  </si>
  <si>
    <t>AMCORE FINANCIAL INC</t>
  </si>
  <si>
    <t>08/19/2010</t>
  </si>
  <si>
    <t>07.20M</t>
  </si>
  <si>
    <t>AMFIQ US Equity</t>
  </si>
  <si>
    <t>BOSTON GENERATING</t>
  </si>
  <si>
    <t>08/18/2010</t>
  </si>
  <si>
    <t>300.90M</t>
  </si>
  <si>
    <t>338209Z US Equity</t>
  </si>
  <si>
    <t>NCOAT INC</t>
  </si>
  <si>
    <t>08/16/2010</t>
  </si>
  <si>
    <t>Paints &amp; Coatings</t>
  </si>
  <si>
    <t>914.01M</t>
  </si>
  <si>
    <t>NCOAQ US Equity</t>
  </si>
  <si>
    <t>CARIBBEAN PETROLEUM CORP</t>
  </si>
  <si>
    <t>08/12/2010</t>
  </si>
  <si>
    <t>150.60M</t>
  </si>
  <si>
    <t>378.97M</t>
  </si>
  <si>
    <t>3906538Z US Equity</t>
  </si>
  <si>
    <t>SEA ISLAND CO</t>
  </si>
  <si>
    <t>08/10/2010</t>
  </si>
  <si>
    <t>12/16/2010</t>
  </si>
  <si>
    <t>650.58M</t>
  </si>
  <si>
    <t>779.11M</t>
  </si>
  <si>
    <t>3891854Z US Equity</t>
  </si>
  <si>
    <t>UNIVERSAL BUILDING PRODUCTS</t>
  </si>
  <si>
    <t>08/04/2010</t>
  </si>
  <si>
    <t>Concrete Products</t>
  </si>
  <si>
    <t>04/12/2011</t>
  </si>
  <si>
    <t>570.99k</t>
  </si>
  <si>
    <t>40.70M</t>
  </si>
  <si>
    <t>3746600Z US Equity</t>
  </si>
  <si>
    <t>FOURTH QUARTER PROPERTIES 16</t>
  </si>
  <si>
    <t>08/03/2010</t>
  </si>
  <si>
    <t>67.81M</t>
  </si>
  <si>
    <t>3742891Z US Equity</t>
  </si>
  <si>
    <t>FGIC CORP</t>
  </si>
  <si>
    <t>Financial Guarantee Premiums</t>
  </si>
  <si>
    <t>04/19/2013</t>
  </si>
  <si>
    <t>391.56M</t>
  </si>
  <si>
    <t>3360Q US Equity</t>
  </si>
  <si>
    <t>PACIFIC AVENUE LLC</t>
  </si>
  <si>
    <t>05.54M</t>
  </si>
  <si>
    <t>102.99M</t>
  </si>
  <si>
    <t>3692894Z US Equity</t>
  </si>
  <si>
    <t>AMERICAN SAFETY RAZOR CO</t>
  </si>
  <si>
    <t>07/28/2010</t>
  </si>
  <si>
    <t>06/24/2011</t>
  </si>
  <si>
    <t>204.46M</t>
  </si>
  <si>
    <t>530.81M</t>
  </si>
  <si>
    <t>RAZR US Equity</t>
  </si>
  <si>
    <t>RCC SOUTH LLC</t>
  </si>
  <si>
    <t>07/27/2010</t>
  </si>
  <si>
    <t>Office Owners &amp; Developers</t>
  </si>
  <si>
    <t>02.16M</t>
  </si>
  <si>
    <t>69.23M</t>
  </si>
  <si>
    <t>3696417Z US Equity</t>
  </si>
  <si>
    <t>WILD GAME NG LLC</t>
  </si>
  <si>
    <t>07/21/2010</t>
  </si>
  <si>
    <t>121.55M</t>
  </si>
  <si>
    <t>3692154Z US Equity</t>
  </si>
  <si>
    <t>PACIFICA MESA STUDIOS LLC</t>
  </si>
  <si>
    <t>07/20/2010</t>
  </si>
  <si>
    <t>Film &amp; Video Distribution</t>
  </si>
  <si>
    <t>08/17/2011</t>
  </si>
  <si>
    <t>57.73M</t>
  </si>
  <si>
    <t>104.46M</t>
  </si>
  <si>
    <t>3691377Z US Equity</t>
  </si>
  <si>
    <t>INNKEEPERS USA TRUST</t>
  </si>
  <si>
    <t>07/19/2010</t>
  </si>
  <si>
    <t>Hotel REIT</t>
  </si>
  <si>
    <t>10/27/2011</t>
  </si>
  <si>
    <t>KPA US Equity</t>
  </si>
  <si>
    <t>JENNIFER CONVERTIBLES INC</t>
  </si>
  <si>
    <t>07/18/2010</t>
  </si>
  <si>
    <t>02/02/2011</t>
  </si>
  <si>
    <t>25.97M</t>
  </si>
  <si>
    <t>46.35M</t>
  </si>
  <si>
    <t>JENNQ US Equity</t>
  </si>
  <si>
    <t>RIVIERA HOLDINGS CORP</t>
  </si>
  <si>
    <t>07/12/2010</t>
  </si>
  <si>
    <t>12/01/2010</t>
  </si>
  <si>
    <t>170.81M</t>
  </si>
  <si>
    <t>275.63M</t>
  </si>
  <si>
    <t>RVHLQ US Equity</t>
  </si>
  <si>
    <t>LESLIE CONTROLS INC</t>
  </si>
  <si>
    <t>Flow Control Equipment</t>
  </si>
  <si>
    <t>04/28/2011</t>
  </si>
  <si>
    <t>31.35M</t>
  </si>
  <si>
    <t>18.53M</t>
  </si>
  <si>
    <t>3682993Z US Equity</t>
  </si>
  <si>
    <t>SNOWFLAKE WHITE MOUNTAIN POW</t>
  </si>
  <si>
    <t>07/09/2010</t>
  </si>
  <si>
    <t>64.28M</t>
  </si>
  <si>
    <t>50.79M</t>
  </si>
  <si>
    <t>968270Z US Equity</t>
  </si>
  <si>
    <t>CENTURION PROPERTIES III LLC</t>
  </si>
  <si>
    <t>98.91M</t>
  </si>
  <si>
    <t>115.33M</t>
  </si>
  <si>
    <t>1429474D US Equity</t>
  </si>
  <si>
    <t>MEDICAL STAFFING NETWORK HOL</t>
  </si>
  <si>
    <t>07/02/2010</t>
  </si>
  <si>
    <t>Employment Agencies</t>
  </si>
  <si>
    <t>87.80M</t>
  </si>
  <si>
    <t>140.90M</t>
  </si>
  <si>
    <t>MSNWQ US Equity</t>
  </si>
  <si>
    <t>VEBLEN EAST DAIRY LP</t>
  </si>
  <si>
    <t>35.33M</t>
  </si>
  <si>
    <t>61.54M</t>
  </si>
  <si>
    <t>8148056Z US Equity</t>
  </si>
  <si>
    <t>NORTH GENERAL HOSPITAL</t>
  </si>
  <si>
    <t>06/30/2011</t>
  </si>
  <si>
    <t>47.67M</t>
  </si>
  <si>
    <t>279.52M</t>
  </si>
  <si>
    <t>79147MF US Equity</t>
  </si>
  <si>
    <t>TRUVO USA LLC/NY</t>
  </si>
  <si>
    <t>07/01/2010</t>
  </si>
  <si>
    <t>11/30/2010</t>
  </si>
  <si>
    <t>962.69M</t>
  </si>
  <si>
    <t>1463498D US Equity</t>
  </si>
  <si>
    <t>TRUVO PARENT CORP</t>
  </si>
  <si>
    <t>3677800Z US Equity</t>
  </si>
  <si>
    <t>ARROW AIR INC</t>
  </si>
  <si>
    <t>06/30/2010</t>
  </si>
  <si>
    <t>40.25M</t>
  </si>
  <si>
    <t>87.21M</t>
  </si>
  <si>
    <t>24006Z US Equity</t>
  </si>
  <si>
    <t>GLEBE INC/THE</t>
  </si>
  <si>
    <t>06/28/2010</t>
  </si>
  <si>
    <t>08.51M</t>
  </si>
  <si>
    <t>76.15M</t>
  </si>
  <si>
    <t>0428646D US Equity</t>
  </si>
  <si>
    <t>5TH AVENUE PARTNERS LLC</t>
  </si>
  <si>
    <t>06/25/2010</t>
  </si>
  <si>
    <t>90.41M</t>
  </si>
  <si>
    <t>88.15M</t>
  </si>
  <si>
    <t>3672913Z US Equity</t>
  </si>
  <si>
    <t>DB CAPITAL HOLDINGS LLC</t>
  </si>
  <si>
    <t>06/24/2010</t>
  </si>
  <si>
    <t>57.46M</t>
  </si>
  <si>
    <t>3621072Z US Equity</t>
  </si>
  <si>
    <t>PETROLEUM &amp; FRANCHISE CAPITA</t>
  </si>
  <si>
    <t>06/23/2010</t>
  </si>
  <si>
    <t>48.83k</t>
  </si>
  <si>
    <t>55.39M</t>
  </si>
  <si>
    <t>3670727Z US Equity</t>
  </si>
  <si>
    <t>CHARLESTON ASSOCIATES LLC</t>
  </si>
  <si>
    <t>06/17/2010</t>
  </si>
  <si>
    <t>92.35M</t>
  </si>
  <si>
    <t>65.06M</t>
  </si>
  <si>
    <t>3663706Z US Equity</t>
  </si>
  <si>
    <t>LINCOLNSHIRE CAMPUS LLC</t>
  </si>
  <si>
    <t>06/15/2010</t>
  </si>
  <si>
    <t>40.58M</t>
  </si>
  <si>
    <t>256.77M</t>
  </si>
  <si>
    <t>3660241Z US Equity</t>
  </si>
  <si>
    <t>CORUS BANKSHARES INC</t>
  </si>
  <si>
    <t>312.71M</t>
  </si>
  <si>
    <t>416.96M</t>
  </si>
  <si>
    <t>CORSQ US Equity</t>
  </si>
  <si>
    <t>NEWARK GROUP INC/THE</t>
  </si>
  <si>
    <t>06/09/2010</t>
  </si>
  <si>
    <t>Paperboard Packaging Materials</t>
  </si>
  <si>
    <t>127489Z US Equity</t>
  </si>
  <si>
    <t>FKF MADISON PARK GROUP OWNER</t>
  </si>
  <si>
    <t>06/08/2010</t>
  </si>
  <si>
    <t>136.92M</t>
  </si>
  <si>
    <t>381.80M</t>
  </si>
  <si>
    <t>3629543Z US Equity</t>
  </si>
  <si>
    <t>GARLOCK SEALING TECHNOLOGIES</t>
  </si>
  <si>
    <t>06/05/2010</t>
  </si>
  <si>
    <t>585.74M</t>
  </si>
  <si>
    <t>391.68M</t>
  </si>
  <si>
    <t>3627533Z US Equity</t>
  </si>
  <si>
    <t>SPECIALTY PRODUCTS HOLDINGS</t>
  </si>
  <si>
    <t>05/31/2010</t>
  </si>
  <si>
    <t>12/23/2014</t>
  </si>
  <si>
    <t>704.97M</t>
  </si>
  <si>
    <t>430.75M</t>
  </si>
  <si>
    <t>3622679Z US Equity</t>
  </si>
  <si>
    <t>COMMUNITY BANCORP</t>
  </si>
  <si>
    <t>05/28/2010</t>
  </si>
  <si>
    <t>43.66M</t>
  </si>
  <si>
    <t>880.80M</t>
  </si>
  <si>
    <t>CBONQ US Equity</t>
  </si>
  <si>
    <t>SEDONA DEVELOPMENT PARTNERS</t>
  </si>
  <si>
    <t>05/27/2010</t>
  </si>
  <si>
    <t>29.17M</t>
  </si>
  <si>
    <t>121.68M</t>
  </si>
  <si>
    <t>834443Z US Equity</t>
  </si>
  <si>
    <t>NORTH AMERICAN PETROLEUM COR</t>
  </si>
  <si>
    <t>05/25/2010</t>
  </si>
  <si>
    <t>140.68M</t>
  </si>
  <si>
    <t>125.60M</t>
  </si>
  <si>
    <t>561285Z CN Equity</t>
  </si>
  <si>
    <t>TEXAS RANGERS BASEBALL PARTN</t>
  </si>
  <si>
    <t>05/24/2010</t>
  </si>
  <si>
    <t>79.59M</t>
  </si>
  <si>
    <t>173.71M</t>
  </si>
  <si>
    <t>3617781Z US Equity</t>
  </si>
  <si>
    <t>SUNLIGHT GROUP INC</t>
  </si>
  <si>
    <t>3617192Z US Equity</t>
  </si>
  <si>
    <t>R ESMERIAN INC</t>
  </si>
  <si>
    <t>06/07/2012</t>
  </si>
  <si>
    <t>27.86M</t>
  </si>
  <si>
    <t>210.10M</t>
  </si>
  <si>
    <t>3617168Z US Equity</t>
  </si>
  <si>
    <t>O&amp;G LEASING LLC</t>
  </si>
  <si>
    <t>05/21/2010</t>
  </si>
  <si>
    <t>14.41M</t>
  </si>
  <si>
    <t>56.58M</t>
  </si>
  <si>
    <t>3479406Z US Equity</t>
  </si>
  <si>
    <t>WESTCLIFF MEDICAL LABORATORI</t>
  </si>
  <si>
    <t>05/19/2010</t>
  </si>
  <si>
    <t>61.21M</t>
  </si>
  <si>
    <t>66.24M</t>
  </si>
  <si>
    <t>803111Z US Equity</t>
  </si>
  <si>
    <t>WESTERN UTAH COPPER CO</t>
  </si>
  <si>
    <t>05/18/2010</t>
  </si>
  <si>
    <t>08.35M</t>
  </si>
  <si>
    <t>74.04M</t>
  </si>
  <si>
    <t>556852Z US Equity</t>
  </si>
  <si>
    <t>NEFF CORP-CLASS B SPECIAL</t>
  </si>
  <si>
    <t>05/16/2010</t>
  </si>
  <si>
    <t>298.90M</t>
  </si>
  <si>
    <t>609.30M</t>
  </si>
  <si>
    <t>85478Z US Equity</t>
  </si>
  <si>
    <t>NR LIQUIDATION III CO INC</t>
  </si>
  <si>
    <t>28.75k</t>
  </si>
  <si>
    <t>577.66M</t>
  </si>
  <si>
    <t>1413925D US Equity</t>
  </si>
  <si>
    <t>GULF FLEET HOLDINGS INC</t>
  </si>
  <si>
    <t>05/14/2010</t>
  </si>
  <si>
    <t>03.91M</t>
  </si>
  <si>
    <t>64.81M</t>
  </si>
  <si>
    <t>3611670Z US Equity</t>
  </si>
  <si>
    <t>R &amp; G FINANCIAL CORP-CLASS B</t>
  </si>
  <si>
    <t>40.21M</t>
  </si>
  <si>
    <t>420.69M</t>
  </si>
  <si>
    <t>RGFCQ US Equity</t>
  </si>
  <si>
    <t>UNITED STATES DEPARTMENT OF</t>
  </si>
  <si>
    <t>05/13/2010</t>
  </si>
  <si>
    <t>Sovereign Government</t>
  </si>
  <si>
    <t>3061059Z US Equity</t>
  </si>
  <si>
    <t>PARAMOUNT ACQUISITION-UNITS</t>
  </si>
  <si>
    <t>05/11/2010</t>
  </si>
  <si>
    <t>Health Care Supply Chain</t>
  </si>
  <si>
    <t>06.64M</t>
  </si>
  <si>
    <t>149.67M</t>
  </si>
  <si>
    <t>PMQCU US Equity</t>
  </si>
  <si>
    <t>DENTON 288 LP</t>
  </si>
  <si>
    <t>05/03/2010</t>
  </si>
  <si>
    <t>51.49M</t>
  </si>
  <si>
    <t>68.90M</t>
  </si>
  <si>
    <t>3602478Z US Equity</t>
  </si>
  <si>
    <t>SUMNER REGIONAL HEALTH SYSTE</t>
  </si>
  <si>
    <t>04/30/2010</t>
  </si>
  <si>
    <t>07/19/2011</t>
  </si>
  <si>
    <t>180.98M</t>
  </si>
  <si>
    <t>187.24M</t>
  </si>
  <si>
    <t>707264Z US Equity</t>
  </si>
  <si>
    <t>ALMATIS BV</t>
  </si>
  <si>
    <t>09/30/2010</t>
  </si>
  <si>
    <t>281.48M</t>
  </si>
  <si>
    <t>7353538Z NA Equity</t>
  </si>
  <si>
    <t>BROWN PUBLISHING CO/THE</t>
  </si>
  <si>
    <t>102.95M</t>
  </si>
  <si>
    <t>22866Z US Equity</t>
  </si>
  <si>
    <t>US CONCRETE INC</t>
  </si>
  <si>
    <t>04/29/2010</t>
  </si>
  <si>
    <t>389.16M</t>
  </si>
  <si>
    <t>399.35M</t>
  </si>
  <si>
    <t>USCR US Equity</t>
  </si>
  <si>
    <t>SW BOSTON HOTEL VENTURE LLC</t>
  </si>
  <si>
    <t>04/28/2010</t>
  </si>
  <si>
    <t>232.18M</t>
  </si>
  <si>
    <t>220.57M</t>
  </si>
  <si>
    <t>3598501Z US Equity</t>
  </si>
  <si>
    <t>WELLINGTON PRESERVE CORP</t>
  </si>
  <si>
    <t>04/27/2010</t>
  </si>
  <si>
    <t>65.04M</t>
  </si>
  <si>
    <t>78.24M</t>
  </si>
  <si>
    <t>3597564Z US Equity</t>
  </si>
  <si>
    <t>FX LUXURY LAS VEGAS I LLC</t>
  </si>
  <si>
    <t>04/21/2010</t>
  </si>
  <si>
    <t>12/15/2010</t>
  </si>
  <si>
    <t>139.64M</t>
  </si>
  <si>
    <t>492.57M</t>
  </si>
  <si>
    <t>3593987Z US Equity</t>
  </si>
  <si>
    <t>SPECIALTY TRUST INC</t>
  </si>
  <si>
    <t>04/20/2010</t>
  </si>
  <si>
    <t>196.95M</t>
  </si>
  <si>
    <t>108.90M</t>
  </si>
  <si>
    <t>3593715Z US Equity</t>
  </si>
  <si>
    <t>RCC NORTH LLC</t>
  </si>
  <si>
    <t>04/15/2010</t>
  </si>
  <si>
    <t>58.01M</t>
  </si>
  <si>
    <t>3589057Z US Equity</t>
  </si>
  <si>
    <t>ST VINCENTS CATHOLIC MEDICAL</t>
  </si>
  <si>
    <t>04/14/2010</t>
  </si>
  <si>
    <t>296.45M</t>
  </si>
  <si>
    <t>823.10M</t>
  </si>
  <si>
    <t>592352Z US Equity</t>
  </si>
  <si>
    <t>POINT BLANK SOLUTIONS INC</t>
  </si>
  <si>
    <t>11/23/2015</t>
  </si>
  <si>
    <t>63.99M</t>
  </si>
  <si>
    <t>68.49M</t>
  </si>
  <si>
    <t>PBSOQ US Equity</t>
  </si>
  <si>
    <t>WESTLAND DEVCO LP</t>
  </si>
  <si>
    <t>04/05/2010</t>
  </si>
  <si>
    <t>360.42M</t>
  </si>
  <si>
    <t>201.86M</t>
  </si>
  <si>
    <t>3579111Z US Equity</t>
  </si>
  <si>
    <t>GEMS TV USA LTD</t>
  </si>
  <si>
    <t>41.11M</t>
  </si>
  <si>
    <t>114.77M</t>
  </si>
  <si>
    <t>3579408Z US Equity</t>
  </si>
  <si>
    <t>DYNAMIC BUILDERS INC</t>
  </si>
  <si>
    <t>03/31/2010</t>
  </si>
  <si>
    <t>11/10/2011</t>
  </si>
  <si>
    <t>136.09M</t>
  </si>
  <si>
    <t>175.24M</t>
  </si>
  <si>
    <t>0362142Z US Equity</t>
  </si>
  <si>
    <t>XERIUM TECHNOLOGIES INC</t>
  </si>
  <si>
    <t>03/30/2010</t>
  </si>
  <si>
    <t>Paper Industry Machinery</t>
  </si>
  <si>
    <t>693.51M</t>
  </si>
  <si>
    <t>813.17M</t>
  </si>
  <si>
    <t>XRM US Equity</t>
  </si>
  <si>
    <t>ELECTRICAL COMPONENTS INTERN</t>
  </si>
  <si>
    <t>363.60M</t>
  </si>
  <si>
    <t>435.70M</t>
  </si>
  <si>
    <t>706627Z US Equity</t>
  </si>
  <si>
    <t>BOSQUE POWER CO LLC</t>
  </si>
  <si>
    <t>03/24/2010</t>
  </si>
  <si>
    <t>02/04/2011</t>
  </si>
  <si>
    <t>666.66M</t>
  </si>
  <si>
    <t>425.49M</t>
  </si>
  <si>
    <t>3480662Z US Equity</t>
  </si>
  <si>
    <t>HOTELS UNION SQUARE MEZZ 1 L</t>
  </si>
  <si>
    <t>03/23/2010</t>
  </si>
  <si>
    <t>1373125D US Equity</t>
  </si>
  <si>
    <t>SOUTH BAY EXPRESSWAY LP</t>
  </si>
  <si>
    <t>03/22/2010</t>
  </si>
  <si>
    <t>92.14M</t>
  </si>
  <si>
    <t>550.35M</t>
  </si>
  <si>
    <t>0069785D US Equity</t>
  </si>
  <si>
    <t>ANTHRACITE CAPITAL INC</t>
  </si>
  <si>
    <t>03/15/2010</t>
  </si>
  <si>
    <t>Commercial Mortgage - REIT</t>
  </si>
  <si>
    <t>ACPIQ US Equity</t>
  </si>
  <si>
    <t>CENTAUR LLC</t>
  </si>
  <si>
    <t>03/06/2010</t>
  </si>
  <si>
    <t>10/01/2011</t>
  </si>
  <si>
    <t>03.98M</t>
  </si>
  <si>
    <t>619.11M</t>
  </si>
  <si>
    <t>0325289D US Equity</t>
  </si>
  <si>
    <t>ORLEANS HOMEBUILDERS INC</t>
  </si>
  <si>
    <t>03/01/2010</t>
  </si>
  <si>
    <t>02/14/2011</t>
  </si>
  <si>
    <t>591.46M</t>
  </si>
  <si>
    <t>560.13M</t>
  </si>
  <si>
    <t>OHBIQ US Equity</t>
  </si>
  <si>
    <t>BLACK GAMING LLC</t>
  </si>
  <si>
    <t>11.23M</t>
  </si>
  <si>
    <t>253.37M</t>
  </si>
  <si>
    <t>6662612Z US Equity</t>
  </si>
  <si>
    <t>TOWNSQUARE MEDIA INC</t>
  </si>
  <si>
    <t>166.51M</t>
  </si>
  <si>
    <t>211.28M</t>
  </si>
  <si>
    <t>RGCIQ US Equity</t>
  </si>
  <si>
    <t>SCHWAB INDUSTRIES INC</t>
  </si>
  <si>
    <t>02/28/2010</t>
  </si>
  <si>
    <t>05/31/2011</t>
  </si>
  <si>
    <t>75.26M</t>
  </si>
  <si>
    <t>62.56M</t>
  </si>
  <si>
    <t>3548117Z US Equity</t>
  </si>
  <si>
    <t>ENERGY PHOTOVOLTAICS (EPV)</t>
  </si>
  <si>
    <t>02/24/2010</t>
  </si>
  <si>
    <t>79.39M</t>
  </si>
  <si>
    <t>71.99M</t>
  </si>
  <si>
    <t>25675Z US Equity</t>
  </si>
  <si>
    <t>BIPCO LLC</t>
  </si>
  <si>
    <t>14263Z US Equity</t>
  </si>
  <si>
    <t>FIDDLER'S CREEK LLC</t>
  </si>
  <si>
    <t>02/23/2010</t>
  </si>
  <si>
    <t>09/02/2011</t>
  </si>
  <si>
    <t>312.00M</t>
  </si>
  <si>
    <t>3542886Z US Equity</t>
  </si>
  <si>
    <t>WE THE PEOPLE USA INC</t>
  </si>
  <si>
    <t>02/19/2010</t>
  </si>
  <si>
    <t>40.09M</t>
  </si>
  <si>
    <t>3540876Z US Equity</t>
  </si>
  <si>
    <t>REMEDIAL CYPRUS PLC</t>
  </si>
  <si>
    <t>02/17/2010</t>
  </si>
  <si>
    <t>20.82M</t>
  </si>
  <si>
    <t>190.77M</t>
  </si>
  <si>
    <t>RCYPF US Equity</t>
  </si>
  <si>
    <t>PENTON MEDIA INC</t>
  </si>
  <si>
    <t>02/10/2010</t>
  </si>
  <si>
    <t>03/10/2010</t>
  </si>
  <si>
    <t>841.03M</t>
  </si>
  <si>
    <t>PTON US Equity</t>
  </si>
  <si>
    <t>PENTON BUSINESS MEDIA INC/NY</t>
  </si>
  <si>
    <t>3534763Z US Equity</t>
  </si>
  <si>
    <t>PREMIER GENERAL HOLDINGS LTD</t>
  </si>
  <si>
    <t>02/09/2010</t>
  </si>
  <si>
    <t>70.70M</t>
  </si>
  <si>
    <t>63.98M</t>
  </si>
  <si>
    <t>3345247Z US Equity</t>
  </si>
  <si>
    <t>AGE REFINING INC</t>
  </si>
  <si>
    <t>02/08/2010</t>
  </si>
  <si>
    <t>134.87M</t>
  </si>
  <si>
    <t>104.61M</t>
  </si>
  <si>
    <t>8249991Z US Equity</t>
  </si>
  <si>
    <t>SPHERIS INC</t>
  </si>
  <si>
    <t>02/03/2010</t>
  </si>
  <si>
    <t>149.13k</t>
  </si>
  <si>
    <t>203.57M</t>
  </si>
  <si>
    <t>537563Z US Equity</t>
  </si>
  <si>
    <t>NEENAH ENTERPRISES INC</t>
  </si>
  <si>
    <t>07/29/2010</t>
  </si>
  <si>
    <t>286.61M</t>
  </si>
  <si>
    <t>449.10M</t>
  </si>
  <si>
    <t>NNHE US Equity</t>
  </si>
  <si>
    <t>MOVIE GALLERY INC</t>
  </si>
  <si>
    <t>02/02/2010</t>
  </si>
  <si>
    <t>11/18/2010</t>
  </si>
  <si>
    <t>19.69M</t>
  </si>
  <si>
    <t>656.53M</t>
  </si>
  <si>
    <t>MVGRQ US Equity</t>
  </si>
  <si>
    <t>PCAA PARENT LLC</t>
  </si>
  <si>
    <t>01/28/2010</t>
  </si>
  <si>
    <t>06/02/2010</t>
  </si>
  <si>
    <t>107.90k</t>
  </si>
  <si>
    <t>213.79M</t>
  </si>
  <si>
    <t>3525103Z US Equity</t>
  </si>
  <si>
    <t>NATURAL PRODUCTS GROUP LLC</t>
  </si>
  <si>
    <t>01/27/2010</t>
  </si>
  <si>
    <t>03/05/2010</t>
  </si>
  <si>
    <t>285.53M</t>
  </si>
  <si>
    <t>803.91M</t>
  </si>
  <si>
    <t>3523930Z US Equity</t>
  </si>
  <si>
    <t>ALLEN CAPITAL PARTNERS LLC</t>
  </si>
  <si>
    <t>01/25/2010</t>
  </si>
  <si>
    <t>220.33M</t>
  </si>
  <si>
    <t>160.62M</t>
  </si>
  <si>
    <t>3522229Z US Equity</t>
  </si>
  <si>
    <t>DLH MASTER LAND HOLDING LLC</t>
  </si>
  <si>
    <t>277.49M</t>
  </si>
  <si>
    <t>181.61M</t>
  </si>
  <si>
    <t>3522253Z US Equity</t>
  </si>
  <si>
    <t>TLG LIQUIDATION LLC</t>
  </si>
  <si>
    <t>01/24/2010</t>
  </si>
  <si>
    <t>34.93M</t>
  </si>
  <si>
    <t>1370719D US Equity</t>
  </si>
  <si>
    <t>AFFILIATED MEDIA INC</t>
  </si>
  <si>
    <t>01/22/2010</t>
  </si>
  <si>
    <t>03/19/2010</t>
  </si>
  <si>
    <t>3520846Z US Equity</t>
  </si>
  <si>
    <t>HSH DELAWARE GP LLC</t>
  </si>
  <si>
    <t>01/21/2010</t>
  </si>
  <si>
    <t>3520085Z US Equity</t>
  </si>
  <si>
    <t>RUBICON US REIT INC</t>
  </si>
  <si>
    <t>01/20/2010</t>
  </si>
  <si>
    <t>09/17/2010</t>
  </si>
  <si>
    <t>08.68M</t>
  </si>
  <si>
    <t>81.13M</t>
  </si>
  <si>
    <t>3518318Z US Equity</t>
  </si>
  <si>
    <t>ATRIUM CORP</t>
  </si>
  <si>
    <t>178.49k</t>
  </si>
  <si>
    <t>662.50M</t>
  </si>
  <si>
    <t>3518825Z US Equity</t>
  </si>
  <si>
    <t>UNO RESTAURANT CORP</t>
  </si>
  <si>
    <t>07/26/2010</t>
  </si>
  <si>
    <t>77.64M</t>
  </si>
  <si>
    <t>230.51M</t>
  </si>
  <si>
    <t>UNO US Equity</t>
  </si>
  <si>
    <t>JAPAN AIRLINES CO LTD/OLD</t>
  </si>
  <si>
    <t>01/19/2010</t>
  </si>
  <si>
    <t>15.23B</t>
  </si>
  <si>
    <t>25.64B</t>
  </si>
  <si>
    <t>9205 JP Equity</t>
  </si>
  <si>
    <t>MORRIS PUBLISHING GROUP LLC</t>
  </si>
  <si>
    <t>170.50M</t>
  </si>
  <si>
    <t>485.31M</t>
  </si>
  <si>
    <t>243870Z US Equity</t>
  </si>
  <si>
    <t>BRUNDAGE-BONE CONCRETE PUMPI</t>
  </si>
  <si>
    <t>01/18/2010</t>
  </si>
  <si>
    <t>Pump &amp; Pumping Equipment</t>
  </si>
  <si>
    <t>325.71M</t>
  </si>
  <si>
    <t>230.28M</t>
  </si>
  <si>
    <t>0924636D US Equity</t>
  </si>
  <si>
    <t>ANAVERDE LLC</t>
  </si>
  <si>
    <t>01/15/2010</t>
  </si>
  <si>
    <t>25.21M</t>
  </si>
  <si>
    <t>1372247D US Equity</t>
  </si>
  <si>
    <t>VISION CARE HOLDINGS LLC</t>
  </si>
  <si>
    <t>01/14/2010</t>
  </si>
  <si>
    <t>Ophthalmic Goods</t>
  </si>
  <si>
    <t>03/15/2011</t>
  </si>
  <si>
    <t>72.65M</t>
  </si>
  <si>
    <t>71.29M</t>
  </si>
  <si>
    <t>3177941Z US Equity</t>
  </si>
  <si>
    <t>LAS VEGAS MONORAIL CO</t>
  </si>
  <si>
    <t>01/13/2010</t>
  </si>
  <si>
    <t>Passenger Rail</t>
  </si>
  <si>
    <t>395.96M</t>
  </si>
  <si>
    <t>648.66M</t>
  </si>
  <si>
    <t>3514474Z US Equity</t>
  </si>
  <si>
    <t>PROTECTIVE PRODUCTS OF AMERI</t>
  </si>
  <si>
    <t>86.68M</t>
  </si>
  <si>
    <t>27.11M</t>
  </si>
  <si>
    <t>PPAFQ US Equity</t>
  </si>
  <si>
    <t>BLACK CROW MEDIA GROUP LLC</t>
  </si>
  <si>
    <t>01/12/2010</t>
  </si>
  <si>
    <t>01/01/2013</t>
  </si>
  <si>
    <t>14.66M</t>
  </si>
  <si>
    <t>48.83M</t>
  </si>
  <si>
    <t>0804475D US Equity</t>
  </si>
  <si>
    <t>HAIGHTS CROSS COMM INC</t>
  </si>
  <si>
    <t>01/11/2010</t>
  </si>
  <si>
    <t>03/11/2010</t>
  </si>
  <si>
    <t>228.73M</t>
  </si>
  <si>
    <t>443.13M</t>
  </si>
  <si>
    <t>17095Z US Equity</t>
  </si>
  <si>
    <t>BROADWAY 401 LLC</t>
  </si>
  <si>
    <t>04/07/2010</t>
  </si>
  <si>
    <t>157.49M</t>
  </si>
  <si>
    <t>252.89M</t>
  </si>
  <si>
    <t>3511638Z US Equity</t>
  </si>
  <si>
    <t>PRM REALTY GROUP LLC</t>
  </si>
  <si>
    <t>01/06/2010</t>
  </si>
  <si>
    <t>04/26/2013</t>
  </si>
  <si>
    <t>34.05M</t>
  </si>
  <si>
    <t>225.61M</t>
  </si>
  <si>
    <t>1374174D US Equity</t>
  </si>
  <si>
    <t>FIRSTFED FINANCIAL CORP</t>
  </si>
  <si>
    <t>159.65M</t>
  </si>
  <si>
    <t>FFEDQ US Equity</t>
  </si>
  <si>
    <t>MESA AIR GROUP INC</t>
  </si>
  <si>
    <t>01/05/2010</t>
  </si>
  <si>
    <t>Regional Airline</t>
  </si>
  <si>
    <t>03/01/2011</t>
  </si>
  <si>
    <t>975.49M</t>
  </si>
  <si>
    <t>868.59M</t>
  </si>
  <si>
    <t>MESAQ US Equity</t>
  </si>
  <si>
    <t>MMFX CANADIAN HOLDINGS INC</t>
  </si>
  <si>
    <t>08/08/2011</t>
  </si>
  <si>
    <t>3509173Z US Equity</t>
  </si>
  <si>
    <t>INTERNATIONAL ALUMINUM CO</t>
  </si>
  <si>
    <t>01/04/2010</t>
  </si>
  <si>
    <t>92.44M</t>
  </si>
  <si>
    <t>171.16M</t>
  </si>
  <si>
    <t>IAL US Equity</t>
  </si>
  <si>
    <t>BLUE HERON PAPER CO</t>
  </si>
  <si>
    <t>12/31/2009</t>
  </si>
  <si>
    <t>47.82M</t>
  </si>
  <si>
    <t>43.57M</t>
  </si>
  <si>
    <t>794624Z US Equity</t>
  </si>
  <si>
    <t>RENAISSANT LAFAYETTE LLC</t>
  </si>
  <si>
    <t>12/23/2009</t>
  </si>
  <si>
    <t>61.25M</t>
  </si>
  <si>
    <t>111.90M</t>
  </si>
  <si>
    <t>1367088D US Equity</t>
  </si>
  <si>
    <t>LATHAM MANUFACTURING CORP</t>
  </si>
  <si>
    <t>12/22/2009</t>
  </si>
  <si>
    <t>66.99M</t>
  </si>
  <si>
    <t>239.44M</t>
  </si>
  <si>
    <t>3479246Z US Equity</t>
  </si>
  <si>
    <t>NEXTMEDIA GROUP INC</t>
  </si>
  <si>
    <t>12/21/2009</t>
  </si>
  <si>
    <t>252.01M</t>
  </si>
  <si>
    <t>20015Z US Equity</t>
  </si>
  <si>
    <t>HAWKEYE RENEWABLES LLC</t>
  </si>
  <si>
    <t>06/18/2010</t>
  </si>
  <si>
    <t>298.34M</t>
  </si>
  <si>
    <t>744.77M</t>
  </si>
  <si>
    <t>3498624Z US Equity</t>
  </si>
  <si>
    <t>HEARTLAND PUBLICATIONS LLC</t>
  </si>
  <si>
    <t>05/01/2010</t>
  </si>
  <si>
    <t>160.41M</t>
  </si>
  <si>
    <t>350110Z US Equity</t>
  </si>
  <si>
    <t>CITADEL BROADCASTING CORP</t>
  </si>
  <si>
    <t>12/20/2009</t>
  </si>
  <si>
    <t>06/03/2010</t>
  </si>
  <si>
    <t>02.46B</t>
  </si>
  <si>
    <t>CTDBQ US Equity</t>
  </si>
  <si>
    <t>RAMSEY INDUSTRIES INC</t>
  </si>
  <si>
    <t>12/18/2009</t>
  </si>
  <si>
    <t>07/31/2010</t>
  </si>
  <si>
    <t>308.27k</t>
  </si>
  <si>
    <t>105.63M</t>
  </si>
  <si>
    <t>3022071Z US Equity</t>
  </si>
  <si>
    <t>IMPERIAL CAPITAL BANCORP INC</t>
  </si>
  <si>
    <t>06/08/2012</t>
  </si>
  <si>
    <t>39.36M</t>
  </si>
  <si>
    <t>101.85M</t>
  </si>
  <si>
    <t>IMPCQ US Equity</t>
  </si>
  <si>
    <t>KLCG PROPERTY LLC</t>
  </si>
  <si>
    <t>12/16/2009</t>
  </si>
  <si>
    <t>63.78M</t>
  </si>
  <si>
    <t>136.55M</t>
  </si>
  <si>
    <t>3493070Z US Equity</t>
  </si>
  <si>
    <t>MANUEL GENE BETTENCOURT</t>
  </si>
  <si>
    <t>3493755Z US Equity</t>
  </si>
  <si>
    <t>PLUMBING HOLDINGS CORP</t>
  </si>
  <si>
    <t>12/15/2009</t>
  </si>
  <si>
    <t>Plumbing Fixtures</t>
  </si>
  <si>
    <t>01/06/2011</t>
  </si>
  <si>
    <t>89.11M</t>
  </si>
  <si>
    <t>3492586Z US Equity</t>
  </si>
  <si>
    <t>FAIRFIELD RESIDENTIAL LLC</t>
  </si>
  <si>
    <t>12/13/2009</t>
  </si>
  <si>
    <t>08/01/2010</t>
  </si>
  <si>
    <t>185.36M</t>
  </si>
  <si>
    <t>562805Z US Equity</t>
  </si>
  <si>
    <t>TAMARACK RESORT LLC</t>
  </si>
  <si>
    <t>12/11/2009</t>
  </si>
  <si>
    <t>57.62M</t>
  </si>
  <si>
    <t>352.53M</t>
  </si>
  <si>
    <t>3486632Z US Equity</t>
  </si>
  <si>
    <t>GULFSTREAM CRANE LLC</t>
  </si>
  <si>
    <t>12/08/2009</t>
  </si>
  <si>
    <t>84.16M</t>
  </si>
  <si>
    <t>3468860Z US Equity</t>
  </si>
  <si>
    <t>TUBO DE PASTEJE SA DE CV</t>
  </si>
  <si>
    <t>206.32M</t>
  </si>
  <si>
    <t>3468836Z MM Equity</t>
  </si>
  <si>
    <t>12/07/2009</t>
  </si>
  <si>
    <t>110.09M</t>
  </si>
  <si>
    <t>WALK US Equity</t>
  </si>
  <si>
    <t>QHB HOLDINGS LLC</t>
  </si>
  <si>
    <t>12/04/2009</t>
  </si>
  <si>
    <t>01/26/2010</t>
  </si>
  <si>
    <t>19.39M</t>
  </si>
  <si>
    <t>386.52M</t>
  </si>
  <si>
    <t>1491848D US Equity</t>
  </si>
  <si>
    <t>AMFIN FINANCIAL CORP</t>
  </si>
  <si>
    <t>11/30/2009</t>
  </si>
  <si>
    <t>128.46M</t>
  </si>
  <si>
    <t>261.40M</t>
  </si>
  <si>
    <t>AFNL US Equity</t>
  </si>
  <si>
    <t>11/25/2009</t>
  </si>
  <si>
    <t>66.09M</t>
  </si>
  <si>
    <t>66.41M</t>
  </si>
  <si>
    <t>ARCH ALUMINUM &amp; GLASS CO</t>
  </si>
  <si>
    <t>119.95M</t>
  </si>
  <si>
    <t>150.17M</t>
  </si>
  <si>
    <t>267667Z US Equity</t>
  </si>
  <si>
    <t>MAJESTIC STAR CASINO LLC</t>
  </si>
  <si>
    <t>11/23/2009</t>
  </si>
  <si>
    <t>406.42M</t>
  </si>
  <si>
    <t>749.56M</t>
  </si>
  <si>
    <t>7033Z US Equity</t>
  </si>
  <si>
    <t>FOUNTAIN VILLAGE DEVELOPMENT</t>
  </si>
  <si>
    <t>11/20/2009</t>
  </si>
  <si>
    <t>01/01/2011</t>
  </si>
  <si>
    <t>61.67M</t>
  </si>
  <si>
    <t>61.83M</t>
  </si>
  <si>
    <t>3457991Z US Equity</t>
  </si>
  <si>
    <t>MES INTERNATIONAL INC</t>
  </si>
  <si>
    <t>07/23/2010</t>
  </si>
  <si>
    <t>80.05M</t>
  </si>
  <si>
    <t>3457581Z US Equity</t>
  </si>
  <si>
    <t>MOONLIGHT BASIN RANCH LP</t>
  </si>
  <si>
    <t>11/18/2009</t>
  </si>
  <si>
    <t>166.42M</t>
  </si>
  <si>
    <t>95.33M</t>
  </si>
  <si>
    <t>0705338D US Equity</t>
  </si>
  <si>
    <t>PENN TRAFFIC CO/THE</t>
  </si>
  <si>
    <t>150.37M</t>
  </si>
  <si>
    <t>136.87M</t>
  </si>
  <si>
    <t>PTFCQ US Equity</t>
  </si>
  <si>
    <t>TAYLOR WHARTON INTERNATIONAL</t>
  </si>
  <si>
    <t>24.55M</t>
  </si>
  <si>
    <t>237.29M</t>
  </si>
  <si>
    <t>DECODE GENETICS INC</t>
  </si>
  <si>
    <t>11/16/2009</t>
  </si>
  <si>
    <t>06/10/2010</t>
  </si>
  <si>
    <t>69.85M</t>
  </si>
  <si>
    <t>313.93M</t>
  </si>
  <si>
    <t>DCGNQ US Equity</t>
  </si>
  <si>
    <t>SIMMONS BEDDING CO LLC</t>
  </si>
  <si>
    <t>370.00M</t>
  </si>
  <si>
    <t>6647Z US Equity</t>
  </si>
  <si>
    <t>SIMMONS CO</t>
  </si>
  <si>
    <t>895.97M</t>
  </si>
  <si>
    <t>343226Z US Equity</t>
  </si>
  <si>
    <t>CHAMPION ENTERPRISES INC</t>
  </si>
  <si>
    <t>11/15/2009</t>
  </si>
  <si>
    <t>05/23/2011</t>
  </si>
  <si>
    <t>576.53M</t>
  </si>
  <si>
    <t>521.34M</t>
  </si>
  <si>
    <t>CJHBQ US Equity</t>
  </si>
  <si>
    <t>YL WEST 87TH STREET LLC</t>
  </si>
  <si>
    <t>11/13/2009</t>
  </si>
  <si>
    <t>3452917Z US Equity</t>
  </si>
  <si>
    <t>AMELIA ISLAND CO</t>
  </si>
  <si>
    <t>73.20M</t>
  </si>
  <si>
    <t>102.18M</t>
  </si>
  <si>
    <t>3454126Z US Equity</t>
  </si>
  <si>
    <t>LATSHAW DRILLING CO LLC</t>
  </si>
  <si>
    <t>11/11/2009</t>
  </si>
  <si>
    <t>193.55M</t>
  </si>
  <si>
    <t>77.94M</t>
  </si>
  <si>
    <t>3450766Z US Equity</t>
  </si>
  <si>
    <t>GEMCRAFT HOMES INC</t>
  </si>
  <si>
    <t>11/09/2009</t>
  </si>
  <si>
    <t>10/15/2010</t>
  </si>
  <si>
    <t>40.67M</t>
  </si>
  <si>
    <t>73.47M</t>
  </si>
  <si>
    <t>3449605Z US Equity</t>
  </si>
  <si>
    <t>ADVANTA CORP-CLASS B</t>
  </si>
  <si>
    <t>11/08/2009</t>
  </si>
  <si>
    <t>Credit Card Lending</t>
  </si>
  <si>
    <t>295.00M</t>
  </si>
  <si>
    <t>226.57M</t>
  </si>
  <si>
    <t>ADVBQ US Equity</t>
  </si>
  <si>
    <t>LAZYDAYS RV CENTER INC</t>
  </si>
  <si>
    <t>11/05/2009</t>
  </si>
  <si>
    <t>382679Z US Equity</t>
  </si>
  <si>
    <t>PANOLAM HOLDINGS CO</t>
  </si>
  <si>
    <t>11/04/2009</t>
  </si>
  <si>
    <t>401.60M</t>
  </si>
  <si>
    <t>3443823Z US Equity</t>
  </si>
  <si>
    <t>VENTANA HILLS ASSOCIATES LTD</t>
  </si>
  <si>
    <t>11/03/2009</t>
  </si>
  <si>
    <t>07/22/2011</t>
  </si>
  <si>
    <t>60.44M</t>
  </si>
  <si>
    <t>53.32M</t>
  </si>
  <si>
    <t>1370449D US Equity</t>
  </si>
  <si>
    <t>FOURTH QUARTER PROPERTIES XL</t>
  </si>
  <si>
    <t>11/02/2009</t>
  </si>
  <si>
    <t>71.79M</t>
  </si>
  <si>
    <t>1374217D US Equity</t>
  </si>
  <si>
    <t>CIT GROUP INC</t>
  </si>
  <si>
    <t>11/01/2009</t>
  </si>
  <si>
    <t>12/10/2009</t>
  </si>
  <si>
    <t>69.19B</t>
  </si>
  <si>
    <t>64.07B</t>
  </si>
  <si>
    <t>CIT US Equity</t>
  </si>
  <si>
    <t>OTTER TAIL AG ENTERPRISES LL</t>
  </si>
  <si>
    <t>10/30/2009</t>
  </si>
  <si>
    <t>08/29/2011</t>
  </si>
  <si>
    <t>66.63M</t>
  </si>
  <si>
    <t>85.99M</t>
  </si>
  <si>
    <t>3444056Z US Equity</t>
  </si>
  <si>
    <t>BIGLER LP</t>
  </si>
  <si>
    <t>184.64M</t>
  </si>
  <si>
    <t>107.86M</t>
  </si>
  <si>
    <t>3440653Z US Equity</t>
  </si>
  <si>
    <t>RECTICEL NORTH AMERICA INC</t>
  </si>
  <si>
    <t>10/29/2009</t>
  </si>
  <si>
    <t>04/26/2010</t>
  </si>
  <si>
    <t>04.52M</t>
  </si>
  <si>
    <t>52.41M</t>
  </si>
  <si>
    <t>0201201D US Equity</t>
  </si>
  <si>
    <t>CALIFORNIA COASTAL COMM INC</t>
  </si>
  <si>
    <t>10/27/2009</t>
  </si>
  <si>
    <t>291.00M</t>
  </si>
  <si>
    <t>CALCQ US Equity</t>
  </si>
  <si>
    <t>EXPRESS ENERGY SERVICES OPER</t>
  </si>
  <si>
    <t>177.42M</t>
  </si>
  <si>
    <t>344.16M</t>
  </si>
  <si>
    <t>2900518Z US Equity</t>
  </si>
  <si>
    <t>FAIRPOINT COMMUNICATIONS INC</t>
  </si>
  <si>
    <t>10/26/2009</t>
  </si>
  <si>
    <t>01/24/2011</t>
  </si>
  <si>
    <t>03.24B</t>
  </si>
  <si>
    <t>03.23B</t>
  </si>
  <si>
    <t>FRCMQ US Equity</t>
  </si>
  <si>
    <t>GPX INTERNATIONAL TIRE CORP</t>
  </si>
  <si>
    <t>Tire</t>
  </si>
  <si>
    <t>07/22/2010</t>
  </si>
  <si>
    <t>205.34M</t>
  </si>
  <si>
    <t>2302227Z US Equity</t>
  </si>
  <si>
    <t>CAPMARK FINANCIAL GROUP INC</t>
  </si>
  <si>
    <t>10/25/2009</t>
  </si>
  <si>
    <t>Political Committees</t>
  </si>
  <si>
    <t>08.73B</t>
  </si>
  <si>
    <t>07.76B</t>
  </si>
  <si>
    <t>0594714D US Equity</t>
  </si>
  <si>
    <t>NTK HOLDINGS INC</t>
  </si>
  <si>
    <t>10/21/2009</t>
  </si>
  <si>
    <t>12/17/2009</t>
  </si>
  <si>
    <t>0000543D US Equity</t>
  </si>
  <si>
    <t>ERICKSON RETIREMENT COMMUNIT</t>
  </si>
  <si>
    <t>10/19/2009</t>
  </si>
  <si>
    <t>Senior Housing Operators</t>
  </si>
  <si>
    <t>03.00B</t>
  </si>
  <si>
    <t>3425372Z US Equity</t>
  </si>
  <si>
    <t>EDSCHA NORTH AMERICA INC</t>
  </si>
  <si>
    <t>Metal Stamping</t>
  </si>
  <si>
    <t>08/05/2011</t>
  </si>
  <si>
    <t>06.44M</t>
  </si>
  <si>
    <t>672.36M</t>
  </si>
  <si>
    <t>3426476Z US Equity</t>
  </si>
  <si>
    <t>STALLION OILFIELD SERVICES</t>
  </si>
  <si>
    <t>796.66M</t>
  </si>
  <si>
    <t>SOFS US Equity</t>
  </si>
  <si>
    <t>CATHOLIC DIOCESE OF WILMINGT</t>
  </si>
  <si>
    <t>10/18/2009</t>
  </si>
  <si>
    <t>09/26/2011</t>
  </si>
  <si>
    <t>19.46M</t>
  </si>
  <si>
    <t>90.05M</t>
  </si>
  <si>
    <t>3427953Z US Equity</t>
  </si>
  <si>
    <t>TRUE TEMPER SPORTS INC</t>
  </si>
  <si>
    <t>10/08/2009</t>
  </si>
  <si>
    <t>146.13M</t>
  </si>
  <si>
    <t>13089Z US Equity</t>
  </si>
  <si>
    <t>ACCURIDE CORP</t>
  </si>
  <si>
    <t>Commercial Vehicle Parts &amp; Svcs</t>
  </si>
  <si>
    <t>02/26/2010</t>
  </si>
  <si>
    <t>961.17M</t>
  </si>
  <si>
    <t>995.95M</t>
  </si>
  <si>
    <t>ACW US Equity</t>
  </si>
  <si>
    <t>LAKE TAHOE DEVELOPMENT CO LL</t>
  </si>
  <si>
    <t>10/05/2009</t>
  </si>
  <si>
    <t>105.00M</t>
  </si>
  <si>
    <t>52.93M</t>
  </si>
  <si>
    <t>3418429Z US Equity</t>
  </si>
  <si>
    <t>QUESTEX MEDIA GROUP</t>
  </si>
  <si>
    <t>23.38M</t>
  </si>
  <si>
    <t>257.05M</t>
  </si>
  <si>
    <t>554162Z US Equity</t>
  </si>
  <si>
    <t>PTC ALLIANCE CORP</t>
  </si>
  <si>
    <t>10/01/2009</t>
  </si>
  <si>
    <t>182.68M</t>
  </si>
  <si>
    <t>3409924Z US Equity</t>
  </si>
  <si>
    <t>DELAMORE ELIZABETH PLACE LP</t>
  </si>
  <si>
    <t>471.38k</t>
  </si>
  <si>
    <t>50.29M</t>
  </si>
  <si>
    <t>3409980Z US Equity</t>
  </si>
  <si>
    <t>SCHWING AMERICA INC</t>
  </si>
  <si>
    <t>09/28/2009</t>
  </si>
  <si>
    <t>07/14/2010</t>
  </si>
  <si>
    <t>113.71M</t>
  </si>
  <si>
    <t>64.42M</t>
  </si>
  <si>
    <t>3406772Z US Equity</t>
  </si>
  <si>
    <t>HOLLEY PERFORMANCE PRODUCTS</t>
  </si>
  <si>
    <t>06/22/2010</t>
  </si>
  <si>
    <t>46.43M</t>
  </si>
  <si>
    <t>15099Z US Equity</t>
  </si>
  <si>
    <t>VELOCITY EXPRESS CORP</t>
  </si>
  <si>
    <t>09/24/2009</t>
  </si>
  <si>
    <t>Express Courier Services</t>
  </si>
  <si>
    <t>09.41M</t>
  </si>
  <si>
    <t>120.59M</t>
  </si>
  <si>
    <t>VEXPQ US Equity</t>
  </si>
  <si>
    <t>GTS 900 F LLC</t>
  </si>
  <si>
    <t>09/17/2009</t>
  </si>
  <si>
    <t>196.70M</t>
  </si>
  <si>
    <t>188.70M</t>
  </si>
  <si>
    <t>3397143Z US Equity</t>
  </si>
  <si>
    <t>BARZEL INDUSTRIES INC</t>
  </si>
  <si>
    <t>09/15/2009</t>
  </si>
  <si>
    <t>09/07/2012</t>
  </si>
  <si>
    <t>365.79M</t>
  </si>
  <si>
    <t>384.60M</t>
  </si>
  <si>
    <t>TPUTQ US Equity</t>
  </si>
  <si>
    <t>LIFEMASTERS SUPPORTED SELFCA</t>
  </si>
  <si>
    <t>09/14/2009</t>
  </si>
  <si>
    <t>13.10M</t>
  </si>
  <si>
    <t>129.41M</t>
  </si>
  <si>
    <t>326315Z US Equity</t>
  </si>
  <si>
    <t>TRIPLE CROWN MEDIA INC</t>
  </si>
  <si>
    <t>85.98M</t>
  </si>
  <si>
    <t>TCMI US Equity</t>
  </si>
  <si>
    <t>DIXIE PELLETS LLC</t>
  </si>
  <si>
    <t>09/13/2009</t>
  </si>
  <si>
    <t>81.60M</t>
  </si>
  <si>
    <t>145.91M</t>
  </si>
  <si>
    <t>3393211Z US Equity</t>
  </si>
  <si>
    <t>TRIDENT RESOURCES CORP</t>
  </si>
  <si>
    <t>09/08/2009</t>
  </si>
  <si>
    <t>764.50k</t>
  </si>
  <si>
    <t>546.86M</t>
  </si>
  <si>
    <t>TZ US Equity</t>
  </si>
  <si>
    <t>HRH CONSTRUCTION LLC</t>
  </si>
  <si>
    <t>09/06/2009</t>
  </si>
  <si>
    <t>40.29M</t>
  </si>
  <si>
    <t>50.12M</t>
  </si>
  <si>
    <t>3387750Z US Equity</t>
  </si>
  <si>
    <t>MERUELO MADDUX 845 S FLOWER</t>
  </si>
  <si>
    <t>09/03/2009</t>
  </si>
  <si>
    <t>3386795Z US Equity</t>
  </si>
  <si>
    <t>SAMSONITE CO STORES INC</t>
  </si>
  <si>
    <t>09/02/2009</t>
  </si>
  <si>
    <t>233.00M</t>
  </si>
  <si>
    <t>3384753Z US Equity</t>
  </si>
  <si>
    <t>ENVEN ENERGY VENTURES LLC</t>
  </si>
  <si>
    <t>09/01/2009</t>
  </si>
  <si>
    <t>292.81M</t>
  </si>
  <si>
    <t>182.98M</t>
  </si>
  <si>
    <t>0850170D US Equity</t>
  </si>
  <si>
    <t>FREEDOM COMMUNICATIONS INC</t>
  </si>
  <si>
    <t>757.00M</t>
  </si>
  <si>
    <t>6492Z US Equity</t>
  </si>
  <si>
    <t>7677 EAST BERRY AVENUE ASSOC</t>
  </si>
  <si>
    <t>08/30/2009</t>
  </si>
  <si>
    <t>168.26M</t>
  </si>
  <si>
    <t>116.46M</t>
  </si>
  <si>
    <t>3381560Z US Equity</t>
  </si>
  <si>
    <t>BASELINE OIL &amp; GAS CORP</t>
  </si>
  <si>
    <t>08/28/2009</t>
  </si>
  <si>
    <t>09/30/2009</t>
  </si>
  <si>
    <t>48.50M</t>
  </si>
  <si>
    <t>138.91M</t>
  </si>
  <si>
    <t>BOGAQ US Equity</t>
  </si>
  <si>
    <t>GUARANTY FINANCIAL GROUP</t>
  </si>
  <si>
    <t>08/27/2009</t>
  </si>
  <si>
    <t>05/13/2011</t>
  </si>
  <si>
    <t>24.30M</t>
  </si>
  <si>
    <t>323.41M</t>
  </si>
  <si>
    <t>GFGFQ US Equity</t>
  </si>
  <si>
    <t>SOUTH LOUISIANA ETHANOL LLC</t>
  </si>
  <si>
    <t>08/25/2009</t>
  </si>
  <si>
    <t>789088Z US Equity</t>
  </si>
  <si>
    <t>COLONIAL BANCGROUP INC</t>
  </si>
  <si>
    <t>45.00M</t>
  </si>
  <si>
    <t>CBCGQ US Equity</t>
  </si>
  <si>
    <t>READER'S DIGEST ASSOCIATION</t>
  </si>
  <si>
    <t>08/24/2009</t>
  </si>
  <si>
    <t>57.92M</t>
  </si>
  <si>
    <t>4126262Q US Equity</t>
  </si>
  <si>
    <t>TAYLOR BEAN &amp; WHITAKER MORTG</t>
  </si>
  <si>
    <t>734.14M</t>
  </si>
  <si>
    <t>3376582Z US Equity</t>
  </si>
  <si>
    <t>CABI DOWNTOWN LLC/EVERGLADES</t>
  </si>
  <si>
    <t>08/18/2009</t>
  </si>
  <si>
    <t>220.99M</t>
  </si>
  <si>
    <t>350.80M</t>
  </si>
  <si>
    <t>3374410Z US Equity</t>
  </si>
  <si>
    <t>RIVER ROAD HOTEL PARTNERS LL</t>
  </si>
  <si>
    <t>08/17/2009</t>
  </si>
  <si>
    <t>152.71M</t>
  </si>
  <si>
    <t>3371447Z US Equity</t>
  </si>
  <si>
    <t>ESCADA USA INC</t>
  </si>
  <si>
    <t>08/14/2009</t>
  </si>
  <si>
    <t>51.20M</t>
  </si>
  <si>
    <t>361.48M</t>
  </si>
  <si>
    <t>3370193Z US Equity</t>
  </si>
  <si>
    <t>ALTRA NEBRASKA LLC</t>
  </si>
  <si>
    <t>08/13/2009</t>
  </si>
  <si>
    <t>Alcohols</t>
  </si>
  <si>
    <t>86.34M</t>
  </si>
  <si>
    <t>3369413Z US Equity</t>
  </si>
  <si>
    <t>CORNERSTONE E&amp;P CO LP</t>
  </si>
  <si>
    <t>08/06/2009</t>
  </si>
  <si>
    <t>12/31/2010</t>
  </si>
  <si>
    <t>86.28M</t>
  </si>
  <si>
    <t>72.22M</t>
  </si>
  <si>
    <t>7348610Z US Equity</t>
  </si>
  <si>
    <t>FINLAY ENTERPRISES INC</t>
  </si>
  <si>
    <t>08/05/2009</t>
  </si>
  <si>
    <t>08/02/2010</t>
  </si>
  <si>
    <t>331.82M</t>
  </si>
  <si>
    <t>385.48M</t>
  </si>
  <si>
    <t>FNLYQ US Equity</t>
  </si>
  <si>
    <t>COOPER-STANDARD HOLDING</t>
  </si>
  <si>
    <t>08/03/2009</t>
  </si>
  <si>
    <t>COSH US Equity</t>
  </si>
  <si>
    <t>COMMERCECONNECT MEDIA HOLDIN</t>
  </si>
  <si>
    <t>09/21/2009</t>
  </si>
  <si>
    <t>3360224Z US Equity</t>
  </si>
  <si>
    <t>PROTOSTAR LTD</t>
  </si>
  <si>
    <t>07/29/2009</t>
  </si>
  <si>
    <t>08.26M</t>
  </si>
  <si>
    <t>485.22M</t>
  </si>
  <si>
    <t>792349Z BH Equity</t>
  </si>
  <si>
    <t>STATION CASINOS INC</t>
  </si>
  <si>
    <t>07/28/2009</t>
  </si>
  <si>
    <t>04.76B</t>
  </si>
  <si>
    <t>05.60B</t>
  </si>
  <si>
    <t>2914808Q US Equity</t>
  </si>
  <si>
    <t>ARCLIN US HOLDINGS INC</t>
  </si>
  <si>
    <t>07/27/2009</t>
  </si>
  <si>
    <t>277.20M</t>
  </si>
  <si>
    <t>3353291Z US Equity</t>
  </si>
  <si>
    <t>STANT PARENT CORP</t>
  </si>
  <si>
    <t>99.45M</t>
  </si>
  <si>
    <t>3353764Z US Equity</t>
  </si>
  <si>
    <t>VINEYARD NATL BANCORP CO</t>
  </si>
  <si>
    <t>07/21/2009</t>
  </si>
  <si>
    <t>02.11M</t>
  </si>
  <si>
    <t>VNBCQ US Equity</t>
  </si>
  <si>
    <t>LLS AMERICA LLC</t>
  </si>
  <si>
    <t>Consumer Microlending</t>
  </si>
  <si>
    <t>11/27/2012</t>
  </si>
  <si>
    <t>3348731Z US Equity</t>
  </si>
  <si>
    <t>ENNIS LAND DEVELOPMENT</t>
  </si>
  <si>
    <t>07/17/2009</t>
  </si>
  <si>
    <t>Manufactured Housing REIT</t>
  </si>
  <si>
    <t>105.54M</t>
  </si>
  <si>
    <t>242.77M</t>
  </si>
  <si>
    <t>3347294Z US Equity</t>
  </si>
  <si>
    <t>OSCIENT PHARMACEUTICALS CORP</t>
  </si>
  <si>
    <t>07/13/2009</t>
  </si>
  <si>
    <t>174.03M</t>
  </si>
  <si>
    <t>183.28M</t>
  </si>
  <si>
    <t>OSCIQ US Equity</t>
  </si>
  <si>
    <t>RG LIQUIDATION INC</t>
  </si>
  <si>
    <t>06/11/2010</t>
  </si>
  <si>
    <t>106.58M</t>
  </si>
  <si>
    <t>285.93M</t>
  </si>
  <si>
    <t>1315181D US Equity</t>
  </si>
  <si>
    <t>JL FRENCH AUTOMOTIVE CASTING</t>
  </si>
  <si>
    <t>09/25/2009</t>
  </si>
  <si>
    <t>82.22M</t>
  </si>
  <si>
    <t>306.69M</t>
  </si>
  <si>
    <t>FREN US Equity</t>
  </si>
  <si>
    <t>NV BROADCASTING LLC</t>
  </si>
  <si>
    <t>57.26M</t>
  </si>
  <si>
    <t>349.50M</t>
  </si>
  <si>
    <t>3342686Z US Equity</t>
  </si>
  <si>
    <t>AURORA OIL &amp; GAS CORP</t>
  </si>
  <si>
    <t>07/12/2009</t>
  </si>
  <si>
    <t>103.78M</t>
  </si>
  <si>
    <t>134.39M</t>
  </si>
  <si>
    <t>AOGSQ US Equity</t>
  </si>
  <si>
    <t>BASHAS INC</t>
  </si>
  <si>
    <t>08/28/2010</t>
  </si>
  <si>
    <t>386.60M</t>
  </si>
  <si>
    <t>271.44M</t>
  </si>
  <si>
    <t>0217141D US Equity</t>
  </si>
  <si>
    <t>CCS MEDICAL INC</t>
  </si>
  <si>
    <t>07/08/2009</t>
  </si>
  <si>
    <t>259.12M</t>
  </si>
  <si>
    <t>583.48M</t>
  </si>
  <si>
    <t>3340065Z US Equity</t>
  </si>
  <si>
    <t>LEAR CORP-OLD</t>
  </si>
  <si>
    <t>07/07/2009</t>
  </si>
  <si>
    <t>05.90B</t>
  </si>
  <si>
    <t>05.31B</t>
  </si>
  <si>
    <t>LEARQ US Equity</t>
  </si>
  <si>
    <t>OPUS WEST CORP</t>
  </si>
  <si>
    <t>07/06/2009</t>
  </si>
  <si>
    <t>03/12/2010</t>
  </si>
  <si>
    <t>244.35M</t>
  </si>
  <si>
    <t>3338228Z US Equity</t>
  </si>
  <si>
    <t>PHOENIX KINGDOM II LLC</t>
  </si>
  <si>
    <t>162.42M</t>
  </si>
  <si>
    <t>3338388Z US Equity</t>
  </si>
  <si>
    <t>GREDE FOUNDRIES INC</t>
  </si>
  <si>
    <t>06/30/2009</t>
  </si>
  <si>
    <t>138.47M</t>
  </si>
  <si>
    <t>174.19M</t>
  </si>
  <si>
    <t>3334899Z US Equity</t>
  </si>
  <si>
    <t>GLOBAL SAFETY TEXTILES HOLDI</t>
  </si>
  <si>
    <t>Textile Products</t>
  </si>
  <si>
    <t>01/08/2010</t>
  </si>
  <si>
    <t>53.38M</t>
  </si>
  <si>
    <t>304.40M</t>
  </si>
  <si>
    <t>3336749Z US Equity</t>
  </si>
  <si>
    <t>BLUFFS LLC/THE</t>
  </si>
  <si>
    <t>06/25/2009</t>
  </si>
  <si>
    <t>54.78M</t>
  </si>
  <si>
    <t>3330050Z US Equity</t>
  </si>
  <si>
    <t>DETROIT PROPERTIES LLC</t>
  </si>
  <si>
    <t>06/24/2009</t>
  </si>
  <si>
    <t>08.81M</t>
  </si>
  <si>
    <t>65.98M</t>
  </si>
  <si>
    <t>3329334Z US Equity</t>
  </si>
  <si>
    <t>UTGR INC</t>
  </si>
  <si>
    <t>06/23/2009</t>
  </si>
  <si>
    <t>11/05/2010</t>
  </si>
  <si>
    <t>54.64M</t>
  </si>
  <si>
    <t>567.88M</t>
  </si>
  <si>
    <t>3327892Z US Equity</t>
  </si>
  <si>
    <t>SEA LAUNCH LTD PARTNERSHIP</t>
  </si>
  <si>
    <t>06/22/2009</t>
  </si>
  <si>
    <t>10/27/2010</t>
  </si>
  <si>
    <t>147.70M</t>
  </si>
  <si>
    <t>3327476Z US Equity</t>
  </si>
  <si>
    <t>FIRST REPUBLIC GROUP REALTY</t>
  </si>
  <si>
    <t>03/18/2011</t>
  </si>
  <si>
    <t>119.42M</t>
  </si>
  <si>
    <t>3328168Z US Equity</t>
  </si>
  <si>
    <t>PROVIDENT ROYALTIES LLC</t>
  </si>
  <si>
    <t>Mineral Mining</t>
  </si>
  <si>
    <t>06/14/2010</t>
  </si>
  <si>
    <t>443.31M</t>
  </si>
  <si>
    <t>466.05M</t>
  </si>
  <si>
    <t>3327564Z US Equity</t>
  </si>
  <si>
    <t>MIG INC</t>
  </si>
  <si>
    <t>06/18/2009</t>
  </si>
  <si>
    <t>54.82M</t>
  </si>
  <si>
    <t>210.18M</t>
  </si>
  <si>
    <t>3325146Z US Equity</t>
  </si>
  <si>
    <t>EDDIE BAUER HOLDINGS INC</t>
  </si>
  <si>
    <t>06/17/2009</t>
  </si>
  <si>
    <t>04/06/2010</t>
  </si>
  <si>
    <t>476.15M</t>
  </si>
  <si>
    <t>426.71M</t>
  </si>
  <si>
    <t>EBHIQ US Equity</t>
  </si>
  <si>
    <t>BUILDING MATERIALS HLDG CORP</t>
  </si>
  <si>
    <t>06/16/2009</t>
  </si>
  <si>
    <t>Building Materials Dealers</t>
  </si>
  <si>
    <t>480.15M</t>
  </si>
  <si>
    <t>481.31M</t>
  </si>
  <si>
    <t>BLGM US Equity</t>
  </si>
  <si>
    <t>EXTENDED STAY AMERICA INC</t>
  </si>
  <si>
    <t>06/15/2009</t>
  </si>
  <si>
    <t>Room Revenue - Hotels</t>
  </si>
  <si>
    <t>10/08/2010</t>
  </si>
  <si>
    <t>07.13B</t>
  </si>
  <si>
    <t>07.67B</t>
  </si>
  <si>
    <t>STAY US Equity</t>
  </si>
  <si>
    <t>FIBROCELL SCIENCE INC</t>
  </si>
  <si>
    <t>ILEIQ US Equity</t>
  </si>
  <si>
    <t>PREMIER INTERNATIONAL HOLDIN</t>
  </si>
  <si>
    <t>06/13/2009</t>
  </si>
  <si>
    <t>Amuse Theme Parks</t>
  </si>
  <si>
    <t>507.87M</t>
  </si>
  <si>
    <t>3320519Z US Equity</t>
  </si>
  <si>
    <t>SIX FLAGS INC</t>
  </si>
  <si>
    <t>03.03B</t>
  </si>
  <si>
    <t>SIXFQ US Equity</t>
  </si>
  <si>
    <t>MAGNACHIP SEMICONDUCTOR SA</t>
  </si>
  <si>
    <t>06/12/2009</t>
  </si>
  <si>
    <t>425.40M</t>
  </si>
  <si>
    <t>3319820Z LX Equity</t>
  </si>
  <si>
    <t>MAGNACHIP SEMICONDUCTOR FINA</t>
  </si>
  <si>
    <t>845.80M</t>
  </si>
  <si>
    <t>3319664Z US Equity</t>
  </si>
  <si>
    <t>HEIDTMAN MINING LLC</t>
  </si>
  <si>
    <t>31.32M</t>
  </si>
  <si>
    <t>92.04M</t>
  </si>
  <si>
    <t>3321091Z US Equity</t>
  </si>
  <si>
    <t>APPALACHIAN FUELS LLC</t>
  </si>
  <si>
    <t>06/11/2009</t>
  </si>
  <si>
    <t>67.78M</t>
  </si>
  <si>
    <t>103.11M</t>
  </si>
  <si>
    <t>393125Z US Equity</t>
  </si>
  <si>
    <t>AMERICAN HOUSING FOUNDATION</t>
  </si>
  <si>
    <t>126.71M</t>
  </si>
  <si>
    <t>42.63M</t>
  </si>
  <si>
    <t>3319599Z US Equity</t>
  </si>
  <si>
    <t>CRESCENT RESOURCES LLC</t>
  </si>
  <si>
    <t>06/10/2009</t>
  </si>
  <si>
    <t>785305Z US Equity</t>
  </si>
  <si>
    <t>FONTAINEBLEAU LAS VEGAS HOLD</t>
  </si>
  <si>
    <t>06/09/2009</t>
  </si>
  <si>
    <t>02.45M</t>
  </si>
  <si>
    <t>3317918Z US Equity</t>
  </si>
  <si>
    <t>BENDER SHIPBUILDING &amp; REPAIR</t>
  </si>
  <si>
    <t>12/27/2010</t>
  </si>
  <si>
    <t>98.32M</t>
  </si>
  <si>
    <t>100.77M</t>
  </si>
  <si>
    <t>0001258D US Equity</t>
  </si>
  <si>
    <t>NU-KOTE INTERNATIONAL INC</t>
  </si>
  <si>
    <t>06/03/2009</t>
  </si>
  <si>
    <t>86.00M</t>
  </si>
  <si>
    <t>26355Z US Equity</t>
  </si>
  <si>
    <t>MID AMERICA AGRI PRODUCTS/HO</t>
  </si>
  <si>
    <t>Seeds &amp; Agriculture Biotech</t>
  </si>
  <si>
    <t>79.85M</t>
  </si>
  <si>
    <t>66.33M</t>
  </si>
  <si>
    <t>3314290Z US Equity</t>
  </si>
  <si>
    <t>MOTORS LIQUIDATION CO</t>
  </si>
  <si>
    <t>06/01/2009</t>
  </si>
  <si>
    <t>03/31/2011</t>
  </si>
  <si>
    <t>82.29B</t>
  </si>
  <si>
    <t>172.81B</t>
  </si>
  <si>
    <t>MTLQQ US Equity</t>
  </si>
  <si>
    <t>DTZ ROCKWOOD LLC</t>
  </si>
  <si>
    <t>01.82M</t>
  </si>
  <si>
    <t>79.65M</t>
  </si>
  <si>
    <t>729866Z US Equity</t>
  </si>
  <si>
    <t>MOTORS LIQUIDATION CO GUC TR</t>
  </si>
  <si>
    <t>27.47B</t>
  </si>
  <si>
    <t>MTLQU US Equity</t>
  </si>
  <si>
    <t>CARAUSTAR INDUSTRIES INC</t>
  </si>
  <si>
    <t>05/31/2009</t>
  </si>
  <si>
    <t>08/20/2009</t>
  </si>
  <si>
    <t>366.82M</t>
  </si>
  <si>
    <t>376.85M</t>
  </si>
  <si>
    <t>CSARQ US Equity</t>
  </si>
  <si>
    <t>R.H. DONNELLEY CORP</t>
  </si>
  <si>
    <t>05/28/2009</t>
  </si>
  <si>
    <t>01/29/2010</t>
  </si>
  <si>
    <t>12.08B</t>
  </si>
  <si>
    <t>12.97B</t>
  </si>
  <si>
    <t>RHDCQ US Equity</t>
  </si>
  <si>
    <t>VISTEON CORP</t>
  </si>
  <si>
    <t>05.32B</t>
  </si>
  <si>
    <t>VC US Equity</t>
  </si>
  <si>
    <t>HUB HOLDING CORP</t>
  </si>
  <si>
    <t>05/27/2009</t>
  </si>
  <si>
    <t>03/10/2011</t>
  </si>
  <si>
    <t>93.03M</t>
  </si>
  <si>
    <t>501373Z US Equity</t>
  </si>
  <si>
    <t>METALDYNE CO LLC</t>
  </si>
  <si>
    <t>19.70M</t>
  </si>
  <si>
    <t>3307922Z US Equity</t>
  </si>
  <si>
    <t>KABUTO ARIZONA PROPERTIES LL</t>
  </si>
  <si>
    <t>05/22/2009</t>
  </si>
  <si>
    <t>64.99M</t>
  </si>
  <si>
    <t>78.81M</t>
  </si>
  <si>
    <t>3305348Z US Equity</t>
  </si>
  <si>
    <t>BANKUNITED FINANCIAL CORP-A</t>
  </si>
  <si>
    <t>02.24M</t>
  </si>
  <si>
    <t>BKUNQ US Equity</t>
  </si>
  <si>
    <t>MAHALO ENERGY USA INC</t>
  </si>
  <si>
    <t>05/21/2009</t>
  </si>
  <si>
    <t>19.91M</t>
  </si>
  <si>
    <t>112.86M</t>
  </si>
  <si>
    <t>3303773Z US Equity</t>
  </si>
  <si>
    <t>ION MEDIA NETWORKS INC-A</t>
  </si>
  <si>
    <t>05/19/2009</t>
  </si>
  <si>
    <t>145.49M</t>
  </si>
  <si>
    <t>IIONQ US Equity</t>
  </si>
  <si>
    <t>YOUNG OIL CORP</t>
  </si>
  <si>
    <t>3300366Z US Equity</t>
  </si>
  <si>
    <t>TXCO RESOURCES INC</t>
  </si>
  <si>
    <t>05/17/2009</t>
  </si>
  <si>
    <t>02/11/2010</t>
  </si>
  <si>
    <t>357.86M</t>
  </si>
  <si>
    <t>331.42M</t>
  </si>
  <si>
    <t>TXCOQ US Equity</t>
  </si>
  <si>
    <t>PETRORIG I PTE LTD</t>
  </si>
  <si>
    <t>476.62M</t>
  </si>
  <si>
    <t>598.81M</t>
  </si>
  <si>
    <t>3299125Z SP Equity</t>
  </si>
  <si>
    <t>PACIFIC ETHANOL HOLDING CO L</t>
  </si>
  <si>
    <t>06/29/2010</t>
  </si>
  <si>
    <t>258.48M</t>
  </si>
  <si>
    <t>269.44M</t>
  </si>
  <si>
    <t>3299141Z US Equity</t>
  </si>
  <si>
    <t>TRILOGY DEVELOPMENT CO LLC</t>
  </si>
  <si>
    <t>05/15/2009</t>
  </si>
  <si>
    <t>830.26k</t>
  </si>
  <si>
    <t>3298037Z US Equity</t>
  </si>
  <si>
    <t>DBSD NORTH AMERICA INC</t>
  </si>
  <si>
    <t>78.57M</t>
  </si>
  <si>
    <t>783.82M</t>
  </si>
  <si>
    <t>3298157Z US Equity</t>
  </si>
  <si>
    <t>NANOGEN INC</t>
  </si>
  <si>
    <t>05/13/2009</t>
  </si>
  <si>
    <t>14.70M</t>
  </si>
  <si>
    <t>41.50M</t>
  </si>
  <si>
    <t>NGEN US Equity</t>
  </si>
  <si>
    <t>KIRK CORP</t>
  </si>
  <si>
    <t>05/12/2009</t>
  </si>
  <si>
    <t>37.90M</t>
  </si>
  <si>
    <t>66.58M</t>
  </si>
  <si>
    <t>0801956D US Equity</t>
  </si>
  <si>
    <t>CAPITAL CORP OF THE WEST</t>
  </si>
  <si>
    <t>05/11/2009</t>
  </si>
  <si>
    <t>02/04/2010</t>
  </si>
  <si>
    <t>06.79M</t>
  </si>
  <si>
    <t>68.10M</t>
  </si>
  <si>
    <t>CCOWQ US Equity</t>
  </si>
  <si>
    <t>HAYES LEMMERZ INTERNATIONAL</t>
  </si>
  <si>
    <t>01.34B</t>
  </si>
  <si>
    <t>HAYZQ US Equity</t>
  </si>
  <si>
    <t>SENCORP</t>
  </si>
  <si>
    <t>05/08/2009</t>
  </si>
  <si>
    <t>06/16/2010</t>
  </si>
  <si>
    <t>3290611Z US Equity</t>
  </si>
  <si>
    <t>01.35M</t>
  </si>
  <si>
    <t>227.06M</t>
  </si>
  <si>
    <t>SK FOODS</t>
  </si>
  <si>
    <t>05/07/2009</t>
  </si>
  <si>
    <t>169.25M</t>
  </si>
  <si>
    <t>212.71M</t>
  </si>
  <si>
    <t>27905Z US Equity</t>
  </si>
  <si>
    <t>STOCK BUILDING SUPPLY HOLDIN</t>
  </si>
  <si>
    <t>05/06/2009</t>
  </si>
  <si>
    <t>936320Z US Equity</t>
  </si>
  <si>
    <t>COYOTES HOCKEY LLC</t>
  </si>
  <si>
    <t>05/05/2009</t>
  </si>
  <si>
    <t>67.10M</t>
  </si>
  <si>
    <t>244.68M</t>
  </si>
  <si>
    <t>0223137D US Equity</t>
  </si>
  <si>
    <t>HILL COUNTRY GALLERIA LP</t>
  </si>
  <si>
    <t>05/04/2009</t>
  </si>
  <si>
    <t>199.88M</t>
  </si>
  <si>
    <t>167.04M</t>
  </si>
  <si>
    <t>3286732Z US Equity</t>
  </si>
  <si>
    <t>ENERGY PARTNERS LTD-OLD</t>
  </si>
  <si>
    <t>05/01/2009</t>
  </si>
  <si>
    <t>560.46M</t>
  </si>
  <si>
    <t>569.41M</t>
  </si>
  <si>
    <t>ERPLQ US Equity</t>
  </si>
  <si>
    <t>TMST INC</t>
  </si>
  <si>
    <t>24.40B</t>
  </si>
  <si>
    <t>24.70B</t>
  </si>
  <si>
    <t>THMRQ US Equity</t>
  </si>
  <si>
    <t>LAUTH INVESTMENT PROPERTIES</t>
  </si>
  <si>
    <t>73.23k</t>
  </si>
  <si>
    <t>299.43M</t>
  </si>
  <si>
    <t>3283517Z US Equity</t>
  </si>
  <si>
    <t>CROWN VILLAGE FARM LLC</t>
  </si>
  <si>
    <t>12/30/2009</t>
  </si>
  <si>
    <t>135.96M</t>
  </si>
  <si>
    <t>131.75M</t>
  </si>
  <si>
    <t>0804879D US Equity</t>
  </si>
  <si>
    <t>OLD CARCO REALTY CO LLC</t>
  </si>
  <si>
    <t>04/30/2009</t>
  </si>
  <si>
    <t>1249132D US Equity</t>
  </si>
  <si>
    <t>CHRYSLER MOTORS LLC</t>
  </si>
  <si>
    <t>39.30B</t>
  </si>
  <si>
    <t>55.20B</t>
  </si>
  <si>
    <t>3283316Z US Equity</t>
  </si>
  <si>
    <t>MARK IV INDUSTRIES INC</t>
  </si>
  <si>
    <t>IV US Equity</t>
  </si>
  <si>
    <t>OLD CARCO LLC</t>
  </si>
  <si>
    <t>21.02B</t>
  </si>
  <si>
    <t>26.86B</t>
  </si>
  <si>
    <t>1045577Z US Equity</t>
  </si>
  <si>
    <t>ADAMAR OF NEW JERSEY INC</t>
  </si>
  <si>
    <t>04/29/2009</t>
  </si>
  <si>
    <t>02.81B</t>
  </si>
  <si>
    <t>04.80B</t>
  </si>
  <si>
    <t>3281779Z US Equity</t>
  </si>
  <si>
    <t>US SHIPPING CORP</t>
  </si>
  <si>
    <t>11/12/2009</t>
  </si>
  <si>
    <t>807.09M</t>
  </si>
  <si>
    <t>737.64M</t>
  </si>
  <si>
    <t>USSPQ US Equity</t>
  </si>
  <si>
    <t>BANEX 1 LLC</t>
  </si>
  <si>
    <t>148.13M</t>
  </si>
  <si>
    <t>3281976Z US Equity</t>
  </si>
  <si>
    <t>VOSC INC/US</t>
  </si>
  <si>
    <t>04/28/2009</t>
  </si>
  <si>
    <t>Brick &amp; Stone Bldg Matl Dealers</t>
  </si>
  <si>
    <t>85.05M</t>
  </si>
  <si>
    <t>1306852D US Equity</t>
  </si>
  <si>
    <t>AMERICAN COMMUNITY NEWSPAPER</t>
  </si>
  <si>
    <t>17.86M</t>
  </si>
  <si>
    <t>112.89M</t>
  </si>
  <si>
    <t>506615Z US Equity</t>
  </si>
  <si>
    <t>PARK LANE I LLC</t>
  </si>
  <si>
    <t>3281074Z US Equity</t>
  </si>
  <si>
    <t>SOURCE INTERLINK COS INC</t>
  </si>
  <si>
    <t>04/27/2009</t>
  </si>
  <si>
    <t>06/19/2009</t>
  </si>
  <si>
    <t>SORCQ US Equity</t>
  </si>
  <si>
    <t>AMARAVATHI LP</t>
  </si>
  <si>
    <t>04/23/2009</t>
  </si>
  <si>
    <t>07/16/2010</t>
  </si>
  <si>
    <t>589.50k</t>
  </si>
  <si>
    <t>135.38M</t>
  </si>
  <si>
    <t>3277310Z US Equity</t>
  </si>
  <si>
    <t>OPUS SOUTH CORP</t>
  </si>
  <si>
    <t>04/22/2009</t>
  </si>
  <si>
    <t>3276229Z US Equity</t>
  </si>
  <si>
    <t>COMMERCIAL CAPITAL INC</t>
  </si>
  <si>
    <t>3276642Z US Equity</t>
  </si>
  <si>
    <t>04/21/2009</t>
  </si>
  <si>
    <t>172.73M</t>
  </si>
  <si>
    <t>241.33M</t>
  </si>
  <si>
    <t>HUMBOLDT CREAMERY LLC</t>
  </si>
  <si>
    <t>86.63M</t>
  </si>
  <si>
    <t>3274848Z US Equity</t>
  </si>
  <si>
    <t>TITLEMAX HOLDINGS LLC</t>
  </si>
  <si>
    <t>04/20/2009</t>
  </si>
  <si>
    <t>Consumer Finance</t>
  </si>
  <si>
    <t>240.96M</t>
  </si>
  <si>
    <t>167.60M</t>
  </si>
  <si>
    <t>3273207Z US Equity</t>
  </si>
  <si>
    <t>DAYTON SUPERIOR CORP</t>
  </si>
  <si>
    <t>04/19/2009</t>
  </si>
  <si>
    <t>288.71M</t>
  </si>
  <si>
    <t>405.87M</t>
  </si>
  <si>
    <t>DSUPQ US Equity</t>
  </si>
  <si>
    <t>GENERAL GROWTH PROPERTIES</t>
  </si>
  <si>
    <t>04/16/2009</t>
  </si>
  <si>
    <t>11/09/2010</t>
  </si>
  <si>
    <t>29.56B</t>
  </si>
  <si>
    <t>27.29B</t>
  </si>
  <si>
    <t>GGP US Equity</t>
  </si>
  <si>
    <t>ABITIBIBOWATER INC</t>
  </si>
  <si>
    <t>08.25B</t>
  </si>
  <si>
    <t>ABWTQ US Equity</t>
  </si>
  <si>
    <t>TEMESCAL CANYON PROPERTIES-8</t>
  </si>
  <si>
    <t>04/14/2009</t>
  </si>
  <si>
    <t>27.80M</t>
  </si>
  <si>
    <t>72.27M</t>
  </si>
  <si>
    <t>3266007Z US Equity</t>
  </si>
  <si>
    <t>SANTEE VILLAGE PARTNERS LLC</t>
  </si>
  <si>
    <t>48.59M</t>
  </si>
  <si>
    <t>3265919Z US Equity</t>
  </si>
  <si>
    <t>ROOSEVELT LOFTS LLC</t>
  </si>
  <si>
    <t>04/13/2009</t>
  </si>
  <si>
    <t>08/20/2011</t>
  </si>
  <si>
    <t>01.54M</t>
  </si>
  <si>
    <t>97.70M</t>
  </si>
  <si>
    <t>3264578Z US Equity</t>
  </si>
  <si>
    <t>NEXPAK CORP</t>
  </si>
  <si>
    <t>04/10/2009</t>
  </si>
  <si>
    <t>30.66M</t>
  </si>
  <si>
    <t>29505Z US Equity</t>
  </si>
  <si>
    <t>AVENTINE RENEWABLE ENER/OLD</t>
  </si>
  <si>
    <t>04/07/2009</t>
  </si>
  <si>
    <t>AVRNQ US Equity</t>
  </si>
  <si>
    <t>GRAPHICS PROPERTIES HOLDINGS</t>
  </si>
  <si>
    <t>04/01/2009</t>
  </si>
  <si>
    <t>Network Storage &amp; Fabric</t>
  </si>
  <si>
    <t>390.46M</t>
  </si>
  <si>
    <t>526.55M</t>
  </si>
  <si>
    <t>SGICQ US Equity</t>
  </si>
  <si>
    <t>03/31/2009</t>
  </si>
  <si>
    <t>171.78M</t>
  </si>
  <si>
    <t>141.78M</t>
  </si>
  <si>
    <t>IDEARC INC-OLD</t>
  </si>
  <si>
    <t>09.52B</t>
  </si>
  <si>
    <t>IDARQ US Equity</t>
  </si>
  <si>
    <t>HERITAGE LAND CO LLC</t>
  </si>
  <si>
    <t>314.16M</t>
  </si>
  <si>
    <t>501.96M</t>
  </si>
  <si>
    <t>3254239Z US Equity</t>
  </si>
  <si>
    <t>USI SENIOR HOLDINGS INC</t>
  </si>
  <si>
    <t>454.20k</t>
  </si>
  <si>
    <t>356.55M</t>
  </si>
  <si>
    <t>USSNZ US Equity</t>
  </si>
  <si>
    <t>SUN-TIMES MEDIA GROUP INC-A</t>
  </si>
  <si>
    <t>479.00M</t>
  </si>
  <si>
    <t>801.00M</t>
  </si>
  <si>
    <t>SUTMQ US Equity</t>
  </si>
  <si>
    <t>CHICAGO NEWSPAPER LIQUIDATIO</t>
  </si>
  <si>
    <t>93.21M</t>
  </si>
  <si>
    <t>1238486D US Equity</t>
  </si>
  <si>
    <t>CRUSADER ENERGY GROUP INC</t>
  </si>
  <si>
    <t>03/30/2009</t>
  </si>
  <si>
    <t>749.98M</t>
  </si>
  <si>
    <t>325.84M</t>
  </si>
  <si>
    <t>CKGRQ US Equity</t>
  </si>
  <si>
    <t>CHARTER COMMUNICATIONS-CL A</t>
  </si>
  <si>
    <t>03/27/2009</t>
  </si>
  <si>
    <t>13.88B</t>
  </si>
  <si>
    <t>24.19B</t>
  </si>
  <si>
    <t>CHTRQ US Equity</t>
  </si>
  <si>
    <t>MERUELO MADDUX PROPERTIES IN</t>
  </si>
  <si>
    <t>07/25/2011</t>
  </si>
  <si>
    <t>681.77M</t>
  </si>
  <si>
    <t>342.02M</t>
  </si>
  <si>
    <t>MMPI US Equity</t>
  </si>
  <si>
    <t>CHARTER COMMUNICATIONS INC-A</t>
  </si>
  <si>
    <t>497.51M</t>
  </si>
  <si>
    <t>498.53M</t>
  </si>
  <si>
    <t>CHTR US Equity</t>
  </si>
  <si>
    <t>BI-LO HOLDINGS LLC</t>
  </si>
  <si>
    <t>03/23/2009</t>
  </si>
  <si>
    <t>05/12/2010</t>
  </si>
  <si>
    <t>511.21M</t>
  </si>
  <si>
    <t>320.53M</t>
  </si>
  <si>
    <t>513294Z US Equity</t>
  </si>
  <si>
    <t>MMC PRECISION HOLDINGS CORP</t>
  </si>
  <si>
    <t>03/22/2009</t>
  </si>
  <si>
    <t>0518748D US Equity</t>
  </si>
  <si>
    <t>AFFINITY GAMING LLC</t>
  </si>
  <si>
    <t>02/05/2010</t>
  </si>
  <si>
    <t>32609Z US Equity</t>
  </si>
  <si>
    <t>ZANTE INC</t>
  </si>
  <si>
    <t>46.99M</t>
  </si>
  <si>
    <t>0276099D US Equity</t>
  </si>
  <si>
    <t>SPORTSMAN'S WAREHOUSE INC</t>
  </si>
  <si>
    <t>03/21/2009</t>
  </si>
  <si>
    <t>315.73M</t>
  </si>
  <si>
    <t>291.06M</t>
  </si>
  <si>
    <t>3498235Z US Equity</t>
  </si>
  <si>
    <t>TRANSMERIDIAN EXPLORATION</t>
  </si>
  <si>
    <t>03/20/2009</t>
  </si>
  <si>
    <t>377.90M</t>
  </si>
  <si>
    <t>451.68M</t>
  </si>
  <si>
    <t>TMYEQ US Equity</t>
  </si>
  <si>
    <t>MEADOWCRAFT INC</t>
  </si>
  <si>
    <t>62.69M</t>
  </si>
  <si>
    <t>110.52M</t>
  </si>
  <si>
    <t>200870Q US Equity</t>
  </si>
  <si>
    <t>WATERFORD LOAN FUND LLC</t>
  </si>
  <si>
    <t>40.37M</t>
  </si>
  <si>
    <t>167.98M</t>
  </si>
  <si>
    <t>1295001D US Equity</t>
  </si>
  <si>
    <t>DRUG FAIR GROUP INC</t>
  </si>
  <si>
    <t>03/18/2009</t>
  </si>
  <si>
    <t>09/01/2010</t>
  </si>
  <si>
    <t>59.94M</t>
  </si>
  <si>
    <t>109.19M</t>
  </si>
  <si>
    <t>3236138Z US Equity</t>
  </si>
  <si>
    <t>CHEMTURA CORP</t>
  </si>
  <si>
    <t>03.06B</t>
  </si>
  <si>
    <t>CEMJQ US Equity</t>
  </si>
  <si>
    <t>FAIRCHILD CORP/THE - CL A</t>
  </si>
  <si>
    <t>01/07/2010</t>
  </si>
  <si>
    <t>89.43M</t>
  </si>
  <si>
    <t>228.10M</t>
  </si>
  <si>
    <t>FA US Equity</t>
  </si>
  <si>
    <t>PRIMUS TELECOMMUNICATIONS GP</t>
  </si>
  <si>
    <t>03/16/2009</t>
  </si>
  <si>
    <t>Wireline Phone Services</t>
  </si>
  <si>
    <t>07/01/2009</t>
  </si>
  <si>
    <t>330.44M</t>
  </si>
  <si>
    <t>791.98M</t>
  </si>
  <si>
    <t>PRTLQ US Equity</t>
  </si>
  <si>
    <t>MASONITE INTERNATIONAL INC</t>
  </si>
  <si>
    <t>02.64B</t>
  </si>
  <si>
    <t>978213Z US Equity</t>
  </si>
  <si>
    <t>MASONITE CORP</t>
  </si>
  <si>
    <t>Jewelry &amp; Watch Wholesalers</t>
  </si>
  <si>
    <t>544.81M</t>
  </si>
  <si>
    <t>MASN US Equity</t>
  </si>
  <si>
    <t>GREENBRIER HOTEL CORP</t>
  </si>
  <si>
    <t>03/12/2009</t>
  </si>
  <si>
    <t>141.76M</t>
  </si>
  <si>
    <t>107.38M</t>
  </si>
  <si>
    <t>3237367Z US Equity</t>
  </si>
  <si>
    <t>GLOBAL OUTREACH SA</t>
  </si>
  <si>
    <t>239.83M</t>
  </si>
  <si>
    <t>52.25M</t>
  </si>
  <si>
    <t>3230177Z US Equity</t>
  </si>
  <si>
    <t>MILACRON INC</t>
  </si>
  <si>
    <t>03/10/2009</t>
  </si>
  <si>
    <t>523.30M</t>
  </si>
  <si>
    <t>752.00M</t>
  </si>
  <si>
    <t>MZIAQ US Equity</t>
  </si>
  <si>
    <t>GULFSTREAM APT PORTFOLIO LLC</t>
  </si>
  <si>
    <t>03.53M</t>
  </si>
  <si>
    <t>169.82M</t>
  </si>
  <si>
    <t>3228052Z US Equity</t>
  </si>
  <si>
    <t>FLEETWOOD ENTERPRISES</t>
  </si>
  <si>
    <t>Recreational Vehicles</t>
  </si>
  <si>
    <t>08/23/2010</t>
  </si>
  <si>
    <t>388.19M</t>
  </si>
  <si>
    <t>435.14M</t>
  </si>
  <si>
    <t>FLTWQ US Equity</t>
  </si>
  <si>
    <t>PACIFIC ENERGY RESOURCES LTD</t>
  </si>
  <si>
    <t>03/09/2009</t>
  </si>
  <si>
    <t>536.37M</t>
  </si>
  <si>
    <t>618.48M</t>
  </si>
  <si>
    <t>PEGX US Equity</t>
  </si>
  <si>
    <t>ST MARY'S HOSPITAL/PASSAIC N</t>
  </si>
  <si>
    <t>63.95M</t>
  </si>
  <si>
    <t>91.63M</t>
  </si>
  <si>
    <t>7592531Z US Equity</t>
  </si>
  <si>
    <t>AF EVANS CO INC</t>
  </si>
  <si>
    <t>03/05/2009</t>
  </si>
  <si>
    <t>74.78M</t>
  </si>
  <si>
    <t>95.48M</t>
  </si>
  <si>
    <t>3222664Z US Equity</t>
  </si>
  <si>
    <t>SOLSTICE LLC</t>
  </si>
  <si>
    <t>67.77M</t>
  </si>
  <si>
    <t>3222800Z US Equity</t>
  </si>
  <si>
    <t>MAGNA ENTERTAINMENT-CLASS A</t>
  </si>
  <si>
    <t>958.59M</t>
  </si>
  <si>
    <t>MECAQ US Equity</t>
  </si>
  <si>
    <t>BETHANY HOLDINGS AUSTIN APAR</t>
  </si>
  <si>
    <t>03/04/2009</t>
  </si>
  <si>
    <t>48.22M</t>
  </si>
  <si>
    <t>55.89M</t>
  </si>
  <si>
    <t>3224694Z US Equity</t>
  </si>
  <si>
    <t>G.I. JOE'S INC</t>
  </si>
  <si>
    <t>121.01M</t>
  </si>
  <si>
    <t>121.35M</t>
  </si>
  <si>
    <t>GIJO US Equity</t>
  </si>
  <si>
    <t>GTS PROPERTY PORTFOLIOS B-3</t>
  </si>
  <si>
    <t>03/03/2009</t>
  </si>
  <si>
    <t>09/08/2010</t>
  </si>
  <si>
    <t>3219690Z US Equity</t>
  </si>
  <si>
    <t>ANDERSON NEWS LLC</t>
  </si>
  <si>
    <t>03/02/2009</t>
  </si>
  <si>
    <t>252.19M</t>
  </si>
  <si>
    <t>219.13M</t>
  </si>
  <si>
    <t>0090903D US Equity</t>
  </si>
  <si>
    <t>SPANSION INC-CLASS A/OLD</t>
  </si>
  <si>
    <t>03/01/2009</t>
  </si>
  <si>
    <t>05/10/2010</t>
  </si>
  <si>
    <t>03.84B</t>
  </si>
  <si>
    <t>02.40B</t>
  </si>
  <si>
    <t>SPSNQ US Equity</t>
  </si>
  <si>
    <t>HALLWOOD ENERGY LP</t>
  </si>
  <si>
    <t>46.22M</t>
  </si>
  <si>
    <t>164.45M</t>
  </si>
  <si>
    <t>3146700Z US Equity</t>
  </si>
  <si>
    <t>ENNSTONE INC</t>
  </si>
  <si>
    <t>02/24/2009</t>
  </si>
  <si>
    <t>137.38M</t>
  </si>
  <si>
    <t>159.38M</t>
  </si>
  <si>
    <t>3209860Z US Equity</t>
  </si>
  <si>
    <t>ADOBE HOLDINGS INC</t>
  </si>
  <si>
    <t>11.13M</t>
  </si>
  <si>
    <t>79.32M</t>
  </si>
  <si>
    <t>3209619Z US Equity</t>
  </si>
  <si>
    <t>CU NATIONAL MORTGAGE LLC</t>
  </si>
  <si>
    <t>02/23/2009</t>
  </si>
  <si>
    <t>17.25M</t>
  </si>
  <si>
    <t>216.98M</t>
  </si>
  <si>
    <t>3255355Z US Equity</t>
  </si>
  <si>
    <t>PHILADELPHIA NEWSPAPERS LLC</t>
  </si>
  <si>
    <t>02/22/2009</t>
  </si>
  <si>
    <t>333.69M</t>
  </si>
  <si>
    <t>432.48M</t>
  </si>
  <si>
    <t>736314Z US Equity</t>
  </si>
  <si>
    <t>RITZ CAMERA CENTERS</t>
  </si>
  <si>
    <t>276.97M</t>
  </si>
  <si>
    <t>172.12M</t>
  </si>
  <si>
    <t>0480Z US Equity</t>
  </si>
  <si>
    <t>02/21/2009</t>
  </si>
  <si>
    <t>08/07/2009</t>
  </si>
  <si>
    <t>596.00M</t>
  </si>
  <si>
    <t>737.00M</t>
  </si>
  <si>
    <t>QIMONDA RICHMOND LLC</t>
  </si>
  <si>
    <t>02/20/2009</t>
  </si>
  <si>
    <t>Analog ICs</t>
  </si>
  <si>
    <t>10/07/2011</t>
  </si>
  <si>
    <t>806.81M</t>
  </si>
  <si>
    <t>3205615Z US Equity</t>
  </si>
  <si>
    <t>WL HOMES LLC</t>
  </si>
  <si>
    <t>02/19/2009</t>
  </si>
  <si>
    <t>372.21M</t>
  </si>
  <si>
    <t>910.90M</t>
  </si>
  <si>
    <t>23423Z US Equity</t>
  </si>
  <si>
    <t>FOAMEX INTERNATIONAL INC</t>
  </si>
  <si>
    <t>02/18/2009</t>
  </si>
  <si>
    <t>363.82M</t>
  </si>
  <si>
    <t>379.71M</t>
  </si>
  <si>
    <t>FMXLQ US Equity</t>
  </si>
  <si>
    <t>BEARINGPOINT INC</t>
  </si>
  <si>
    <t>02.23B</t>
  </si>
  <si>
    <t>BGPTQ US Equity</t>
  </si>
  <si>
    <t>BULK PETROLEUM CORP</t>
  </si>
  <si>
    <t>100.65M</t>
  </si>
  <si>
    <t>123.93M</t>
  </si>
  <si>
    <t>319710Z US Equity</t>
  </si>
  <si>
    <t>SOCIETY OF JESUS OREGON PROV</t>
  </si>
  <si>
    <t>02/17/2009</t>
  </si>
  <si>
    <t>07/26/2011</t>
  </si>
  <si>
    <t>04.82M</t>
  </si>
  <si>
    <t>61.78M</t>
  </si>
  <si>
    <t>1070079D US Equity</t>
  </si>
  <si>
    <t>PACIFIC VALLEY CORP</t>
  </si>
  <si>
    <t>75.08M</t>
  </si>
  <si>
    <t>61.09M</t>
  </si>
  <si>
    <t>3202313Z US Equity</t>
  </si>
  <si>
    <t>TRUMP ENTERTAINMENT RESO/OLD</t>
  </si>
  <si>
    <t>TRMPQ US Equity</t>
  </si>
  <si>
    <t>TCI 2 HOLDINGS LLC</t>
  </si>
  <si>
    <t>492.32M</t>
  </si>
  <si>
    <t>3201184Z US Equity</t>
  </si>
  <si>
    <t>NAILITE INTERNATIONAL</t>
  </si>
  <si>
    <t>02/13/2009</t>
  </si>
  <si>
    <t>14.55M</t>
  </si>
  <si>
    <t>36.31M</t>
  </si>
  <si>
    <t>229734Z US Equity</t>
  </si>
  <si>
    <t>YOUNG BROADCASTING INC-A</t>
  </si>
  <si>
    <t>575.60M</t>
  </si>
  <si>
    <t>980.43M</t>
  </si>
  <si>
    <t>YBTVQ US Equity</t>
  </si>
  <si>
    <t>OLD AII INC</t>
  </si>
  <si>
    <t>02/12/2009</t>
  </si>
  <si>
    <t>06/01/2010</t>
  </si>
  <si>
    <t>03.98B</t>
  </si>
  <si>
    <t>8258290Q US Equity</t>
  </si>
  <si>
    <t>ALERIS INTERNATIONAL INC</t>
  </si>
  <si>
    <t>02.74B</t>
  </si>
  <si>
    <t>8161742Z US Equity</t>
  </si>
  <si>
    <t>MIDWAY GAMES INC</t>
  </si>
  <si>
    <t>Video Games</t>
  </si>
  <si>
    <t>181.22M</t>
  </si>
  <si>
    <t>340.21M</t>
  </si>
  <si>
    <t>MWYGQ US Equity</t>
  </si>
  <si>
    <t>FOOTHILLS TEXAS INC</t>
  </si>
  <si>
    <t>02/11/2009</t>
  </si>
  <si>
    <t>39.46M</t>
  </si>
  <si>
    <t>3195523Z US Equity</t>
  </si>
  <si>
    <t>PLIANT CORP</t>
  </si>
  <si>
    <t>Plastic Containers &amp; Packaging</t>
  </si>
  <si>
    <t>12/03/2009</t>
  </si>
  <si>
    <t>688.61M</t>
  </si>
  <si>
    <t>PLIA US Equity</t>
  </si>
  <si>
    <t>MUZAK HOLDINGS LLC</t>
  </si>
  <si>
    <t>02/10/2009</t>
  </si>
  <si>
    <t>472.62M</t>
  </si>
  <si>
    <t>14320Z US Equity</t>
  </si>
  <si>
    <t>CARITAS HEALTH CARE INC</t>
  </si>
  <si>
    <t>02/06/2009</t>
  </si>
  <si>
    <t>10/24/2012</t>
  </si>
  <si>
    <t>87.23M</t>
  </si>
  <si>
    <t>188.28M</t>
  </si>
  <si>
    <t>3192681Z US Equity</t>
  </si>
  <si>
    <t>BRUNO'S SUPERMARKETS INC</t>
  </si>
  <si>
    <t>02/05/2009</t>
  </si>
  <si>
    <t>10/06/2009</t>
  </si>
  <si>
    <t>73.09M</t>
  </si>
  <si>
    <t>44.88M</t>
  </si>
  <si>
    <t>20708Z US Equity</t>
  </si>
  <si>
    <t>BFW LIQUIDATION LLC</t>
  </si>
  <si>
    <t>3190950Z US Equity</t>
  </si>
  <si>
    <t>SDA INC</t>
  </si>
  <si>
    <t>02/04/2009</t>
  </si>
  <si>
    <t>10/06/2010</t>
  </si>
  <si>
    <t>50.24M</t>
  </si>
  <si>
    <t>9143659Z US Equity</t>
  </si>
  <si>
    <t>BPI ENERGY HOLDINGS INC</t>
  </si>
  <si>
    <t>02/03/2009</t>
  </si>
  <si>
    <t>10.79M</t>
  </si>
  <si>
    <t>78.42M</t>
  </si>
  <si>
    <t>BPIGF US Equity</t>
  </si>
  <si>
    <t>SPECTRUM BRANDS INC/OLD</t>
  </si>
  <si>
    <t>02.15B</t>
  </si>
  <si>
    <t>03.32B</t>
  </si>
  <si>
    <t>SPCBQ US Equity</t>
  </si>
  <si>
    <t>SPECTRUM JUNGLE LABS CORP</t>
  </si>
  <si>
    <t>14.64M</t>
  </si>
  <si>
    <t>02.63B</t>
  </si>
  <si>
    <t>3189272Z US Equity</t>
  </si>
  <si>
    <t>BPI ENERGY INC</t>
  </si>
  <si>
    <t>3189965Z US Equity</t>
  </si>
  <si>
    <t>ENNIS HOMES INC</t>
  </si>
  <si>
    <t>02/02/2009</t>
  </si>
  <si>
    <t>178.19M</t>
  </si>
  <si>
    <t>149.83M</t>
  </si>
  <si>
    <t>3189328Z US Equity</t>
  </si>
  <si>
    <t>CONTECH LLC</t>
  </si>
  <si>
    <t>01/30/2009</t>
  </si>
  <si>
    <t>920928Z US Equity</t>
  </si>
  <si>
    <t>SKYMARK HOLDINGS INC</t>
  </si>
  <si>
    <t>01/28/2009</t>
  </si>
  <si>
    <t>14.26M</t>
  </si>
  <si>
    <t>33.99M</t>
  </si>
  <si>
    <t>SYHI US Equity</t>
  </si>
  <si>
    <t>CASCADE GRAIN PRODUCTS LLC</t>
  </si>
  <si>
    <t>135.02M</t>
  </si>
  <si>
    <t>3185272Z US Equity</t>
  </si>
  <si>
    <t>PRINTING SOLUTIONS LP</t>
  </si>
  <si>
    <t>01/27/2009</t>
  </si>
  <si>
    <t>Office Electronics</t>
  </si>
  <si>
    <t>66.16M</t>
  </si>
  <si>
    <t>0951138D US Equity</t>
  </si>
  <si>
    <t>FULTON HOMES CORP</t>
  </si>
  <si>
    <t>83.20M</t>
  </si>
  <si>
    <t>164.80M</t>
  </si>
  <si>
    <t>3182794Z US Equity</t>
  </si>
  <si>
    <t>SMURFIT-STONE CONTAINER CORP</t>
  </si>
  <si>
    <t>01/26/2009</t>
  </si>
  <si>
    <t>Corrugated Packaging Matl</t>
  </si>
  <si>
    <t>04.59B</t>
  </si>
  <si>
    <t>06.00B</t>
  </si>
  <si>
    <t>SSCCQ US Equity</t>
  </si>
  <si>
    <t>ROYCE INTERNATIONAL INVESTME</t>
  </si>
  <si>
    <t>60.93M</t>
  </si>
  <si>
    <t>3183755Z US Equity</t>
  </si>
  <si>
    <t>HEREFORD BIOFUELS LP</t>
  </si>
  <si>
    <t>01/23/2009</t>
  </si>
  <si>
    <t>Inorganic Base Chemicals</t>
  </si>
  <si>
    <t>249.33M</t>
  </si>
  <si>
    <t>217.38M</t>
  </si>
  <si>
    <t>3179121Z US Equity</t>
  </si>
  <si>
    <t>XMH CORP 1</t>
  </si>
  <si>
    <t>06/01/2014</t>
  </si>
  <si>
    <t>483.11M</t>
  </si>
  <si>
    <t>261.22M</t>
  </si>
  <si>
    <t>HTMXQ US Equity</t>
  </si>
  <si>
    <t>DIAMOND ALEXANDRIA LLC</t>
  </si>
  <si>
    <t>01/22/2009</t>
  </si>
  <si>
    <t>01/03/2011</t>
  </si>
  <si>
    <t>67.27M</t>
  </si>
  <si>
    <t>3177649Z US Equity</t>
  </si>
  <si>
    <t>DAUFUSKIE ISLAND PROPERTIES</t>
  </si>
  <si>
    <t>01/20/2009</t>
  </si>
  <si>
    <t>109.10M</t>
  </si>
  <si>
    <t>88.21M</t>
  </si>
  <si>
    <t>3172114Z US Equity</t>
  </si>
  <si>
    <t>WALL HOMES INC</t>
  </si>
  <si>
    <t>01/17/2009</t>
  </si>
  <si>
    <t>115.83M</t>
  </si>
  <si>
    <t>991652Z US Equity</t>
  </si>
  <si>
    <t>STAR TRIBUNE HOLDINGS CORP</t>
  </si>
  <si>
    <t>01/15/2009</t>
  </si>
  <si>
    <t>01.75M</t>
  </si>
  <si>
    <t>0966604D US Equity</t>
  </si>
  <si>
    <t>STAR TRIBUNE</t>
  </si>
  <si>
    <t>355.41M</t>
  </si>
  <si>
    <t>490.25M</t>
  </si>
  <si>
    <t>872098Z US Equity</t>
  </si>
  <si>
    <t>STRATEGIC RESOURCES ACQUISIT</t>
  </si>
  <si>
    <t>Zinc</t>
  </si>
  <si>
    <t>01.11M</t>
  </si>
  <si>
    <t>74.39M</t>
  </si>
  <si>
    <t>3166709Z US Equity</t>
  </si>
  <si>
    <t>NORTEL NETWORKS CORP</t>
  </si>
  <si>
    <t>01/14/2009</t>
  </si>
  <si>
    <t>Data Networking Equipment</t>
  </si>
  <si>
    <t>05/08/2017</t>
  </si>
  <si>
    <t>08.84B</t>
  </si>
  <si>
    <t>11.97B</t>
  </si>
  <si>
    <t>NRTLQ US Equity</t>
  </si>
  <si>
    <t>GOODY'S LLC</t>
  </si>
  <si>
    <t>01/13/2009</t>
  </si>
  <si>
    <t>11/04/2010</t>
  </si>
  <si>
    <t>206.00M</t>
  </si>
  <si>
    <t>202.00M</t>
  </si>
  <si>
    <t>GDYS US Equity</t>
  </si>
  <si>
    <t>TARRAGON CORP</t>
  </si>
  <si>
    <t>01/12/2009</t>
  </si>
  <si>
    <t>07/06/2010</t>
  </si>
  <si>
    <t>840.69M</t>
  </si>
  <si>
    <t>TARRQ US Equity</t>
  </si>
  <si>
    <t>TRONOX INC-CLASS A</t>
  </si>
  <si>
    <t>533.43M</t>
  </si>
  <si>
    <t>TRXAQ US Equity</t>
  </si>
  <si>
    <t>APEX SILVER MINES LTD</t>
  </si>
  <si>
    <t>03/25/2009</t>
  </si>
  <si>
    <t>721.34M</t>
  </si>
  <si>
    <t>930.91M</t>
  </si>
  <si>
    <t>APXSQ US Equity</t>
  </si>
  <si>
    <t>MERISANT WORLDWIDE INC-IDS</t>
  </si>
  <si>
    <t>01/09/2009</t>
  </si>
  <si>
    <t>Sugar</t>
  </si>
  <si>
    <t>331.08M</t>
  </si>
  <si>
    <t>560.72M</t>
  </si>
  <si>
    <t>MERI US Equity</t>
  </si>
  <si>
    <t>JOHNSON DAIRY LLC</t>
  </si>
  <si>
    <t>01/08/2009</t>
  </si>
  <si>
    <t>Dairy Cattle &amp; Milk Production</t>
  </si>
  <si>
    <t>11/15/2010</t>
  </si>
  <si>
    <t>07.07M</t>
  </si>
  <si>
    <t>3160242Z US Equity</t>
  </si>
  <si>
    <t>CLEARWATER NATURAL RESOURCES</t>
  </si>
  <si>
    <t>01/07/2009</t>
  </si>
  <si>
    <t>09/28/2010</t>
  </si>
  <si>
    <t>448.54k</t>
  </si>
  <si>
    <t>609160Z US Equity</t>
  </si>
  <si>
    <t>LYONDELL CHEMICAL COMPANY</t>
  </si>
  <si>
    <t>01/06/2009</t>
  </si>
  <si>
    <t>27.12B</t>
  </si>
  <si>
    <t>19.34B</t>
  </si>
  <si>
    <t>LYO US Equity</t>
  </si>
  <si>
    <t>SILVER STATE BANCORP</t>
  </si>
  <si>
    <t>69.94M</t>
  </si>
  <si>
    <t>SSBXQ US Equity</t>
  </si>
  <si>
    <t>5925 ALMEDA NORTH TOWER LP</t>
  </si>
  <si>
    <t>01/05/2009</t>
  </si>
  <si>
    <t>114.65M</t>
  </si>
  <si>
    <t>53.08M</t>
  </si>
  <si>
    <t>3156680Z US Equity</t>
  </si>
  <si>
    <t>INTERLAKE MATERIAL HANDLING</t>
  </si>
  <si>
    <t>58.19M</t>
  </si>
  <si>
    <t>80.77M</t>
  </si>
  <si>
    <t>698393Z US Equity</t>
  </si>
  <si>
    <t>SPRING POINTE LLC</t>
  </si>
  <si>
    <t>3156752Z US Equity</t>
  </si>
  <si>
    <t>ACROPOLIS DEVELOPMENT</t>
  </si>
  <si>
    <t>899935Z US Equity</t>
  </si>
  <si>
    <t>RECYCLED PAPER GREETINGS INC</t>
  </si>
  <si>
    <t>01/02/2009</t>
  </si>
  <si>
    <t>275.01M</t>
  </si>
  <si>
    <t>220.87M</t>
  </si>
  <si>
    <t>667933Z US Equity</t>
  </si>
  <si>
    <t>BROADSTRIPE LLC</t>
  </si>
  <si>
    <t>250.05M</t>
  </si>
  <si>
    <t>304.15M</t>
  </si>
  <si>
    <t>15812Z US Equity</t>
  </si>
  <si>
    <t>CONSTAR INTL INC</t>
  </si>
  <si>
    <t>12/30/2008</t>
  </si>
  <si>
    <t>05/29/2009</t>
  </si>
  <si>
    <t>420.00M</t>
  </si>
  <si>
    <t>538.00M</t>
  </si>
  <si>
    <t>8140300Q US Equity</t>
  </si>
  <si>
    <t>AUSAM ENERGY CORP</t>
  </si>
  <si>
    <t>56.29M</t>
  </si>
  <si>
    <t>24.27M</t>
  </si>
  <si>
    <t>AZE CN Equity</t>
  </si>
  <si>
    <t>CHESAPEAKE CORP</t>
  </si>
  <si>
    <t>12/29/2008</t>
  </si>
  <si>
    <t>584.45M</t>
  </si>
  <si>
    <t>608.75M</t>
  </si>
  <si>
    <t>CSKEQ US Equity</t>
  </si>
  <si>
    <t>DHP HOLDINGS II CORP</t>
  </si>
  <si>
    <t>Heating &amp; Cooling Appliances</t>
  </si>
  <si>
    <t>132.50M</t>
  </si>
  <si>
    <t>133.20M</t>
  </si>
  <si>
    <t>3149320Z US Equity</t>
  </si>
  <si>
    <t>GINN-LA QUAIL WEST LTD LLLP</t>
  </si>
  <si>
    <t>12/23/2008</t>
  </si>
  <si>
    <t>214.34k</t>
  </si>
  <si>
    <t>717.58M</t>
  </si>
  <si>
    <t>676775Z LN Equity</t>
  </si>
  <si>
    <t>FJ MANAGEMENT INC</t>
  </si>
  <si>
    <t>12/22/2008</t>
  </si>
  <si>
    <t>640.96M</t>
  </si>
  <si>
    <t>781018Z US Equity</t>
  </si>
  <si>
    <t>POLAROID CORP</t>
  </si>
  <si>
    <t>12/18/2008</t>
  </si>
  <si>
    <t>Camera Equipment</t>
  </si>
  <si>
    <t>28.52M</t>
  </si>
  <si>
    <t>301.82M</t>
  </si>
  <si>
    <t>PRDCQ US Equity</t>
  </si>
  <si>
    <t>TELEMETRIX INC</t>
  </si>
  <si>
    <t>12/16/2008</t>
  </si>
  <si>
    <t>01.05M</t>
  </si>
  <si>
    <t>13.83M</t>
  </si>
  <si>
    <t>TLXTQ US Equity</t>
  </si>
  <si>
    <t>SPECIAL DEVICES INC</t>
  </si>
  <si>
    <t>12/15/2008</t>
  </si>
  <si>
    <t>08/04/2009</t>
  </si>
  <si>
    <t>52.21M</t>
  </si>
  <si>
    <t>108.93M</t>
  </si>
  <si>
    <t>96925Z US Equity</t>
  </si>
  <si>
    <t>CDX GAS INC</t>
  </si>
  <si>
    <t>12/12/2008</t>
  </si>
  <si>
    <t>996.31M</t>
  </si>
  <si>
    <t>831.26M</t>
  </si>
  <si>
    <t>3136855Z US Equity</t>
  </si>
  <si>
    <t>PPI HOLDINGS INC</t>
  </si>
  <si>
    <t>11/15/2011</t>
  </si>
  <si>
    <t>3135392Z US Equity</t>
  </si>
  <si>
    <t>INDUSTRIAL RUBBER PRODUCTS</t>
  </si>
  <si>
    <t>12/11/2008</t>
  </si>
  <si>
    <t>363.96k</t>
  </si>
  <si>
    <t>766.12k</t>
  </si>
  <si>
    <t>INRB US Equity</t>
  </si>
  <si>
    <t>KB TOYS INC</t>
  </si>
  <si>
    <t>270.85k</t>
  </si>
  <si>
    <t>201.29M</t>
  </si>
  <si>
    <t>29231Z US Equity</t>
  </si>
  <si>
    <t>EZ LUBE LLC</t>
  </si>
  <si>
    <t>12/09/2008</t>
  </si>
  <si>
    <t>103.84M</t>
  </si>
  <si>
    <t>107.15M</t>
  </si>
  <si>
    <t>3131493Z US Equity</t>
  </si>
  <si>
    <t>EQUITY MEDIA HOLDINGS CORP</t>
  </si>
  <si>
    <t>12/08/2008</t>
  </si>
  <si>
    <t>63.41M</t>
  </si>
  <si>
    <t>EMDAQ US Equity</t>
  </si>
  <si>
    <t>TRIBUNE CO/OLD</t>
  </si>
  <si>
    <t>12/31/2012</t>
  </si>
  <si>
    <t>07.60B</t>
  </si>
  <si>
    <t>TRB US Equity</t>
  </si>
  <si>
    <t>TEMPE LAND CO LLC</t>
  </si>
  <si>
    <t>12/05/2008</t>
  </si>
  <si>
    <t>380.75k</t>
  </si>
  <si>
    <t>199.04M</t>
  </si>
  <si>
    <t>3126684Z US Equity</t>
  </si>
  <si>
    <t>PFF BANCORP INC</t>
  </si>
  <si>
    <t>08/29/2013</t>
  </si>
  <si>
    <t>156.25M</t>
  </si>
  <si>
    <t>141.27M</t>
  </si>
  <si>
    <t>PFFBQ US Equity</t>
  </si>
  <si>
    <t>A21 INC</t>
  </si>
  <si>
    <t>12/04/2008</t>
  </si>
  <si>
    <t>25.23M</t>
  </si>
  <si>
    <t>30.29M</t>
  </si>
  <si>
    <t>ATWOQ US Equity</t>
  </si>
  <si>
    <t>BALLY TOTAL FITNESS OF GREAT</t>
  </si>
  <si>
    <t>12/03/2008</t>
  </si>
  <si>
    <t>1040536Z US Equity</t>
  </si>
  <si>
    <t>HAWAIIAN TELCOM COMMUNICATIO</t>
  </si>
  <si>
    <t>12/01/2008</t>
  </si>
  <si>
    <t>557790Z US Equity</t>
  </si>
  <si>
    <t>COPIA: THE AMERICAN CENTER F</t>
  </si>
  <si>
    <t>33.09M</t>
  </si>
  <si>
    <t>78.76M</t>
  </si>
  <si>
    <t>3119069Z US Equity</t>
  </si>
  <si>
    <t>PILGRIM'S PRIDE CORP</t>
  </si>
  <si>
    <t>Poultry Products</t>
  </si>
  <si>
    <t>12/28/2009</t>
  </si>
  <si>
    <t>PPC US Equity</t>
  </si>
  <si>
    <t>LANDAMERICA FINANCIAL GROUP</t>
  </si>
  <si>
    <t>11/26/2008</t>
  </si>
  <si>
    <t>03.33B</t>
  </si>
  <si>
    <t>LFGRQ US Equity</t>
  </si>
  <si>
    <t>ECLIPSE AVIATION CORP</t>
  </si>
  <si>
    <t>11/25/2008</t>
  </si>
  <si>
    <t>154539Z US Equity</t>
  </si>
  <si>
    <t>DOWNEY FINANCIAL CORP</t>
  </si>
  <si>
    <t>13.63M</t>
  </si>
  <si>
    <t>200.47M</t>
  </si>
  <si>
    <t>DWNFQ US Equity</t>
  </si>
  <si>
    <t>TERRA NOSTRA RESOURCES CORP</t>
  </si>
  <si>
    <t>29.35M</t>
  </si>
  <si>
    <t>TNROQ US Equity</t>
  </si>
  <si>
    <t>TH AGRICULTURE &amp; NUTRITIION</t>
  </si>
  <si>
    <t>11/24/2008</t>
  </si>
  <si>
    <t>Agricultural Chemicals</t>
  </si>
  <si>
    <t>77.99M</t>
  </si>
  <si>
    <t>576.76M</t>
  </si>
  <si>
    <t>3109942Z US Equity</t>
  </si>
  <si>
    <t>LENOX SALES INC</t>
  </si>
  <si>
    <t>11/23/2008</t>
  </si>
  <si>
    <t>72.26M</t>
  </si>
  <si>
    <t>163.46M</t>
  </si>
  <si>
    <t>3109050Z US Equity</t>
  </si>
  <si>
    <t>FORTICELL BIOSCIENCE INC</t>
  </si>
  <si>
    <t>11/21/2008</t>
  </si>
  <si>
    <t>990.53k</t>
  </si>
  <si>
    <t>08.34M</t>
  </si>
  <si>
    <t>FORBQ US Equity</t>
  </si>
  <si>
    <t>NETVERSANT SOLUTIONS INC</t>
  </si>
  <si>
    <t>11/19/2008</t>
  </si>
  <si>
    <t>33.10k</t>
  </si>
  <si>
    <t>3102574Z US Equity</t>
  </si>
  <si>
    <t>GETRAG TRANSMISSION MANUFACT</t>
  </si>
  <si>
    <t>11/17/2008</t>
  </si>
  <si>
    <t>582.21M</t>
  </si>
  <si>
    <t>3100011Z US Equity</t>
  </si>
  <si>
    <t>ANTIOCH CO/THE</t>
  </si>
  <si>
    <t>11/13/2008</t>
  </si>
  <si>
    <t>66.39M</t>
  </si>
  <si>
    <t>141.14M</t>
  </si>
  <si>
    <t>3094964Z US Equity</t>
  </si>
  <si>
    <t>FRANKLIN BANK CORP/HOUSTON</t>
  </si>
  <si>
    <t>11/12/2008</t>
  </si>
  <si>
    <t>187.13k</t>
  </si>
  <si>
    <t>273.49M</t>
  </si>
  <si>
    <t>FBTXQ US Equity</t>
  </si>
  <si>
    <t>MIDDLE MOUNTAIN 156 LLC</t>
  </si>
  <si>
    <t>20.00M</t>
  </si>
  <si>
    <t>71.44M</t>
  </si>
  <si>
    <t>3093051Z US Equity</t>
  </si>
  <si>
    <t>CIRCUIT CITY STORES INC</t>
  </si>
  <si>
    <t>11/10/2008</t>
  </si>
  <si>
    <t>03.40B</t>
  </si>
  <si>
    <t>02.32B</t>
  </si>
  <si>
    <t>CCTYQ US Equity</t>
  </si>
  <si>
    <t>STORM CAT ENERGY CORP</t>
  </si>
  <si>
    <t>03/16/2011</t>
  </si>
  <si>
    <t>999.91k</t>
  </si>
  <si>
    <t>107.16M</t>
  </si>
  <si>
    <t>SCUEF US Equity</t>
  </si>
  <si>
    <t>ACCENTIA BIOPHARMACEUTICALS</t>
  </si>
  <si>
    <t>Life Science Equipment</t>
  </si>
  <si>
    <t>77.63M</t>
  </si>
  <si>
    <t>ABPI US Equity</t>
  </si>
  <si>
    <t>YELLOWSTONE MOUNTAIN CLUB LL</t>
  </si>
  <si>
    <t>599.95M</t>
  </si>
  <si>
    <t>399.22M</t>
  </si>
  <si>
    <t>3090246Z US Equity</t>
  </si>
  <si>
    <t>MICROISLET INC</t>
  </si>
  <si>
    <t>410.04k</t>
  </si>
  <si>
    <t>13.29M</t>
  </si>
  <si>
    <t>MIIS US Equity</t>
  </si>
  <si>
    <t>NWL HOLDINGS INC</t>
  </si>
  <si>
    <t>170.69M</t>
  </si>
  <si>
    <t>137.44M</t>
  </si>
  <si>
    <t>3090326Z US Equity</t>
  </si>
  <si>
    <t>HAROLD'S STORES INC</t>
  </si>
  <si>
    <t>11/07/2008</t>
  </si>
  <si>
    <t>51.63M</t>
  </si>
  <si>
    <t>HRLSQ US Equity</t>
  </si>
  <si>
    <t>MPC COMPUTERS LLC</t>
  </si>
  <si>
    <t>11/06/2008</t>
  </si>
  <si>
    <t>258.31M</t>
  </si>
  <si>
    <t>277.83M</t>
  </si>
  <si>
    <t>547618Z US Equity</t>
  </si>
  <si>
    <t>VILLAGE HOMES OF COLORADO IN</t>
  </si>
  <si>
    <t>103.90M</t>
  </si>
  <si>
    <t>138.41M</t>
  </si>
  <si>
    <t>3084621Z US Equity</t>
  </si>
  <si>
    <t>BTWW RETAIL LP</t>
  </si>
  <si>
    <t>11/03/2008</t>
  </si>
  <si>
    <t>02/16/2010</t>
  </si>
  <si>
    <t>51.19M</t>
  </si>
  <si>
    <t>47.46M</t>
  </si>
  <si>
    <t>3060831Z US Equity</t>
  </si>
  <si>
    <t>CHAPEAU INC</t>
  </si>
  <si>
    <t>10/31/2008</t>
  </si>
  <si>
    <t>03.00M</t>
  </si>
  <si>
    <t>22.25M</t>
  </si>
  <si>
    <t>CPEU US Equity</t>
  </si>
  <si>
    <t>WHM COPPER MOUNTAIN INVESTME</t>
  </si>
  <si>
    <t>200.01M</t>
  </si>
  <si>
    <t>71.56M</t>
  </si>
  <si>
    <t>3069547Z US Equity</t>
  </si>
  <si>
    <t>VERASUN ENERGY CORP</t>
  </si>
  <si>
    <t>Biofuel Feedstock Suppliers</t>
  </si>
  <si>
    <t>VSUNQ US Equity</t>
  </si>
  <si>
    <t>JANCOR COS INC</t>
  </si>
  <si>
    <t>10/30/2008</t>
  </si>
  <si>
    <t>19.57k</t>
  </si>
  <si>
    <t>117.99M</t>
  </si>
  <si>
    <t>3068511Z US Equity</t>
  </si>
  <si>
    <t>PALADIN HOLDINGS INC</t>
  </si>
  <si>
    <t>PLHI US Equity</t>
  </si>
  <si>
    <t>BROOKE CORP</t>
  </si>
  <si>
    <t>10/28/2008</t>
  </si>
  <si>
    <t>512.86M</t>
  </si>
  <si>
    <t>447.38M</t>
  </si>
  <si>
    <t>BXXXQ US Equity</t>
  </si>
  <si>
    <t>REGENT HOTEL LLC</t>
  </si>
  <si>
    <t>10/27/2008</t>
  </si>
  <si>
    <t>49.14M</t>
  </si>
  <si>
    <t>3063056Z US Equity</t>
  </si>
  <si>
    <t>SEMGROUP HOLDINGS LP</t>
  </si>
  <si>
    <t>10/22/2008</t>
  </si>
  <si>
    <t>180.09M</t>
  </si>
  <si>
    <t>1018233D US Equity</t>
  </si>
  <si>
    <t>METROMEDIA STEAKHOUSES CO LP</t>
  </si>
  <si>
    <t>10/14/2009</t>
  </si>
  <si>
    <t>82.66M</t>
  </si>
  <si>
    <t>240.46M</t>
  </si>
  <si>
    <t>134190Z US Equity</t>
  </si>
  <si>
    <t>GWLS HOLDINGS INC</t>
  </si>
  <si>
    <t>10/20/2008</t>
  </si>
  <si>
    <t>383.00k</t>
  </si>
  <si>
    <t>3052886Z US Equity</t>
  </si>
  <si>
    <t>MODTECH HOLDINGS INC</t>
  </si>
  <si>
    <t>40.92M</t>
  </si>
  <si>
    <t>34.97M</t>
  </si>
  <si>
    <t>MODTQ US Equity</t>
  </si>
  <si>
    <t>TWL CORP</t>
  </si>
  <si>
    <t>10/19/2008</t>
  </si>
  <si>
    <t>TWLO US Equity</t>
  </si>
  <si>
    <t>WORLDSPACE INC-CLASS A</t>
  </si>
  <si>
    <t>10/17/2008</t>
  </si>
  <si>
    <t>307.38M</t>
  </si>
  <si>
    <t>02.12B</t>
  </si>
  <si>
    <t>WRSPQ US Equity</t>
  </si>
  <si>
    <t>EAST CAMERON PARTNERS LP</t>
  </si>
  <si>
    <t>10/16/2008</t>
  </si>
  <si>
    <t>01/18/2011</t>
  </si>
  <si>
    <t>163.83M</t>
  </si>
  <si>
    <t>3048174Z US Equity</t>
  </si>
  <si>
    <t>PAUL REINHART INC</t>
  </si>
  <si>
    <t>10/15/2008</t>
  </si>
  <si>
    <t>Agricultural Products Whslrs</t>
  </si>
  <si>
    <t>04/09/2010</t>
  </si>
  <si>
    <t>143.94M</t>
  </si>
  <si>
    <t>247.42M</t>
  </si>
  <si>
    <t>3046013Z US Equity</t>
  </si>
  <si>
    <t>GAINEY CORP</t>
  </si>
  <si>
    <t>10/14/2008</t>
  </si>
  <si>
    <t>32.63M</t>
  </si>
  <si>
    <t>226.77M</t>
  </si>
  <si>
    <t>3457173Z US Equity</t>
  </si>
  <si>
    <t>GOE LIMA LLC</t>
  </si>
  <si>
    <t>09/16/2010</t>
  </si>
  <si>
    <t>32.74M</t>
  </si>
  <si>
    <t>131.61M</t>
  </si>
  <si>
    <t>1236368D US Equity</t>
  </si>
  <si>
    <t>GAINEY CAPITAL CORP</t>
  </si>
  <si>
    <t>Precious Metals</t>
  </si>
  <si>
    <t>01/01/2009</t>
  </si>
  <si>
    <t>GNYPF US Equity</t>
  </si>
  <si>
    <t>PETTERS CO INC</t>
  </si>
  <si>
    <t>10/11/2008</t>
  </si>
  <si>
    <t>35.37M</t>
  </si>
  <si>
    <t>3041814Z US Equity</t>
  </si>
  <si>
    <t>INTEGRITY BANCSHARES INC</t>
  </si>
  <si>
    <t>10/10/2008</t>
  </si>
  <si>
    <t>94.78k</t>
  </si>
  <si>
    <t>35.45M</t>
  </si>
  <si>
    <t>ITYCQ US Equity</t>
  </si>
  <si>
    <t>CAPITOL HEALTH MANAGEMENT IN</t>
  </si>
  <si>
    <t>10/07/2008</t>
  </si>
  <si>
    <t>37.85M</t>
  </si>
  <si>
    <t>57.47M</t>
  </si>
  <si>
    <t>3035222Z US Equity</t>
  </si>
  <si>
    <t>PAPER INTERNATIONAL INC</t>
  </si>
  <si>
    <t>10/06/2008</t>
  </si>
  <si>
    <t>112.78M</t>
  </si>
  <si>
    <t>549.58M</t>
  </si>
  <si>
    <t>3033205Z US Equity</t>
  </si>
  <si>
    <t>MN AIRLINES LLC</t>
  </si>
  <si>
    <t>09/11/2010</t>
  </si>
  <si>
    <t>108.27M</t>
  </si>
  <si>
    <t>80674Z US Equity</t>
  </si>
  <si>
    <t>ARCHWAY COOKIES LLC</t>
  </si>
  <si>
    <t>92.12M</t>
  </si>
  <si>
    <t>142.96M</t>
  </si>
  <si>
    <t>3122271Z US Equity</t>
  </si>
  <si>
    <t>GATEWAY ETHANOL LLC</t>
  </si>
  <si>
    <t>10/05/2008</t>
  </si>
  <si>
    <t>94.52M</t>
  </si>
  <si>
    <t>93.43M</t>
  </si>
  <si>
    <t>3031932Z US Equity</t>
  </si>
  <si>
    <t>COMFORT CO INC</t>
  </si>
  <si>
    <t>10/03/2008</t>
  </si>
  <si>
    <t>338.41M</t>
  </si>
  <si>
    <t>3029922Z US Equity</t>
  </si>
  <si>
    <t>WREN ALEXANDER INVESTMENTS L</t>
  </si>
  <si>
    <t>05.85M</t>
  </si>
  <si>
    <t>147.72M</t>
  </si>
  <si>
    <t>3031868Z US Equity</t>
  </si>
  <si>
    <t>SURGILIGHT INC</t>
  </si>
  <si>
    <t>10/01/2008</t>
  </si>
  <si>
    <t>15.70k</t>
  </si>
  <si>
    <t>05.89M</t>
  </si>
  <si>
    <t>SLGTQ US Equity</t>
  </si>
  <si>
    <t>BUSINESS LOAN EXPRESS</t>
  </si>
  <si>
    <t>09/30/2008</t>
  </si>
  <si>
    <t>361.12M</t>
  </si>
  <si>
    <t>396.63M</t>
  </si>
  <si>
    <t>0484089D US Equity</t>
  </si>
  <si>
    <t>LAKETOWN WHARF MARKETING COR</t>
  </si>
  <si>
    <t>09/29/2008</t>
  </si>
  <si>
    <t>132.57M</t>
  </si>
  <si>
    <t>272.36M</t>
  </si>
  <si>
    <t>3021638Z US Equity</t>
  </si>
  <si>
    <t>PATRIOT HOMES INC</t>
  </si>
  <si>
    <t>09/28/2008</t>
  </si>
  <si>
    <t>01.72M</t>
  </si>
  <si>
    <t>17.92M</t>
  </si>
  <si>
    <t>3020478Z US Equity</t>
  </si>
  <si>
    <t>BILL HEARD ENTERPRISES INC</t>
  </si>
  <si>
    <t>06.84M</t>
  </si>
  <si>
    <t>213.74M</t>
  </si>
  <si>
    <t>3020334Z US Equity</t>
  </si>
  <si>
    <t>MICHAEL REESE MEDICAL CENTER</t>
  </si>
  <si>
    <t>29.62M</t>
  </si>
  <si>
    <t>3020638Z US Equity</t>
  </si>
  <si>
    <t>WASHINGTON MUTUAL INC</t>
  </si>
  <si>
    <t>09/26/2008</t>
  </si>
  <si>
    <t>Retail Banking</t>
  </si>
  <si>
    <t>32.90B</t>
  </si>
  <si>
    <t>08.17B</t>
  </si>
  <si>
    <t>WAMUQ US Equity</t>
  </si>
  <si>
    <t>RENAISSANCE CUSTOM HOMES LLC</t>
  </si>
  <si>
    <t>09/25/2008</t>
  </si>
  <si>
    <t>01/01/2010</t>
  </si>
  <si>
    <t>68.63M</t>
  </si>
  <si>
    <t>3016016Z US Equity</t>
  </si>
  <si>
    <t>HRP MYRTLE BEACH OPERATIONS</t>
  </si>
  <si>
    <t>09/24/2008</t>
  </si>
  <si>
    <t>305.88M</t>
  </si>
  <si>
    <t>297.05M</t>
  </si>
  <si>
    <t>3013771Z US Equity</t>
  </si>
  <si>
    <t>AMERICAN AMMUNITION INC/CA</t>
  </si>
  <si>
    <t>09/23/2008</t>
  </si>
  <si>
    <t>400.00k</t>
  </si>
  <si>
    <t>01.97M</t>
  </si>
  <si>
    <t>AAMUQ US Equity</t>
  </si>
  <si>
    <t>LINCOLN LOGS LTD</t>
  </si>
  <si>
    <t>09/19/2008</t>
  </si>
  <si>
    <t>05.93M</t>
  </si>
  <si>
    <t>09.14M</t>
  </si>
  <si>
    <t>LCLGQ US Equity</t>
  </si>
  <si>
    <t>BERKELEY PREMIUM NUTRACEUTIC</t>
  </si>
  <si>
    <t>09/16/2008</t>
  </si>
  <si>
    <t>05.49M</t>
  </si>
  <si>
    <t>479.13M</t>
  </si>
  <si>
    <t>2999198Z US Equity</t>
  </si>
  <si>
    <t>GCC REALTY CO LLC</t>
  </si>
  <si>
    <t>09/15/2008</t>
  </si>
  <si>
    <t>14.75M</t>
  </si>
  <si>
    <t>61.37M</t>
  </si>
  <si>
    <t>2998438Z AU Equity</t>
  </si>
  <si>
    <t>LEHMAN BROTHERS HOLDINGS INC</t>
  </si>
  <si>
    <t>03/06/2012</t>
  </si>
  <si>
    <t>639.43B</t>
  </si>
  <si>
    <t>613.16B</t>
  </si>
  <si>
    <t>LEHMQ US Equity</t>
  </si>
  <si>
    <t>MOTOR COACH INDS INTL INC</t>
  </si>
  <si>
    <t>Commercial Vehicles Mfg</t>
  </si>
  <si>
    <t>04/17/2009</t>
  </si>
  <si>
    <t>331.33M</t>
  </si>
  <si>
    <t>699.22M</t>
  </si>
  <si>
    <t>1361Q US Equity</t>
  </si>
  <si>
    <t>EAGLE VENTURES INTERNATIONAL</t>
  </si>
  <si>
    <t>09/10/2008</t>
  </si>
  <si>
    <t>EGVIQ US Equity</t>
  </si>
  <si>
    <t>MATTRESS DISCOUNTERS CORP</t>
  </si>
  <si>
    <t>16.92M</t>
  </si>
  <si>
    <t>31.02M</t>
  </si>
  <si>
    <t>15598Z US Equity</t>
  </si>
  <si>
    <t>BOOM DRILLING INC</t>
  </si>
  <si>
    <t>09/08/2008</t>
  </si>
  <si>
    <t>110.01M</t>
  </si>
  <si>
    <t>105.87M</t>
  </si>
  <si>
    <t>2986507Z US Equity</t>
  </si>
  <si>
    <t>LUMINENT MORTGAGE CAPITAL</t>
  </si>
  <si>
    <t>09/05/2008</t>
  </si>
  <si>
    <t>07/14/2009</t>
  </si>
  <si>
    <t>01.71M</t>
  </si>
  <si>
    <t>372.17M</t>
  </si>
  <si>
    <t>LUMCQ US Equity</t>
  </si>
  <si>
    <t>REHRIG INTERNATIONAL INC</t>
  </si>
  <si>
    <t>17.89M</t>
  </si>
  <si>
    <t>31.75M</t>
  </si>
  <si>
    <t>2983748Z US Equity</t>
  </si>
  <si>
    <t>SHELLS SEAFOOD RESTAURANTS</t>
  </si>
  <si>
    <t>09/02/2008</t>
  </si>
  <si>
    <t>05.25M</t>
  </si>
  <si>
    <t>05.76M</t>
  </si>
  <si>
    <t>SHLLQ US Equity</t>
  </si>
  <si>
    <t>CHA HAWAII LLC</t>
  </si>
  <si>
    <t>08/29/2008</t>
  </si>
  <si>
    <t>08/17/2010</t>
  </si>
  <si>
    <t>90.44M</t>
  </si>
  <si>
    <t>101.66M</t>
  </si>
  <si>
    <t>3049559Z US Equity</t>
  </si>
  <si>
    <t>PORTOLA PACKAGING INC</t>
  </si>
  <si>
    <t>08/27/2008</t>
  </si>
  <si>
    <t>164.27M</t>
  </si>
  <si>
    <t>267.61M</t>
  </si>
  <si>
    <t>6390Z US Equity</t>
  </si>
  <si>
    <t>CADENCE INNOVATION LLC</t>
  </si>
  <si>
    <t>08/26/2008</t>
  </si>
  <si>
    <t>225.22M</t>
  </si>
  <si>
    <t>212.00M</t>
  </si>
  <si>
    <t>921448Z US Equity</t>
  </si>
  <si>
    <t>PONTIAC GENERAL HOSPITAL AND</t>
  </si>
  <si>
    <t>26.34M</t>
  </si>
  <si>
    <t>67.23M</t>
  </si>
  <si>
    <t>2968788Z US Equity</t>
  </si>
  <si>
    <t>MRS FIELDS ORIGINAL COOKIES</t>
  </si>
  <si>
    <t>08/24/2008</t>
  </si>
  <si>
    <t>Baked Goods</t>
  </si>
  <si>
    <t>10/24/2008</t>
  </si>
  <si>
    <t>135.00M</t>
  </si>
  <si>
    <t>261.00M</t>
  </si>
  <si>
    <t>9187Z US Equity</t>
  </si>
  <si>
    <t>HINES HORTICULTURE INC</t>
  </si>
  <si>
    <t>08/20/2008</t>
  </si>
  <si>
    <t>30.07k</t>
  </si>
  <si>
    <t>218.05M</t>
  </si>
  <si>
    <t>HORTQ US Equity</t>
  </si>
  <si>
    <t>AFFINITY TECHNOLOGY GROUP</t>
  </si>
  <si>
    <t>08/19/2008</t>
  </si>
  <si>
    <t>09.45k</t>
  </si>
  <si>
    <t>04.98M</t>
  </si>
  <si>
    <t>AFFI US Equity</t>
  </si>
  <si>
    <t>NASHVILLE SENIOR LIVING LLC</t>
  </si>
  <si>
    <t>08/17/2008</t>
  </si>
  <si>
    <t>07.31M</t>
  </si>
  <si>
    <t>60.90M</t>
  </si>
  <si>
    <t>2957144Z US Equity</t>
  </si>
  <si>
    <t>TARO PROPERTIES ARIZONA I LL</t>
  </si>
  <si>
    <t>08/13/2008</t>
  </si>
  <si>
    <t>98.42M</t>
  </si>
  <si>
    <t>132.95M</t>
  </si>
  <si>
    <t>2951996Z US Equity</t>
  </si>
  <si>
    <t>INTERMET CORP</t>
  </si>
  <si>
    <t>08/12/2008</t>
  </si>
  <si>
    <t>175.71M</t>
  </si>
  <si>
    <t>INMT US Equity</t>
  </si>
  <si>
    <t>ATLANTIS PLASTICS INC-CL A</t>
  </si>
  <si>
    <t>08/10/2008</t>
  </si>
  <si>
    <t>Plastic Packaging Film &amp; Sheet</t>
  </si>
  <si>
    <t>206.40M</t>
  </si>
  <si>
    <t>253.90M</t>
  </si>
  <si>
    <t>ATPL US Equity</t>
  </si>
  <si>
    <t>CONTINENTALAFA DISPENSING CO</t>
  </si>
  <si>
    <t>08/07/2008</t>
  </si>
  <si>
    <t>18.00M</t>
  </si>
  <si>
    <t>81717Z US Equity</t>
  </si>
  <si>
    <t>ASCENDIA BRANDS INC</t>
  </si>
  <si>
    <t>08/05/2008</t>
  </si>
  <si>
    <t>11.31k</t>
  </si>
  <si>
    <t>280.19M</t>
  </si>
  <si>
    <t>ASCBQ US Equity</t>
  </si>
  <si>
    <t>BSCV INC</t>
  </si>
  <si>
    <t>08/04/2008</t>
  </si>
  <si>
    <t>19.18M</t>
  </si>
  <si>
    <t>196.23M</t>
  </si>
  <si>
    <t>1224738D US Equity</t>
  </si>
  <si>
    <t>WCI COMMUNITIES INC</t>
  </si>
  <si>
    <t>01.92B</t>
  </si>
  <si>
    <t>WCIC US Equity</t>
  </si>
  <si>
    <t>INDYMAC BANCORP INC</t>
  </si>
  <si>
    <t>07/31/2008</t>
  </si>
  <si>
    <t>20.40M</t>
  </si>
  <si>
    <t>442.64M</t>
  </si>
  <si>
    <t>IDMCQ US Equity</t>
  </si>
  <si>
    <t>NEW CENTURY ENERGY CORP</t>
  </si>
  <si>
    <t>07/28/2008</t>
  </si>
  <si>
    <t>51.90M</t>
  </si>
  <si>
    <t>75.33M</t>
  </si>
  <si>
    <t>NCEYQ US Equity</t>
  </si>
  <si>
    <t>CIPRICO INC</t>
  </si>
  <si>
    <t>06.91M</t>
  </si>
  <si>
    <t>07.81M</t>
  </si>
  <si>
    <t>CPCIQ US Equity</t>
  </si>
  <si>
    <t>TI ACQUISITION LLC</t>
  </si>
  <si>
    <t>07/27/2008</t>
  </si>
  <si>
    <t>42.46M</t>
  </si>
  <si>
    <t>55.85M</t>
  </si>
  <si>
    <t>2918618Z US Equity</t>
  </si>
  <si>
    <t>FEARLESS INTERNATIONAL INC</t>
  </si>
  <si>
    <t>07/23/2008</t>
  </si>
  <si>
    <t>05.60M</t>
  </si>
  <si>
    <t>08.27M</t>
  </si>
  <si>
    <t>FRLE US Equity</t>
  </si>
  <si>
    <t>COMMISSARY OPERATIONS INC</t>
  </si>
  <si>
    <t>07/22/2008</t>
  </si>
  <si>
    <t>50.23M</t>
  </si>
  <si>
    <t>61.26M</t>
  </si>
  <si>
    <t>28795Z US Equity</t>
  </si>
  <si>
    <t>SEMCRUDE LP</t>
  </si>
  <si>
    <t>06.14B</t>
  </si>
  <si>
    <t>07.53B</t>
  </si>
  <si>
    <t>2841280Z US Equity</t>
  </si>
  <si>
    <t>MARINE CENTER INC</t>
  </si>
  <si>
    <t>07/17/2008</t>
  </si>
  <si>
    <t>24.03M</t>
  </si>
  <si>
    <t>47.09M</t>
  </si>
  <si>
    <t>2906396Z US Equity</t>
  </si>
  <si>
    <t>LAKE AT LAS VEGAS JOINT VENT</t>
  </si>
  <si>
    <t>07/15/2010</t>
  </si>
  <si>
    <t>191.26M</t>
  </si>
  <si>
    <t>728.40M</t>
  </si>
  <si>
    <t>2909278Z US Equity</t>
  </si>
  <si>
    <t>HAMILTON CREEK LLC</t>
  </si>
  <si>
    <t>07/16/2008</t>
  </si>
  <si>
    <t>59.05M</t>
  </si>
  <si>
    <t>57.10M</t>
  </si>
  <si>
    <t>2904523Z US Equity</t>
  </si>
  <si>
    <t>07/15/2008</t>
  </si>
  <si>
    <t>523.00M</t>
  </si>
  <si>
    <t>390365Q US Equity</t>
  </si>
  <si>
    <t>PIERRE FOODS INC</t>
  </si>
  <si>
    <t>349.46M</t>
  </si>
  <si>
    <t>441.29M</t>
  </si>
  <si>
    <t>1013712Q US Equity</t>
  </si>
  <si>
    <t>SHOE PAVILION INC</t>
  </si>
  <si>
    <t>51.54M</t>
  </si>
  <si>
    <t>21.61M</t>
  </si>
  <si>
    <t>SHOEQ US Equity</t>
  </si>
  <si>
    <t>ACG HOLDINGS INC</t>
  </si>
  <si>
    <t>214.90M</t>
  </si>
  <si>
    <t>499.30M</t>
  </si>
  <si>
    <t>2901294Z US Equity</t>
  </si>
  <si>
    <t>LEHIGH COAL &amp; NAVIGATION CO</t>
  </si>
  <si>
    <t>57.07M</t>
  </si>
  <si>
    <t>35.39M</t>
  </si>
  <si>
    <t>LEHI US Equity</t>
  </si>
  <si>
    <t>WESTERN NONWOVENS INC</t>
  </si>
  <si>
    <t>07/14/2008</t>
  </si>
  <si>
    <t>07.79M</t>
  </si>
  <si>
    <t>86.23M</t>
  </si>
  <si>
    <t>987164Z US Equity</t>
  </si>
  <si>
    <t>TOWER PARK PROPERTIES LLC</t>
  </si>
  <si>
    <t>07/11/2008</t>
  </si>
  <si>
    <t>90.00M</t>
  </si>
  <si>
    <t>63.34M</t>
  </si>
  <si>
    <t>1281157D US Equity</t>
  </si>
  <si>
    <t>STEVE &amp; BARRY'S MANHATTAN LL</t>
  </si>
  <si>
    <t>07/09/2008</t>
  </si>
  <si>
    <t>01.37M</t>
  </si>
  <si>
    <t>166.40M</t>
  </si>
  <si>
    <t>2894742Z US Equity</t>
  </si>
  <si>
    <t>SYNTAX-BRILLIAN CORP</t>
  </si>
  <si>
    <t>07/08/2008</t>
  </si>
  <si>
    <t>259.39M</t>
  </si>
  <si>
    <t>BRLCQ US Equity</t>
  </si>
  <si>
    <t>PRINTERS ROW LLC</t>
  </si>
  <si>
    <t>07/03/2008</t>
  </si>
  <si>
    <t>229.21k</t>
  </si>
  <si>
    <t>40.57M</t>
  </si>
  <si>
    <t>2887188Z US Equity</t>
  </si>
  <si>
    <t>RIVER OAKS MEDICAL CENTER LP</t>
  </si>
  <si>
    <t>06/23/2008</t>
  </si>
  <si>
    <t>86.54M</t>
  </si>
  <si>
    <t>79.58M</t>
  </si>
  <si>
    <t>2892553Z US Equity</t>
  </si>
  <si>
    <t>CARUSO HOMES INC</t>
  </si>
  <si>
    <t>16.11M</t>
  </si>
  <si>
    <t>115.81M</t>
  </si>
  <si>
    <t>2870414Z US Equity</t>
  </si>
  <si>
    <t>MODERN CONTINENTAL CONSTRUCT</t>
  </si>
  <si>
    <t>70.29M</t>
  </si>
  <si>
    <t>2869766Z US Equity</t>
  </si>
  <si>
    <t>PROGRESSIVE MOLDED PRODUCTS</t>
  </si>
  <si>
    <t>06/20/2008</t>
  </si>
  <si>
    <t>2867628Z CN Equity</t>
  </si>
  <si>
    <t>FREMONT GENERAL CORP</t>
  </si>
  <si>
    <t>06/18/2008</t>
  </si>
  <si>
    <t>643.18M</t>
  </si>
  <si>
    <t>320.63M</t>
  </si>
  <si>
    <t>FMNTQ US Equity</t>
  </si>
  <si>
    <t>GEMINI CARGO LOGISTICS INC</t>
  </si>
  <si>
    <t>320.20k</t>
  </si>
  <si>
    <t>37.08M</t>
  </si>
  <si>
    <t>2863658Z US Equity</t>
  </si>
  <si>
    <t>EARTHFIRST TECHNOLOGIES INC</t>
  </si>
  <si>
    <t>06/13/2008</t>
  </si>
  <si>
    <t>05.95M</t>
  </si>
  <si>
    <t>22.36M</t>
  </si>
  <si>
    <t>EFTI US Equity</t>
  </si>
  <si>
    <t>MATRIX DEVELOPMENT CORP</t>
  </si>
  <si>
    <t>06/10/2008</t>
  </si>
  <si>
    <t>182.46M</t>
  </si>
  <si>
    <t>188.55M</t>
  </si>
  <si>
    <t>2853080Z US Equity</t>
  </si>
  <si>
    <t>GOODY'S FAMILY CLOTHING INC</t>
  </si>
  <si>
    <t>06/09/2008</t>
  </si>
  <si>
    <t>588.67M</t>
  </si>
  <si>
    <t>603.44M</t>
  </si>
  <si>
    <t>1224747D US Equity</t>
  </si>
  <si>
    <t>NEWHALL LAND DEVELOPMENT LLC</t>
  </si>
  <si>
    <t>06/08/2008</t>
  </si>
  <si>
    <t>07/31/2009</t>
  </si>
  <si>
    <t>06.48M</t>
  </si>
  <si>
    <t>877968Z US Equity</t>
  </si>
  <si>
    <t>DISTRIBUTED ENERGY SYSTEMS</t>
  </si>
  <si>
    <t>06/04/2008</t>
  </si>
  <si>
    <t>16.83M</t>
  </si>
  <si>
    <t>65.55M</t>
  </si>
  <si>
    <t>DESCQ US Equity</t>
  </si>
  <si>
    <t>1PM INDUSTRIES INC</t>
  </si>
  <si>
    <t>06/02/2008</t>
  </si>
  <si>
    <t>Cannabis</t>
  </si>
  <si>
    <t>35.96M</t>
  </si>
  <si>
    <t>OPMZ US Equity</t>
  </si>
  <si>
    <t>UNI-MARTS LLC</t>
  </si>
  <si>
    <t>05/29/2008</t>
  </si>
  <si>
    <t>Convenience Stores</t>
  </si>
  <si>
    <t>49.83M</t>
  </si>
  <si>
    <t>2836469Z US Equity</t>
  </si>
  <si>
    <t>GREEKTOWN HOLDINGS LLC</t>
  </si>
  <si>
    <t>399.87M</t>
  </si>
  <si>
    <t>474.73M</t>
  </si>
  <si>
    <t>2837882Z US Equity</t>
  </si>
  <si>
    <t>MIRABILIS VENTURES INC</t>
  </si>
  <si>
    <t>05/27/2008</t>
  </si>
  <si>
    <t>27.15M</t>
  </si>
  <si>
    <t>221.09M</t>
  </si>
  <si>
    <t>705782Z US Equity</t>
  </si>
  <si>
    <t>JEVIC HOLDING CORP</t>
  </si>
  <si>
    <t>05/20/2008</t>
  </si>
  <si>
    <t>54.26M</t>
  </si>
  <si>
    <t>2823930Z US Equity</t>
  </si>
  <si>
    <t>BHM TECHNOLOGIES HOLDINGS IN</t>
  </si>
  <si>
    <t>05/19/2008</t>
  </si>
  <si>
    <t>336.51M</t>
  </si>
  <si>
    <t>2823226Z US Equity</t>
  </si>
  <si>
    <t>STEAKHOUSE PARTNERS INC</t>
  </si>
  <si>
    <t>05/15/2008</t>
  </si>
  <si>
    <t>16.40M</t>
  </si>
  <si>
    <t>26.01M</t>
  </si>
  <si>
    <t>STKPQ US Equity</t>
  </si>
  <si>
    <t>IDLEAIRE TECHNOLOGIES CORP</t>
  </si>
  <si>
    <t>05/12/2008</t>
  </si>
  <si>
    <t>210.88M</t>
  </si>
  <si>
    <t>303.62M</t>
  </si>
  <si>
    <t>2240763Z US Equity</t>
  </si>
  <si>
    <t>PAPPAS TELECASTING INC</t>
  </si>
  <si>
    <t>05/10/2008</t>
  </si>
  <si>
    <t>147.03M</t>
  </si>
  <si>
    <t>333.46M</t>
  </si>
  <si>
    <t>2812487Z US Equity</t>
  </si>
  <si>
    <t>HILEX POLY CO LLC</t>
  </si>
  <si>
    <t>05/06/2008</t>
  </si>
  <si>
    <t>323.63M</t>
  </si>
  <si>
    <t>347.84M</t>
  </si>
  <si>
    <t>640289Z US Equity</t>
  </si>
  <si>
    <t>SOLAR COSMETIC LABS INC</t>
  </si>
  <si>
    <t>13.93M</t>
  </si>
  <si>
    <t>50.93M</t>
  </si>
  <si>
    <t>2808483Z US Equity</t>
  </si>
  <si>
    <t>CEDAR FUNDING INC</t>
  </si>
  <si>
    <t>211.45k</t>
  </si>
  <si>
    <t>264.23M</t>
  </si>
  <si>
    <t>2831997Z US Equity</t>
  </si>
  <si>
    <t>TROPICANA ENTERTAINMENT LLC</t>
  </si>
  <si>
    <t>05/05/2008</t>
  </si>
  <si>
    <t>03/08/2010</t>
  </si>
  <si>
    <t>2725750Z US Equity</t>
  </si>
  <si>
    <t>LINENS 'N THINGS INC</t>
  </si>
  <si>
    <t>05/02/2008</t>
  </si>
  <si>
    <t>0848457D US Equity</t>
  </si>
  <si>
    <t>SF HOTELS INC DOUBLETREE MIA</t>
  </si>
  <si>
    <t>05/01/2008</t>
  </si>
  <si>
    <t>08.60M</t>
  </si>
  <si>
    <t>95.86M</t>
  </si>
  <si>
    <t>2803583Z US Equity</t>
  </si>
  <si>
    <t>TARPON INDUSTRIES INC</t>
  </si>
  <si>
    <t>04/29/2008</t>
  </si>
  <si>
    <t>03.82M</t>
  </si>
  <si>
    <t>16.08M</t>
  </si>
  <si>
    <t>TPOSQ US Equity</t>
  </si>
  <si>
    <t>HOME INTERIORS &amp; GIFTS INC</t>
  </si>
  <si>
    <t>Multi-Level Marketing</t>
  </si>
  <si>
    <t>88.65M</t>
  </si>
  <si>
    <t>510.45M</t>
  </si>
  <si>
    <t>9863Z US Equity</t>
  </si>
  <si>
    <t>EMPIRE LAND LLC</t>
  </si>
  <si>
    <t>04/25/2008</t>
  </si>
  <si>
    <t>05.15M</t>
  </si>
  <si>
    <t>465.74M</t>
  </si>
  <si>
    <t>2776580Z US Equity</t>
  </si>
  <si>
    <t>VERSO TECHNOLOGIES INC</t>
  </si>
  <si>
    <t>Communications Equipment</t>
  </si>
  <si>
    <t>34.26M</t>
  </si>
  <si>
    <t>36.66M</t>
  </si>
  <si>
    <t>VRSOQ US Equity</t>
  </si>
  <si>
    <t>SUPERIOR OFFSHORE INTERNATIO</t>
  </si>
  <si>
    <t>04/24/2008</t>
  </si>
  <si>
    <t>300.53M</t>
  </si>
  <si>
    <t>DEEPQ US Equity</t>
  </si>
  <si>
    <t>KIMBALL HILL HOMES INC</t>
  </si>
  <si>
    <t>04/23/2008</t>
  </si>
  <si>
    <t>03/24/2009</t>
  </si>
  <si>
    <t>795.47M</t>
  </si>
  <si>
    <t>631.87M</t>
  </si>
  <si>
    <t>612787Z US Equity</t>
  </si>
  <si>
    <t>REDENVELOPE INC</t>
  </si>
  <si>
    <t>04/17/2008</t>
  </si>
  <si>
    <t>15.30M</t>
  </si>
  <si>
    <t>REDEQ US Equity</t>
  </si>
  <si>
    <t>CERES CAPITAL PARTNERS LLC</t>
  </si>
  <si>
    <t>06/06/2008</t>
  </si>
  <si>
    <t>01.63M</t>
  </si>
  <si>
    <t>68623Z US Equity</t>
  </si>
  <si>
    <t>FASHION HOUSE HOLDINGS INC/T</t>
  </si>
  <si>
    <t>04/16/2008</t>
  </si>
  <si>
    <t>Women's Footwear</t>
  </si>
  <si>
    <t>12.92M</t>
  </si>
  <si>
    <t>FHHIQ US Equity</t>
  </si>
  <si>
    <t>OLD DELAWARE JEWELS INC</t>
  </si>
  <si>
    <t>04/15/2008</t>
  </si>
  <si>
    <t>11/10/2009</t>
  </si>
  <si>
    <t>08.55M</t>
  </si>
  <si>
    <t>134.81M</t>
  </si>
  <si>
    <t>1085442D US Equity</t>
  </si>
  <si>
    <t>KEYS FITNESS PRODUCTS</t>
  </si>
  <si>
    <t>04/14/2008</t>
  </si>
  <si>
    <t>11.70M</t>
  </si>
  <si>
    <t>28.01M</t>
  </si>
  <si>
    <t>523065Z US Equity</t>
  </si>
  <si>
    <t>RCS-CHANDLER LLC</t>
  </si>
  <si>
    <t>04/11/2008</t>
  </si>
  <si>
    <t>40.00M</t>
  </si>
  <si>
    <t>1087050D US Equity</t>
  </si>
  <si>
    <t>FRONTIER AIRLINES HOLDINGS</t>
  </si>
  <si>
    <t>04/10/2008</t>
  </si>
  <si>
    <t>98.33M</t>
  </si>
  <si>
    <t>FRNTQ US Equity</t>
  </si>
  <si>
    <t>CFM U.S. CORP</t>
  </si>
  <si>
    <t>04/09/2008</t>
  </si>
  <si>
    <t>91.32M</t>
  </si>
  <si>
    <t>2760344Z US Equity</t>
  </si>
  <si>
    <t>EDUCATION RESOURCES INSTITUT</t>
  </si>
  <si>
    <t>04/07/2008</t>
  </si>
  <si>
    <t>19.60M</t>
  </si>
  <si>
    <t>2758198Z US Equity</t>
  </si>
  <si>
    <t>SKYBUS AIRLINES INC</t>
  </si>
  <si>
    <t>04/05/2008</t>
  </si>
  <si>
    <t>121.34M</t>
  </si>
  <si>
    <t>103.28M</t>
  </si>
  <si>
    <t>710682Z US Equity</t>
  </si>
  <si>
    <t>VICORP RESTAURANTS INC</t>
  </si>
  <si>
    <t>04/03/2008</t>
  </si>
  <si>
    <t>376.17M</t>
  </si>
  <si>
    <t>327.64M</t>
  </si>
  <si>
    <t>VRES US Equity</t>
  </si>
  <si>
    <t>VI ACQUISITION CORP</t>
  </si>
  <si>
    <t>39.44M</t>
  </si>
  <si>
    <t>2754442Z US Equity</t>
  </si>
  <si>
    <t>ATA AIRLINES INC</t>
  </si>
  <si>
    <t>04/02/2008</t>
  </si>
  <si>
    <t>250.43M</t>
  </si>
  <si>
    <t>704.93M</t>
  </si>
  <si>
    <t>15874Z US Equity</t>
  </si>
  <si>
    <t>WOODSIDE GROUP LLC</t>
  </si>
  <si>
    <t>03/31/2008</t>
  </si>
  <si>
    <t>Other Professional Services</t>
  </si>
  <si>
    <t>691.35M</t>
  </si>
  <si>
    <t>2960898Z US Equity</t>
  </si>
  <si>
    <t>AMPEX CORP-CLASS A</t>
  </si>
  <si>
    <t>03/30/2008</t>
  </si>
  <si>
    <t>Electronics Components</t>
  </si>
  <si>
    <t>09.77M</t>
  </si>
  <si>
    <t>82.49M</t>
  </si>
  <si>
    <t>AMPXQ US Equity</t>
  </si>
  <si>
    <t>INTEREP NATL RADIO SALES-A</t>
  </si>
  <si>
    <t>Media Representatives</t>
  </si>
  <si>
    <t>60.34M</t>
  </si>
  <si>
    <t>44.81M</t>
  </si>
  <si>
    <t>IREP US Equity</t>
  </si>
  <si>
    <t>OSYKA CORP</t>
  </si>
  <si>
    <t>03/28/2008</t>
  </si>
  <si>
    <t>109.73M</t>
  </si>
  <si>
    <t>OSKA US Equity</t>
  </si>
  <si>
    <t>UTAH 7000 LLC</t>
  </si>
  <si>
    <t>18.52M</t>
  </si>
  <si>
    <t>480.94M</t>
  </si>
  <si>
    <t>2748202Z US Equity</t>
  </si>
  <si>
    <t>ATMOSPHERIC GLOW TECHNOLOGIE</t>
  </si>
  <si>
    <t>03/27/2008</t>
  </si>
  <si>
    <t>849.21k</t>
  </si>
  <si>
    <t>AGWTQ US Equity</t>
  </si>
  <si>
    <t>BFWEST LLC</t>
  </si>
  <si>
    <t>03/26/2008</t>
  </si>
  <si>
    <t>184.00M</t>
  </si>
  <si>
    <t>205.51M</t>
  </si>
  <si>
    <t>2744732Z US Equity</t>
  </si>
  <si>
    <t>PACIFICNET INC</t>
  </si>
  <si>
    <t>03/22/2008</t>
  </si>
  <si>
    <t>24.72M</t>
  </si>
  <si>
    <t>20.21M</t>
  </si>
  <si>
    <t>0620978D US Equity</t>
  </si>
  <si>
    <t>ALOHA AIRLINES INC</t>
  </si>
  <si>
    <t>03/20/2008</t>
  </si>
  <si>
    <t>74.56M</t>
  </si>
  <si>
    <t>197.11M</t>
  </si>
  <si>
    <t>862010Z US Equity</t>
  </si>
  <si>
    <t>GALAXY ENERGY CORP</t>
  </si>
  <si>
    <t>03/14/2008</t>
  </si>
  <si>
    <t>43.80M</t>
  </si>
  <si>
    <t>54.38M</t>
  </si>
  <si>
    <t>GAXIQ US Equity</t>
  </si>
  <si>
    <t>03/11/2008</t>
  </si>
  <si>
    <t>09/18/2009</t>
  </si>
  <si>
    <t>149.08M</t>
  </si>
  <si>
    <t>220.17M</t>
  </si>
  <si>
    <t>DIABLO GRANDE LP</t>
  </si>
  <si>
    <t>03/10/2008</t>
  </si>
  <si>
    <t>54.65M</t>
  </si>
  <si>
    <t>2731489Z US Equity</t>
  </si>
  <si>
    <t>SUPPLEMENTS LT INC</t>
  </si>
  <si>
    <t>06.50M</t>
  </si>
  <si>
    <t>445.88M</t>
  </si>
  <si>
    <t>1129735D US Equity</t>
  </si>
  <si>
    <t>KEY DEVELOPERS GROUP LLC</t>
  </si>
  <si>
    <t>03/05/2008</t>
  </si>
  <si>
    <t>02.58M</t>
  </si>
  <si>
    <t>53.43M</t>
  </si>
  <si>
    <t>2727640Z US Equity</t>
  </si>
  <si>
    <t>ZIFF DAVIS MEDIA INC</t>
  </si>
  <si>
    <t>07/01/2008</t>
  </si>
  <si>
    <t>313.12M</t>
  </si>
  <si>
    <t>501.58M</t>
  </si>
  <si>
    <t>18487Z US Equity</t>
  </si>
  <si>
    <t>SIMPLON BALLPARK LLC</t>
  </si>
  <si>
    <t>03/04/2008</t>
  </si>
  <si>
    <t>66.53M</t>
  </si>
  <si>
    <t>42.06M</t>
  </si>
  <si>
    <t>2726411Z US Equity</t>
  </si>
  <si>
    <t>TRICOM SA - CL B</t>
  </si>
  <si>
    <t>02/29/2008</t>
  </si>
  <si>
    <t>347.93M</t>
  </si>
  <si>
    <t>977.17M</t>
  </si>
  <si>
    <t>140147Z US Equity</t>
  </si>
  <si>
    <t>WELLMAN INC</t>
  </si>
  <si>
    <t>02/22/2008</t>
  </si>
  <si>
    <t>124.28M</t>
  </si>
  <si>
    <t>600.08M</t>
  </si>
  <si>
    <t>WMANQ US Equity</t>
  </si>
  <si>
    <t>TSIC INC</t>
  </si>
  <si>
    <t>02/19/2008</t>
  </si>
  <si>
    <t>165.20M</t>
  </si>
  <si>
    <t>103.74M</t>
  </si>
  <si>
    <t>0123882D US Equity</t>
  </si>
  <si>
    <t>VPG INVESTMENTS INC</t>
  </si>
  <si>
    <t>02/15/2008</t>
  </si>
  <si>
    <t>301.41M</t>
  </si>
  <si>
    <t>2677906Z US Equity</t>
  </si>
  <si>
    <t>EQUA-CHLOR LLC</t>
  </si>
  <si>
    <t>03/06/2009</t>
  </si>
  <si>
    <t>82.98M</t>
  </si>
  <si>
    <t>65.24M</t>
  </si>
  <si>
    <t>2678372Z US Equity</t>
  </si>
  <si>
    <t>ADAM AIRCRAFT INDUSTRIES INC</t>
  </si>
  <si>
    <t>24.40M</t>
  </si>
  <si>
    <t>95.51M</t>
  </si>
  <si>
    <t>329472Z US Equity</t>
  </si>
  <si>
    <t>CCLM HOLDINGS INC</t>
  </si>
  <si>
    <t>02/14/2008</t>
  </si>
  <si>
    <t>818.88k</t>
  </si>
  <si>
    <t>286.42M</t>
  </si>
  <si>
    <t>CHYSQ US Equity</t>
  </si>
  <si>
    <t>WORNICK CO/THE</t>
  </si>
  <si>
    <t>07/10/2008</t>
  </si>
  <si>
    <t>85.45M</t>
  </si>
  <si>
    <t>169.57M</t>
  </si>
  <si>
    <t>274723Z US Equity</t>
  </si>
  <si>
    <t>ORBIT PETROLEUM INC</t>
  </si>
  <si>
    <t>02/13/2008</t>
  </si>
  <si>
    <t>OBPT US Equity</t>
  </si>
  <si>
    <t>BLUE WATER AUTOMOTIVE SYSTEM</t>
  </si>
  <si>
    <t>02/12/2008</t>
  </si>
  <si>
    <t>86.47M</t>
  </si>
  <si>
    <t>2683640Z US Equity</t>
  </si>
  <si>
    <t>02/11/2008</t>
  </si>
  <si>
    <t>49.91M</t>
  </si>
  <si>
    <t>210.42M</t>
  </si>
  <si>
    <t>CORNERSTONE MINISTRIES INVES</t>
  </si>
  <si>
    <t>02/10/2008</t>
  </si>
  <si>
    <t>187.66M</t>
  </si>
  <si>
    <t>178.59M</t>
  </si>
  <si>
    <t>24675Z US Equity</t>
  </si>
  <si>
    <t>MANCHESTER INC/CANADA</t>
  </si>
  <si>
    <t>02/07/2008</t>
  </si>
  <si>
    <t>131.58M</t>
  </si>
  <si>
    <t>MNCSQ US Equity</t>
  </si>
  <si>
    <t>DJK RESIDENTIAL LLC</t>
  </si>
  <si>
    <t>02/05/2008</t>
  </si>
  <si>
    <t>894.07k</t>
  </si>
  <si>
    <t>2668319Z US Equity</t>
  </si>
  <si>
    <t>SIRVA INC</t>
  </si>
  <si>
    <t>Moving Services</t>
  </si>
  <si>
    <t>924.46M</t>
  </si>
  <si>
    <t>SIRV US Equity</t>
  </si>
  <si>
    <t>CROSSWINDS AT LONE STAR RANC</t>
  </si>
  <si>
    <t>02/04/2008</t>
  </si>
  <si>
    <t>115.91M</t>
  </si>
  <si>
    <t>80.17M</t>
  </si>
  <si>
    <t>2667798Z US Equity</t>
  </si>
  <si>
    <t>FORTUNOFF FINE JEWELRY &amp; SIL</t>
  </si>
  <si>
    <t>05.05M</t>
  </si>
  <si>
    <t>136.63M</t>
  </si>
  <si>
    <t>2666261Z US Equity</t>
  </si>
  <si>
    <t>R&amp;B CONSTRUCTION INC</t>
  </si>
  <si>
    <t>119.13M</t>
  </si>
  <si>
    <t>95.63M</t>
  </si>
  <si>
    <t>2667782Z US Equity</t>
  </si>
  <si>
    <t>WICKES FURNITURE CO INC</t>
  </si>
  <si>
    <t>02/03/2008</t>
  </si>
  <si>
    <t>190.00M</t>
  </si>
  <si>
    <t>122605Z US Equity</t>
  </si>
  <si>
    <t>PLASTECH ENGINEERED PRODUCTS</t>
  </si>
  <si>
    <t>02/01/2008</t>
  </si>
  <si>
    <t>12/31/2008</t>
  </si>
  <si>
    <t>97.33M</t>
  </si>
  <si>
    <t>560.47M</t>
  </si>
  <si>
    <t>14759Z US Equity</t>
  </si>
  <si>
    <t>AMERUSSIA SHIPPING CO INC</t>
  </si>
  <si>
    <t>01/30/2008</t>
  </si>
  <si>
    <t>258.32k</t>
  </si>
  <si>
    <t>136.64M</t>
  </si>
  <si>
    <t>2669308Z US Equity</t>
  </si>
  <si>
    <t>SUMMIT GLOBAL LOGISTICS INC</t>
  </si>
  <si>
    <t>03.09M</t>
  </si>
  <si>
    <t>137.48M</t>
  </si>
  <si>
    <t>SGLTQ US Equity</t>
  </si>
  <si>
    <t>GLOBAL MOTORSPORT GROUP INC</t>
  </si>
  <si>
    <t>27.18M</t>
  </si>
  <si>
    <t>155.75M</t>
  </si>
  <si>
    <t>64837Q US Equity</t>
  </si>
  <si>
    <t>TOUSA INC</t>
  </si>
  <si>
    <t>01/29/2008</t>
  </si>
  <si>
    <t>TOUSQ US Equity</t>
  </si>
  <si>
    <t>PEGASUS WIRELESS CORP</t>
  </si>
  <si>
    <t>01/28/2008</t>
  </si>
  <si>
    <t>02.91M</t>
  </si>
  <si>
    <t>PGSW US Equity</t>
  </si>
  <si>
    <t>PRC LLC</t>
  </si>
  <si>
    <t>01/23/2008</t>
  </si>
  <si>
    <t>199.20M</t>
  </si>
  <si>
    <t>225.01M</t>
  </si>
  <si>
    <t>834283Z US Equity</t>
  </si>
  <si>
    <t>CROWN CITY PLATING CO</t>
  </si>
  <si>
    <t>01/22/2008</t>
  </si>
  <si>
    <t>15.90M</t>
  </si>
  <si>
    <t>CCPGQ US Equity</t>
  </si>
  <si>
    <t>BUFFETS INC</t>
  </si>
  <si>
    <t>963.54M</t>
  </si>
  <si>
    <t>BOCB US Equity</t>
  </si>
  <si>
    <t>BUFFETS HOLDINGS LLC</t>
  </si>
  <si>
    <t>73.86k</t>
  </si>
  <si>
    <t>589.48M</t>
  </si>
  <si>
    <t>375625Z US Equity</t>
  </si>
  <si>
    <t>ANSWER FINANCIAL INC</t>
  </si>
  <si>
    <t>01/21/2008</t>
  </si>
  <si>
    <t>04/01/2008</t>
  </si>
  <si>
    <t>02.41M</t>
  </si>
  <si>
    <t>697465Z US Equity</t>
  </si>
  <si>
    <t>WORLD COLOR PRESS USA INC</t>
  </si>
  <si>
    <t>07.72B</t>
  </si>
  <si>
    <t>1402Q US Equity</t>
  </si>
  <si>
    <t>PROPEX INC</t>
  </si>
  <si>
    <t>01/18/2008</t>
  </si>
  <si>
    <t>585.70M</t>
  </si>
  <si>
    <t>527.40M</t>
  </si>
  <si>
    <t>602229Z US Equity</t>
  </si>
  <si>
    <t>FABRICS ESTATE INC</t>
  </si>
  <si>
    <t>Woven Fabric Mills</t>
  </si>
  <si>
    <t>325.16M</t>
  </si>
  <si>
    <t>431.63M</t>
  </si>
  <si>
    <t>0734122D US Equity</t>
  </si>
  <si>
    <t>PROLONG INTERNATIONAL CORP</t>
  </si>
  <si>
    <t>01/10/2008</t>
  </si>
  <si>
    <t>Fluid &amp; Lubricant Additives</t>
  </si>
  <si>
    <t>PRLIQ US Equity</t>
  </si>
  <si>
    <t>U.S. ENERGY SYSTEMS INC</t>
  </si>
  <si>
    <t>01/09/2008</t>
  </si>
  <si>
    <t>26.93M</t>
  </si>
  <si>
    <t>87.14M</t>
  </si>
  <si>
    <t>USEYQ US Equity</t>
  </si>
  <si>
    <t>HEARTLAND AUTOMOTIVE HOLDING</t>
  </si>
  <si>
    <t>01/07/2008</t>
  </si>
  <si>
    <t>334.00M</t>
  </si>
  <si>
    <t>396.00M</t>
  </si>
  <si>
    <t>2349366Z US Equity</t>
  </si>
  <si>
    <t>OAKWOOD HOMES LLC</t>
  </si>
  <si>
    <t>12/28/2007</t>
  </si>
  <si>
    <t>31.56M</t>
  </si>
  <si>
    <t>22.24M</t>
  </si>
  <si>
    <t>2341250Z US Equity</t>
  </si>
  <si>
    <t>HARVEY ELECTRONICS INC</t>
  </si>
  <si>
    <t>09.10M</t>
  </si>
  <si>
    <t>09.60M</t>
  </si>
  <si>
    <t>HRVEQ US Equity</t>
  </si>
  <si>
    <t>SURETY CAPITAL CORP/OLD</t>
  </si>
  <si>
    <t>12/26/2007</t>
  </si>
  <si>
    <t>09.00M</t>
  </si>
  <si>
    <t>06.65M</t>
  </si>
  <si>
    <t>SRYPQ US Equity</t>
  </si>
  <si>
    <t>SCAN INTERNATIONAL INC</t>
  </si>
  <si>
    <t>03.77M</t>
  </si>
  <si>
    <t>04.51M</t>
  </si>
  <si>
    <t>2333856Z US Equity</t>
  </si>
  <si>
    <t>MAXJET AIRWAYS INC</t>
  </si>
  <si>
    <t>12/24/2007</t>
  </si>
  <si>
    <t>14.84M</t>
  </si>
  <si>
    <t>23.60M</t>
  </si>
  <si>
    <t>MAXJ LN Equity</t>
  </si>
  <si>
    <t>SIRICOMM INC</t>
  </si>
  <si>
    <t>12/21/2007</t>
  </si>
  <si>
    <t>03.99M</t>
  </si>
  <si>
    <t>SIRCQ US Equity</t>
  </si>
  <si>
    <t>SYNOVA HEALTHCARE INC</t>
  </si>
  <si>
    <t>12/18/2007</t>
  </si>
  <si>
    <t>544.28k</t>
  </si>
  <si>
    <t>17.38M</t>
  </si>
  <si>
    <t>514627Z US Equity</t>
  </si>
  <si>
    <t>CENTRAL ILLINOIS ENERGY LLC</t>
  </si>
  <si>
    <t>12/13/2007</t>
  </si>
  <si>
    <t>40.10M</t>
  </si>
  <si>
    <t>140.87M</t>
  </si>
  <si>
    <t>2315557Z US Equity</t>
  </si>
  <si>
    <t>JOHNSON RUBBER CO INC</t>
  </si>
  <si>
    <t>12/11/2007</t>
  </si>
  <si>
    <t>Rubber Products</t>
  </si>
  <si>
    <t>15.35M</t>
  </si>
  <si>
    <t>19.87M</t>
  </si>
  <si>
    <t>2312091Z US Equity</t>
  </si>
  <si>
    <t>SVI MEDIA INC</t>
  </si>
  <si>
    <t>12/07/2007</t>
  </si>
  <si>
    <t>Wireline Internet Services</t>
  </si>
  <si>
    <t>10.86M</t>
  </si>
  <si>
    <t>06.03M</t>
  </si>
  <si>
    <t>SVIA US Equity</t>
  </si>
  <si>
    <t>SOFA EXPRESS INC/OH</t>
  </si>
  <si>
    <t>12/06/2007</t>
  </si>
  <si>
    <t>07/03/2011</t>
  </si>
  <si>
    <t>65.62M</t>
  </si>
  <si>
    <t>2307204Z US Equity</t>
  </si>
  <si>
    <t>E3 BIOFUELS-MEAD LLC</t>
  </si>
  <si>
    <t>11/30/2007</t>
  </si>
  <si>
    <t>10.20M</t>
  </si>
  <si>
    <t>73.02M</t>
  </si>
  <si>
    <t>2302841Z US Equity</t>
  </si>
  <si>
    <t>NATIONAL RV HOLDINGS INC</t>
  </si>
  <si>
    <t>54.44M</t>
  </si>
  <si>
    <t>30.13M</t>
  </si>
  <si>
    <t>NVH US Equity</t>
  </si>
  <si>
    <t>REUNION INDUSTRIES INC</t>
  </si>
  <si>
    <t>11/26/2007</t>
  </si>
  <si>
    <t>01.51M</t>
  </si>
  <si>
    <t>RUNI US Equity</t>
  </si>
  <si>
    <t>FIELDSTONE MORTGAGE CO</t>
  </si>
  <si>
    <t>11/23/2007</t>
  </si>
  <si>
    <t>14.47M</t>
  </si>
  <si>
    <t>2297367Z US Equity</t>
  </si>
  <si>
    <t>MONITOR SINGLE LIFT 1 LTD</t>
  </si>
  <si>
    <t>11/21/2007</t>
  </si>
  <si>
    <t>243.01M</t>
  </si>
  <si>
    <t>420.28M</t>
  </si>
  <si>
    <t>2296412Z US Equity</t>
  </si>
  <si>
    <t>BIG A DRUG STORES INC</t>
  </si>
  <si>
    <t>11/19/2007</t>
  </si>
  <si>
    <t>Pharmacy Benefits Mgmt (PBM)</t>
  </si>
  <si>
    <t>18.79M</t>
  </si>
  <si>
    <t>54.42M</t>
  </si>
  <si>
    <t>27262Z US Equity</t>
  </si>
  <si>
    <t>PERFORMANCE TRANSPORTATION S</t>
  </si>
  <si>
    <t>12.53M</t>
  </si>
  <si>
    <t>105.48M</t>
  </si>
  <si>
    <t>868962Z US Equity</t>
  </si>
  <si>
    <t>POPE &amp; TALBOT INC</t>
  </si>
  <si>
    <t>Pulp</t>
  </si>
  <si>
    <t>297.26M</t>
  </si>
  <si>
    <t>197.26M</t>
  </si>
  <si>
    <t>PTBTQ US Equity</t>
  </si>
  <si>
    <t>INVESTMENT PROPERTIES OF AME</t>
  </si>
  <si>
    <t>11/15/2007</t>
  </si>
  <si>
    <t>728956Z US Equity</t>
  </si>
  <si>
    <t>MAGNOLIA BEACH LLC</t>
  </si>
  <si>
    <t>53.62M</t>
  </si>
  <si>
    <t>2291201Z US Equity</t>
  </si>
  <si>
    <t>SUNCOAST ROOFERS SUPPLY INC</t>
  </si>
  <si>
    <t>11/14/2007</t>
  </si>
  <si>
    <t>33.19M</t>
  </si>
  <si>
    <t>51.17M</t>
  </si>
  <si>
    <t>2290485Z US Equity</t>
  </si>
  <si>
    <t>PATRON SYSTEMS INC</t>
  </si>
  <si>
    <t>02.50M</t>
  </si>
  <si>
    <t>06.04M</t>
  </si>
  <si>
    <t>PTRN US Equity</t>
  </si>
  <si>
    <t>PIKE NURSERY HOLDING LLC</t>
  </si>
  <si>
    <t>32.83M</t>
  </si>
  <si>
    <t>2290104Z US Equity</t>
  </si>
  <si>
    <t>LEVITT AND SONS LLC</t>
  </si>
  <si>
    <t>11/09/2007</t>
  </si>
  <si>
    <t>340.61M</t>
  </si>
  <si>
    <t>2286655Z US Equity</t>
  </si>
  <si>
    <t>DUNMORE HOMES INC</t>
  </si>
  <si>
    <t>11/08/2007</t>
  </si>
  <si>
    <t>09/19/2009</t>
  </si>
  <si>
    <t>20.74M</t>
  </si>
  <si>
    <t>285.08M</t>
  </si>
  <si>
    <t>2285891Z US Equity</t>
  </si>
  <si>
    <t>PLVTZ INC</t>
  </si>
  <si>
    <t>123.84M</t>
  </si>
  <si>
    <t>76.42M</t>
  </si>
  <si>
    <t>2285754Z US Equity</t>
  </si>
  <si>
    <t>NEUMANN HOMES</t>
  </si>
  <si>
    <t>11/01/2007</t>
  </si>
  <si>
    <t>286.91M</t>
  </si>
  <si>
    <t>519307Z US Equity</t>
  </si>
  <si>
    <t>SOLIDUS NETWORKS INC</t>
  </si>
  <si>
    <t>10/31/2007</t>
  </si>
  <si>
    <t>75.70M</t>
  </si>
  <si>
    <t>330.62M</t>
  </si>
  <si>
    <t>2279292Z US Equity</t>
  </si>
  <si>
    <t>CHICAGO H&amp;S HOTEL PROPERTY L</t>
  </si>
  <si>
    <t>10/29/2007</t>
  </si>
  <si>
    <t>133.55M</t>
  </si>
  <si>
    <t>106.86M</t>
  </si>
  <si>
    <t>2276794Z US Equity</t>
  </si>
  <si>
    <t>PREMIER COMMUNITY BANKSHARES</t>
  </si>
  <si>
    <t>10/26/2007</t>
  </si>
  <si>
    <t>03.71M</t>
  </si>
  <si>
    <t>PREM US Equity</t>
  </si>
  <si>
    <t>PHARMED GROUP HOLDINGS INC</t>
  </si>
  <si>
    <t>14.35M</t>
  </si>
  <si>
    <t>60.88M</t>
  </si>
  <si>
    <t>2275693Z US Equity</t>
  </si>
  <si>
    <t>BROTMAN MEDICAL CENTER INC</t>
  </si>
  <si>
    <t>10/25/2007</t>
  </si>
  <si>
    <t>97.89M</t>
  </si>
  <si>
    <t>64.97M</t>
  </si>
  <si>
    <t>2274703Z US Equity</t>
  </si>
  <si>
    <t>BLACKHAWK AUTOMOTIVE PLASTIC</t>
  </si>
  <si>
    <t>10/22/2007</t>
  </si>
  <si>
    <t>58.67M</t>
  </si>
  <si>
    <t>51.24M</t>
  </si>
  <si>
    <t>2271483Z US Equity</t>
  </si>
  <si>
    <t>10/16/2007</t>
  </si>
  <si>
    <t>891.99M</t>
  </si>
  <si>
    <t>MOVIQ US Equity</t>
  </si>
  <si>
    <t>THORPE INSULATION CO</t>
  </si>
  <si>
    <t>10/15/2007</t>
  </si>
  <si>
    <t>10/22/2010</t>
  </si>
  <si>
    <t>52.02M</t>
  </si>
  <si>
    <t>2266849Z US Equity</t>
  </si>
  <si>
    <t>MTI TECHNOLOGY CORP</t>
  </si>
  <si>
    <t>09/27/2010</t>
  </si>
  <si>
    <t>64.00M</t>
  </si>
  <si>
    <t>MTICQ US Equity</t>
  </si>
  <si>
    <t>NORCENT TECHNOLOGY INC</t>
  </si>
  <si>
    <t>10/11/2007</t>
  </si>
  <si>
    <t>02.02k</t>
  </si>
  <si>
    <t>72.93M</t>
  </si>
  <si>
    <t>0705761D US Equity</t>
  </si>
  <si>
    <t>SELECT SNACKS INC</t>
  </si>
  <si>
    <t>Sugar &amp; Other Confectionary</t>
  </si>
  <si>
    <t>40.71M</t>
  </si>
  <si>
    <t>30.75M</t>
  </si>
  <si>
    <t>2677213Z US Equity</t>
  </si>
  <si>
    <t>CHAMPION PARTS INC</t>
  </si>
  <si>
    <t>10/10/2007</t>
  </si>
  <si>
    <t>26.39M</t>
  </si>
  <si>
    <t>25.25M</t>
  </si>
  <si>
    <t>CREBQ US Equity</t>
  </si>
  <si>
    <t>BARRICADE BOOKS INC</t>
  </si>
  <si>
    <t>389.35k</t>
  </si>
  <si>
    <t>01.61M</t>
  </si>
  <si>
    <t>2263128Z US Equity</t>
  </si>
  <si>
    <t>US WIRELESS ONLINE INC</t>
  </si>
  <si>
    <t>10/09/2007</t>
  </si>
  <si>
    <t>Internet Advertising Portals</t>
  </si>
  <si>
    <t>900.00k</t>
  </si>
  <si>
    <t>05.14M</t>
  </si>
  <si>
    <t>UWRL US Equity</t>
  </si>
  <si>
    <t>REMY INTL INC/OLD</t>
  </si>
  <si>
    <t>10/08/2007</t>
  </si>
  <si>
    <t>919.74M</t>
  </si>
  <si>
    <t>RMY US Equity</t>
  </si>
  <si>
    <t>IPOFA WEST OAKS MALL LP</t>
  </si>
  <si>
    <t>10/02/2007</t>
  </si>
  <si>
    <t>Regional Malls Own &amp; Develop</t>
  </si>
  <si>
    <t>495.29k</t>
  </si>
  <si>
    <t>96.69M</t>
  </si>
  <si>
    <t>2256176Z US Equity</t>
  </si>
  <si>
    <t>DELTA SYSTEMS INC</t>
  </si>
  <si>
    <t>10/01/2007</t>
  </si>
  <si>
    <t>04.33M</t>
  </si>
  <si>
    <t>07.64M</t>
  </si>
  <si>
    <t>DLT CN Equity</t>
  </si>
  <si>
    <t>CCI GROUP INC</t>
  </si>
  <si>
    <t>09/27/2007</t>
  </si>
  <si>
    <t>24.00M</t>
  </si>
  <si>
    <t>05.33M</t>
  </si>
  <si>
    <t>CCIG US Equity</t>
  </si>
  <si>
    <t>I-5 SOCIAL SERVICES CORP</t>
  </si>
  <si>
    <t>09/25/2007</t>
  </si>
  <si>
    <t>14.54M</t>
  </si>
  <si>
    <t>09.64M</t>
  </si>
  <si>
    <t>2250059Z US Equity</t>
  </si>
  <si>
    <t>PASCACK VALLEY HOSPITAL ASSO</t>
  </si>
  <si>
    <t>09/24/2007</t>
  </si>
  <si>
    <t>10/12/2007</t>
  </si>
  <si>
    <t>98.61M</t>
  </si>
  <si>
    <t>2247064Z US Equity</t>
  </si>
  <si>
    <t>BOMBAY CO INC/THE</t>
  </si>
  <si>
    <t>09/20/2007</t>
  </si>
  <si>
    <t>09/12/2008</t>
  </si>
  <si>
    <t>164.72M</t>
  </si>
  <si>
    <t>109.01M</t>
  </si>
  <si>
    <t>BBAO US Equity</t>
  </si>
  <si>
    <t>COACH INDUSTRIES GROUP INC</t>
  </si>
  <si>
    <t>CIGIQ US Equity</t>
  </si>
  <si>
    <t>SCO GROUP INC/THE</t>
  </si>
  <si>
    <t>09/14/2007</t>
  </si>
  <si>
    <t>14.80M</t>
  </si>
  <si>
    <t>SCOXQ US Equity</t>
  </si>
  <si>
    <t>EMPIRE BEEF CO INC</t>
  </si>
  <si>
    <t>09/06/2007</t>
  </si>
  <si>
    <t>58.92M</t>
  </si>
  <si>
    <t>64.95M</t>
  </si>
  <si>
    <t>2232978Z US Equity</t>
  </si>
  <si>
    <t>AVADO BRANDS INC</t>
  </si>
  <si>
    <t>09/05/2007</t>
  </si>
  <si>
    <t>87.59M</t>
  </si>
  <si>
    <t>108.02M</t>
  </si>
  <si>
    <t>AVDO US Equity</t>
  </si>
  <si>
    <t>SOLAR STAMPING &amp; MANUFACTURI</t>
  </si>
  <si>
    <t>08/29/2007</t>
  </si>
  <si>
    <t>06.99M</t>
  </si>
  <si>
    <t>1876958Z US Equity</t>
  </si>
  <si>
    <t>QUALITY ELECTRIC INC</t>
  </si>
  <si>
    <t>08/28/2007</t>
  </si>
  <si>
    <t>1755713Z US Equity</t>
  </si>
  <si>
    <t>BARLOW PROJECTS INC</t>
  </si>
  <si>
    <t>08/24/2007</t>
  </si>
  <si>
    <t>03.48M</t>
  </si>
  <si>
    <t>60.22M</t>
  </si>
  <si>
    <t>1270682Z US Equity</t>
  </si>
  <si>
    <t>GLOBAL ENTNMT HLDGS/EQUITIES</t>
  </si>
  <si>
    <t>61.23M</t>
  </si>
  <si>
    <t>03.50k</t>
  </si>
  <si>
    <t>GAMT US Equity</t>
  </si>
  <si>
    <t>TRANSLAND FINANCIAL SERVICES</t>
  </si>
  <si>
    <t>08/23/2007</t>
  </si>
  <si>
    <t>12/04/2007</t>
  </si>
  <si>
    <t>1269828Z US Equity</t>
  </si>
  <si>
    <t>UNIVERSITY PROPERTIES INC</t>
  </si>
  <si>
    <t>Student Housing Own &amp; Develop</t>
  </si>
  <si>
    <t>1112031Z US Equity</t>
  </si>
  <si>
    <t>FEDDERS NORTH AMERICA INC</t>
  </si>
  <si>
    <t>08/22/2007</t>
  </si>
  <si>
    <t>Household Appliances</t>
  </si>
  <si>
    <t>02.71B</t>
  </si>
  <si>
    <t>15567Z US Equity</t>
  </si>
  <si>
    <t>FIRST MAGNUS FINANCIAL CORP</t>
  </si>
  <si>
    <t>08/21/2007</t>
  </si>
  <si>
    <t>942.11M</t>
  </si>
  <si>
    <t>812.53M</t>
  </si>
  <si>
    <t>1059165Z US Equity</t>
  </si>
  <si>
    <t>QUALITY HOME LOANS</t>
  </si>
  <si>
    <t>130.32M</t>
  </si>
  <si>
    <t>177.04M</t>
  </si>
  <si>
    <t>1059418Z US Equity</t>
  </si>
  <si>
    <t>NATHAN AND MIRIAM BARNERT ME</t>
  </si>
  <si>
    <t>08/15/2007</t>
  </si>
  <si>
    <t>11/28/2008</t>
  </si>
  <si>
    <t>46.60M</t>
  </si>
  <si>
    <t>1052801Z US Equity</t>
  </si>
  <si>
    <t>HOMEBANC MORTGAGE CORP</t>
  </si>
  <si>
    <t>08/09/2007</t>
  </si>
  <si>
    <t>1048032Z US Equity</t>
  </si>
  <si>
    <t>ANSCOTT INDUSTRIES INC</t>
  </si>
  <si>
    <t>08/08/2007</t>
  </si>
  <si>
    <t>Hand &amp; Body Soap</t>
  </si>
  <si>
    <t>02.00M</t>
  </si>
  <si>
    <t>02.96M</t>
  </si>
  <si>
    <t>ASCT US Equity</t>
  </si>
  <si>
    <t>AMERICAN HOME MORTGAGE INVES</t>
  </si>
  <si>
    <t>08/06/2007</t>
  </si>
  <si>
    <t>Residential Mortgage - REIT</t>
  </si>
  <si>
    <t>20.55B</t>
  </si>
  <si>
    <t>19.33B</t>
  </si>
  <si>
    <t>AHMIQ US Equity</t>
  </si>
  <si>
    <t>NUTRITIONAL SOURCING CORP</t>
  </si>
  <si>
    <t>08/03/2007</t>
  </si>
  <si>
    <t>36.94M</t>
  </si>
  <si>
    <t>141.71M</t>
  </si>
  <si>
    <t>5582C US Equity</t>
  </si>
  <si>
    <t>BALLY TOTAL FITNESS HOLDING</t>
  </si>
  <si>
    <t>07/31/2007</t>
  </si>
  <si>
    <t>408.55M</t>
  </si>
  <si>
    <t>BLLY US Equity</t>
  </si>
  <si>
    <t>COMMONWEALTH HOLDINGS LLC</t>
  </si>
  <si>
    <t>07/17/2007</t>
  </si>
  <si>
    <t>12.60M</t>
  </si>
  <si>
    <t>05.07M</t>
  </si>
  <si>
    <t>482148Z US Equity</t>
  </si>
  <si>
    <t>ALLIANCE MORTGAGE INVESTMENT</t>
  </si>
  <si>
    <t>07/13/2007</t>
  </si>
  <si>
    <t>02.45k</t>
  </si>
  <si>
    <t>96.00M</t>
  </si>
  <si>
    <t>1048344Z US Equity</t>
  </si>
  <si>
    <t>CONSOLIDATED ENERGY INC</t>
  </si>
  <si>
    <t>07/12/2007</t>
  </si>
  <si>
    <t>30.74M</t>
  </si>
  <si>
    <t>29.07M</t>
  </si>
  <si>
    <t>CEIW US Equity</t>
  </si>
  <si>
    <t>COMCORP OF BATON ROUGE LICEN</t>
  </si>
  <si>
    <t>07/11/2007</t>
  </si>
  <si>
    <t>TV Broadcast Networks</t>
  </si>
  <si>
    <t>1025415Z US Equity</t>
  </si>
  <si>
    <t>TUNEUP MASTERS INC</t>
  </si>
  <si>
    <t>07/05/2007</t>
  </si>
  <si>
    <t>02.23M</t>
  </si>
  <si>
    <t>05.13M</t>
  </si>
  <si>
    <t>TUPM US Equity</t>
  </si>
  <si>
    <t>INNOVATIVE COMMUNICATIONS CO</t>
  </si>
  <si>
    <t>23.07M</t>
  </si>
  <si>
    <t>594.83M</t>
  </si>
  <si>
    <t>8215780Z US Equity</t>
  </si>
  <si>
    <t>MILA INC</t>
  </si>
  <si>
    <t>07/02/2007</t>
  </si>
  <si>
    <t>174.73M</t>
  </si>
  <si>
    <t>1020466Z US Equity</t>
  </si>
  <si>
    <t>RONCO CORP</t>
  </si>
  <si>
    <t>06/15/2007</t>
  </si>
  <si>
    <t>Cooking Appliances</t>
  </si>
  <si>
    <t>13.88M</t>
  </si>
  <si>
    <t>RNCP US Equity</t>
  </si>
  <si>
    <t>DOBI MEDICAL INTERNATIONAL I</t>
  </si>
  <si>
    <t>06/14/2007</t>
  </si>
  <si>
    <t>53.92k</t>
  </si>
  <si>
    <t>07.59M</t>
  </si>
  <si>
    <t>DBMI US Equity</t>
  </si>
  <si>
    <t>TWEETER HOME ENTERTAINMT GRP</t>
  </si>
  <si>
    <t>06/11/2007</t>
  </si>
  <si>
    <t>258.57M</t>
  </si>
  <si>
    <t>190.42M</t>
  </si>
  <si>
    <t>TWTRQ US Equity</t>
  </si>
  <si>
    <t>TOWER HOMES LLC</t>
  </si>
  <si>
    <t>05/31/2007</t>
  </si>
  <si>
    <t>106.87M</t>
  </si>
  <si>
    <t>986147Z US Equity</t>
  </si>
  <si>
    <t>VESCOR CAPITAL INC</t>
  </si>
  <si>
    <t>05/30/2007</t>
  </si>
  <si>
    <t>71.64M</t>
  </si>
  <si>
    <t>102.76M</t>
  </si>
  <si>
    <t>985082Z US Equity</t>
  </si>
  <si>
    <t>INSIGHT HEALTH SERVICES HOLD</t>
  </si>
  <si>
    <t>05/29/2007</t>
  </si>
  <si>
    <t>08/01/2007</t>
  </si>
  <si>
    <t>87.10M</t>
  </si>
  <si>
    <t>525.45M</t>
  </si>
  <si>
    <t>ISGTQ US Equity</t>
  </si>
  <si>
    <t>PLASTICON INTERNATIONAL INC</t>
  </si>
  <si>
    <t>05/16/2007</t>
  </si>
  <si>
    <t>PLNIQ US Equity</t>
  </si>
  <si>
    <t>1031 TAX GROUP INC/THE</t>
  </si>
  <si>
    <t>05/04/2007</t>
  </si>
  <si>
    <t>12/02/2009</t>
  </si>
  <si>
    <t>159.04M</t>
  </si>
  <si>
    <t>159.11M</t>
  </si>
  <si>
    <t>972291Z US Equity</t>
  </si>
  <si>
    <t>CRAFTS RETAIL HOLDING CORP</t>
  </si>
  <si>
    <t>05/02/2007</t>
  </si>
  <si>
    <t>32.12M</t>
  </si>
  <si>
    <t>50.17M</t>
  </si>
  <si>
    <t>0448457D US Equity</t>
  </si>
  <si>
    <t>GLASSMASTER CO</t>
  </si>
  <si>
    <t>04/27/2007</t>
  </si>
  <si>
    <t>10.07M</t>
  </si>
  <si>
    <t>GLMA US Equity</t>
  </si>
  <si>
    <t>SR SILVER LAKE LLC</t>
  </si>
  <si>
    <t>04/26/2007</t>
  </si>
  <si>
    <t>Real Estate Information</t>
  </si>
  <si>
    <t>30.11M</t>
  </si>
  <si>
    <t>57.74M</t>
  </si>
  <si>
    <t>1055424D US Equity</t>
  </si>
  <si>
    <t>CHAMPION INDUSTRIES INC</t>
  </si>
  <si>
    <t>04/13/2007</t>
  </si>
  <si>
    <t>231.09k</t>
  </si>
  <si>
    <t>459.56k</t>
  </si>
  <si>
    <t>CPON US Equity</t>
  </si>
  <si>
    <t>JOAN FABRICS CORP</t>
  </si>
  <si>
    <t>04/10/2007</t>
  </si>
  <si>
    <t>48.90M</t>
  </si>
  <si>
    <t>80.19M</t>
  </si>
  <si>
    <t>JOAN US Equity</t>
  </si>
  <si>
    <t>NEW CENTURY FINANCIAL CORP</t>
  </si>
  <si>
    <t>04/02/2007</t>
  </si>
  <si>
    <t>08/01/2008</t>
  </si>
  <si>
    <t>36.28M</t>
  </si>
  <si>
    <t>NEWCQ US Equity</t>
  </si>
  <si>
    <t>PEOPLES CHOICE FINANCIA-144A</t>
  </si>
  <si>
    <t>03/20/2007</t>
  </si>
  <si>
    <t>04.38M</t>
  </si>
  <si>
    <t>495.76k</t>
  </si>
  <si>
    <t>PCFQL US Equity</t>
  </si>
  <si>
    <t>L.I.D. LTD</t>
  </si>
  <si>
    <t>03/17/2007</t>
  </si>
  <si>
    <t>157.78M</t>
  </si>
  <si>
    <t>143.87M</t>
  </si>
  <si>
    <t>928910Z US Equity</t>
  </si>
  <si>
    <t>CITATION CORP</t>
  </si>
  <si>
    <t>03/12/2007</t>
  </si>
  <si>
    <t>04/06/2007</t>
  </si>
  <si>
    <t>157.24M</t>
  </si>
  <si>
    <t>253.27M</t>
  </si>
  <si>
    <t>2275439Q US Equity</t>
  </si>
  <si>
    <t>OUR LADY OF MERCY MEDICAL CE</t>
  </si>
  <si>
    <t>03/08/2007</t>
  </si>
  <si>
    <t>65.18M</t>
  </si>
  <si>
    <t>922313Z US Equity</t>
  </si>
  <si>
    <t>HEADLINERS ENTERTAINMENT GRO</t>
  </si>
  <si>
    <t>03/02/2007</t>
  </si>
  <si>
    <t>03.44M</t>
  </si>
  <si>
    <t>15.57M</t>
  </si>
  <si>
    <t>HLEG US Equity</t>
  </si>
  <si>
    <t>ADVA-LITE INC</t>
  </si>
  <si>
    <t>02/28/2007</t>
  </si>
  <si>
    <t>07.03M</t>
  </si>
  <si>
    <t>915759Z US Equity</t>
  </si>
  <si>
    <t>ROMAN CATHOLIC BISHOP OF SAN</t>
  </si>
  <si>
    <t>02/27/2007</t>
  </si>
  <si>
    <t>234.48M</t>
  </si>
  <si>
    <t>96.94M</t>
  </si>
  <si>
    <t>0596256D US Equity</t>
  </si>
  <si>
    <t>EMERGE INTERACTIVE INC -CL A</t>
  </si>
  <si>
    <t>02/14/2007</t>
  </si>
  <si>
    <t>04.46M</t>
  </si>
  <si>
    <t>02.63M</t>
  </si>
  <si>
    <t>EMRG US Equity</t>
  </si>
  <si>
    <t>LAUREL HILL PAPER CO</t>
  </si>
  <si>
    <t>02/13/2007</t>
  </si>
  <si>
    <t>44.36M</t>
  </si>
  <si>
    <t>906181Z US Equity</t>
  </si>
  <si>
    <t>RESMAE MORTGAGE CORP</t>
  </si>
  <si>
    <t>02/12/2007</t>
  </si>
  <si>
    <t>905388Z US Equity</t>
  </si>
  <si>
    <t>MIDNIGHT HOLDINGS GROUP INC</t>
  </si>
  <si>
    <t>02/09/2007</t>
  </si>
  <si>
    <t>01.38M</t>
  </si>
  <si>
    <t>MHGI US Equity</t>
  </si>
  <si>
    <t>GENERAL KINETICS INC</t>
  </si>
  <si>
    <t>GKIN US Equity</t>
  </si>
  <si>
    <t>SEM REALTY ASSOCIATES LLC</t>
  </si>
  <si>
    <t>432.63M</t>
  </si>
  <si>
    <t>273.39M</t>
  </si>
  <si>
    <t>907573Z US Equity</t>
  </si>
  <si>
    <t>TRINSIC INC</t>
  </si>
  <si>
    <t>02/07/2007</t>
  </si>
  <si>
    <t>27.58M</t>
  </si>
  <si>
    <t>48.29M</t>
  </si>
  <si>
    <t>TNSIQ US Equity</t>
  </si>
  <si>
    <t>MORTGAGE LENDERS NETWORK USA</t>
  </si>
  <si>
    <t>02/05/2007</t>
  </si>
  <si>
    <t>464.85M</t>
  </si>
  <si>
    <t>556.46M</t>
  </si>
  <si>
    <t>879089Z US Equity</t>
  </si>
  <si>
    <t>BLUE THUNDER AUTO TRANSPORT</t>
  </si>
  <si>
    <t>01/30/2007</t>
  </si>
  <si>
    <t>44.01M</t>
  </si>
  <si>
    <t>53.15M</t>
  </si>
  <si>
    <t>896549Z US Equity</t>
  </si>
  <si>
    <t>99 CENT STUFF INC</t>
  </si>
  <si>
    <t>01/24/2007</t>
  </si>
  <si>
    <t>Dollar Stores</t>
  </si>
  <si>
    <t>05.50M</t>
  </si>
  <si>
    <t>NNCT US Equity</t>
  </si>
  <si>
    <t>IRON AGE CORP</t>
  </si>
  <si>
    <t>01/22/2007</t>
  </si>
  <si>
    <t>Non-Athletic Footwear</t>
  </si>
  <si>
    <t>9758Z US Equity</t>
  </si>
  <si>
    <t>SCOTIA PACIFIC CO LLC</t>
  </si>
  <si>
    <t>01/18/2007</t>
  </si>
  <si>
    <t>07/30/2008</t>
  </si>
  <si>
    <t>479.68k</t>
  </si>
  <si>
    <t>124.25M</t>
  </si>
  <si>
    <t>3408414Z US Equity</t>
  </si>
  <si>
    <t>ENESCO GROUP INC</t>
  </si>
  <si>
    <t>01/12/2007</t>
  </si>
  <si>
    <t>155.35M</t>
  </si>
  <si>
    <t>107.90M</t>
  </si>
  <si>
    <t>ENCZQ US Equity</t>
  </si>
  <si>
    <t>MALDEN MILLS INDUSTRIES INC</t>
  </si>
  <si>
    <t>01/10/2007</t>
  </si>
  <si>
    <t>60.60M</t>
  </si>
  <si>
    <t>15969Z US Equity</t>
  </si>
  <si>
    <t>CLEAN HARBORS PLAQUEMINE LLC</t>
  </si>
  <si>
    <t>01/09/2007</t>
  </si>
  <si>
    <t>02.72M</t>
  </si>
  <si>
    <t>129.51M</t>
  </si>
  <si>
    <t>823245Z US Equity</t>
  </si>
  <si>
    <t>GATEWAY ACCESS SOLUTIONS INC</t>
  </si>
  <si>
    <t>01.13M</t>
  </si>
  <si>
    <t>GWYA US Equity</t>
  </si>
  <si>
    <t>CYBERLANCET CORP</t>
  </si>
  <si>
    <t>01/08/2007</t>
  </si>
  <si>
    <t>Measurement Instruments</t>
  </si>
  <si>
    <t>33.88M</t>
  </si>
  <si>
    <t>02.82B</t>
  </si>
  <si>
    <t>881803Z US Equity</t>
  </si>
  <si>
    <t>ZOHOURI GROUP MUSTANG ISLAND</t>
  </si>
  <si>
    <t>12/31/2006</t>
  </si>
  <si>
    <t>73.26M</t>
  </si>
  <si>
    <t>56.38M</t>
  </si>
  <si>
    <t>877648Z US Equity</t>
  </si>
  <si>
    <t>ZOHOURI GROUP SOUTH PADRE LP</t>
  </si>
  <si>
    <t>46.12M</t>
  </si>
  <si>
    <t>877481Z US Equity</t>
  </si>
  <si>
    <t>ADVANCED MARKETING SERVICES</t>
  </si>
  <si>
    <t>12/29/2006</t>
  </si>
  <si>
    <t>213.38M</t>
  </si>
  <si>
    <t>216.61M</t>
  </si>
  <si>
    <t>MKTSQ US Equity</t>
  </si>
  <si>
    <t>AJAY SPORTS INC</t>
  </si>
  <si>
    <t>12/27/2006</t>
  </si>
  <si>
    <t>09.29M</t>
  </si>
  <si>
    <t>AJAYQ US Equity</t>
  </si>
  <si>
    <t>MEDICAL STAFFING SOLUTIONS I</t>
  </si>
  <si>
    <t>05.59M</t>
  </si>
  <si>
    <t>MSSI US Equity</t>
  </si>
  <si>
    <t>12/20/2006</t>
  </si>
  <si>
    <t>122.22M</t>
  </si>
  <si>
    <t>SKIPPER'S INC</t>
  </si>
  <si>
    <t>12/13/2006</t>
  </si>
  <si>
    <t>06.77M</t>
  </si>
  <si>
    <t>SKIP US Equity</t>
  </si>
  <si>
    <t>ONE IP VOICE INC</t>
  </si>
  <si>
    <t>09.45M</t>
  </si>
  <si>
    <t>06.69M</t>
  </si>
  <si>
    <t>OIVO US Equity</t>
  </si>
  <si>
    <t>GRANITE BROADCASTING CORP</t>
  </si>
  <si>
    <t>12/11/2006</t>
  </si>
  <si>
    <t>06/04/2007</t>
  </si>
  <si>
    <t>443.56M</t>
  </si>
  <si>
    <t>641.10M</t>
  </si>
  <si>
    <t>GRRP US Equity</t>
  </si>
  <si>
    <t>REICHMANN PETROLEUM CORP</t>
  </si>
  <si>
    <t>12/08/2006</t>
  </si>
  <si>
    <t>06/05/2008</t>
  </si>
  <si>
    <t>46.74M</t>
  </si>
  <si>
    <t>79.97M</t>
  </si>
  <si>
    <t>856746Z US Equity</t>
  </si>
  <si>
    <t>INTL THOROUGHBRED BREEDERS</t>
  </si>
  <si>
    <t>12/04/2006</t>
  </si>
  <si>
    <t>14.77M</t>
  </si>
  <si>
    <t>35.82M</t>
  </si>
  <si>
    <t>ITGB US Equity</t>
  </si>
  <si>
    <t>MARCAL PAPER MILLS INC</t>
  </si>
  <si>
    <t>11/30/2006</t>
  </si>
  <si>
    <t>Sanitary Paper Products</t>
  </si>
  <si>
    <t>178.63M</t>
  </si>
  <si>
    <t>178.89M</t>
  </si>
  <si>
    <t>850758Z US Equity</t>
  </si>
  <si>
    <t>US ENERGY BIOGAS CORP</t>
  </si>
  <si>
    <t>11/29/2006</t>
  </si>
  <si>
    <t>35.47M</t>
  </si>
  <si>
    <t>90.25M</t>
  </si>
  <si>
    <t>23377Z US Equity</t>
  </si>
  <si>
    <t>LIFESTREAM TECHNOLOGIES INC</t>
  </si>
  <si>
    <t>571.40k</t>
  </si>
  <si>
    <t>04.93M</t>
  </si>
  <si>
    <t>LFTC US Equity</t>
  </si>
  <si>
    <t>NEWCOMM WIRELESS SERVICES IN</t>
  </si>
  <si>
    <t>11/28/2006</t>
  </si>
  <si>
    <t>111.65M</t>
  </si>
  <si>
    <t>190.70M</t>
  </si>
  <si>
    <t>852023Z US Equity</t>
  </si>
  <si>
    <t>CHAPARRAL RESOURCES INC</t>
  </si>
  <si>
    <t>11/21/2006</t>
  </si>
  <si>
    <t>04.01M</t>
  </si>
  <si>
    <t>01.88M</t>
  </si>
  <si>
    <t>CHAR US Equity</t>
  </si>
  <si>
    <t>DENNIS BAMBER INC</t>
  </si>
  <si>
    <t>45.75M</t>
  </si>
  <si>
    <t>59.33M</t>
  </si>
  <si>
    <t>845684Z US Equity</t>
  </si>
  <si>
    <t>CURON MEDICAL INC</t>
  </si>
  <si>
    <t>11/17/2006</t>
  </si>
  <si>
    <t>02.14M</t>
  </si>
  <si>
    <t>01.36M</t>
  </si>
  <si>
    <t>CRNM US Equity</t>
  </si>
  <si>
    <t>M FABRIKANT &amp; SONS INC</t>
  </si>
  <si>
    <t>05/22/2008</t>
  </si>
  <si>
    <t>382.55M</t>
  </si>
  <si>
    <t>366.37M</t>
  </si>
  <si>
    <t>354037Z US Equity</t>
  </si>
  <si>
    <t>VICTORY MEMORIAL HOSPITAL</t>
  </si>
  <si>
    <t>11/15/2006</t>
  </si>
  <si>
    <t>04/23/2010</t>
  </si>
  <si>
    <t>71.15M</t>
  </si>
  <si>
    <t>90.57M</t>
  </si>
  <si>
    <t>842279Z US Equity</t>
  </si>
  <si>
    <t>BROWN &amp; COLE STORES LLC</t>
  </si>
  <si>
    <t>11/07/2006</t>
  </si>
  <si>
    <t>44.64M</t>
  </si>
  <si>
    <t>109.41M</t>
  </si>
  <si>
    <t>837611Z US Equity</t>
  </si>
  <si>
    <t>LE-NATURES INC</t>
  </si>
  <si>
    <t>11/05/2006</t>
  </si>
  <si>
    <t>07/25/2008</t>
  </si>
  <si>
    <t>40.15M</t>
  </si>
  <si>
    <t>453.31M</t>
  </si>
  <si>
    <t>209302Z US Equity</t>
  </si>
  <si>
    <t>DURA AUTOMOTIVE SYS INC-CL A</t>
  </si>
  <si>
    <t>10/30/2006</t>
  </si>
  <si>
    <t>06/27/2008</t>
  </si>
  <si>
    <t>DRRAQ US Equity</t>
  </si>
  <si>
    <t>MOORE MEDICAL CENTER LLC</t>
  </si>
  <si>
    <t>10/28/2006</t>
  </si>
  <si>
    <t>56.09M</t>
  </si>
  <si>
    <t>49.85M</t>
  </si>
  <si>
    <t>831012Z US Equity</t>
  </si>
  <si>
    <t>DEL PUEBLO HOLDINGS LLC</t>
  </si>
  <si>
    <t>10/18/2006</t>
  </si>
  <si>
    <t>823890Z US Equity</t>
  </si>
  <si>
    <t>NATIONAL JOCKEY CLUB</t>
  </si>
  <si>
    <t>10/17/2006</t>
  </si>
  <si>
    <t>Adult Nightclubs</t>
  </si>
  <si>
    <t>25.11M</t>
  </si>
  <si>
    <t>44.72M</t>
  </si>
  <si>
    <t>823052Z US Equity</t>
  </si>
  <si>
    <t>SEA CONTAINERS LTD-CL A</t>
  </si>
  <si>
    <t>10/15/2006</t>
  </si>
  <si>
    <t>Intercity Passenger Rail</t>
  </si>
  <si>
    <t>01.67B</t>
  </si>
  <si>
    <t>3540250Q US Equity</t>
  </si>
  <si>
    <t>KARA HOMES INC</t>
  </si>
  <si>
    <t>10/05/2006</t>
  </si>
  <si>
    <t>350.18M</t>
  </si>
  <si>
    <t>296.84M</t>
  </si>
  <si>
    <t>812990Z US Equity</t>
  </si>
  <si>
    <t>GILDAN APPAREL USA INC</t>
  </si>
  <si>
    <t>10/02/2006</t>
  </si>
  <si>
    <t>165.43M</t>
  </si>
  <si>
    <t>14167Z US Equity</t>
  </si>
  <si>
    <t>MAGNOLIA ENERGY LP</t>
  </si>
  <si>
    <t>09/29/2006</t>
  </si>
  <si>
    <t>479.48M</t>
  </si>
  <si>
    <t>632.03M</t>
  </si>
  <si>
    <t>1354962D US Equity</t>
  </si>
  <si>
    <t>GLOBAL POWER EQUIPMENT-OLD</t>
  </si>
  <si>
    <t>09/28/2006</t>
  </si>
  <si>
    <t>381.13M</t>
  </si>
  <si>
    <t>123.22M</t>
  </si>
  <si>
    <t>GEGQQ US Equity</t>
  </si>
  <si>
    <t>DAEWOO CORPORATION</t>
  </si>
  <si>
    <t>09/25/2006</t>
  </si>
  <si>
    <t>0381 KS Equity</t>
  </si>
  <si>
    <t>WIMBLEY GROUP/THE</t>
  </si>
  <si>
    <t>09/22/2006</t>
  </si>
  <si>
    <t>800825Z US Equity</t>
  </si>
  <si>
    <t>PILGRIM HOLDINGS LLC</t>
  </si>
  <si>
    <t>09/20/2006</t>
  </si>
  <si>
    <t>20.54M</t>
  </si>
  <si>
    <t>831316Z US Equity</t>
  </si>
  <si>
    <t>CARRAWAY METHODIST HEALTH SY</t>
  </si>
  <si>
    <t>09/18/2006</t>
  </si>
  <si>
    <t>68.52M</t>
  </si>
  <si>
    <t>142.64M</t>
  </si>
  <si>
    <t>66224Z US Equity</t>
  </si>
  <si>
    <t>ROWE COS/THE</t>
  </si>
  <si>
    <t>Upholstered Wood Furniture</t>
  </si>
  <si>
    <t>66.43M</t>
  </si>
  <si>
    <t>46.49M</t>
  </si>
  <si>
    <t>ROWC US Equity</t>
  </si>
  <si>
    <t>MAYCO PLASTICS INC</t>
  </si>
  <si>
    <t>09/12/2006</t>
  </si>
  <si>
    <t>33.40M</t>
  </si>
  <si>
    <t>55.84M</t>
  </si>
  <si>
    <t>794966Z US Equity</t>
  </si>
  <si>
    <t>NATURADE INC</t>
  </si>
  <si>
    <t>08/31/2006</t>
  </si>
  <si>
    <t>10.26M</t>
  </si>
  <si>
    <t>18.43M</t>
  </si>
  <si>
    <t>NRDCQ US Equity</t>
  </si>
  <si>
    <t>FISCHER IMAGING CORP</t>
  </si>
  <si>
    <t>08/22/2006</t>
  </si>
  <si>
    <t>05.16M</t>
  </si>
  <si>
    <t>03.15M</t>
  </si>
  <si>
    <t>FIMG US Equity</t>
  </si>
  <si>
    <t>RADNOR HOLDINGS CORP</t>
  </si>
  <si>
    <t>08/21/2006</t>
  </si>
  <si>
    <t>361.45M</t>
  </si>
  <si>
    <t>325.30M</t>
  </si>
  <si>
    <t>RHC US Equity</t>
  </si>
  <si>
    <t>INLAND FIBER GROUP LLC</t>
  </si>
  <si>
    <t>08/18/2006</t>
  </si>
  <si>
    <t>79.35M</t>
  </si>
  <si>
    <t>264.49M</t>
  </si>
  <si>
    <t>9119Z US Equity</t>
  </si>
  <si>
    <t>NEOPLAN USA CORP</t>
  </si>
  <si>
    <t>08/17/2006</t>
  </si>
  <si>
    <t>12/28/2006</t>
  </si>
  <si>
    <t>13.70M</t>
  </si>
  <si>
    <t>59.01M</t>
  </si>
  <si>
    <t>2267749Z US Equity</t>
  </si>
  <si>
    <t>VESCOR DEVELOPMENT LLC</t>
  </si>
  <si>
    <t>08/16/2006</t>
  </si>
  <si>
    <t>109.57M</t>
  </si>
  <si>
    <t>63.29M</t>
  </si>
  <si>
    <t>1058457Z US Equity</t>
  </si>
  <si>
    <t>COPELANDS' ENTERPRISES INC</t>
  </si>
  <si>
    <t>08/14/2006</t>
  </si>
  <si>
    <t>07/09/2007</t>
  </si>
  <si>
    <t>52.63M</t>
  </si>
  <si>
    <t>53.87M</t>
  </si>
  <si>
    <t>0950186D US Equity</t>
  </si>
  <si>
    <t>08/11/2006</t>
  </si>
  <si>
    <t>905.95M</t>
  </si>
  <si>
    <t>743.47M</t>
  </si>
  <si>
    <t>GET-A-PHONE</t>
  </si>
  <si>
    <t>205.16k</t>
  </si>
  <si>
    <t>939.51k</t>
  </si>
  <si>
    <t>325519Z US Equity</t>
  </si>
  <si>
    <t>BEST MANUFACTURING GROUP LLC</t>
  </si>
  <si>
    <t>08/09/2006</t>
  </si>
  <si>
    <t>70.14M</t>
  </si>
  <si>
    <t>133.23M</t>
  </si>
  <si>
    <t>824971Z US Equity</t>
  </si>
  <si>
    <t>TANNER &amp; HALEY RESORTS</t>
  </si>
  <si>
    <t>07/23/2006</t>
  </si>
  <si>
    <t>845600Z US Equity</t>
  </si>
  <si>
    <t>VESTA INSURANCE GROUP INC</t>
  </si>
  <si>
    <t>07/18/2006</t>
  </si>
  <si>
    <t>12/26/2006</t>
  </si>
  <si>
    <t>14.92M</t>
  </si>
  <si>
    <t>214.28M</t>
  </si>
  <si>
    <t>VTAIQ US Equity</t>
  </si>
  <si>
    <t>ONETRAVEL HOLDINGS INC</t>
  </si>
  <si>
    <t>07/07/2006</t>
  </si>
  <si>
    <t>99.76M</t>
  </si>
  <si>
    <t>73.31M</t>
  </si>
  <si>
    <t>OTVLQ US Equity</t>
  </si>
  <si>
    <t>IMAGE INNOVATIONS HOLDINGS I</t>
  </si>
  <si>
    <t>07/06/2006</t>
  </si>
  <si>
    <t>70.53k</t>
  </si>
  <si>
    <t>IMGVQ US Equity</t>
  </si>
  <si>
    <t>WERNER CO</t>
  </si>
  <si>
    <t>06/12/2006</t>
  </si>
  <si>
    <t>233.87M</t>
  </si>
  <si>
    <t>457.40M</t>
  </si>
  <si>
    <t>746065Z US Equity</t>
  </si>
  <si>
    <t>COMCORP OF LOUISIANA LICENSE</t>
  </si>
  <si>
    <t>06/07/2006</t>
  </si>
  <si>
    <t>10/04/2007</t>
  </si>
  <si>
    <t>170.33M</t>
  </si>
  <si>
    <t>373.30M</t>
  </si>
  <si>
    <t>1025463Z US Equity</t>
  </si>
  <si>
    <t>BLB PROPERTIES LLC</t>
  </si>
  <si>
    <t>06/01/2006</t>
  </si>
  <si>
    <t>01.17M</t>
  </si>
  <si>
    <t>881.22k</t>
  </si>
  <si>
    <t>828088Z US Equity</t>
  </si>
  <si>
    <t>05/10/2006</t>
  </si>
  <si>
    <t>07/25/2006</t>
  </si>
  <si>
    <t>115.32M</t>
  </si>
  <si>
    <t>268.04M</t>
  </si>
  <si>
    <t>SILICON GRAPHICS INC</t>
  </si>
  <si>
    <t>05/08/2006</t>
  </si>
  <si>
    <t>369.42M</t>
  </si>
  <si>
    <t>664.27M</t>
  </si>
  <si>
    <t>SGID US Equity</t>
  </si>
  <si>
    <t>AIRADIGM COMMUNICATIONS INC</t>
  </si>
  <si>
    <t>11/13/2006</t>
  </si>
  <si>
    <t>188.50M</t>
  </si>
  <si>
    <t>0151027D US Equity</t>
  </si>
  <si>
    <t>HEARTLAND PARTNERS LP-A</t>
  </si>
  <si>
    <t>04/26/2006</t>
  </si>
  <si>
    <t>03.95M</t>
  </si>
  <si>
    <t>HTLLQ US Equity</t>
  </si>
  <si>
    <t>EASY GARDENER PRODUCTS INC</t>
  </si>
  <si>
    <t>04/19/2006</t>
  </si>
  <si>
    <t>11/27/2006</t>
  </si>
  <si>
    <t>103.45M</t>
  </si>
  <si>
    <t>107.52M</t>
  </si>
  <si>
    <t>721278Z US Equity</t>
  </si>
  <si>
    <t>PUREBEAUTY INC</t>
  </si>
  <si>
    <t>04/18/2006</t>
  </si>
  <si>
    <t>80.83M</t>
  </si>
  <si>
    <t>849825Z US Equity</t>
  </si>
  <si>
    <t>IDI GLOBAL INC</t>
  </si>
  <si>
    <t>04/17/2006</t>
  </si>
  <si>
    <t>09.02M</t>
  </si>
  <si>
    <t>03.61M</t>
  </si>
  <si>
    <t>IDIBQ US Equity</t>
  </si>
  <si>
    <t>GLOBAL HOME PRODUCTS LLC</t>
  </si>
  <si>
    <t>04/10/2006</t>
  </si>
  <si>
    <t>311.54M</t>
  </si>
  <si>
    <t>756721Z US Equity</t>
  </si>
  <si>
    <t>TRANS-INDUSTRIES INC</t>
  </si>
  <si>
    <t>04/03/2006</t>
  </si>
  <si>
    <t>Commercial Light Fixture</t>
  </si>
  <si>
    <t>11.84M</t>
  </si>
  <si>
    <t>10.15M</t>
  </si>
  <si>
    <t>TRNIQ US Equity</t>
  </si>
  <si>
    <t>CURATIVE HEALTH SERVICES INC</t>
  </si>
  <si>
    <t>03/27/2006</t>
  </si>
  <si>
    <t>155.00M</t>
  </si>
  <si>
    <t>255.59M</t>
  </si>
  <si>
    <t>CUREQ US Equity</t>
  </si>
  <si>
    <t>SMART PAPERS LLC</t>
  </si>
  <si>
    <t>03/21/2006</t>
  </si>
  <si>
    <t>12/21/2006</t>
  </si>
  <si>
    <t>67.75M</t>
  </si>
  <si>
    <t>54.19M</t>
  </si>
  <si>
    <t>307558Z US Equity</t>
  </si>
  <si>
    <t>LONDON FOG CORP</t>
  </si>
  <si>
    <t>03/20/2006</t>
  </si>
  <si>
    <t>59.84M</t>
  </si>
  <si>
    <t>93.28M</t>
  </si>
  <si>
    <t>14391Z US Equity</t>
  </si>
  <si>
    <t>PENZANCE CASCADES NORTH LLC</t>
  </si>
  <si>
    <t>75.83M</t>
  </si>
  <si>
    <t>6807309Z US Equity</t>
  </si>
  <si>
    <t>ONEIDA LTD</t>
  </si>
  <si>
    <t>03/19/2006</t>
  </si>
  <si>
    <t>305.33M</t>
  </si>
  <si>
    <t>332.23M</t>
  </si>
  <si>
    <t>ONEI US Equity</t>
  </si>
  <si>
    <t>OCA INC</t>
  </si>
  <si>
    <t>03/14/2006</t>
  </si>
  <si>
    <t>01/26/2007</t>
  </si>
  <si>
    <t>86.90M</t>
  </si>
  <si>
    <t>112.03M</t>
  </si>
  <si>
    <t>OCAI US Equity</t>
  </si>
  <si>
    <t>DAVIS PETROLEUM CORP</t>
  </si>
  <si>
    <t>03/07/2006</t>
  </si>
  <si>
    <t>03/31/2006</t>
  </si>
  <si>
    <t>69.34M</t>
  </si>
  <si>
    <t>45.17M</t>
  </si>
  <si>
    <t>699863Z US Equity</t>
  </si>
  <si>
    <t>DANA CORP</t>
  </si>
  <si>
    <t>03/03/2006</t>
  </si>
  <si>
    <t>07.39B</t>
  </si>
  <si>
    <t>06.84B</t>
  </si>
  <si>
    <t>DCNAQ US Equity</t>
  </si>
  <si>
    <t>BAREFOOT RESORT YACHT CLUB V</t>
  </si>
  <si>
    <t>02/21/2006</t>
  </si>
  <si>
    <t>08/10/2006</t>
  </si>
  <si>
    <t>69.00M</t>
  </si>
  <si>
    <t>60.98M</t>
  </si>
  <si>
    <t>868122Z US Equity</t>
  </si>
  <si>
    <t>WORLD HEALTH ALTERNATIVES</t>
  </si>
  <si>
    <t>02/20/2006</t>
  </si>
  <si>
    <t>112.84M</t>
  </si>
  <si>
    <t>54.30M</t>
  </si>
  <si>
    <t>WHAIQ US Equity</t>
  </si>
  <si>
    <t>INTEGRATED ELECTRICAL SV-OLD</t>
  </si>
  <si>
    <t>02/14/2006</t>
  </si>
  <si>
    <t>05/12/2006</t>
  </si>
  <si>
    <t>400.83M</t>
  </si>
  <si>
    <t>385.54M</t>
  </si>
  <si>
    <t>IESRQ US Equity</t>
  </si>
  <si>
    <t>02/10/2006</t>
  </si>
  <si>
    <t>07/01/2006</t>
  </si>
  <si>
    <t>341.36M</t>
  </si>
  <si>
    <t>561.77M</t>
  </si>
  <si>
    <t>GLYCOGENESYS INC</t>
  </si>
  <si>
    <t>02/02/2006</t>
  </si>
  <si>
    <t>01.59M</t>
  </si>
  <si>
    <t>GLGSQ US Equity</t>
  </si>
  <si>
    <t>NELLSON NUTRACEUTICAL INC</t>
  </si>
  <si>
    <t>01/28/2006</t>
  </si>
  <si>
    <t>09/22/2008</t>
  </si>
  <si>
    <t>312.33M</t>
  </si>
  <si>
    <t>345.23M</t>
  </si>
  <si>
    <t>1055863D US Equity</t>
  </si>
  <si>
    <t>BLUE BIRD BODY CO</t>
  </si>
  <si>
    <t>01/26/2006</t>
  </si>
  <si>
    <t>01/31/2006</t>
  </si>
  <si>
    <t>8429Z US Equity</t>
  </si>
  <si>
    <t>LEASEWAY MOTORCAR TRANSPORT</t>
  </si>
  <si>
    <t>01/25/2006</t>
  </si>
  <si>
    <t>2294097Z US Equity</t>
  </si>
  <si>
    <t>MUSICLAND GROUP INC</t>
  </si>
  <si>
    <t>01/12/2006</t>
  </si>
  <si>
    <t>371.46M</t>
  </si>
  <si>
    <t>485.58M</t>
  </si>
  <si>
    <t>16336Z US Equity</t>
  </si>
  <si>
    <t>LARGE SCALE BIOLOGY CORP</t>
  </si>
  <si>
    <t>01/09/2006</t>
  </si>
  <si>
    <t>09.76M</t>
  </si>
  <si>
    <t>07.84M</t>
  </si>
  <si>
    <t>LSBC US Equity</t>
  </si>
  <si>
    <t>01/03/2006</t>
  </si>
  <si>
    <t>820.91M</t>
  </si>
  <si>
    <t>CALPINE CORP</t>
  </si>
  <si>
    <t>12/20/2005</t>
  </si>
  <si>
    <t>01/31/2008</t>
  </si>
  <si>
    <t>26.63B</t>
  </si>
  <si>
    <t>22.54B</t>
  </si>
  <si>
    <t>CPNLQ US Equity</t>
  </si>
  <si>
    <t>Fossil Electric - Unregulated</t>
  </si>
  <si>
    <t>06.61B</t>
  </si>
  <si>
    <t>CPN US Equity</t>
  </si>
  <si>
    <t>ORIUS CORP</t>
  </si>
  <si>
    <t>12/12/2005</t>
  </si>
  <si>
    <t>29.81k</t>
  </si>
  <si>
    <t>97.23M</t>
  </si>
  <si>
    <t>967661Q US Equity</t>
  </si>
  <si>
    <t>AMCAST INDUSTRIAL CORP</t>
  </si>
  <si>
    <t>12/01/2005</t>
  </si>
  <si>
    <t>Vehicle Wheels</t>
  </si>
  <si>
    <t>81.57M</t>
  </si>
  <si>
    <t>80.16M</t>
  </si>
  <si>
    <t>AICOQ US Equity</t>
  </si>
  <si>
    <t>TELOGY INC</t>
  </si>
  <si>
    <t>11/29/2005</t>
  </si>
  <si>
    <t>07/28/2006</t>
  </si>
  <si>
    <t>123.77M</t>
  </si>
  <si>
    <t>249.67M</t>
  </si>
  <si>
    <t>0799809D US Equity</t>
  </si>
  <si>
    <t>LEGACY REAL ESTATE GROUP LLC</t>
  </si>
  <si>
    <t>11/18/2005</t>
  </si>
  <si>
    <t>108.29M</t>
  </si>
  <si>
    <t>84.59M</t>
  </si>
  <si>
    <t>1338719D US Equity</t>
  </si>
  <si>
    <t>FLYI INC</t>
  </si>
  <si>
    <t>11/07/2005</t>
  </si>
  <si>
    <t>03/30/2007</t>
  </si>
  <si>
    <t>378.50M</t>
  </si>
  <si>
    <t>455.40M</t>
  </si>
  <si>
    <t>FLYIQ US Equity</t>
  </si>
  <si>
    <t>ROMACORP INC</t>
  </si>
  <si>
    <t>11/06/2005</t>
  </si>
  <si>
    <t>95.73M</t>
  </si>
  <si>
    <t>179.17M</t>
  </si>
  <si>
    <t>0517804D US Equity</t>
  </si>
  <si>
    <t>MCLEODUSA INC-CL A</t>
  </si>
  <si>
    <t>10/28/2005</t>
  </si>
  <si>
    <t>01/06/2006</t>
  </si>
  <si>
    <t>674.00M</t>
  </si>
  <si>
    <t>MCLD US Equity</t>
  </si>
  <si>
    <t>REFCO INC</t>
  </si>
  <si>
    <t>10/17/2005</t>
  </si>
  <si>
    <t>Logistics Brokerage</t>
  </si>
  <si>
    <t>74.32B</t>
  </si>
  <si>
    <t>74.11B</t>
  </si>
  <si>
    <t>RFXCQ US Equity</t>
  </si>
  <si>
    <t>BOYDS COLLECTION LTD-OLD</t>
  </si>
  <si>
    <t>10/16/2005</t>
  </si>
  <si>
    <t>06/28/2006</t>
  </si>
  <si>
    <t>372.74k</t>
  </si>
  <si>
    <t>92.17M</t>
  </si>
  <si>
    <t>BOYD US Equity</t>
  </si>
  <si>
    <t>O'SULLIVAN INDUSTRIES INC</t>
  </si>
  <si>
    <t>10/14/2005</t>
  </si>
  <si>
    <t>04/12/2006</t>
  </si>
  <si>
    <t>128.11M</t>
  </si>
  <si>
    <t>222.99M</t>
  </si>
  <si>
    <t>16917Z US Equity</t>
  </si>
  <si>
    <t>MESABA AVIATION INC</t>
  </si>
  <si>
    <t>10/13/2005</t>
  </si>
  <si>
    <t>04/24/2007</t>
  </si>
  <si>
    <t>108.54M</t>
  </si>
  <si>
    <t>636721Z US Equity</t>
  </si>
  <si>
    <t>LEVITZ HOME FURNISHING INC</t>
  </si>
  <si>
    <t>10/11/2005</t>
  </si>
  <si>
    <t>01.20k</t>
  </si>
  <si>
    <t>193.88M</t>
  </si>
  <si>
    <t>108393Z US Equity</t>
  </si>
  <si>
    <t>DPH HOLDINGS CORP</t>
  </si>
  <si>
    <t>10/08/2005</t>
  </si>
  <si>
    <t>17.10B</t>
  </si>
  <si>
    <t>22.17B</t>
  </si>
  <si>
    <t>DPHIQ US Equity</t>
  </si>
  <si>
    <t>EPIXTAR CORP</t>
  </si>
  <si>
    <t>10/06/2005</t>
  </si>
  <si>
    <t>28.40M</t>
  </si>
  <si>
    <t>40.31M</t>
  </si>
  <si>
    <t>EPXR US Equity</t>
  </si>
  <si>
    <t>BROOKLYN HOSPITAL CENTER/THE</t>
  </si>
  <si>
    <t>09/30/2005</t>
  </si>
  <si>
    <t>10/19/2007</t>
  </si>
  <si>
    <t>244.50M</t>
  </si>
  <si>
    <t>237.40M</t>
  </si>
  <si>
    <t>629987Z US Equity</t>
  </si>
  <si>
    <t>THERMO VIEW INDUSTRIES INC</t>
  </si>
  <si>
    <t>09/25/2005</t>
  </si>
  <si>
    <t>Residential Contractors</t>
  </si>
  <si>
    <t>24.17M</t>
  </si>
  <si>
    <t>37.28M</t>
  </si>
  <si>
    <t>THVW US Equity</t>
  </si>
  <si>
    <t>ENTERGY NEW ORLEANS INC</t>
  </si>
  <si>
    <t>09/23/2005</t>
  </si>
  <si>
    <t>05/08/2007</t>
  </si>
  <si>
    <t>703.18M</t>
  </si>
  <si>
    <t>510.42M</t>
  </si>
  <si>
    <t>ETR3 US Equity</t>
  </si>
  <si>
    <t>09/19/2005</t>
  </si>
  <si>
    <t>620.83M</t>
  </si>
  <si>
    <t>744.76M</t>
  </si>
  <si>
    <t>NORTHWEST AIRLINES CORP-OLD</t>
  </si>
  <si>
    <t>09/14/2005</t>
  </si>
  <si>
    <t>14.35B</t>
  </si>
  <si>
    <t>17.92B</t>
  </si>
  <si>
    <t>NWACQ US Equity</t>
  </si>
  <si>
    <t>DELTA AIR LINES INC/OLD</t>
  </si>
  <si>
    <t>04/30/2007</t>
  </si>
  <si>
    <t>21.56B</t>
  </si>
  <si>
    <t>28.27B</t>
  </si>
  <si>
    <t>DALRQ US Equity</t>
  </si>
  <si>
    <t>DELTA AIR LINES INC</t>
  </si>
  <si>
    <t>16.74B</t>
  </si>
  <si>
    <t>14.64B</t>
  </si>
  <si>
    <t>DAL US Equity</t>
  </si>
  <si>
    <t>HIRSH INDUSTRIES INC</t>
  </si>
  <si>
    <t>09/13/2005</t>
  </si>
  <si>
    <t>05/24/2006</t>
  </si>
  <si>
    <t>47.73M</t>
  </si>
  <si>
    <t>90.99M</t>
  </si>
  <si>
    <t>9780914Z US Equity</t>
  </si>
  <si>
    <t>ARLINGTON HOSPITALITY INC</t>
  </si>
  <si>
    <t>08/31/2005</t>
  </si>
  <si>
    <t>94.05M</t>
  </si>
  <si>
    <t>HOSTQ US Equity</t>
  </si>
  <si>
    <t>RUSSELL-STANLEY HOLDINGS INC</t>
  </si>
  <si>
    <t>08/19/2005</t>
  </si>
  <si>
    <t>11/09/2005</t>
  </si>
  <si>
    <t>57.94M</t>
  </si>
  <si>
    <t>103.91M</t>
  </si>
  <si>
    <t>14108Z US Equity</t>
  </si>
  <si>
    <t>BIRCH TELECOM INC</t>
  </si>
  <si>
    <t>08/12/2005</t>
  </si>
  <si>
    <t>331.98M</t>
  </si>
  <si>
    <t>76.14M</t>
  </si>
  <si>
    <t>193063Z US Equity</t>
  </si>
  <si>
    <t>88150Z US Equity</t>
  </si>
  <si>
    <t>ASARCO LLC</t>
  </si>
  <si>
    <t>08/09/2005</t>
  </si>
  <si>
    <t>12/09/2009</t>
  </si>
  <si>
    <t>AR US Equity</t>
  </si>
  <si>
    <t>ARDAGH GLASS INC</t>
  </si>
  <si>
    <t>08/08/2005</t>
  </si>
  <si>
    <t>Glass Containers</t>
  </si>
  <si>
    <t>05/03/2006</t>
  </si>
  <si>
    <t>661.54M</t>
  </si>
  <si>
    <t>666.56M</t>
  </si>
  <si>
    <t>AGCCQ US Equity</t>
  </si>
  <si>
    <t>ATKINS NUTRITIONALS INC</t>
  </si>
  <si>
    <t>07/31/2005</t>
  </si>
  <si>
    <t>01/10/2006</t>
  </si>
  <si>
    <t>240.30M</t>
  </si>
  <si>
    <t>315.11M</t>
  </si>
  <si>
    <t>261831Z US Equity</t>
  </si>
  <si>
    <t>ALLIED HOLDINGS INC</t>
  </si>
  <si>
    <t>352.93M</t>
  </si>
  <si>
    <t>480.37M</t>
  </si>
  <si>
    <t>PROTOCOL SERVICES INC</t>
  </si>
  <si>
    <t>07/26/2005</t>
  </si>
  <si>
    <t>01/01/2006</t>
  </si>
  <si>
    <t>140.52M</t>
  </si>
  <si>
    <t>229.76M</t>
  </si>
  <si>
    <t>3153918Z US Equity</t>
  </si>
  <si>
    <t>GT BRANDS</t>
  </si>
  <si>
    <t>07/11/2005</t>
  </si>
  <si>
    <t>10/31/2006</t>
  </si>
  <si>
    <t>175763Z US Equity</t>
  </si>
  <si>
    <t>CORNERSTONE PRODUCTS INC</t>
  </si>
  <si>
    <t>07/05/2005</t>
  </si>
  <si>
    <t>02/23/2006</t>
  </si>
  <si>
    <t>50.16M</t>
  </si>
  <si>
    <t>55.96M</t>
  </si>
  <si>
    <t>0849799D US Equity</t>
  </si>
  <si>
    <t>FRONTIER INSURANCE GROUP INC</t>
  </si>
  <si>
    <t>12/28/2005</t>
  </si>
  <si>
    <t>79.10M</t>
  </si>
  <si>
    <t>271.81M</t>
  </si>
  <si>
    <t>FTERQ US Equity</t>
  </si>
  <si>
    <t>AMERICA ONLINE LATIN AMER-A</t>
  </si>
  <si>
    <t>06/24/2005</t>
  </si>
  <si>
    <t>06/30/2006</t>
  </si>
  <si>
    <t>28.50M</t>
  </si>
  <si>
    <t>181.77M</t>
  </si>
  <si>
    <t>AOLAQ US Equity</t>
  </si>
  <si>
    <t>METALFORMING TECHNOLOGIES</t>
  </si>
  <si>
    <t>06/16/2005</t>
  </si>
  <si>
    <t>04/24/2006</t>
  </si>
  <si>
    <t>58.71M</t>
  </si>
  <si>
    <t>57.85M</t>
  </si>
  <si>
    <t>12928Z US Equity</t>
  </si>
  <si>
    <t>SKYWAY COMMUNICATIONS HOLDIN</t>
  </si>
  <si>
    <t>06/14/2005</t>
  </si>
  <si>
    <t>31.62M</t>
  </si>
  <si>
    <t>21.12M</t>
  </si>
  <si>
    <t>SWYCQ US Equity</t>
  </si>
  <si>
    <t>CATHOLIC DIOCESE OF SPOKANE</t>
  </si>
  <si>
    <t>06/04/2005</t>
  </si>
  <si>
    <t>0277243D US Equity</t>
  </si>
  <si>
    <t>RAMP CORP</t>
  </si>
  <si>
    <t>06/02/2005</t>
  </si>
  <si>
    <t>13.00M</t>
  </si>
  <si>
    <t>RCOCQ US Equity</t>
  </si>
  <si>
    <t>UNIVERSAL AUTOMOTIVE INDUSTR</t>
  </si>
  <si>
    <t>05/26/2005</t>
  </si>
  <si>
    <t>46.50M</t>
  </si>
  <si>
    <t>UVSLQ US Equity</t>
  </si>
  <si>
    <t>SOUTHAVEN POWER LLC</t>
  </si>
  <si>
    <t>05/20/2005</t>
  </si>
  <si>
    <t>427.77M</t>
  </si>
  <si>
    <t>386.15M</t>
  </si>
  <si>
    <t>2771715Z US Equity</t>
  </si>
  <si>
    <t>COLLINS &amp; AIKMAN CORP</t>
  </si>
  <si>
    <t>05/17/2005</t>
  </si>
  <si>
    <t>83.37M</t>
  </si>
  <si>
    <t>01.63B</t>
  </si>
  <si>
    <t>CKCRQ US Equity</t>
  </si>
  <si>
    <t>LEE'S TRUCKING INC</t>
  </si>
  <si>
    <t>05/13/2005</t>
  </si>
  <si>
    <t>0127005D US Equity</t>
  </si>
  <si>
    <t>AAIPHARMA INC</t>
  </si>
  <si>
    <t>05/10/2005</t>
  </si>
  <si>
    <t>03/06/2006</t>
  </si>
  <si>
    <t>323.32M</t>
  </si>
  <si>
    <t>446.69M</t>
  </si>
  <si>
    <t>8176896Q US Equity</t>
  </si>
  <si>
    <t>NATURAL GOLF CORP</t>
  </si>
  <si>
    <t>913.27k</t>
  </si>
  <si>
    <t>958.33k</t>
  </si>
  <si>
    <t>NAXG US Equity</t>
  </si>
  <si>
    <t>BUEHLER FOODS INC</t>
  </si>
  <si>
    <t>05/04/2005</t>
  </si>
  <si>
    <t>67.14M</t>
  </si>
  <si>
    <t>0077536D US Equity</t>
  </si>
  <si>
    <t>MERIDIAN AUTOMOTIVE SYSTEMS</t>
  </si>
  <si>
    <t>04/26/2005</t>
  </si>
  <si>
    <t>12/29/2009</t>
  </si>
  <si>
    <t>922.95M</t>
  </si>
  <si>
    <t>19863Z US Equity</t>
  </si>
  <si>
    <t>REGIONAL DIAGNOSTICS LLC</t>
  </si>
  <si>
    <t>04/20/2005</t>
  </si>
  <si>
    <t>Radiology &amp; Diagnostic Imaging</t>
  </si>
  <si>
    <t>04/21/2006</t>
  </si>
  <si>
    <t>16.51M</t>
  </si>
  <si>
    <t>0874297D US Equity</t>
  </si>
  <si>
    <t>TOM'S FOODS INC</t>
  </si>
  <si>
    <t>04/06/2005</t>
  </si>
  <si>
    <t>83.21M</t>
  </si>
  <si>
    <t>84.15M</t>
  </si>
  <si>
    <t>8946Z US Equity</t>
  </si>
  <si>
    <t>CHINA CRESCENT ENTERPRISES</t>
  </si>
  <si>
    <t>03/18/2005</t>
  </si>
  <si>
    <t>180.90k</t>
  </si>
  <si>
    <t>400.80k</t>
  </si>
  <si>
    <t>CCTR US Equity</t>
  </si>
  <si>
    <t>DECISIONONE CORP</t>
  </si>
  <si>
    <t>03/15/2005</t>
  </si>
  <si>
    <t>107.00M</t>
  </si>
  <si>
    <t>273.00M</t>
  </si>
  <si>
    <t>19122Z US Equity</t>
  </si>
  <si>
    <t>GLASS-CELL GROUP/THE</t>
  </si>
  <si>
    <t>02/28/2005</t>
  </si>
  <si>
    <t>Advanced Materials</t>
  </si>
  <si>
    <t>09/08/2006</t>
  </si>
  <si>
    <t>122.65M</t>
  </si>
  <si>
    <t>48.34M</t>
  </si>
  <si>
    <t>514195Z CN Equity</t>
  </si>
  <si>
    <t>WINN-DIXIE STORES INC-OLD</t>
  </si>
  <si>
    <t>02/21/2005</t>
  </si>
  <si>
    <t>02.24B</t>
  </si>
  <si>
    <t>01.87B</t>
  </si>
  <si>
    <t>WNDXQ US Equity</t>
  </si>
  <si>
    <t>MAXIDE ACQUISITION INC</t>
  </si>
  <si>
    <t>02/14/2005</t>
  </si>
  <si>
    <t>08/23/2006</t>
  </si>
  <si>
    <t>45.38M</t>
  </si>
  <si>
    <t>159.27M</t>
  </si>
  <si>
    <t>535150Z US Equity</t>
  </si>
  <si>
    <t>DONNKENNY INC</t>
  </si>
  <si>
    <t>02/07/2005</t>
  </si>
  <si>
    <t>10/24/2005</t>
  </si>
  <si>
    <t>45.67M</t>
  </si>
  <si>
    <t>DNKYQ US Equity</t>
  </si>
  <si>
    <t>TA DELAWARE INC</t>
  </si>
  <si>
    <t>02/02/2005</t>
  </si>
  <si>
    <t>787.95M</t>
  </si>
  <si>
    <t>TWRAQ US Equity</t>
  </si>
  <si>
    <t>FALCON PRODUCTS INC</t>
  </si>
  <si>
    <t>01/31/2005</t>
  </si>
  <si>
    <t>11/15/2005</t>
  </si>
  <si>
    <t>264.04M</t>
  </si>
  <si>
    <t>FCPR US Equity</t>
  </si>
  <si>
    <t>UNION POWER PARTNERS LP</t>
  </si>
  <si>
    <t>01/26/2005</t>
  </si>
  <si>
    <t>7561388Z US Equity</t>
  </si>
  <si>
    <t>AMERICAN BUSINESS FINL SVCS</t>
  </si>
  <si>
    <t>01/21/2005</t>
  </si>
  <si>
    <t>ABFIQ US Equity</t>
  </si>
  <si>
    <t>FIRST VIRTUAL COMMUNICATIONS</t>
  </si>
  <si>
    <t>01/20/2005</t>
  </si>
  <si>
    <t>Engineering Software</t>
  </si>
  <si>
    <t>07.49M</t>
  </si>
  <si>
    <t>13.57M</t>
  </si>
  <si>
    <t>FVCCQ US Equity</t>
  </si>
  <si>
    <t>AMERICAN BANKNOTE CORP</t>
  </si>
  <si>
    <t>01/19/2005</t>
  </si>
  <si>
    <t>04/15/2005</t>
  </si>
  <si>
    <t>124.71M</t>
  </si>
  <si>
    <t>115.97M</t>
  </si>
  <si>
    <t>ABNTQ US Equity</t>
  </si>
  <si>
    <t>FRIEDMAN'S INC-CL A</t>
  </si>
  <si>
    <t>01/14/2005</t>
  </si>
  <si>
    <t>12/09/2005</t>
  </si>
  <si>
    <t>395.90M</t>
  </si>
  <si>
    <t>215.75M</t>
  </si>
  <si>
    <t>FRDMQ US Equity</t>
  </si>
  <si>
    <t>ULTIMATE ELECTRONICS INC</t>
  </si>
  <si>
    <t>01/11/2005</t>
  </si>
  <si>
    <t>01/11/2006</t>
  </si>
  <si>
    <t>329.11M</t>
  </si>
  <si>
    <t>160.59M</t>
  </si>
  <si>
    <t>ULTEQ US Equity</t>
  </si>
  <si>
    <t>TORCH OFFSHORE INC</t>
  </si>
  <si>
    <t>01/07/2005</t>
  </si>
  <si>
    <t>07/14/2006</t>
  </si>
  <si>
    <t>201.69M</t>
  </si>
  <si>
    <t>145.36M</t>
  </si>
  <si>
    <t>TORCQ US Equity</t>
  </si>
  <si>
    <t>ACCEPTANCE INSURANCE COS INC</t>
  </si>
  <si>
    <t>234.15M</t>
  </si>
  <si>
    <t>338.06M</t>
  </si>
  <si>
    <t>AICIQ US Equity</t>
  </si>
  <si>
    <t>API INC</t>
  </si>
  <si>
    <t>01/06/2005</t>
  </si>
  <si>
    <t>34.70M</t>
  </si>
  <si>
    <t>8118834Z US Equity</t>
  </si>
  <si>
    <t>IWO HOLDINGS INC</t>
  </si>
  <si>
    <t>01/04/2005</t>
  </si>
  <si>
    <t>246.92M</t>
  </si>
  <si>
    <t>413.28M</t>
  </si>
  <si>
    <t>IONE US Equity</t>
  </si>
  <si>
    <t>HAPPY KIDS INC</t>
  </si>
  <si>
    <t>01/03/2005</t>
  </si>
  <si>
    <t>42.14M</t>
  </si>
  <si>
    <t>75.72M</t>
  </si>
  <si>
    <t>HKID US Equity</t>
  </si>
  <si>
    <t>YUKOS-SPONSORED ADR</t>
  </si>
  <si>
    <t>12/14/2004</t>
  </si>
  <si>
    <t>01.94B</t>
  </si>
  <si>
    <t>03.75B</t>
  </si>
  <si>
    <t>YUKOY US Equity</t>
  </si>
  <si>
    <t>APPLIED EXTRUSION TECH-OLD</t>
  </si>
  <si>
    <t>12/01/2004</t>
  </si>
  <si>
    <t>03/08/2005</t>
  </si>
  <si>
    <t>407.91M</t>
  </si>
  <si>
    <t>414.96M</t>
  </si>
  <si>
    <t>AETCQ US Equity</t>
  </si>
  <si>
    <t>11/30/2004</t>
  </si>
  <si>
    <t>08/03/2005</t>
  </si>
  <si>
    <t>104.97M</t>
  </si>
  <si>
    <t>165.22M</t>
  </si>
  <si>
    <t>TRUMP HOTELS &amp; CASINO RESORT</t>
  </si>
  <si>
    <t>11/21/2004</t>
  </si>
  <si>
    <t>DJTCQ US Equity</t>
  </si>
  <si>
    <t>ROBOTIC VISION SYSTEMS INC</t>
  </si>
  <si>
    <t>11/19/2004</t>
  </si>
  <si>
    <t>43.05M</t>
  </si>
  <si>
    <t>RVSIQ US Equity</t>
  </si>
  <si>
    <t>MURRAY INC</t>
  </si>
  <si>
    <t>11/08/2004</t>
  </si>
  <si>
    <t>214.58M</t>
  </si>
  <si>
    <t>221.49M</t>
  </si>
  <si>
    <t>21994Z US Equity</t>
  </si>
  <si>
    <t>LAGUARDIA ASSOCIATES LP</t>
  </si>
  <si>
    <t>10/29/2004</t>
  </si>
  <si>
    <t>63.71M</t>
  </si>
  <si>
    <t>67.85M</t>
  </si>
  <si>
    <t>0084031D US Equity</t>
  </si>
  <si>
    <t>EB2B COMMERCE INC</t>
  </si>
  <si>
    <t>10/27/2004</t>
  </si>
  <si>
    <t>01.07M</t>
  </si>
  <si>
    <t>04.13M</t>
  </si>
  <si>
    <t>EBTBQ US Equity</t>
  </si>
  <si>
    <t>ATA HOLDINGS CORP</t>
  </si>
  <si>
    <t>10/26/2004</t>
  </si>
  <si>
    <t>02/28/2006</t>
  </si>
  <si>
    <t>745.16M</t>
  </si>
  <si>
    <t>940.52M</t>
  </si>
  <si>
    <t>ATAHQ US Equity</t>
  </si>
  <si>
    <t>HILL CITY OIL CO INC OF MISS</t>
  </si>
  <si>
    <t>10/25/2004</t>
  </si>
  <si>
    <t>06/15/2005</t>
  </si>
  <si>
    <t>87.04M</t>
  </si>
  <si>
    <t>45.57M</t>
  </si>
  <si>
    <t>3708551Z US Equity</t>
  </si>
  <si>
    <t>EL COMANDANTE MANAGEMENT CO</t>
  </si>
  <si>
    <t>10/22/2004</t>
  </si>
  <si>
    <t>01/04/2007</t>
  </si>
  <si>
    <t>06.06M</t>
  </si>
  <si>
    <t>41.23M</t>
  </si>
  <si>
    <t>0556251D US Equity</t>
  </si>
  <si>
    <t>HUFFY CORP</t>
  </si>
  <si>
    <t>10/20/2004</t>
  </si>
  <si>
    <t>Bicycles</t>
  </si>
  <si>
    <t>138.70M</t>
  </si>
  <si>
    <t>161.20M</t>
  </si>
  <si>
    <t>HUFCQ US Equity</t>
  </si>
  <si>
    <t>ARIS INDUSTRIES INC</t>
  </si>
  <si>
    <t>10/15/2004</t>
  </si>
  <si>
    <t>09.17M</t>
  </si>
  <si>
    <t>12.38M</t>
  </si>
  <si>
    <t>AISIQ US Equity</t>
  </si>
  <si>
    <t>CHOICE ONE COMMUNICATIONS IN</t>
  </si>
  <si>
    <t>10/05/2004</t>
  </si>
  <si>
    <t>11/18/2004</t>
  </si>
  <si>
    <t>354.81M</t>
  </si>
  <si>
    <t>CWONT US Equity</t>
  </si>
  <si>
    <t>09/29/2004</t>
  </si>
  <si>
    <t>735.82M</t>
  </si>
  <si>
    <t>592.82M</t>
  </si>
  <si>
    <t>INMTQ US Equity</t>
  </si>
  <si>
    <t>ARG ENTERPRISES INC</t>
  </si>
  <si>
    <t>09/28/2004</t>
  </si>
  <si>
    <t>223.24M</t>
  </si>
  <si>
    <t>3166521Z US Equity</t>
  </si>
  <si>
    <t>09/22/2004</t>
  </si>
  <si>
    <t>09/18/2004</t>
  </si>
  <si>
    <t>05/23/2005</t>
  </si>
  <si>
    <t>420.95M</t>
  </si>
  <si>
    <t>435.92M</t>
  </si>
  <si>
    <t>CCRP US Equity</t>
  </si>
  <si>
    <t>US AIRWAYS GROUP INC-CL A</t>
  </si>
  <si>
    <t>09/12/2004</t>
  </si>
  <si>
    <t>09/27/2005</t>
  </si>
  <si>
    <t>08.61B</t>
  </si>
  <si>
    <t>08.60B</t>
  </si>
  <si>
    <t>UAIRQ US Equity</t>
  </si>
  <si>
    <t>US AIRWAYS INC</t>
  </si>
  <si>
    <t>05.97B</t>
  </si>
  <si>
    <t>08.30B</t>
  </si>
  <si>
    <t>U1 US Equity</t>
  </si>
  <si>
    <t>ELDORADO CASINO SHREVEPORT J</t>
  </si>
  <si>
    <t>09/10/2004</t>
  </si>
  <si>
    <t>07/21/2005</t>
  </si>
  <si>
    <t>143.62M</t>
  </si>
  <si>
    <t>239.90M</t>
  </si>
  <si>
    <t>66935Z US Equity</t>
  </si>
  <si>
    <t>QUIGLEY CO</t>
  </si>
  <si>
    <t>09/03/2004</t>
  </si>
  <si>
    <t>405.64M</t>
  </si>
  <si>
    <t>68.70M</t>
  </si>
  <si>
    <t>382078Z US Equity</t>
  </si>
  <si>
    <t>TECHNEGLAS INC</t>
  </si>
  <si>
    <t>09/01/2004</t>
  </si>
  <si>
    <t>11/01/2005</t>
  </si>
  <si>
    <t>137.93M</t>
  </si>
  <si>
    <t>336.20M</t>
  </si>
  <si>
    <t>0133200D US Equity</t>
  </si>
  <si>
    <t>GALEY &amp; LORD INDUSTRIES INC</t>
  </si>
  <si>
    <t>08/19/2004</t>
  </si>
  <si>
    <t>0005490D US Equity</t>
  </si>
  <si>
    <t>UNIVERSAL ACCESS GLOBAL</t>
  </si>
  <si>
    <t>08/04/2004</t>
  </si>
  <si>
    <t>956.15k</t>
  </si>
  <si>
    <t>02.89M</t>
  </si>
  <si>
    <t>UAXSQ US Equity</t>
  </si>
  <si>
    <t>US PLASTIC LUMBER CO</t>
  </si>
  <si>
    <t>07/23/2004</t>
  </si>
  <si>
    <t>Plastic Building Materials</t>
  </si>
  <si>
    <t>78.56M</t>
  </si>
  <si>
    <t>48.09M</t>
  </si>
  <si>
    <t>USPL US Equity</t>
  </si>
  <si>
    <t>07/18/2004</t>
  </si>
  <si>
    <t>12/31/2004</t>
  </si>
  <si>
    <t>71.55M</t>
  </si>
  <si>
    <t>173.46M</t>
  </si>
  <si>
    <t>BREUNER HOME FURNISHING CORP</t>
  </si>
  <si>
    <t>07/14/2004</t>
  </si>
  <si>
    <t>86.43M</t>
  </si>
  <si>
    <t>127.75M</t>
  </si>
  <si>
    <t>360575Z US Equity</t>
  </si>
  <si>
    <t>BLAKE OF CHICAGO CORP</t>
  </si>
  <si>
    <t>07/13/2004</t>
  </si>
  <si>
    <t>43.78M</t>
  </si>
  <si>
    <t>50.19M</t>
  </si>
  <si>
    <t>0949998D US Equity</t>
  </si>
  <si>
    <t>BMC INDUSTRIES INC-MINN</t>
  </si>
  <si>
    <t>06/23/2004</t>
  </si>
  <si>
    <t>105.25M</t>
  </si>
  <si>
    <t>164.75M</t>
  </si>
  <si>
    <t>BMMI US Equity</t>
  </si>
  <si>
    <t>PARMALAT FINANZIARIA SPA</t>
  </si>
  <si>
    <t>06/22/2004</t>
  </si>
  <si>
    <t>05.28B</t>
  </si>
  <si>
    <t>21.79B</t>
  </si>
  <si>
    <t>PRF IM Equity</t>
  </si>
  <si>
    <t>MAXIME CRANE WORKS LP</t>
  </si>
  <si>
    <t>06/14/2004</t>
  </si>
  <si>
    <t>Machinery Rental Services</t>
  </si>
  <si>
    <t>01/28/2005</t>
  </si>
  <si>
    <t>463.09M</t>
  </si>
  <si>
    <t>780.13M</t>
  </si>
  <si>
    <t>10254Z US Equity</t>
  </si>
  <si>
    <t>OMNI FACILITY RESOURCES INC</t>
  </si>
  <si>
    <t>06/09/2004</t>
  </si>
  <si>
    <t>04/04/2005</t>
  </si>
  <si>
    <t>63.23M</t>
  </si>
  <si>
    <t>17147Z US Equity</t>
  </si>
  <si>
    <t>ENVIRONMENTAL LAND TECHNOLOG</t>
  </si>
  <si>
    <t>06/08/2004</t>
  </si>
  <si>
    <t>04/27/2011</t>
  </si>
  <si>
    <t>51.41M</t>
  </si>
  <si>
    <t>82.61M</t>
  </si>
  <si>
    <t>0854115D US Equity</t>
  </si>
  <si>
    <t>BRIAZZ INC</t>
  </si>
  <si>
    <t>06/07/2004</t>
  </si>
  <si>
    <t>05.40M</t>
  </si>
  <si>
    <t>12.20M</t>
  </si>
  <si>
    <t>BRZZQ US Equity</t>
  </si>
  <si>
    <t>CORNERSTONE PROPANE PARTNERS</t>
  </si>
  <si>
    <t>06/03/2004</t>
  </si>
  <si>
    <t>12/20/2004</t>
  </si>
  <si>
    <t>277.59M</t>
  </si>
  <si>
    <t>561.32M</t>
  </si>
  <si>
    <t>CNPP US Equity</t>
  </si>
  <si>
    <t>PEGASUS SATELLITE COMMUNICAT</t>
  </si>
  <si>
    <t>06/02/2004</t>
  </si>
  <si>
    <t>05/05/2005</t>
  </si>
  <si>
    <t>01.88B</t>
  </si>
  <si>
    <t>83084Z US Equity</t>
  </si>
  <si>
    <t>PEGASUS SATELLITE TELEVISION</t>
  </si>
  <si>
    <t>167.99M</t>
  </si>
  <si>
    <t>117.48M</t>
  </si>
  <si>
    <t>342285Z US Equity</t>
  </si>
  <si>
    <t>RCN CORP/OLD</t>
  </si>
  <si>
    <t>05/27/2004</t>
  </si>
  <si>
    <t>12/21/2004</t>
  </si>
  <si>
    <t>37.53M</t>
  </si>
  <si>
    <t>RCNCQ US Equity</t>
  </si>
  <si>
    <t>LANTIS EYEWEAR CORP</t>
  </si>
  <si>
    <t>05/25/2004</t>
  </si>
  <si>
    <t>Optical Goods Stores</t>
  </si>
  <si>
    <t>08/01/2005</t>
  </si>
  <si>
    <t>39.20M</t>
  </si>
  <si>
    <t>162.57M</t>
  </si>
  <si>
    <t>337868Z US Equity</t>
  </si>
  <si>
    <t>JILLIANS ENTERTAINMENT HLDGS</t>
  </si>
  <si>
    <t>05/23/2004</t>
  </si>
  <si>
    <t>12/03/2004</t>
  </si>
  <si>
    <t>39.32M</t>
  </si>
  <si>
    <t>84.79M</t>
  </si>
  <si>
    <t>JLNS US Equity</t>
  </si>
  <si>
    <t>SPEIZMAN INDUSTRIES INC</t>
  </si>
  <si>
    <t>05/20/2004</t>
  </si>
  <si>
    <t>Commercial Laundry Machinery</t>
  </si>
  <si>
    <t>23.94M</t>
  </si>
  <si>
    <t>SPZN US Equity</t>
  </si>
  <si>
    <t>DT INDUSTRIES INC</t>
  </si>
  <si>
    <t>05/12/2004</t>
  </si>
  <si>
    <t>Factory Automation Equipment</t>
  </si>
  <si>
    <t>05.22M</t>
  </si>
  <si>
    <t>131.42M</t>
  </si>
  <si>
    <t>DTIIQ US Equity</t>
  </si>
  <si>
    <t>NEW WORLD PASTA CO</t>
  </si>
  <si>
    <t>05/10/2004</t>
  </si>
  <si>
    <t>12/07/2005</t>
  </si>
  <si>
    <t>164.39M</t>
  </si>
  <si>
    <t>506.85M</t>
  </si>
  <si>
    <t>14129Z US Equity</t>
  </si>
  <si>
    <t>EXPANETS INC</t>
  </si>
  <si>
    <t>05/04/2004</t>
  </si>
  <si>
    <t>09/29/2005</t>
  </si>
  <si>
    <t>67.56M</t>
  </si>
  <si>
    <t>237.92M</t>
  </si>
  <si>
    <t>242699Z US Equity</t>
  </si>
  <si>
    <t>FLINTKOTE CO/THE</t>
  </si>
  <si>
    <t>05/01/2004</t>
  </si>
  <si>
    <t>331679Z US Equity</t>
  </si>
  <si>
    <t>LIBERATE TECHNOLOGIES</t>
  </si>
  <si>
    <t>04/30/2004</t>
  </si>
  <si>
    <t>System Software</t>
  </si>
  <si>
    <t>229.21M</t>
  </si>
  <si>
    <t>47.72M</t>
  </si>
  <si>
    <t>LBTE US Equity</t>
  </si>
  <si>
    <t>WOMEN FIRST HEALTHCARE INC</t>
  </si>
  <si>
    <t>04/29/2004</t>
  </si>
  <si>
    <t>01/18/2005</t>
  </si>
  <si>
    <t>44.40M</t>
  </si>
  <si>
    <t>75.71M</t>
  </si>
  <si>
    <t>WFHCQ US Equity</t>
  </si>
  <si>
    <t>DISTRIBUTION DYNAMICS INC</t>
  </si>
  <si>
    <t>04/26/2004</t>
  </si>
  <si>
    <t>03/01/2005</t>
  </si>
  <si>
    <t>22.97M</t>
  </si>
  <si>
    <t>40.54M</t>
  </si>
  <si>
    <t>327652Z US Equity</t>
  </si>
  <si>
    <t>DAN RIVER INC-CL A-OLD</t>
  </si>
  <si>
    <t>03/31/2004</t>
  </si>
  <si>
    <t>316.58M</t>
  </si>
  <si>
    <t>DVERQ US Equity</t>
  </si>
  <si>
    <t>BUSH INDUSTRIES  -CL A</t>
  </si>
  <si>
    <t>53.27M</t>
  </si>
  <si>
    <t>169.59M</t>
  </si>
  <si>
    <t>BINDQ US Equity</t>
  </si>
  <si>
    <t>FIBERMARK INC</t>
  </si>
  <si>
    <t>03/30/2004</t>
  </si>
  <si>
    <t>399.71M</t>
  </si>
  <si>
    <t>468.56M</t>
  </si>
  <si>
    <t>FMKIQ US Equity</t>
  </si>
  <si>
    <t>NEENAH NORTHEAST LLC</t>
  </si>
  <si>
    <t>201.70M</t>
  </si>
  <si>
    <t>352.80M</t>
  </si>
  <si>
    <t>0616961D US Equity</t>
  </si>
  <si>
    <t>HAYNES INTERNATIONAL INC</t>
  </si>
  <si>
    <t>03/29/2004</t>
  </si>
  <si>
    <t>08/31/2004</t>
  </si>
  <si>
    <t>145.74M</t>
  </si>
  <si>
    <t>232.21M</t>
  </si>
  <si>
    <t>HAYN US Equity</t>
  </si>
  <si>
    <t>INTERNATIONAL WIRE GROUP HOL</t>
  </si>
  <si>
    <t>03/24/2004</t>
  </si>
  <si>
    <t>Wire &amp; Cable</t>
  </si>
  <si>
    <t>315.99M</t>
  </si>
  <si>
    <t>427.48M</t>
  </si>
  <si>
    <t>ITWG US Equity</t>
  </si>
  <si>
    <t>SPRING AIR PARTNERS</t>
  </si>
  <si>
    <t>03/22/2004</t>
  </si>
  <si>
    <t>09/24/2004</t>
  </si>
  <si>
    <t>31.37M</t>
  </si>
  <si>
    <t>21942Z US Equity</t>
  </si>
  <si>
    <t>MEDIA 100 INC</t>
  </si>
  <si>
    <t>03/19/2004</t>
  </si>
  <si>
    <t>Keyboards &amp; Mice</t>
  </si>
  <si>
    <t>09.50M</t>
  </si>
  <si>
    <t>MDEA US Equity</t>
  </si>
  <si>
    <t>SAFESCRIPT PHARMACIES INC</t>
  </si>
  <si>
    <t>07.05M</t>
  </si>
  <si>
    <t>15.12M</t>
  </si>
  <si>
    <t>SAFSQ US Equity</t>
  </si>
  <si>
    <t>SURE FIT INC</t>
  </si>
  <si>
    <t>03/07/2004</t>
  </si>
  <si>
    <t>56.75M</t>
  </si>
  <si>
    <t>370224Z US Equity</t>
  </si>
  <si>
    <t>FOOTSTAR INC/OLD</t>
  </si>
  <si>
    <t>03/02/2004</t>
  </si>
  <si>
    <t>02/07/2006</t>
  </si>
  <si>
    <t>762.50M</t>
  </si>
  <si>
    <t>302.20M</t>
  </si>
  <si>
    <t>FOS GR Equity</t>
  </si>
  <si>
    <t>HIGH VOLTAGE ENGINEERING CRP</t>
  </si>
  <si>
    <t>03/01/2004</t>
  </si>
  <si>
    <t>Relay &amp; Industrial Control</t>
  </si>
  <si>
    <t>08/10/2004</t>
  </si>
  <si>
    <t>31.68M</t>
  </si>
  <si>
    <t>397.21M</t>
  </si>
  <si>
    <t>HGHI US Equity</t>
  </si>
  <si>
    <t>STORAGE ENGINE INC</t>
  </si>
  <si>
    <t>01.28M</t>
  </si>
  <si>
    <t>SENGQ US Equity</t>
  </si>
  <si>
    <t>OREGON ARENA CORP</t>
  </si>
  <si>
    <t>02/27/2004</t>
  </si>
  <si>
    <t>79.64M</t>
  </si>
  <si>
    <t>199.51M</t>
  </si>
  <si>
    <t>0951016D US Equity</t>
  </si>
  <si>
    <t>FV STEEL &amp; WIRE CO</t>
  </si>
  <si>
    <t>02/26/2004</t>
  </si>
  <si>
    <t>03.45M</t>
  </si>
  <si>
    <t>51.83M</t>
  </si>
  <si>
    <t>0808181D US Equity</t>
  </si>
  <si>
    <t>PARMALAT USA CORP</t>
  </si>
  <si>
    <t>02/24/2004</t>
  </si>
  <si>
    <t>04/13/2005</t>
  </si>
  <si>
    <t>28.75M</t>
  </si>
  <si>
    <t>233.01M</t>
  </si>
  <si>
    <t>305046Z US Equity</t>
  </si>
  <si>
    <t>OGLEBAY NORTON CO</t>
  </si>
  <si>
    <t>02/23/2004</t>
  </si>
  <si>
    <t>318.51M</t>
  </si>
  <si>
    <t>568.98M</t>
  </si>
  <si>
    <t>OGLEQ US Equity</t>
  </si>
  <si>
    <t>NATIONAL BENEVOLENT ASSOCIAT</t>
  </si>
  <si>
    <t>02/16/2004</t>
  </si>
  <si>
    <t>348.68M</t>
  </si>
  <si>
    <t>332.94M</t>
  </si>
  <si>
    <t>1466289D US Equity</t>
  </si>
  <si>
    <t>THOMPSON MEDICAL CO INC</t>
  </si>
  <si>
    <t>02/12/2004</t>
  </si>
  <si>
    <t>5565C US Equity</t>
  </si>
  <si>
    <t>MTS INC</t>
  </si>
  <si>
    <t>02/09/2004</t>
  </si>
  <si>
    <t>03/16/2004</t>
  </si>
  <si>
    <t>270.58M</t>
  </si>
  <si>
    <t>351.43M</t>
  </si>
  <si>
    <t>9649Z US Equity</t>
  </si>
  <si>
    <t>ONE PRICE CLOTHING STORES</t>
  </si>
  <si>
    <t>109.39M</t>
  </si>
  <si>
    <t>118.69M</t>
  </si>
  <si>
    <t>ONPRQ US Equity</t>
  </si>
  <si>
    <t>METROPOLITAN MTG &amp; SEC-CL A</t>
  </si>
  <si>
    <t>02/04/2004</t>
  </si>
  <si>
    <t>420.82M</t>
  </si>
  <si>
    <t>415.25M</t>
  </si>
  <si>
    <t>MEMG US Equity</t>
  </si>
  <si>
    <t>05/19/2005</t>
  </si>
  <si>
    <t>10.64M</t>
  </si>
  <si>
    <t>198.30M</t>
  </si>
  <si>
    <t>SUMMIT SECURITIES INC</t>
  </si>
  <si>
    <t>151.48M</t>
  </si>
  <si>
    <t>167.57M</t>
  </si>
  <si>
    <t>310692Z US Equity</t>
  </si>
  <si>
    <t>GADZOOKS INC</t>
  </si>
  <si>
    <t>02/03/2004</t>
  </si>
  <si>
    <t>02/17/2006</t>
  </si>
  <si>
    <t>75.22M</t>
  </si>
  <si>
    <t>GADZQ US Equity</t>
  </si>
  <si>
    <t>PROLOGIC MANAGEMENT SYSTEMS</t>
  </si>
  <si>
    <t>02/02/2004</t>
  </si>
  <si>
    <t>14.31M</t>
  </si>
  <si>
    <t>PRLO US Equity</t>
  </si>
  <si>
    <t>ASTROPOWER INC</t>
  </si>
  <si>
    <t>02/01/2004</t>
  </si>
  <si>
    <t>12/27/2004</t>
  </si>
  <si>
    <t>205.07M</t>
  </si>
  <si>
    <t>143.50M</t>
  </si>
  <si>
    <t>APWRQ US Equity</t>
  </si>
  <si>
    <t>01/30/2004</t>
  </si>
  <si>
    <t>04/01/2005</t>
  </si>
  <si>
    <t>02.34M</t>
  </si>
  <si>
    <t>378.44M</t>
  </si>
  <si>
    <t>ATLAS AIR WORLDWIDE HLDG-OLD</t>
  </si>
  <si>
    <t>07/27/2004</t>
  </si>
  <si>
    <t>AAWHQ US Equity</t>
  </si>
  <si>
    <t>INTREPID USA INC</t>
  </si>
  <si>
    <t>01/29/2004</t>
  </si>
  <si>
    <t>01/21/2006</t>
  </si>
  <si>
    <t>0533167D US Equity</t>
  </si>
  <si>
    <t>PERRYVILLE ENERGY HOLDINGS L</t>
  </si>
  <si>
    <t>01/28/2004</t>
  </si>
  <si>
    <t>51.28M</t>
  </si>
  <si>
    <t>133.72M</t>
  </si>
  <si>
    <t>296496Z US Equity</t>
  </si>
  <si>
    <t>WICKES INC</t>
  </si>
  <si>
    <t>01/20/2004</t>
  </si>
  <si>
    <t>155.45M</t>
  </si>
  <si>
    <t>168.20M</t>
  </si>
  <si>
    <t>WIKSQ US Equity</t>
  </si>
  <si>
    <t>01/14/2004</t>
  </si>
  <si>
    <t>08/29/2005</t>
  </si>
  <si>
    <t>507.00M</t>
  </si>
  <si>
    <t>FACTORY 2-U STORES INC</t>
  </si>
  <si>
    <t>01/13/2004</t>
  </si>
  <si>
    <t>136.49M</t>
  </si>
  <si>
    <t>73.54M</t>
  </si>
  <si>
    <t>FTUSQ US Equity</t>
  </si>
  <si>
    <t>OLD UGC INC</t>
  </si>
  <si>
    <t>01/12/2004</t>
  </si>
  <si>
    <t>11/24/2004</t>
  </si>
  <si>
    <t>846.05M</t>
  </si>
  <si>
    <t>291311Z US Equity</t>
  </si>
  <si>
    <t>JACKSON PRODUCTS INC</t>
  </si>
  <si>
    <t>9617Z US Equity</t>
  </si>
  <si>
    <t>CONGOLEUM CORP-CL A</t>
  </si>
  <si>
    <t>12/31/2003</t>
  </si>
  <si>
    <t>187.13M</t>
  </si>
  <si>
    <t>205.94M</t>
  </si>
  <si>
    <t>CGMCQ US Equity</t>
  </si>
  <si>
    <t>TEAM COOPERHEAT-MQS INC</t>
  </si>
  <si>
    <t>Energy Facilities &amp; Ntwrk Maint</t>
  </si>
  <si>
    <t>55.60M</t>
  </si>
  <si>
    <t>0129595D US Equity</t>
  </si>
  <si>
    <t>EXECUTIVE GREETINGS INC</t>
  </si>
  <si>
    <t>12/29/2003</t>
  </si>
  <si>
    <t>08/09/2004</t>
  </si>
  <si>
    <t>0108904D US Equity</t>
  </si>
  <si>
    <t>CYCLELOGIC INC</t>
  </si>
  <si>
    <t>12/23/2003</t>
  </si>
  <si>
    <t>129.52M</t>
  </si>
  <si>
    <t>05.77M</t>
  </si>
  <si>
    <t>CCLG US Equity</t>
  </si>
  <si>
    <t>GOLDEN NORTHWEST ALUMINUM</t>
  </si>
  <si>
    <t>12/22/2003</t>
  </si>
  <si>
    <t>04/14/2005</t>
  </si>
  <si>
    <t>107.26M</t>
  </si>
  <si>
    <t>224.65M</t>
  </si>
  <si>
    <t>13005Z US Equity</t>
  </si>
  <si>
    <t>SOLUTIA INC</t>
  </si>
  <si>
    <t>12/17/2003</t>
  </si>
  <si>
    <t>02/28/2008</t>
  </si>
  <si>
    <t>SOLUQ US Equity</t>
  </si>
  <si>
    <t>CANNON EXPRESS INC</t>
  </si>
  <si>
    <t>12/09/2003</t>
  </si>
  <si>
    <t>11.89M</t>
  </si>
  <si>
    <t>49.06M</t>
  </si>
  <si>
    <t>CEXP US Equity</t>
  </si>
  <si>
    <t>CABLE &amp; WIRELESS USA INC</t>
  </si>
  <si>
    <t>12/08/2003</t>
  </si>
  <si>
    <t>17.76M</t>
  </si>
  <si>
    <t>275748Z US Equity</t>
  </si>
  <si>
    <t>AURORA FOODS INC</t>
  </si>
  <si>
    <t>AURFQ US Equity</t>
  </si>
  <si>
    <t>FIBERCORE INC</t>
  </si>
  <si>
    <t>11/14/2003</t>
  </si>
  <si>
    <t>78.45M</t>
  </si>
  <si>
    <t>FBCE US Equity</t>
  </si>
  <si>
    <t>REDBACK NETWORKS INC-OLD</t>
  </si>
  <si>
    <t>11/03/2003</t>
  </si>
  <si>
    <t>01/02/2004</t>
  </si>
  <si>
    <t>591.67M</t>
  </si>
  <si>
    <t>652.87M</t>
  </si>
  <si>
    <t>RBAKQ US Equity</t>
  </si>
  <si>
    <t>REDBACK NETWORKS INC</t>
  </si>
  <si>
    <t>01/22/2004</t>
  </si>
  <si>
    <t>RBAK US Equity</t>
  </si>
  <si>
    <t>RADIO UNICA COMMUNICATIONS</t>
  </si>
  <si>
    <t>10/31/2003</t>
  </si>
  <si>
    <t>02/06/2004</t>
  </si>
  <si>
    <t>152.73M</t>
  </si>
  <si>
    <t>183.25M</t>
  </si>
  <si>
    <t>UNCAQ US Equity</t>
  </si>
  <si>
    <t>PICCADILLY CAFETERIAS INC</t>
  </si>
  <si>
    <t>10/29/2003</t>
  </si>
  <si>
    <t>100.78M</t>
  </si>
  <si>
    <t>117.54M</t>
  </si>
  <si>
    <t>PICZQ US Equity</t>
  </si>
  <si>
    <t>ROUGE INDUSTRIES INC-CL A</t>
  </si>
  <si>
    <t>10/23/2003</t>
  </si>
  <si>
    <t>558.13M</t>
  </si>
  <si>
    <t>RGIDQ US Equity</t>
  </si>
  <si>
    <t>FFP OPERATING PARTNERS LP</t>
  </si>
  <si>
    <t>02/08/2006</t>
  </si>
  <si>
    <t>0131759D US Equity</t>
  </si>
  <si>
    <t>BOB'S STORES INC</t>
  </si>
  <si>
    <t>10/22/2003</t>
  </si>
  <si>
    <t>09/16/2004</t>
  </si>
  <si>
    <t>259159Z US Equity</t>
  </si>
  <si>
    <t>TRI-UNION DEVELOPMENT CORP</t>
  </si>
  <si>
    <t>10/20/2003</t>
  </si>
  <si>
    <t>24999Z US Equity</t>
  </si>
  <si>
    <t>THAXTON GROUP INC</t>
  </si>
  <si>
    <t>10/17/2003</t>
  </si>
  <si>
    <t>04/20/2007</t>
  </si>
  <si>
    <t>THAX US Equity</t>
  </si>
  <si>
    <t>METATEC INC</t>
  </si>
  <si>
    <t>30.38M</t>
  </si>
  <si>
    <t>40.64M</t>
  </si>
  <si>
    <t>MTATQ US Equity</t>
  </si>
  <si>
    <t>AMERICAN PLUMBING &amp; MECHANIC</t>
  </si>
  <si>
    <t>10/13/2003</t>
  </si>
  <si>
    <t>10/12/2004</t>
  </si>
  <si>
    <t>14991Z US Equity</t>
  </si>
  <si>
    <t>PREMIER CONCEPTS INC-CL A</t>
  </si>
  <si>
    <t>10/10/2003</t>
  </si>
  <si>
    <t>01.98M</t>
  </si>
  <si>
    <t>FAUXQ US Equity</t>
  </si>
  <si>
    <t>CHI-CHI'S INC</t>
  </si>
  <si>
    <t>10/08/2003</t>
  </si>
  <si>
    <t>252558Z US Equity</t>
  </si>
  <si>
    <t>REPUBLIC STEEL</t>
  </si>
  <si>
    <t>10/06/2003</t>
  </si>
  <si>
    <t>467.94M</t>
  </si>
  <si>
    <t>RSTP US Equity</t>
  </si>
  <si>
    <t>MIRANT WRIGHTSVILLE INVESTME</t>
  </si>
  <si>
    <t>10/03/2003</t>
  </si>
  <si>
    <t>1517743D US Equity</t>
  </si>
  <si>
    <t>LITEGLOW INDUSTRIES INC</t>
  </si>
  <si>
    <t>10/02/2003</t>
  </si>
  <si>
    <t>04.22M</t>
  </si>
  <si>
    <t>03.70M</t>
  </si>
  <si>
    <t>LTGLQ US Equity</t>
  </si>
  <si>
    <t>IMPATH INC</t>
  </si>
  <si>
    <t>09/28/2003</t>
  </si>
  <si>
    <t>07/28/2005</t>
  </si>
  <si>
    <t>192.88M</t>
  </si>
  <si>
    <t>127.34M</t>
  </si>
  <si>
    <t>IMPHQ US Equity</t>
  </si>
  <si>
    <t>TEAM AMERICA INC</t>
  </si>
  <si>
    <t>09/26/2003</t>
  </si>
  <si>
    <t>38.65M</t>
  </si>
  <si>
    <t>TMOSQ US Equity</t>
  </si>
  <si>
    <t>DATA TRANSMISSION NETWORK</t>
  </si>
  <si>
    <t>09/25/2003</t>
  </si>
  <si>
    <t>DTLN US Equity</t>
  </si>
  <si>
    <t>CONE MILLS CORP</t>
  </si>
  <si>
    <t>09/24/2003</t>
  </si>
  <si>
    <t>318.26M</t>
  </si>
  <si>
    <t>224.81M</t>
  </si>
  <si>
    <t>CJML US Equity</t>
  </si>
  <si>
    <t>WCI STEEL INC/OLD</t>
  </si>
  <si>
    <t>09/16/2003</t>
  </si>
  <si>
    <t>05/01/2006</t>
  </si>
  <si>
    <t>352.48M</t>
  </si>
  <si>
    <t>643.33M</t>
  </si>
  <si>
    <t>8163765Q US Equity</t>
  </si>
  <si>
    <t>NORTHWESTERN CORP-OLD</t>
  </si>
  <si>
    <t>09/14/2003</t>
  </si>
  <si>
    <t>11/01/2004</t>
  </si>
  <si>
    <t>NTHWQ US Equity</t>
  </si>
  <si>
    <t>NORTHWESTERN CORP</t>
  </si>
  <si>
    <t>NWE US Equity</t>
  </si>
  <si>
    <t>DE OF NORTHEASTERN OHIO INC</t>
  </si>
  <si>
    <t>09/11/2003</t>
  </si>
  <si>
    <t>84785Z US Equity</t>
  </si>
  <si>
    <t>IPROMOTION INC</t>
  </si>
  <si>
    <t>09/10/2003</t>
  </si>
  <si>
    <t>IPROMZ JP Equity</t>
  </si>
  <si>
    <t>BRIDGEPORT HOLDINGS INC</t>
  </si>
  <si>
    <t>68923Z US Equity</t>
  </si>
  <si>
    <t>TL ADMINISTRATION CORP</t>
  </si>
  <si>
    <t>09/04/2003</t>
  </si>
  <si>
    <t>08/22/2005</t>
  </si>
  <si>
    <t>91.53M</t>
  </si>
  <si>
    <t>116.54M</t>
  </si>
  <si>
    <t>TLADQ US Equity</t>
  </si>
  <si>
    <t>RADNET INC</t>
  </si>
  <si>
    <t>145.82M</t>
  </si>
  <si>
    <t>198.17M</t>
  </si>
  <si>
    <t>RDNT US Equity</t>
  </si>
  <si>
    <t>ERIE POWER TECHNOLOGIES INC</t>
  </si>
  <si>
    <t>08/29/2003</t>
  </si>
  <si>
    <t>381989Z US Equity</t>
  </si>
  <si>
    <t>A M COMMUNICATIONS INC</t>
  </si>
  <si>
    <t>08/28/2003</t>
  </si>
  <si>
    <t>29.89M</t>
  </si>
  <si>
    <t>25.64M</t>
  </si>
  <si>
    <t>8272553Q US Equity</t>
  </si>
  <si>
    <t>MET-COIL SYSTEMS CORP</t>
  </si>
  <si>
    <t>08/26/2003</t>
  </si>
  <si>
    <t>10/19/2004</t>
  </si>
  <si>
    <t>METS US Equity</t>
  </si>
  <si>
    <t>DVI INC</t>
  </si>
  <si>
    <t>08/25/2003</t>
  </si>
  <si>
    <t>Comml Equip Finance &amp; Leasing</t>
  </si>
  <si>
    <t>12/10/2004</t>
  </si>
  <si>
    <t>DVIXQ US Equity</t>
  </si>
  <si>
    <t>TRENWICK GROUP LTD</t>
  </si>
  <si>
    <t>08/20/2003</t>
  </si>
  <si>
    <t>08/15/2005</t>
  </si>
  <si>
    <t>05.02B</t>
  </si>
  <si>
    <t>04.79B</t>
  </si>
  <si>
    <t>TWKGQ US Equity</t>
  </si>
  <si>
    <t>HORIZON PCS INC-CL A</t>
  </si>
  <si>
    <t>08/15/2003</t>
  </si>
  <si>
    <t>10/01/2004</t>
  </si>
  <si>
    <t>HZPS US Equity</t>
  </si>
  <si>
    <t>CLIFT HOLDINGS LLC</t>
  </si>
  <si>
    <t>9980436Z US Equity</t>
  </si>
  <si>
    <t>ACCRUE SOFTWARE INC</t>
  </si>
  <si>
    <t>03.43M</t>
  </si>
  <si>
    <t>02.86M</t>
  </si>
  <si>
    <t>ACRUQ US Equity</t>
  </si>
  <si>
    <t>ASTROCOM CORP</t>
  </si>
  <si>
    <t>08/07/2003</t>
  </si>
  <si>
    <t>573.13k</t>
  </si>
  <si>
    <t>02.85M</t>
  </si>
  <si>
    <t>ATCCQ US Equity</t>
  </si>
  <si>
    <t>NEENAH FOUNDRY CO</t>
  </si>
  <si>
    <t>08/05/2003</t>
  </si>
  <si>
    <t>552.42M</t>
  </si>
  <si>
    <t>8486Z US Equity</t>
  </si>
  <si>
    <t>08/04/2003</t>
  </si>
  <si>
    <t>05/28/2004</t>
  </si>
  <si>
    <t>42.50M</t>
  </si>
  <si>
    <t>78.40M</t>
  </si>
  <si>
    <t>ATCHISON CASTING CORP</t>
  </si>
  <si>
    <t>220.80M</t>
  </si>
  <si>
    <t>210.39M</t>
  </si>
  <si>
    <t>AHNCQ US Equity</t>
  </si>
  <si>
    <t>PETROLEUM GEO-SERVICES ASA</t>
  </si>
  <si>
    <t>07/29/2003</t>
  </si>
  <si>
    <t>11/05/2003</t>
  </si>
  <si>
    <t>265143Q NO Equity</t>
  </si>
  <si>
    <t>NEXT GENERATION TECHNOLOGY H</t>
  </si>
  <si>
    <t>07/24/2003</t>
  </si>
  <si>
    <t>210.00k</t>
  </si>
  <si>
    <t>NGTHQ US Equity</t>
  </si>
  <si>
    <t>LTWC CORP</t>
  </si>
  <si>
    <t>07/23/2003</t>
  </si>
  <si>
    <t>Technology Consulting</t>
  </si>
  <si>
    <t>04/27/2004</t>
  </si>
  <si>
    <t>04.27M</t>
  </si>
  <si>
    <t>02.21M</t>
  </si>
  <si>
    <t>LTWC US Equity</t>
  </si>
  <si>
    <t>ALL STAR GAS CORPORATION</t>
  </si>
  <si>
    <t>07/21/2003</t>
  </si>
  <si>
    <t>43.70M</t>
  </si>
  <si>
    <t>105.58M</t>
  </si>
  <si>
    <t>EGCS US Equity</t>
  </si>
  <si>
    <t>LORAL SPACE &amp; COMMUNICAT-OLD</t>
  </si>
  <si>
    <t>07/15/2003</t>
  </si>
  <si>
    <t>11/21/2005</t>
  </si>
  <si>
    <t>LRLSQ US Equity</t>
  </si>
  <si>
    <t>COM21 INC</t>
  </si>
  <si>
    <t>18.31M</t>
  </si>
  <si>
    <t>30.54M</t>
  </si>
  <si>
    <t>CMTOQ US Equity</t>
  </si>
  <si>
    <t>MIRANT CORP-OLD</t>
  </si>
  <si>
    <t>07/14/2003</t>
  </si>
  <si>
    <t>20.57B</t>
  </si>
  <si>
    <t>11.40B</t>
  </si>
  <si>
    <t>MIRKQ US Equity</t>
  </si>
  <si>
    <t>MEGO FINANCIAL CORP</t>
  </si>
  <si>
    <t>07/09/2003</t>
  </si>
  <si>
    <t>197.32M</t>
  </si>
  <si>
    <t>179.81M</t>
  </si>
  <si>
    <t>LESR US Equity</t>
  </si>
  <si>
    <t>CHART INDUSTRIES INC/PRE-BAN</t>
  </si>
  <si>
    <t>07/08/2003</t>
  </si>
  <si>
    <t>09/15/2003</t>
  </si>
  <si>
    <t>268.08M</t>
  </si>
  <si>
    <t>361.23M</t>
  </si>
  <si>
    <t>CTITQ US Equity</t>
  </si>
  <si>
    <t>NATIONAL ENERGY &amp; GAS TRANS</t>
  </si>
  <si>
    <t>26463Z US Equity</t>
  </si>
  <si>
    <t>@ENTERTAINMENT INC</t>
  </si>
  <si>
    <t>07/07/2003</t>
  </si>
  <si>
    <t>02/18/2004</t>
  </si>
  <si>
    <t>241.00M</t>
  </si>
  <si>
    <t>982.00M</t>
  </si>
  <si>
    <t>1231Q GR Equity</t>
  </si>
  <si>
    <t>HEADWAY WORKFORCE SOLUTIONS</t>
  </si>
  <si>
    <t>07/01/2003</t>
  </si>
  <si>
    <t>47.25M</t>
  </si>
  <si>
    <t>99.39M</t>
  </si>
  <si>
    <t>HWCR US Equity</t>
  </si>
  <si>
    <t>SHC INC</t>
  </si>
  <si>
    <t>06/30/2003</t>
  </si>
  <si>
    <t>08/02/2004</t>
  </si>
  <si>
    <t>14441Z US Equity</t>
  </si>
  <si>
    <t>CROWN PACIFIC PARTNERS-LP</t>
  </si>
  <si>
    <t>06/29/2003</t>
  </si>
  <si>
    <t>580.23M</t>
  </si>
  <si>
    <t>578.43M</t>
  </si>
  <si>
    <t>CRPP US Equity</t>
  </si>
  <si>
    <t>DELTAGEN INC</t>
  </si>
  <si>
    <t>06/27/2003</t>
  </si>
  <si>
    <t>11/30/2005</t>
  </si>
  <si>
    <t>54.86M</t>
  </si>
  <si>
    <t>41.17M</t>
  </si>
  <si>
    <t>DGEN US Equity</t>
  </si>
  <si>
    <t>NATIONAL EQUIPMENT SERVICES</t>
  </si>
  <si>
    <t>02/11/2004</t>
  </si>
  <si>
    <t>821.52M</t>
  </si>
  <si>
    <t>837.58M</t>
  </si>
  <si>
    <t>NEQSQ US Equity</t>
  </si>
  <si>
    <t>AMERCO</t>
  </si>
  <si>
    <t>06/20/2003</t>
  </si>
  <si>
    <t>Commercial Vehicle Rental Svcs</t>
  </si>
  <si>
    <t>884.06M</t>
  </si>
  <si>
    <t>UHAL US Equity</t>
  </si>
  <si>
    <t>ENGAGE INC</t>
  </si>
  <si>
    <t>06/19/2003</t>
  </si>
  <si>
    <t>52.11M</t>
  </si>
  <si>
    <t>16.59M</t>
  </si>
  <si>
    <t>ENGA US Equity</t>
  </si>
  <si>
    <t>TOUCH AMERICA HOLDINGS INC</t>
  </si>
  <si>
    <t>631.41M</t>
  </si>
  <si>
    <t>554.20M</t>
  </si>
  <si>
    <t>TCAHQ US Equity</t>
  </si>
  <si>
    <t>READ-RITE CORP</t>
  </si>
  <si>
    <t>06/17/2003</t>
  </si>
  <si>
    <t>192.77M</t>
  </si>
  <si>
    <t>179.66M</t>
  </si>
  <si>
    <t>RDRTQ US Equity</t>
  </si>
  <si>
    <t>OAKWOOD LIVING CENTERS INC</t>
  </si>
  <si>
    <t>06/11/2003</t>
  </si>
  <si>
    <t>11/22/2004</t>
  </si>
  <si>
    <t>226.41k</t>
  </si>
  <si>
    <t>0265812D US Equity</t>
  </si>
  <si>
    <t>FASTNET CORPORATION</t>
  </si>
  <si>
    <t>06/10/2003</t>
  </si>
  <si>
    <t>29.00M</t>
  </si>
  <si>
    <t>FSSTQ US Equity</t>
  </si>
  <si>
    <t>MCSI INC</t>
  </si>
  <si>
    <t>06/03/2003</t>
  </si>
  <si>
    <t>181.06M</t>
  </si>
  <si>
    <t>155.59M</t>
  </si>
  <si>
    <t>MCSIQ US Equity</t>
  </si>
  <si>
    <t>DAISYTEK INTL CORP</t>
  </si>
  <si>
    <t>04/06/2004</t>
  </si>
  <si>
    <t>350.77M</t>
  </si>
  <si>
    <t>225.73M</t>
  </si>
  <si>
    <t>DZTKQ US Equity</t>
  </si>
  <si>
    <t>PHILIP SERVICES CORP (OLD)</t>
  </si>
  <si>
    <t>06/02/2003</t>
  </si>
  <si>
    <t>613.42M</t>
  </si>
  <si>
    <t>686.04M</t>
  </si>
  <si>
    <t>PHVPQ US Equity</t>
  </si>
  <si>
    <t>PAPER WAREHOUSE INC</t>
  </si>
  <si>
    <t>20.76M</t>
  </si>
  <si>
    <t>26.55M</t>
  </si>
  <si>
    <t>PWHSQ US Equity</t>
  </si>
  <si>
    <t>WESTPOINT STEVENS INC</t>
  </si>
  <si>
    <t>06/01/2003</t>
  </si>
  <si>
    <t>WSPTQ US Equity</t>
  </si>
  <si>
    <t>PENN TRAFFIC COMPANY</t>
  </si>
  <si>
    <t>05/30/2003</t>
  </si>
  <si>
    <t>736.53M</t>
  </si>
  <si>
    <t>PNFTQ US Equity</t>
  </si>
  <si>
    <t>PENNY CURTISS BAKING CO INC</t>
  </si>
  <si>
    <t>3455755Z US Equity</t>
  </si>
  <si>
    <t>GABRIEL TECHNOLOGIES CORP</t>
  </si>
  <si>
    <t>05/29/2003</t>
  </si>
  <si>
    <t>Security Systems</t>
  </si>
  <si>
    <t>13.68M</t>
  </si>
  <si>
    <t>GWLK US Equity</t>
  </si>
  <si>
    <t>FINET.COM INC</t>
  </si>
  <si>
    <t>05/28/2003</t>
  </si>
  <si>
    <t>12.00M</t>
  </si>
  <si>
    <t>14.36M</t>
  </si>
  <si>
    <t>FNCMQ US Equity</t>
  </si>
  <si>
    <t>3DO CO/THE</t>
  </si>
  <si>
    <t>29.33M</t>
  </si>
  <si>
    <t>12.13M</t>
  </si>
  <si>
    <t>THDOQ US Equity</t>
  </si>
  <si>
    <t>WEIRTON STEEL CORP</t>
  </si>
  <si>
    <t>05/19/2003</t>
  </si>
  <si>
    <t>654.48M</t>
  </si>
  <si>
    <t>WRTLQ US Equity</t>
  </si>
  <si>
    <t>NRG ENERGY INC/OLD</t>
  </si>
  <si>
    <t>05/14/2003</t>
  </si>
  <si>
    <t>12/05/2003</t>
  </si>
  <si>
    <t>10.31B</t>
  </si>
  <si>
    <t>09.23B</t>
  </si>
  <si>
    <t>316623Q US Equity</t>
  </si>
  <si>
    <t>ALLEGIANCE TELECOM INC</t>
  </si>
  <si>
    <t>ALGXQ US Equity</t>
  </si>
  <si>
    <t>GLOBAL WATER TECHNOLOGIES IN</t>
  </si>
  <si>
    <t>Water Purification Equipment</t>
  </si>
  <si>
    <t>60.02M</t>
  </si>
  <si>
    <t>55.54M</t>
  </si>
  <si>
    <t>GWTR US Equity</t>
  </si>
  <si>
    <t>OUTSOURCING SOLUTIONS INC</t>
  </si>
  <si>
    <t>05/12/2003</t>
  </si>
  <si>
    <t>7015Z US Equity</t>
  </si>
  <si>
    <t>MALLARD CABLEVISION LLC</t>
  </si>
  <si>
    <t>05/09/2003</t>
  </si>
  <si>
    <t>03/04/2004</t>
  </si>
  <si>
    <t>18721Z US Equity</t>
  </si>
  <si>
    <t>PHOENIX WASTE SERVICES CO IN</t>
  </si>
  <si>
    <t>16.84M</t>
  </si>
  <si>
    <t>28.25M</t>
  </si>
  <si>
    <t>PXWSQ US Equity</t>
  </si>
  <si>
    <t>ACTERNA CORP</t>
  </si>
  <si>
    <t>05/06/2003</t>
  </si>
  <si>
    <t>10/15/2003</t>
  </si>
  <si>
    <t>427.96M</t>
  </si>
  <si>
    <t>ACTRQ US Equity</t>
  </si>
  <si>
    <t>WANDERPORT CORP</t>
  </si>
  <si>
    <t>05/02/2003</t>
  </si>
  <si>
    <t>08.07M</t>
  </si>
  <si>
    <t>10.38M</t>
  </si>
  <si>
    <t>WDRP US Equity</t>
  </si>
  <si>
    <t>TRINE PHARMACEUTICALS INC</t>
  </si>
  <si>
    <t>05/01/2003</t>
  </si>
  <si>
    <t>10/21/2003</t>
  </si>
  <si>
    <t>46.32M</t>
  </si>
  <si>
    <t>65.07M</t>
  </si>
  <si>
    <t>ETRXQ US Equity</t>
  </si>
  <si>
    <t>AUSPEX SYSTEMS INC</t>
  </si>
  <si>
    <t>04/22/2003</t>
  </si>
  <si>
    <t>26.09M</t>
  </si>
  <si>
    <t>ASPXQ US Equity</t>
  </si>
  <si>
    <t>ALLOU HEALTHCARE INC-CL A</t>
  </si>
  <si>
    <t>04/18/2003</t>
  </si>
  <si>
    <t>330.27M</t>
  </si>
  <si>
    <t>235.67M</t>
  </si>
  <si>
    <t>ALUHQ US Equity</t>
  </si>
  <si>
    <t>LEAP WIRELESS INTL INC/OLD</t>
  </si>
  <si>
    <t>04/13/2003</t>
  </si>
  <si>
    <t>08/16/2004</t>
  </si>
  <si>
    <t>271.72M</t>
  </si>
  <si>
    <t>932.85M</t>
  </si>
  <si>
    <t>LWINQ US Equity</t>
  </si>
  <si>
    <t>AT&amp;T LATIN AMERICA CORP-CL A</t>
  </si>
  <si>
    <t>04/11/2003</t>
  </si>
  <si>
    <t>02/25/2004</t>
  </si>
  <si>
    <t>523.57M</t>
  </si>
  <si>
    <t>ATTL US Equity</t>
  </si>
  <si>
    <t>RECOTON CORP</t>
  </si>
  <si>
    <t>04/08/2003</t>
  </si>
  <si>
    <t>05/21/2004</t>
  </si>
  <si>
    <t>233.65M</t>
  </si>
  <si>
    <t>234.61M</t>
  </si>
  <si>
    <t>RCOTQ US Equity</t>
  </si>
  <si>
    <t>GLOBE METALLURGICAL INC</t>
  </si>
  <si>
    <t>04/02/2003</t>
  </si>
  <si>
    <t>665591Z US Equity</t>
  </si>
  <si>
    <t>HAUSER INC</t>
  </si>
  <si>
    <t>04/01/2003</t>
  </si>
  <si>
    <t>24.13M</t>
  </si>
  <si>
    <t>24.22M</t>
  </si>
  <si>
    <t>HAUSQ US Equity</t>
  </si>
  <si>
    <t>FLEMING COMPANIES INC</t>
  </si>
  <si>
    <t>08/23/2004</t>
  </si>
  <si>
    <t>03.48B</t>
  </si>
  <si>
    <t>FLMIQ US Equity</t>
  </si>
  <si>
    <t>HOMEGOLD FINANCIAL INC</t>
  </si>
  <si>
    <t>03/31/2003</t>
  </si>
  <si>
    <t>201.68M</t>
  </si>
  <si>
    <t>314.94M</t>
  </si>
  <si>
    <t>HGFNQ US Equity</t>
  </si>
  <si>
    <t>VENTURE HOLDINGS CO LLC</t>
  </si>
  <si>
    <t>03/28/2003</t>
  </si>
  <si>
    <t>5621Z US Equity</t>
  </si>
  <si>
    <t>ANTEX BIOLOGICS INC</t>
  </si>
  <si>
    <t>03/27/2003</t>
  </si>
  <si>
    <t>02.15M</t>
  </si>
  <si>
    <t>01.84M</t>
  </si>
  <si>
    <t>ANXB US Equity</t>
  </si>
  <si>
    <t>HAWAIIAN AIRLINES INC</t>
  </si>
  <si>
    <t>03/21/2003</t>
  </si>
  <si>
    <t>187094Z US Equity</t>
  </si>
  <si>
    <t>PCD INC</t>
  </si>
  <si>
    <t>Electronic Connectors</t>
  </si>
  <si>
    <t>07.38M</t>
  </si>
  <si>
    <t>43.72M</t>
  </si>
  <si>
    <t>PCDIQ US Equity</t>
  </si>
  <si>
    <t>EVOLVE SOFTWARE INC</t>
  </si>
  <si>
    <t>03/20/2003</t>
  </si>
  <si>
    <t>10/28/2003</t>
  </si>
  <si>
    <t>08.06M</t>
  </si>
  <si>
    <t>EVLVQ US Equity</t>
  </si>
  <si>
    <t>FULLPLAY MEDIA SYSTEMS INC</t>
  </si>
  <si>
    <t>03/19/2003</t>
  </si>
  <si>
    <t>06.36M</t>
  </si>
  <si>
    <t>FPLYQ US Equity</t>
  </si>
  <si>
    <t>INTELLIGENT COMMUNICATION EN</t>
  </si>
  <si>
    <t>03/18/2003</t>
  </si>
  <si>
    <t>ICMC US Equity</t>
  </si>
  <si>
    <t>NEWPORT NEWS INC</t>
  </si>
  <si>
    <t>03/17/2003</t>
  </si>
  <si>
    <t>185270Z US Equity</t>
  </si>
  <si>
    <t>SPIEGEL INC  -CL A</t>
  </si>
  <si>
    <t>06/21/2005</t>
  </si>
  <si>
    <t>SPGLQ US Equity</t>
  </si>
  <si>
    <t>ENVIT CAPITAL GROUP INC</t>
  </si>
  <si>
    <t>05.83M</t>
  </si>
  <si>
    <t>15.75M</t>
  </si>
  <si>
    <t>ECGP US Equity</t>
  </si>
  <si>
    <t>CINTECH SOLUTIONS INC</t>
  </si>
  <si>
    <t>03/13/2003</t>
  </si>
  <si>
    <t>05.86M</t>
  </si>
  <si>
    <t>01.52M</t>
  </si>
  <si>
    <t>619492Q CN Equity</t>
  </si>
  <si>
    <t>BOUNDLESS CORP</t>
  </si>
  <si>
    <t>03/12/2003</t>
  </si>
  <si>
    <t>19.44M</t>
  </si>
  <si>
    <t>19.42M</t>
  </si>
  <si>
    <t>BDLS US Equity</t>
  </si>
  <si>
    <t>MAGELLAN HEALTH SERVICES INC</t>
  </si>
  <si>
    <t>03/11/2003</t>
  </si>
  <si>
    <t>01/05/2004</t>
  </si>
  <si>
    <t>998.92M</t>
  </si>
  <si>
    <t>MGLHQ US Equity</t>
  </si>
  <si>
    <t>MAGELLAN HEALTH INC</t>
  </si>
  <si>
    <t>MGLN US Equity</t>
  </si>
  <si>
    <t>CRESCENT OPERATING INC</t>
  </si>
  <si>
    <t>03/10/2003</t>
  </si>
  <si>
    <t>942320Q US Equity</t>
  </si>
  <si>
    <t>DAW TECHNOLOGIES INC</t>
  </si>
  <si>
    <t>10.46M</t>
  </si>
  <si>
    <t>11.69M</t>
  </si>
  <si>
    <t>DAWKQ US Equity</t>
  </si>
  <si>
    <t>NTELOS INC</t>
  </si>
  <si>
    <t>03/04/2003</t>
  </si>
  <si>
    <t>09/09/2003</t>
  </si>
  <si>
    <t>800.25M</t>
  </si>
  <si>
    <t>784.98M</t>
  </si>
  <si>
    <t>NTLOQ US Equity</t>
  </si>
  <si>
    <t>SUPERIOR TELECOM INC</t>
  </si>
  <si>
    <t>03/03/2003</t>
  </si>
  <si>
    <t>11/10/2003</t>
  </si>
  <si>
    <t>861.72M</t>
  </si>
  <si>
    <t>SRTOQ US Equity</t>
  </si>
  <si>
    <t>MSU DEVICES INC</t>
  </si>
  <si>
    <t>02/27/2003</t>
  </si>
  <si>
    <t>188.08k</t>
  </si>
  <si>
    <t>04.20M</t>
  </si>
  <si>
    <t>MUCPQ US Equity</t>
  </si>
  <si>
    <t>BIOTRANSPLANT INC</t>
  </si>
  <si>
    <t>16.34M</t>
  </si>
  <si>
    <t>06.96M</t>
  </si>
  <si>
    <t>BTRNQ US Equity</t>
  </si>
  <si>
    <t>DIVINE INC-A</t>
  </si>
  <si>
    <t>02/25/2003</t>
  </si>
  <si>
    <t>271.37M</t>
  </si>
  <si>
    <t>191.96M</t>
  </si>
  <si>
    <t>DVINQ US Equity</t>
  </si>
  <si>
    <t>IPCS INC</t>
  </si>
  <si>
    <t>02/23/2003</t>
  </si>
  <si>
    <t>07/20/2004</t>
  </si>
  <si>
    <t>IPCS US Equity</t>
  </si>
  <si>
    <t>STM WIRELESS INC-CL A</t>
  </si>
  <si>
    <t>02/20/2003</t>
  </si>
  <si>
    <t>22.75M</t>
  </si>
  <si>
    <t>19.86M</t>
  </si>
  <si>
    <t>STMIQ US Equity</t>
  </si>
  <si>
    <t>PALLET MGMT SYSTEMS INC</t>
  </si>
  <si>
    <t>02/14/2003</t>
  </si>
  <si>
    <t>09.19M</t>
  </si>
  <si>
    <t>07.11M</t>
  </si>
  <si>
    <t>PALTQ US Equity</t>
  </si>
  <si>
    <t>DICE INC/OLD</t>
  </si>
  <si>
    <t>38.80M</t>
  </si>
  <si>
    <t>82.08M</t>
  </si>
  <si>
    <t>DICEQ US Equity</t>
  </si>
  <si>
    <t>MAXXIM MEDICAL GROUP INC</t>
  </si>
  <si>
    <t>02/11/2003</t>
  </si>
  <si>
    <t>16985Z US Equity</t>
  </si>
  <si>
    <t>WORLDWIDE MEDICAL CORP</t>
  </si>
  <si>
    <t>02/07/2003</t>
  </si>
  <si>
    <t>02.06M</t>
  </si>
  <si>
    <t>02.70M</t>
  </si>
  <si>
    <t>WWMCQ US Equity</t>
  </si>
  <si>
    <t>ASHLAND LIQUIDATING CO</t>
  </si>
  <si>
    <t>02/05/2003</t>
  </si>
  <si>
    <t>54.70M</t>
  </si>
  <si>
    <t>45.85M</t>
  </si>
  <si>
    <t>KESIQ US Equity</t>
  </si>
  <si>
    <t>ADVANCED LIGHTING TECHS</t>
  </si>
  <si>
    <t>Lighting Fixture</t>
  </si>
  <si>
    <t>184.94M</t>
  </si>
  <si>
    <t>169.65M</t>
  </si>
  <si>
    <t>ADLTQ US Equity</t>
  </si>
  <si>
    <t>01/31/2003</t>
  </si>
  <si>
    <t>619.08M</t>
  </si>
  <si>
    <t>556.88M</t>
  </si>
  <si>
    <t>14494Z US Equity</t>
  </si>
  <si>
    <t>SUN WORLD INTERNATIONAL INC</t>
  </si>
  <si>
    <t>01/30/2003</t>
  </si>
  <si>
    <t>09/07/2005</t>
  </si>
  <si>
    <t>173138Z US Equity</t>
  </si>
  <si>
    <t>CANNONDALE CORP</t>
  </si>
  <si>
    <t>01/29/2003</t>
  </si>
  <si>
    <t>114.81M</t>
  </si>
  <si>
    <t>BIKEQ US Equity</t>
  </si>
  <si>
    <t>BAYOU STEEL CORP-CL A-OLD</t>
  </si>
  <si>
    <t>01/22/2003</t>
  </si>
  <si>
    <t>176.11M</t>
  </si>
  <si>
    <t>163.40M</t>
  </si>
  <si>
    <t>BAYUA US Equity</t>
  </si>
  <si>
    <t>ALTERRA HEALTHCARE CORP</t>
  </si>
  <si>
    <t>12/04/2003</t>
  </si>
  <si>
    <t>735.79M</t>
  </si>
  <si>
    <t>ATHCQ US Equity</t>
  </si>
  <si>
    <t>WHEREHOUSE ENTERTAINMENT INC</t>
  </si>
  <si>
    <t>01/20/2003</t>
  </si>
  <si>
    <t>0207846D US Equity</t>
  </si>
  <si>
    <t>FRISBY TECHNOLOGIES INC</t>
  </si>
  <si>
    <t>01/16/2003</t>
  </si>
  <si>
    <t>FRIZQ US Equity</t>
  </si>
  <si>
    <t>CETALON CORP</t>
  </si>
  <si>
    <t>01/15/2003</t>
  </si>
  <si>
    <t>08.48M</t>
  </si>
  <si>
    <t>CETA US Equity</t>
  </si>
  <si>
    <t>SYSTECH RETAIL SYSTEMS INC</t>
  </si>
  <si>
    <t>01/13/2003</t>
  </si>
  <si>
    <t>109.61M</t>
  </si>
  <si>
    <t>SRTYQ US Equity</t>
  </si>
  <si>
    <t>FURR'S RESTAURANT GROUP INC</t>
  </si>
  <si>
    <t>01/03/2003</t>
  </si>
  <si>
    <t>51.86M</t>
  </si>
  <si>
    <t>81.79M</t>
  </si>
  <si>
    <t>FRRG US Equity</t>
  </si>
  <si>
    <t>MARTIN INDUSTRIES INC</t>
  </si>
  <si>
    <t>12/27/2002</t>
  </si>
  <si>
    <t>HVAC Building Products</t>
  </si>
  <si>
    <t>14.60M</t>
  </si>
  <si>
    <t>MTINQ US Equity</t>
  </si>
  <si>
    <t>FOCAL COMMUNICATIONS CORP</t>
  </si>
  <si>
    <t>12/19/2002</t>
  </si>
  <si>
    <t>561.04M</t>
  </si>
  <si>
    <t>559.56M</t>
  </si>
  <si>
    <t>FCOMQ US Equity</t>
  </si>
  <si>
    <t>CONSECO INC</t>
  </si>
  <si>
    <t>12/17/2002</t>
  </si>
  <si>
    <t>52.29B</t>
  </si>
  <si>
    <t>51.18B</t>
  </si>
  <si>
    <t>CNCEQ US Equity</t>
  </si>
  <si>
    <t>INSILCO TECHNOLOGIES INC</t>
  </si>
  <si>
    <t>12/16/2002</t>
  </si>
  <si>
    <t>10/06/2004</t>
  </si>
  <si>
    <t>144.26M</t>
  </si>
  <si>
    <t>611.33M</t>
  </si>
  <si>
    <t>73592Z US Equity</t>
  </si>
  <si>
    <t>CONSTELLATION 3D INC</t>
  </si>
  <si>
    <t>12/13/2002</t>
  </si>
  <si>
    <t>01.85M</t>
  </si>
  <si>
    <t>CDDDQ US Equity</t>
  </si>
  <si>
    <t>CLARENT CORP</t>
  </si>
  <si>
    <t>CLRN US Equity</t>
  </si>
  <si>
    <t>ACTRADE FINANCIAL TECH</t>
  </si>
  <si>
    <t>12/12/2002</t>
  </si>
  <si>
    <t>01/16/2004</t>
  </si>
  <si>
    <t>29.32M</t>
  </si>
  <si>
    <t>06.31M</t>
  </si>
  <si>
    <t>ACRTQ US Equity</t>
  </si>
  <si>
    <t>AVATEX CORP-CL A</t>
  </si>
  <si>
    <t>12/11/2002</t>
  </si>
  <si>
    <t>14.76M</t>
  </si>
  <si>
    <t>AVATQ US Equity</t>
  </si>
  <si>
    <t>UNITED AIR LINES INC</t>
  </si>
  <si>
    <t>12/09/2002</t>
  </si>
  <si>
    <t>02/01/2006</t>
  </si>
  <si>
    <t>22.73B</t>
  </si>
  <si>
    <t>21.48B</t>
  </si>
  <si>
    <t>UAL1 US Equity</t>
  </si>
  <si>
    <t>ENVIRONMENTAL OIL PROC TECH</t>
  </si>
  <si>
    <t>12/06/2002</t>
  </si>
  <si>
    <t>12.27M</t>
  </si>
  <si>
    <t>13.82M</t>
  </si>
  <si>
    <t>EVOPQ US Equity</t>
  </si>
  <si>
    <t>AMERIKING INC</t>
  </si>
  <si>
    <t>12/04/2002</t>
  </si>
  <si>
    <t>224.06M</t>
  </si>
  <si>
    <t>285.12M</t>
  </si>
  <si>
    <t>AKGIF US Equity</t>
  </si>
  <si>
    <t>LIBERTY GLOBAL EUROPE-A</t>
  </si>
  <si>
    <t>12/03/2002</t>
  </si>
  <si>
    <t>09/03/2003</t>
  </si>
  <si>
    <t>10.01B</t>
  </si>
  <si>
    <t>UPC NA Equity</t>
  </si>
  <si>
    <t>PARK PHARMACY CORPORATION</t>
  </si>
  <si>
    <t>12/02/2002</t>
  </si>
  <si>
    <t>13.60M</t>
  </si>
  <si>
    <t>15.34M</t>
  </si>
  <si>
    <t>PRXOQ US Equity</t>
  </si>
  <si>
    <t>OCEAN POWER CORP</t>
  </si>
  <si>
    <t>12/01/2002</t>
  </si>
  <si>
    <t>01.47M</t>
  </si>
  <si>
    <t>24.01M</t>
  </si>
  <si>
    <t>PWREQ US Equity</t>
  </si>
  <si>
    <t>GENUITY INC-A</t>
  </si>
  <si>
    <t>11/27/2002</t>
  </si>
  <si>
    <t>12/02/2003</t>
  </si>
  <si>
    <t>GENUQ US Equity</t>
  </si>
  <si>
    <t>MOTO PHOTO INC</t>
  </si>
  <si>
    <t>11/25/2002</t>
  </si>
  <si>
    <t>12.50M</t>
  </si>
  <si>
    <t>MOTOQ US Equity</t>
  </si>
  <si>
    <t>PSC INC</t>
  </si>
  <si>
    <t>11/22/2002</t>
  </si>
  <si>
    <t>Biometric &amp; ID Systems</t>
  </si>
  <si>
    <t>143.01M</t>
  </si>
  <si>
    <t>173.74M</t>
  </si>
  <si>
    <t>PSCXQ US Equity</t>
  </si>
  <si>
    <t>ENCOMPASS SERVICES CORP</t>
  </si>
  <si>
    <t>11/18/2002</t>
  </si>
  <si>
    <t>Building Maintenance Services</t>
  </si>
  <si>
    <t>06/09/2003</t>
  </si>
  <si>
    <t>ESVNQ US Equity</t>
  </si>
  <si>
    <t>ASIA GLOBAL CROSSING LTD-A</t>
  </si>
  <si>
    <t>11/17/2002</t>
  </si>
  <si>
    <t>06/30/2012</t>
  </si>
  <si>
    <t>ASGXF US Equity</t>
  </si>
  <si>
    <t>OAKWOOD HOMES CORP</t>
  </si>
  <si>
    <t>11/15/2002</t>
  </si>
  <si>
    <t>04/15/2004</t>
  </si>
  <si>
    <t>842.09M</t>
  </si>
  <si>
    <t>705.44M</t>
  </si>
  <si>
    <t>OKWHQ US Equity</t>
  </si>
  <si>
    <t>01/23/2003</t>
  </si>
  <si>
    <t>701.42M</t>
  </si>
  <si>
    <t>536.38M</t>
  </si>
  <si>
    <t>SPECTRASITE HOLDINGS INC</t>
  </si>
  <si>
    <t>02/10/2003</t>
  </si>
  <si>
    <t>742.18M</t>
  </si>
  <si>
    <t>SITEQ US Equity</t>
  </si>
  <si>
    <t>NEXTCARD INC</t>
  </si>
  <si>
    <t>11/14/2002</t>
  </si>
  <si>
    <t>24.65M</t>
  </si>
  <si>
    <t>32.90M</t>
  </si>
  <si>
    <t>NXCDQ US Equity</t>
  </si>
  <si>
    <t>SYNERGY TECHNOLOGIES CORP</t>
  </si>
  <si>
    <t>11/13/2002</t>
  </si>
  <si>
    <t>08.74M</t>
  </si>
  <si>
    <t>03.16M</t>
  </si>
  <si>
    <t>OILS US Equity</t>
  </si>
  <si>
    <t>TENDER LOVING CARE HEALTH SE</t>
  </si>
  <si>
    <t>11/11/2002</t>
  </si>
  <si>
    <t>02/24/2005</t>
  </si>
  <si>
    <t>101.11M</t>
  </si>
  <si>
    <t>190.02M</t>
  </si>
  <si>
    <t>TLCS US Equity</t>
  </si>
  <si>
    <t>ZYMETX INC</t>
  </si>
  <si>
    <t>11/05/2002</t>
  </si>
  <si>
    <t>09.05M</t>
  </si>
  <si>
    <t>ZMTX US Equity</t>
  </si>
  <si>
    <t>HIGHLANDS INSURANCE GROUP</t>
  </si>
  <si>
    <t>10/31/2002</t>
  </si>
  <si>
    <t>01.64B</t>
  </si>
  <si>
    <t>HIGPQ US Equity</t>
  </si>
  <si>
    <t>WHITE RIVER CAPITAL INC</t>
  </si>
  <si>
    <t>243.40M</t>
  </si>
  <si>
    <t>115.39M</t>
  </si>
  <si>
    <t>RVR US Equity</t>
  </si>
  <si>
    <t>10/23/2002</t>
  </si>
  <si>
    <t>03/26/2003</t>
  </si>
  <si>
    <t>101.49M</t>
  </si>
  <si>
    <t>220.53M</t>
  </si>
  <si>
    <t>XETEL CORP</t>
  </si>
  <si>
    <t>10/21/2002</t>
  </si>
  <si>
    <t>37.73M</t>
  </si>
  <si>
    <t>34.27M</t>
  </si>
  <si>
    <t>XTEL US Equity</t>
  </si>
  <si>
    <t>MORGAN GROUP INC/THE-CL A</t>
  </si>
  <si>
    <t>10/18/2002</t>
  </si>
  <si>
    <t>17.28M</t>
  </si>
  <si>
    <t>16.63M</t>
  </si>
  <si>
    <t>MGGP US Equity</t>
  </si>
  <si>
    <t>3DFX INTERACTIVE INC</t>
  </si>
  <si>
    <t>10/15/2002</t>
  </si>
  <si>
    <t>106.00k</t>
  </si>
  <si>
    <t>35.34M</t>
  </si>
  <si>
    <t>TDFXQ US Equity</t>
  </si>
  <si>
    <t>NEXIQ TECHNOLOGIES INC</t>
  </si>
  <si>
    <t>10/14/2002</t>
  </si>
  <si>
    <t>12.65M</t>
  </si>
  <si>
    <t>49.71M</t>
  </si>
  <si>
    <t>NEXQQ US Equity</t>
  </si>
  <si>
    <t>CARESIDE INC</t>
  </si>
  <si>
    <t>10/11/2002</t>
  </si>
  <si>
    <t>05.02M</t>
  </si>
  <si>
    <t>CASI US Equity</t>
  </si>
  <si>
    <t>GENTEK INC</t>
  </si>
  <si>
    <t>GETI US Equity</t>
  </si>
  <si>
    <t>ADVANCED TISSUE SCIENCES INC</t>
  </si>
  <si>
    <t>10/10/2002</t>
  </si>
  <si>
    <t>31.19M</t>
  </si>
  <si>
    <t>16.61M</t>
  </si>
  <si>
    <t>ATISZ US Equity</t>
  </si>
  <si>
    <t>VENUS EXPLORATION INC</t>
  </si>
  <si>
    <t>10/09/2002</t>
  </si>
  <si>
    <t>05.31M</t>
  </si>
  <si>
    <t>08.85M</t>
  </si>
  <si>
    <t>VENX US Equity</t>
  </si>
  <si>
    <t>INTEGRATED TELECOM EXPRESS</t>
  </si>
  <si>
    <t>10/08/2002</t>
  </si>
  <si>
    <t>04.32M</t>
  </si>
  <si>
    <t>ITXIQ US Equity</t>
  </si>
  <si>
    <t>VIASYSTEMS GROUP INC/OLD</t>
  </si>
  <si>
    <t>10/01/2002</t>
  </si>
  <si>
    <t>PCBs</t>
  </si>
  <si>
    <t>VSGIQ US Equity</t>
  </si>
  <si>
    <t>AGWAY INC</t>
  </si>
  <si>
    <t>1900B US Equity</t>
  </si>
  <si>
    <t>HEALTHCARE INTEGRATED SVCS</t>
  </si>
  <si>
    <t>09/25/2002</t>
  </si>
  <si>
    <t>12.10M</t>
  </si>
  <si>
    <t>23.70M</t>
  </si>
  <si>
    <t>HCISQ US Equity</t>
  </si>
  <si>
    <t>PEREGRINE SYSTEMS INC/OLD</t>
  </si>
  <si>
    <t>09/22/2002</t>
  </si>
  <si>
    <t>750.52M</t>
  </si>
  <si>
    <t>PRGNQ US Equity</t>
  </si>
  <si>
    <t>US DIAGNOSTIC INC</t>
  </si>
  <si>
    <t>09/13/2002</t>
  </si>
  <si>
    <t>47.74M</t>
  </si>
  <si>
    <t>82.13M</t>
  </si>
  <si>
    <t>USDL US Equity</t>
  </si>
  <si>
    <t>GENEVA STEEL HOLDINGS CORP</t>
  </si>
  <si>
    <t>349.87k</t>
  </si>
  <si>
    <t>10.31M</t>
  </si>
  <si>
    <t>GNVHQ US Equity</t>
  </si>
  <si>
    <t>PURCHASEPRO.COM INC</t>
  </si>
  <si>
    <t>09/12/2002</t>
  </si>
  <si>
    <t>11/10/2004</t>
  </si>
  <si>
    <t>41.94M</t>
  </si>
  <si>
    <t>20.06M</t>
  </si>
  <si>
    <t>PROEQ US Equity</t>
  </si>
  <si>
    <t>BBMF CORP</t>
  </si>
  <si>
    <t>09/11/2002</t>
  </si>
  <si>
    <t>270.00k</t>
  </si>
  <si>
    <t>05.74M</t>
  </si>
  <si>
    <t>BBMF US Equity</t>
  </si>
  <si>
    <t>SLI INC</t>
  </si>
  <si>
    <t>09/09/2002</t>
  </si>
  <si>
    <t>830.68M</t>
  </si>
  <si>
    <t>721.20M</t>
  </si>
  <si>
    <t>SLIXQ US Equity</t>
  </si>
  <si>
    <t>INTELLICORP INC</t>
  </si>
  <si>
    <t>09/06/2002</t>
  </si>
  <si>
    <t>06.42M</t>
  </si>
  <si>
    <t>INAIQ US Equity</t>
  </si>
  <si>
    <t>CONSOLIDATED FREIGHTWAYS CRP</t>
  </si>
  <si>
    <t>09/03/2002</t>
  </si>
  <si>
    <t>12/13/2004</t>
  </si>
  <si>
    <t>783.57M</t>
  </si>
  <si>
    <t>791.56M</t>
  </si>
  <si>
    <t>CFWEQ US Equity</t>
  </si>
  <si>
    <t>UNIROYAL TECHNOLOGY CORP</t>
  </si>
  <si>
    <t>08/25/2002</t>
  </si>
  <si>
    <t>85.84M</t>
  </si>
  <si>
    <t>68.68M</t>
  </si>
  <si>
    <t>UTCIQ US Equity</t>
  </si>
  <si>
    <t>GADZOOX NETWORKS INC</t>
  </si>
  <si>
    <t>08/22/2002</t>
  </si>
  <si>
    <t>14.74M</t>
  </si>
  <si>
    <t>ZOOXQ US Equity</t>
  </si>
  <si>
    <t>LIGHTING SCIENCE GROUP CORP</t>
  </si>
  <si>
    <t>08/21/2002</t>
  </si>
  <si>
    <t>02.75M</t>
  </si>
  <si>
    <t>15.20M</t>
  </si>
  <si>
    <t>LSCG US Equity</t>
  </si>
  <si>
    <t>COLD METAL PRODUCTS INC</t>
  </si>
  <si>
    <t>08/16/2002</t>
  </si>
  <si>
    <t>65.43M</t>
  </si>
  <si>
    <t>96.48M</t>
  </si>
  <si>
    <t>CMPI US Equity</t>
  </si>
  <si>
    <t>US AIRWAYS GROUP INC/OLD</t>
  </si>
  <si>
    <t>08/11/2002</t>
  </si>
  <si>
    <t>07.81B</t>
  </si>
  <si>
    <t>07.83B</t>
  </si>
  <si>
    <t>UAWGQ US Equity</t>
  </si>
  <si>
    <t>INTELEFILM CORPORATION</t>
  </si>
  <si>
    <t>08/05/2002</t>
  </si>
  <si>
    <t>03.86M</t>
  </si>
  <si>
    <t>FILM US Equity</t>
  </si>
  <si>
    <t>TRICORD SYSTEMS INC</t>
  </si>
  <si>
    <t>08/02/2002</t>
  </si>
  <si>
    <t>09.40M</t>
  </si>
  <si>
    <t>TRCDQ US Equity</t>
  </si>
  <si>
    <t>DADE BEHRING HOLDINGS -OLD</t>
  </si>
  <si>
    <t>08/01/2002</t>
  </si>
  <si>
    <t>10/03/2002</t>
  </si>
  <si>
    <t>02.02B</t>
  </si>
  <si>
    <t>134117Z US Equity</t>
  </si>
  <si>
    <t>VANGUARD AIRLINES INC</t>
  </si>
  <si>
    <t>07/30/2002</t>
  </si>
  <si>
    <t>39.72M</t>
  </si>
  <si>
    <t>95.92M</t>
  </si>
  <si>
    <t>VGDAQ US Equity</t>
  </si>
  <si>
    <t>BUDGET GROUP INC-CL A</t>
  </si>
  <si>
    <t>07/29/2002</t>
  </si>
  <si>
    <t>04.05B</t>
  </si>
  <si>
    <t>BDGPA US Equity</t>
  </si>
  <si>
    <t>INTEGRA INC</t>
  </si>
  <si>
    <t>07/26/2002</t>
  </si>
  <si>
    <t>02.76M</t>
  </si>
  <si>
    <t>11.68M</t>
  </si>
  <si>
    <t>INGA US Equity</t>
  </si>
  <si>
    <t>HISPANIC TELEVISION NETWORK</t>
  </si>
  <si>
    <t>07/24/2002</t>
  </si>
  <si>
    <t>16.69M</t>
  </si>
  <si>
    <t>HTVNQ US Equity</t>
  </si>
  <si>
    <t>WORLDCOM INC-WORLDCOM GROUP</t>
  </si>
  <si>
    <t>07/21/2002</t>
  </si>
  <si>
    <t>04/20/2004</t>
  </si>
  <si>
    <t>103.80B</t>
  </si>
  <si>
    <t>43.83B</t>
  </si>
  <si>
    <t>WCOEQ US Equity</t>
  </si>
  <si>
    <t>SANDRIDGE OFFSHORE</t>
  </si>
  <si>
    <t>07/16/2002</t>
  </si>
  <si>
    <t>130.19M</t>
  </si>
  <si>
    <t>170.25M</t>
  </si>
  <si>
    <t>PNOIQ US Equity</t>
  </si>
  <si>
    <t>SCIENT INC</t>
  </si>
  <si>
    <t>707.59k</t>
  </si>
  <si>
    <t>09.92M</t>
  </si>
  <si>
    <t>SCNTQ US Equity</t>
  </si>
  <si>
    <t>CONTOUR ENERGY CO</t>
  </si>
  <si>
    <t>07/15/2002</t>
  </si>
  <si>
    <t>02/06/2003</t>
  </si>
  <si>
    <t>153.63M</t>
  </si>
  <si>
    <t>272.10M</t>
  </si>
  <si>
    <t>CONCQ US Equity</t>
  </si>
  <si>
    <t>LOG ON AMERICA INC</t>
  </si>
  <si>
    <t>07/12/2002</t>
  </si>
  <si>
    <t>08.12M</t>
  </si>
  <si>
    <t>16.76M</t>
  </si>
  <si>
    <t>LOAX US Equity</t>
  </si>
  <si>
    <t>ADELPHIA COMMUNICATIONS-CL A</t>
  </si>
  <si>
    <t>06/25/2002</t>
  </si>
  <si>
    <t>26.50B</t>
  </si>
  <si>
    <t>19.86B</t>
  </si>
  <si>
    <t>ADELQ US Equity</t>
  </si>
  <si>
    <t>ITC DELTACOM INC/OLD</t>
  </si>
  <si>
    <t>10/29/2002</t>
  </si>
  <si>
    <t>444.89M</t>
  </si>
  <si>
    <t>532.38M</t>
  </si>
  <si>
    <t>ITCDQ US Equity</t>
  </si>
  <si>
    <t>PRESIDENT CASINOS INC</t>
  </si>
  <si>
    <t>06/20/2002</t>
  </si>
  <si>
    <t>119.81M</t>
  </si>
  <si>
    <t>147.68M</t>
  </si>
  <si>
    <t>PREZQ US Equity</t>
  </si>
  <si>
    <t>TELE2 NETHERLANDS HOLDING NV</t>
  </si>
  <si>
    <t>06/19/2002</t>
  </si>
  <si>
    <t>01.61B</t>
  </si>
  <si>
    <t>TLNL NA Equity</t>
  </si>
  <si>
    <t>LAMAUR CORP</t>
  </si>
  <si>
    <t>11.27M</t>
  </si>
  <si>
    <t>LMAR US Equity</t>
  </si>
  <si>
    <t>XO COMMUNICATIONS INC-A OLD</t>
  </si>
  <si>
    <t>06/17/2002</t>
  </si>
  <si>
    <t>08.70B</t>
  </si>
  <si>
    <t>08.50B</t>
  </si>
  <si>
    <t>XOXOQ US Equity</t>
  </si>
  <si>
    <t>ANGEION CORPORATION/OLD</t>
  </si>
  <si>
    <t>21.27M</t>
  </si>
  <si>
    <t>ANGQC US Equity</t>
  </si>
  <si>
    <t>FRONTLINE CAPITAL GROUP</t>
  </si>
  <si>
    <t>06/12/2002</t>
  </si>
  <si>
    <t>264.37M</t>
  </si>
  <si>
    <t>781.97M</t>
  </si>
  <si>
    <t>FLCGQ US Equity</t>
  </si>
  <si>
    <t>NEWPOWER HOLDINGS INC</t>
  </si>
  <si>
    <t>06/11/2002</t>
  </si>
  <si>
    <t>231.84M</t>
  </si>
  <si>
    <t>78.94M</t>
  </si>
  <si>
    <t>NPW US Equity</t>
  </si>
  <si>
    <t>IMPSAT FIBER NETWORKS IN/OLD</t>
  </si>
  <si>
    <t>03/25/2003</t>
  </si>
  <si>
    <t>667.19M</t>
  </si>
  <si>
    <t>IMPTQ US Equity</t>
  </si>
  <si>
    <t>METROCALL INC</t>
  </si>
  <si>
    <t>06/03/2002</t>
  </si>
  <si>
    <t>189.30M</t>
  </si>
  <si>
    <t>936.98M</t>
  </si>
  <si>
    <t>MCLLQ US Equity</t>
  </si>
  <si>
    <t>BIRMINGHAM STEEL CORP</t>
  </si>
  <si>
    <t>487.49M</t>
  </si>
  <si>
    <t>681.86M</t>
  </si>
  <si>
    <t>BIRS US Equity</t>
  </si>
  <si>
    <t>FARMLAND INDUSTRIES INC</t>
  </si>
  <si>
    <t>05/31/2002</t>
  </si>
  <si>
    <t>FMLD US Equity</t>
  </si>
  <si>
    <t>WORLD KITCHEN INC</t>
  </si>
  <si>
    <t>831.84M</t>
  </si>
  <si>
    <t>10045Z US Equity</t>
  </si>
  <si>
    <t>DIRECTRIX INC</t>
  </si>
  <si>
    <t>20.89k</t>
  </si>
  <si>
    <t>DRCXQ US Equity</t>
  </si>
  <si>
    <t>VELOCITA CORP</t>
  </si>
  <si>
    <t>05/30/2002</t>
  </si>
  <si>
    <t>482.81M</t>
  </si>
  <si>
    <t>827.00M</t>
  </si>
  <si>
    <t>19598Z US Equity</t>
  </si>
  <si>
    <t>OPEN PLAN SYSTEMS INC</t>
  </si>
  <si>
    <t>06.57M</t>
  </si>
  <si>
    <t>06.54M</t>
  </si>
  <si>
    <t>PLANQ US Equity</t>
  </si>
  <si>
    <t>TELEGLOBE COMMUNICATIONS COR</t>
  </si>
  <si>
    <t>05/28/2002</t>
  </si>
  <si>
    <t>322.57M</t>
  </si>
  <si>
    <t>153.14M</t>
  </si>
  <si>
    <t>96252Z US Equity</t>
  </si>
  <si>
    <t>PINNACLE HOLDINGS INC</t>
  </si>
  <si>
    <t>05/21/2002</t>
  </si>
  <si>
    <t>11/01/2002</t>
  </si>
  <si>
    <t>931.90M</t>
  </si>
  <si>
    <t>BIGTQ US Equity</t>
  </si>
  <si>
    <t>METROMEDIA FIBER NETWORK-A</t>
  </si>
  <si>
    <t>05/20/2002</t>
  </si>
  <si>
    <t>09/08/2003</t>
  </si>
  <si>
    <t>07.02B</t>
  </si>
  <si>
    <t>MFNXQ US Equity</t>
  </si>
  <si>
    <t>VERO ELECTRONICS INC</t>
  </si>
  <si>
    <t>05/16/2002</t>
  </si>
  <si>
    <t>07/31/2002</t>
  </si>
  <si>
    <t>103.50k</t>
  </si>
  <si>
    <t>643.93M</t>
  </si>
  <si>
    <t>98805Z US Equity</t>
  </si>
  <si>
    <t>POLYMER GROUP INC/OLD</t>
  </si>
  <si>
    <t>05/11/2002</t>
  </si>
  <si>
    <t>Nonwoven Fabric Mill</t>
  </si>
  <si>
    <t>03/05/2003</t>
  </si>
  <si>
    <t>PMGPQ US Equity</t>
  </si>
  <si>
    <t>PROVELL INC - A</t>
  </si>
  <si>
    <t>05/09/2002</t>
  </si>
  <si>
    <t>82.96M</t>
  </si>
  <si>
    <t>PRVLQ US Equity</t>
  </si>
  <si>
    <t>GLIATECH INC</t>
  </si>
  <si>
    <t>GLIAQ US Equity</t>
  </si>
  <si>
    <t>LIFEF/X INC</t>
  </si>
  <si>
    <t>LEFX US Equity</t>
  </si>
  <si>
    <t>NTL INC/OLD</t>
  </si>
  <si>
    <t>05/08/2002</t>
  </si>
  <si>
    <t>01/10/2003</t>
  </si>
  <si>
    <t>16.83B</t>
  </si>
  <si>
    <t>23.38B</t>
  </si>
  <si>
    <t>NTLDQ US Equity</t>
  </si>
  <si>
    <t>PRANDIUM INC/OLD</t>
  </si>
  <si>
    <t>05/06/2002</t>
  </si>
  <si>
    <t>07/10/2002</t>
  </si>
  <si>
    <t>166.09M</t>
  </si>
  <si>
    <t>339.52M</t>
  </si>
  <si>
    <t>PDIMQ US Equity</t>
  </si>
  <si>
    <t>SHELDAHL INC</t>
  </si>
  <si>
    <t>04/30/2002</t>
  </si>
  <si>
    <t>56.94M</t>
  </si>
  <si>
    <t>79.98M</t>
  </si>
  <si>
    <t>SHELQ US Equity</t>
  </si>
  <si>
    <t>WILLIAMS COMMUNICATIONS-CL A</t>
  </si>
  <si>
    <t>04/22/2002</t>
  </si>
  <si>
    <t>05.66B</t>
  </si>
  <si>
    <t>07.08B</t>
  </si>
  <si>
    <t>WCGRQ US Equity</t>
  </si>
  <si>
    <t>APPLIEDTHEORY CORPORATION</t>
  </si>
  <si>
    <t>04/17/2002</t>
  </si>
  <si>
    <t>81.87M</t>
  </si>
  <si>
    <t>84.13M</t>
  </si>
  <si>
    <t>ATHYQ US Equity</t>
  </si>
  <si>
    <t>SOFTLOCK.COM INC</t>
  </si>
  <si>
    <t>04/16/2002</t>
  </si>
  <si>
    <t>580.00k</t>
  </si>
  <si>
    <t>01.70M</t>
  </si>
  <si>
    <t>DIGSQ US Equity</t>
  </si>
  <si>
    <t>EXIDE TECHNOLOGIES-OLD</t>
  </si>
  <si>
    <t>04/15/2002</t>
  </si>
  <si>
    <t>05/05/2004</t>
  </si>
  <si>
    <t>EXDTQ US Equity</t>
  </si>
  <si>
    <t>ANCHOR GLASS CONTAINER CORP</t>
  </si>
  <si>
    <t>08/30/2002</t>
  </si>
  <si>
    <t>546.05M</t>
  </si>
  <si>
    <t>671.16M</t>
  </si>
  <si>
    <t>237002Q US Equity</t>
  </si>
  <si>
    <t>FLAG TELECOM HOLDINGS LTD</t>
  </si>
  <si>
    <t>04/12/2002</t>
  </si>
  <si>
    <t>03.34B</t>
  </si>
  <si>
    <t>FTHLQ US Equity</t>
  </si>
  <si>
    <t>MPOWER HOLDING CORP/OLD</t>
  </si>
  <si>
    <t>04/08/2002</t>
  </si>
  <si>
    <t>490.00M</t>
  </si>
  <si>
    <t>627.00M</t>
  </si>
  <si>
    <t>MPWRQ US Equity</t>
  </si>
  <si>
    <t>ORBITAL IMAGING COR-144A</t>
  </si>
  <si>
    <t>04/05/2002</t>
  </si>
  <si>
    <t>2073Q US Equity</t>
  </si>
  <si>
    <t>COVANTA ENERGY CORP</t>
  </si>
  <si>
    <t>04/01/2002</t>
  </si>
  <si>
    <t>Biomass Plant Construction</t>
  </si>
  <si>
    <t>03/10/2004</t>
  </si>
  <si>
    <t>03.05B</t>
  </si>
  <si>
    <t>CVGYQ US Equity</t>
  </si>
  <si>
    <t>PLASTIC SURGERY CO</t>
  </si>
  <si>
    <t>03/29/2002</t>
  </si>
  <si>
    <t>20.44M</t>
  </si>
  <si>
    <t>12.70M</t>
  </si>
  <si>
    <t>PSUG US Equity</t>
  </si>
  <si>
    <t>TELCOVE-CL B</t>
  </si>
  <si>
    <t>03/27/2002</t>
  </si>
  <si>
    <t>04/07/2004</t>
  </si>
  <si>
    <t>222.66M</t>
  </si>
  <si>
    <t>882.50M</t>
  </si>
  <si>
    <t>0699412D US Equity</t>
  </si>
  <si>
    <t>SPECIAL METALS CORP</t>
  </si>
  <si>
    <t>11/26/2003</t>
  </si>
  <si>
    <t>700.58M</t>
  </si>
  <si>
    <t>679.22M</t>
  </si>
  <si>
    <t>SMCXQ US Equity</t>
  </si>
  <si>
    <t>800 TRAVEL SYSTEMS INC</t>
  </si>
  <si>
    <t>03/22/2002</t>
  </si>
  <si>
    <t>08.14M</t>
  </si>
  <si>
    <t>IFLYQ US Equity</t>
  </si>
  <si>
    <t>STANDARD AUTOMOTIVE CORP</t>
  </si>
  <si>
    <t>03/19/2002</t>
  </si>
  <si>
    <t>113.90M</t>
  </si>
  <si>
    <t>124.98M</t>
  </si>
  <si>
    <t>SAUC US Equity</t>
  </si>
  <si>
    <t>AREMISSOFT CORPORATION</t>
  </si>
  <si>
    <t>03/15/2002</t>
  </si>
  <si>
    <t>45.30M</t>
  </si>
  <si>
    <t>AREMQ US Equity</t>
  </si>
  <si>
    <t>U.S. AGGREGATES INC</t>
  </si>
  <si>
    <t>03/11/2002</t>
  </si>
  <si>
    <t>333.31M</t>
  </si>
  <si>
    <t>257.23M</t>
  </si>
  <si>
    <t>AGATQ US Equity</t>
  </si>
  <si>
    <t>CROWN RESOURCE CORP/COLO</t>
  </si>
  <si>
    <t>03/08/2002</t>
  </si>
  <si>
    <t>CRRSQ US Equity</t>
  </si>
  <si>
    <t>NATIONAL STEEL CORP-CL B</t>
  </si>
  <si>
    <t>03/06/2002</t>
  </si>
  <si>
    <t>12/19/2003</t>
  </si>
  <si>
    <t>NSTLQ US Equity</t>
  </si>
  <si>
    <t>FORMICA CORP</t>
  </si>
  <si>
    <t>03/05/2002</t>
  </si>
  <si>
    <t>06/10/2004</t>
  </si>
  <si>
    <t>858.60M</t>
  </si>
  <si>
    <t>816.50M</t>
  </si>
  <si>
    <t>FOMR US Equity</t>
  </si>
  <si>
    <t>FLORSHEIM GROUP INC</t>
  </si>
  <si>
    <t>03/04/2002</t>
  </si>
  <si>
    <t>156.76M</t>
  </si>
  <si>
    <t>159.69M</t>
  </si>
  <si>
    <t>FLSCQ US Equity</t>
  </si>
  <si>
    <t>JPM COMPANY</t>
  </si>
  <si>
    <t>03/01/2002</t>
  </si>
  <si>
    <t>109.02M</t>
  </si>
  <si>
    <t>JPMX US Equity</t>
  </si>
  <si>
    <t>GLOBIX CORP-OLD</t>
  </si>
  <si>
    <t>04/26/2002</t>
  </si>
  <si>
    <t>524.15M</t>
  </si>
  <si>
    <t>715.68M</t>
  </si>
  <si>
    <t>GBIXQ US Equity</t>
  </si>
  <si>
    <t>ZAP</t>
  </si>
  <si>
    <t>03.92M</t>
  </si>
  <si>
    <t>03.69M</t>
  </si>
  <si>
    <t>ZAAP US Equity</t>
  </si>
  <si>
    <t>LEINER HEALTH PRODUCTS INC</t>
  </si>
  <si>
    <t>02/28/2002</t>
  </si>
  <si>
    <t>353.14M</t>
  </si>
  <si>
    <t>493.59M</t>
  </si>
  <si>
    <t>16233Z US Equity</t>
  </si>
  <si>
    <t>ZILOG INC/OLD</t>
  </si>
  <si>
    <t>115.72M</t>
  </si>
  <si>
    <t>389.78M</t>
  </si>
  <si>
    <t>ZLOGQ US Equity</t>
  </si>
  <si>
    <t>LOGIX COMMUNICATIONS ENTERPR</t>
  </si>
  <si>
    <t>234.21M</t>
  </si>
  <si>
    <t>352.49M</t>
  </si>
  <si>
    <t>13731Z US Equity</t>
  </si>
  <si>
    <t>HI-RISE RECYCLING SYSTEMS</t>
  </si>
  <si>
    <t>02/27/2002</t>
  </si>
  <si>
    <t>80.22M</t>
  </si>
  <si>
    <t>74.74M</t>
  </si>
  <si>
    <t>HIRI US Equity</t>
  </si>
  <si>
    <t>HUNTSMAN POLYMERS CORP</t>
  </si>
  <si>
    <t>507.41M</t>
  </si>
  <si>
    <t>647.35M</t>
  </si>
  <si>
    <t>712321Q US Equity</t>
  </si>
  <si>
    <t>SIMON TRANSPORTATION SVCS-A</t>
  </si>
  <si>
    <t>02/25/2002</t>
  </si>
  <si>
    <t>132.24M</t>
  </si>
  <si>
    <t>135.90M</t>
  </si>
  <si>
    <t>SIMNQ US Equity</t>
  </si>
  <si>
    <t>SUPREMA SPECIALTIES INC</t>
  </si>
  <si>
    <t>02/24/2002</t>
  </si>
  <si>
    <t>203.13M</t>
  </si>
  <si>
    <t>146.65M</t>
  </si>
  <si>
    <t>CHEZQ US Equity</t>
  </si>
  <si>
    <t>MBC HOLDING CO</t>
  </si>
  <si>
    <t>02/21/2002</t>
  </si>
  <si>
    <t>Brewers</t>
  </si>
  <si>
    <t>16.15M</t>
  </si>
  <si>
    <t>17.23M</t>
  </si>
  <si>
    <t>MBRWQ US Equity</t>
  </si>
  <si>
    <t>GALEY &amp; LORD INC/OLD</t>
  </si>
  <si>
    <t>02/19/2002</t>
  </si>
  <si>
    <t>03/05/2004</t>
  </si>
  <si>
    <t>694.36M</t>
  </si>
  <si>
    <t>715.09M</t>
  </si>
  <si>
    <t>GYLDQ US Equity</t>
  </si>
  <si>
    <t>VERADO HOLDINGS INC-B</t>
  </si>
  <si>
    <t>02/15/2002</t>
  </si>
  <si>
    <t>61.80M</t>
  </si>
  <si>
    <t>355.40M</t>
  </si>
  <si>
    <t>VRDOQ US Equity</t>
  </si>
  <si>
    <t>GLOBALSTAR CAPITAL CORP</t>
  </si>
  <si>
    <t>06/29/2004</t>
  </si>
  <si>
    <t>01.00k</t>
  </si>
  <si>
    <t>94412Z US Equity</t>
  </si>
  <si>
    <t>NQL INC</t>
  </si>
  <si>
    <t>271.63k</t>
  </si>
  <si>
    <t>03.25M</t>
  </si>
  <si>
    <t>NQLIQ US Equity</t>
  </si>
  <si>
    <t>INSPIRE INSURANCE SOLUTIONS</t>
  </si>
  <si>
    <t>12/02/2006</t>
  </si>
  <si>
    <t>22.68M</t>
  </si>
  <si>
    <t>15.87M</t>
  </si>
  <si>
    <t>NSPRQ US Equity</t>
  </si>
  <si>
    <t>STEAKHOUSE PARTNERS INC-OLD</t>
  </si>
  <si>
    <t>32.71M</t>
  </si>
  <si>
    <t>47.08M</t>
  </si>
  <si>
    <t>SIZLQ US Equity</t>
  </si>
  <si>
    <t>INTL FIBERCOM INC</t>
  </si>
  <si>
    <t>02/13/2002</t>
  </si>
  <si>
    <t>177.96M</t>
  </si>
  <si>
    <t>168.96M</t>
  </si>
  <si>
    <t>IFCIQ US Equity</t>
  </si>
  <si>
    <t>KAISER ALUMINUM CORP</t>
  </si>
  <si>
    <t>02/12/2002</t>
  </si>
  <si>
    <t>KLUCQ US Equity</t>
  </si>
  <si>
    <t>TRIDEX CORP</t>
  </si>
  <si>
    <t>08.33M</t>
  </si>
  <si>
    <t>24.94M</t>
  </si>
  <si>
    <t>TRDXQ US Equity</t>
  </si>
  <si>
    <t>STOCKWALK GROUP INC</t>
  </si>
  <si>
    <t>02/11/2002</t>
  </si>
  <si>
    <t>59.71M</t>
  </si>
  <si>
    <t>86.97M</t>
  </si>
  <si>
    <t>STOKQ US Equity</t>
  </si>
  <si>
    <t>BRILL MEDIA COMPANY LLC</t>
  </si>
  <si>
    <t>02/07/2002</t>
  </si>
  <si>
    <t>07/18/2003</t>
  </si>
  <si>
    <t>66.96M</t>
  </si>
  <si>
    <t>147.61M</t>
  </si>
  <si>
    <t>9249Z US Equity</t>
  </si>
  <si>
    <t>COHO ENERGY INC</t>
  </si>
  <si>
    <t>02/06/2002</t>
  </si>
  <si>
    <t>377.14M</t>
  </si>
  <si>
    <t>308.41M</t>
  </si>
  <si>
    <t>COHIQ US Equity</t>
  </si>
  <si>
    <t>ICH CORP</t>
  </si>
  <si>
    <t>02/05/2002</t>
  </si>
  <si>
    <t>09.55M</t>
  </si>
  <si>
    <t>10.29M</t>
  </si>
  <si>
    <t>ICHP US Equity</t>
  </si>
  <si>
    <t>NETWORK PLUS CORP</t>
  </si>
  <si>
    <t>02/04/2002</t>
  </si>
  <si>
    <t>433.24M</t>
  </si>
  <si>
    <t>NPLSQ US Equity</t>
  </si>
  <si>
    <t>HUNTCO INC-CL A</t>
  </si>
  <si>
    <t>109.71M</t>
  </si>
  <si>
    <t>93.78M</t>
  </si>
  <si>
    <t>HCOIQ US Equity</t>
  </si>
  <si>
    <t>PHYCOR INC</t>
  </si>
  <si>
    <t>01/31/2002</t>
  </si>
  <si>
    <t>28.85M</t>
  </si>
  <si>
    <t>338.44M</t>
  </si>
  <si>
    <t>PHYCQ US Equity</t>
  </si>
  <si>
    <t>MCLEODUSA INC-A/OLD</t>
  </si>
  <si>
    <t>01/30/2002</t>
  </si>
  <si>
    <t>04.57B</t>
  </si>
  <si>
    <t>MCLDQ US Equity</t>
  </si>
  <si>
    <t>GLASSTECH HOLDING CO</t>
  </si>
  <si>
    <t>66.68M</t>
  </si>
  <si>
    <t>83.08M</t>
  </si>
  <si>
    <t>91829Z US Equity</t>
  </si>
  <si>
    <t>GLOBAL CROSSING LTD</t>
  </si>
  <si>
    <t>01/28/2002</t>
  </si>
  <si>
    <t>22.44B</t>
  </si>
  <si>
    <t>12.39B</t>
  </si>
  <si>
    <t>GBLXQ US Equity</t>
  </si>
  <si>
    <t>BEYOND.COM INC</t>
  </si>
  <si>
    <t>01/24/2002</t>
  </si>
  <si>
    <t>08/03/2004</t>
  </si>
  <si>
    <t>43.50M</t>
  </si>
  <si>
    <t>49.70M</t>
  </si>
  <si>
    <t>BYNDQ US Equity</t>
  </si>
  <si>
    <t>KMART CORP/OLD</t>
  </si>
  <si>
    <t>01/22/2002</t>
  </si>
  <si>
    <t>16.29B</t>
  </si>
  <si>
    <t>10.35B</t>
  </si>
  <si>
    <t>KMRTQ US Equity</t>
  </si>
  <si>
    <t>OXFORD AUTOMOTIVE INC/OLD</t>
  </si>
  <si>
    <t>01/18/2002</t>
  </si>
  <si>
    <t>07/19/2002</t>
  </si>
  <si>
    <t>727.02M</t>
  </si>
  <si>
    <t>771.33M</t>
  </si>
  <si>
    <t>8694Z US Equity</t>
  </si>
  <si>
    <t>IT GROUP INC/THE</t>
  </si>
  <si>
    <t>01/16/2002</t>
  </si>
  <si>
    <t>Remediation Services</t>
  </si>
  <si>
    <t>05/03/2004</t>
  </si>
  <si>
    <t>ITXG US Equity</t>
  </si>
  <si>
    <t>LLS CORP</t>
  </si>
  <si>
    <t>158.70M</t>
  </si>
  <si>
    <t>313.30M</t>
  </si>
  <si>
    <t>15618Z US Equity</t>
  </si>
  <si>
    <t>JACOBSON STORES</t>
  </si>
  <si>
    <t>01/15/2002</t>
  </si>
  <si>
    <t>270.20M</t>
  </si>
  <si>
    <t>225.50M</t>
  </si>
  <si>
    <t>JCBSQ US Equity</t>
  </si>
  <si>
    <t>MILLENIUM SEACARRIERS INC</t>
  </si>
  <si>
    <t>85.08M</t>
  </si>
  <si>
    <t>112.87M</t>
  </si>
  <si>
    <t>10189Z US Equity</t>
  </si>
  <si>
    <t>USINTERNETWORKING INC</t>
  </si>
  <si>
    <t>01/07/2002</t>
  </si>
  <si>
    <t>381.97M</t>
  </si>
  <si>
    <t>290.97M</t>
  </si>
  <si>
    <t>USIXQ US Equity</t>
  </si>
  <si>
    <t>FOURTHSTAGE TECHNOLOGIES INC</t>
  </si>
  <si>
    <t>12/31/2001</t>
  </si>
  <si>
    <t>49.05M</t>
  </si>
  <si>
    <t>27.06M</t>
  </si>
  <si>
    <t>FOURQ US Equity</t>
  </si>
  <si>
    <t>DTI HOLDINGS INC</t>
  </si>
  <si>
    <t>393.38M</t>
  </si>
  <si>
    <t>424.28M</t>
  </si>
  <si>
    <t>13147Z US Equity</t>
  </si>
  <si>
    <t>TRANSIT GROUP INC</t>
  </si>
  <si>
    <t>12/28/2001</t>
  </si>
  <si>
    <t>99.50M</t>
  </si>
  <si>
    <t>204.73M</t>
  </si>
  <si>
    <t>4077794Q US Equity</t>
  </si>
  <si>
    <t>ACT MANUFACTURING INC</t>
  </si>
  <si>
    <t>12/21/2001</t>
  </si>
  <si>
    <t>699.42M</t>
  </si>
  <si>
    <t>508.24M</t>
  </si>
  <si>
    <t>AMNUQ US Equity</t>
  </si>
  <si>
    <t>LODGIAN INC-OLD</t>
  </si>
  <si>
    <t>12/20/2001</t>
  </si>
  <si>
    <t>968.66M</t>
  </si>
  <si>
    <t>LODNQ US Equity</t>
  </si>
  <si>
    <t>YORK RESEARCH CORP</t>
  </si>
  <si>
    <t>257.78M</t>
  </si>
  <si>
    <t>213.31M</t>
  </si>
  <si>
    <t>YORK US Equity</t>
  </si>
  <si>
    <t>WESTAR FINANCIAL SERVICES IN</t>
  </si>
  <si>
    <t>16.70M</t>
  </si>
  <si>
    <t>27.66M</t>
  </si>
  <si>
    <t>WSFIQ US Equity</t>
  </si>
  <si>
    <t>TRISM INC</t>
  </si>
  <si>
    <t>12/18/2001</t>
  </si>
  <si>
    <t>TSMX US Equity</t>
  </si>
  <si>
    <t>NATIONSRENT INC</t>
  </si>
  <si>
    <t>12/17/2001</t>
  </si>
  <si>
    <t>06/13/2003</t>
  </si>
  <si>
    <t>NRNTQ US Equity</t>
  </si>
  <si>
    <t>STARTEC GLOBAL COMMUNICATION</t>
  </si>
  <si>
    <t>12/14/2001</t>
  </si>
  <si>
    <t>175.42M</t>
  </si>
  <si>
    <t>320.52M</t>
  </si>
  <si>
    <t>STGCQ US Equity</t>
  </si>
  <si>
    <t>CALICO COMMERCE INC</t>
  </si>
  <si>
    <t>CLIC US Equity</t>
  </si>
  <si>
    <t>LUMINANT WORLDWIDE CORP</t>
  </si>
  <si>
    <t>12/07/2001</t>
  </si>
  <si>
    <t>29.84M</t>
  </si>
  <si>
    <t>38.96M</t>
  </si>
  <si>
    <t>LUMTQ US Equity</t>
  </si>
  <si>
    <t>ARCH WIRELESS INC-OLD</t>
  </si>
  <si>
    <t>12/06/2001</t>
  </si>
  <si>
    <t>05/29/2002</t>
  </si>
  <si>
    <t>696.45M</t>
  </si>
  <si>
    <t>ARWLQ US Equity</t>
  </si>
  <si>
    <t>DECISIONLINK INC</t>
  </si>
  <si>
    <t>23.18M</t>
  </si>
  <si>
    <t>09.24M</t>
  </si>
  <si>
    <t>DLNKQ US Equity</t>
  </si>
  <si>
    <t>HAYES LEMMERZ INTL INC</t>
  </si>
  <si>
    <t>12/05/2001</t>
  </si>
  <si>
    <t>02.66B</t>
  </si>
  <si>
    <t>HAZ US Equity</t>
  </si>
  <si>
    <t>ATG INC</t>
  </si>
  <si>
    <t>12/03/2001</t>
  </si>
  <si>
    <t>128.40M</t>
  </si>
  <si>
    <t>103.14M</t>
  </si>
  <si>
    <t>ATGCQ US Equity</t>
  </si>
  <si>
    <t>ENRON CORP</t>
  </si>
  <si>
    <t>12/02/2001</t>
  </si>
  <si>
    <t>11/17/2004</t>
  </si>
  <si>
    <t>61.78B</t>
  </si>
  <si>
    <t>48.90B</t>
  </si>
  <si>
    <t>ENE US Equity</t>
  </si>
  <si>
    <t>PLANET ENTERTAINMENT CORP</t>
  </si>
  <si>
    <t>11/30/2001</t>
  </si>
  <si>
    <t>24.93M</t>
  </si>
  <si>
    <t>20.35M</t>
  </si>
  <si>
    <t>PNEC US Equity</t>
  </si>
  <si>
    <t>CHIQUITA BRANDS INTL/OLD</t>
  </si>
  <si>
    <t>11/28/2001</t>
  </si>
  <si>
    <t>81814Q US Equity</t>
  </si>
  <si>
    <t>NESCO INC</t>
  </si>
  <si>
    <t>11/26/2001</t>
  </si>
  <si>
    <t>31.58M</t>
  </si>
  <si>
    <t>35.58M</t>
  </si>
  <si>
    <t>NESCQ US Equity</t>
  </si>
  <si>
    <t>THERMADYNE HOLDINGS CORP</t>
  </si>
  <si>
    <t>11/19/2001</t>
  </si>
  <si>
    <t>05/23/2003</t>
  </si>
  <si>
    <t>315.40M</t>
  </si>
  <si>
    <t>956.50M</t>
  </si>
  <si>
    <t>TDHCE US Equity</t>
  </si>
  <si>
    <t>NET2000 COMMUNICATIONS INC</t>
  </si>
  <si>
    <t>11/16/2001</t>
  </si>
  <si>
    <t>258.79M</t>
  </si>
  <si>
    <t>170.59M</t>
  </si>
  <si>
    <t>NTKKQ US Equity</t>
  </si>
  <si>
    <t>VIASOURCE COMMUNICATIONS</t>
  </si>
  <si>
    <t>11/15/2001</t>
  </si>
  <si>
    <t>148.87M</t>
  </si>
  <si>
    <t>93.02M</t>
  </si>
  <si>
    <t>VVVVQ US Equity</t>
  </si>
  <si>
    <t>BURLINGTON INDS INC</t>
  </si>
  <si>
    <t>BRLGQ US Equity</t>
  </si>
  <si>
    <t>GLOBAL TELESYSTEMS INC</t>
  </si>
  <si>
    <t>11/14/2001</t>
  </si>
  <si>
    <t>02.26B</t>
  </si>
  <si>
    <t>03.59B</t>
  </si>
  <si>
    <t>GTLSQ US Equity</t>
  </si>
  <si>
    <t>METALS USA INC/OLD</t>
  </si>
  <si>
    <t>729.70M</t>
  </si>
  <si>
    <t>MUINQ US Equity</t>
  </si>
  <si>
    <t>ANC RENTAL CORP</t>
  </si>
  <si>
    <t>11/13/2001</t>
  </si>
  <si>
    <t>02/03/2005</t>
  </si>
  <si>
    <t>06.50B</t>
  </si>
  <si>
    <t>05.95B</t>
  </si>
  <si>
    <t>ANCJQ US Equity</t>
  </si>
  <si>
    <t>CLASSIC COMMUNICATIONS INC</t>
  </si>
  <si>
    <t>711.35M</t>
  </si>
  <si>
    <t>641.87M</t>
  </si>
  <si>
    <t>CLSCQ US Equity</t>
  </si>
  <si>
    <t>SPINNAKER INDUSTRIES INC-A</t>
  </si>
  <si>
    <t>64.15M</t>
  </si>
  <si>
    <t>106.53M</t>
  </si>
  <si>
    <t>SNNKA US Equity</t>
  </si>
  <si>
    <t>CONDOR SYSTEMS INC</t>
  </si>
  <si>
    <t>11/08/2001</t>
  </si>
  <si>
    <t>73.88M</t>
  </si>
  <si>
    <t>167.52M</t>
  </si>
  <si>
    <t>14767Z US Equity</t>
  </si>
  <si>
    <t>PLAY BY PLAY TOY &amp; NOVELTIES</t>
  </si>
  <si>
    <t>10/31/2001</t>
  </si>
  <si>
    <t>111.81M</t>
  </si>
  <si>
    <t>82.52M</t>
  </si>
  <si>
    <t>PBYPQ US Equity</t>
  </si>
  <si>
    <t>HMG WORLDWIDE CORP</t>
  </si>
  <si>
    <t>10/23/2001</t>
  </si>
  <si>
    <t>34.54M</t>
  </si>
  <si>
    <t>61.95M</t>
  </si>
  <si>
    <t>HMGCQ US Equity</t>
  </si>
  <si>
    <t>SEMICONDUCTOR LASER INTL CRP</t>
  </si>
  <si>
    <t>10/18/2001</t>
  </si>
  <si>
    <t>Industrial Electronics Equip</t>
  </si>
  <si>
    <t>06.15M</t>
  </si>
  <si>
    <t>02.42M</t>
  </si>
  <si>
    <t>SLIC US Equity</t>
  </si>
  <si>
    <t>BRYN RESOURCES INC</t>
  </si>
  <si>
    <t>10/16/2001</t>
  </si>
  <si>
    <t>BRYN US Equity</t>
  </si>
  <si>
    <t>BETHLEHEM STEEL CORP</t>
  </si>
  <si>
    <t>10/15/2001</t>
  </si>
  <si>
    <t>04.20B</t>
  </si>
  <si>
    <t>04.50B</t>
  </si>
  <si>
    <t>BHMSQ US Equity</t>
  </si>
  <si>
    <t>10/12/2001</t>
  </si>
  <si>
    <t>01.81B</t>
  </si>
  <si>
    <t>948.40M</t>
  </si>
  <si>
    <t>REGAL CINEMAS INC/OLD</t>
  </si>
  <si>
    <t>10/11/2001</t>
  </si>
  <si>
    <t>01/29/2002</t>
  </si>
  <si>
    <t>2880Q US Equity</t>
  </si>
  <si>
    <t>ARDENT COMMUNICATIONS INC</t>
  </si>
  <si>
    <t>10/10/2001</t>
  </si>
  <si>
    <t>101.62M</t>
  </si>
  <si>
    <t>109.65M</t>
  </si>
  <si>
    <t>ARDTQ US Equity</t>
  </si>
  <si>
    <t>HEALTHCENTRAL.COM</t>
  </si>
  <si>
    <t>10/09/2001</t>
  </si>
  <si>
    <t>Medical &amp; Health Web</t>
  </si>
  <si>
    <t>22.94M</t>
  </si>
  <si>
    <t>15.84M</t>
  </si>
  <si>
    <t>HCENQ US Equity</t>
  </si>
  <si>
    <t>NETCENTIVES INC</t>
  </si>
  <si>
    <t>10/05/2001</t>
  </si>
  <si>
    <t>89.81M</t>
  </si>
  <si>
    <t>39.58M</t>
  </si>
  <si>
    <t>NCNTQ US Equity</t>
  </si>
  <si>
    <t>ULTIMATE LIFESTYLE CORP</t>
  </si>
  <si>
    <t>47.00M</t>
  </si>
  <si>
    <t>67.00M</t>
  </si>
  <si>
    <t>UMLS US Equity</t>
  </si>
  <si>
    <t>POWERBRIEF INC</t>
  </si>
  <si>
    <t>10/02/2001</t>
  </si>
  <si>
    <t>PWRB US Equity</t>
  </si>
  <si>
    <t>FEDERAL-MOGUL CORP/OLD</t>
  </si>
  <si>
    <t>10/01/2001</t>
  </si>
  <si>
    <t>12/27/2007</t>
  </si>
  <si>
    <t>10.15B</t>
  </si>
  <si>
    <t>08.86B</t>
  </si>
  <si>
    <t>FDMLQ US Equity</t>
  </si>
  <si>
    <t>WALL STREET DELI INC</t>
  </si>
  <si>
    <t>11.74M</t>
  </si>
  <si>
    <t>WSDI US Equity</t>
  </si>
  <si>
    <t>ALADDIN GAMING LLC</t>
  </si>
  <si>
    <t>09/28/2001</t>
  </si>
  <si>
    <t>09/07/2004</t>
  </si>
  <si>
    <t>722.47M</t>
  </si>
  <si>
    <t>742.63M</t>
  </si>
  <si>
    <t>28340Z US Equity</t>
  </si>
  <si>
    <t>SHARED TECHNOLOGIES CELLULAR</t>
  </si>
  <si>
    <t>08.92M</t>
  </si>
  <si>
    <t>38.51M</t>
  </si>
  <si>
    <t>STCL US Equity</t>
  </si>
  <si>
    <t>AT HOME CORP -SER A</t>
  </si>
  <si>
    <t>09/30/2002</t>
  </si>
  <si>
    <t>01.47B</t>
  </si>
  <si>
    <t>ATHMQ US Equity</t>
  </si>
  <si>
    <t>EXDS INC</t>
  </si>
  <si>
    <t>09/26/2001</t>
  </si>
  <si>
    <t>04.45B</t>
  </si>
  <si>
    <t>EXDSQ US Equity</t>
  </si>
  <si>
    <t>NAB ASSET CORPORATION</t>
  </si>
  <si>
    <t>82.43M</t>
  </si>
  <si>
    <t>86.99M</t>
  </si>
  <si>
    <t>NABCQ US Equity</t>
  </si>
  <si>
    <t>DAIRY MART CONVENIENCE STORE</t>
  </si>
  <si>
    <t>09/24/2001</t>
  </si>
  <si>
    <t>190.74M</t>
  </si>
  <si>
    <t>220.74M</t>
  </si>
  <si>
    <t>DMCSQ US Equity</t>
  </si>
  <si>
    <t>CARBIDE/GRAPHITE GROUP</t>
  </si>
  <si>
    <t>09/21/2001</t>
  </si>
  <si>
    <t>Graphite Products</t>
  </si>
  <si>
    <t>242.36M</t>
  </si>
  <si>
    <t>CGGIQ US Equity</t>
  </si>
  <si>
    <t>RAILWORKS CORP</t>
  </si>
  <si>
    <t>09/20/2001</t>
  </si>
  <si>
    <t>569.66M</t>
  </si>
  <si>
    <t>524.50M</t>
  </si>
  <si>
    <t>RWKSQ US Equity</t>
  </si>
  <si>
    <t>GENESIS WORLDWIDE INC</t>
  </si>
  <si>
    <t>09/17/2001</t>
  </si>
  <si>
    <t>122.77M</t>
  </si>
  <si>
    <t>122.00M</t>
  </si>
  <si>
    <t>GWOW US Equity</t>
  </si>
  <si>
    <t>INTL TOTAL SERVICES INC</t>
  </si>
  <si>
    <t>09/13/2001</t>
  </si>
  <si>
    <t>32.75M</t>
  </si>
  <si>
    <t>51.96M</t>
  </si>
  <si>
    <t>ITSW US Equity</t>
  </si>
  <si>
    <t>AMERICAN TISSUE INC</t>
  </si>
  <si>
    <t>09/10/2001</t>
  </si>
  <si>
    <t>569.12M</t>
  </si>
  <si>
    <t>421.68M</t>
  </si>
  <si>
    <t>16883Z US Equity</t>
  </si>
  <si>
    <t>GOSS HOLDINGS INC-CL B</t>
  </si>
  <si>
    <t>591.20M</t>
  </si>
  <si>
    <t>721.30M</t>
  </si>
  <si>
    <t>17056Z US Equity</t>
  </si>
  <si>
    <t>BREAKAWAY SOLUTIONS INC</t>
  </si>
  <si>
    <t>09/05/2001</t>
  </si>
  <si>
    <t>77.27M</t>
  </si>
  <si>
    <t>34.88M</t>
  </si>
  <si>
    <t>BWAY US Equity</t>
  </si>
  <si>
    <t>RESPONSE USA INC</t>
  </si>
  <si>
    <t>08/30/2001</t>
  </si>
  <si>
    <t>29.03M</t>
  </si>
  <si>
    <t>RSPNQ US Equity</t>
  </si>
  <si>
    <t>CENTURA SOFTWARE CORP</t>
  </si>
  <si>
    <t>08/21/2001</t>
  </si>
  <si>
    <t>17.66M</t>
  </si>
  <si>
    <t>10.51M</t>
  </si>
  <si>
    <t>MBNEQ US Equity</t>
  </si>
  <si>
    <t>THE DERBY CYCLE CORP</t>
  </si>
  <si>
    <t>08/20/2001</t>
  </si>
  <si>
    <t>162.11M</t>
  </si>
  <si>
    <t>207.21M</t>
  </si>
  <si>
    <t>9799Z US Equity</t>
  </si>
  <si>
    <t>AMES DEPT STORES INC</t>
  </si>
  <si>
    <t>AMESQ US Equity</t>
  </si>
  <si>
    <t>A CLEAN SLATE INC</t>
  </si>
  <si>
    <t>08/17/2001</t>
  </si>
  <si>
    <t>91.02M</t>
  </si>
  <si>
    <t>DRWN US Equity</t>
  </si>
  <si>
    <t>COVAD COMMUNICATIONS GROUP</t>
  </si>
  <si>
    <t>08/15/2001</t>
  </si>
  <si>
    <t>DVW US Equity</t>
  </si>
  <si>
    <t>EGGHEAD.COM INC</t>
  </si>
  <si>
    <t>51.81M</t>
  </si>
  <si>
    <t>40.97M</t>
  </si>
  <si>
    <t>EGHDQ US Equity</t>
  </si>
  <si>
    <t>FUTURELINK CORPORATION</t>
  </si>
  <si>
    <t>08/14/2001</t>
  </si>
  <si>
    <t>126.40M</t>
  </si>
  <si>
    <t>FTRLQ US Equity</t>
  </si>
  <si>
    <t>MIDWAY AIRLINES CORP</t>
  </si>
  <si>
    <t>08/13/2001</t>
  </si>
  <si>
    <t>318.29M</t>
  </si>
  <si>
    <t>231.95M</t>
  </si>
  <si>
    <t>MDWYQ US Equity</t>
  </si>
  <si>
    <t>ACCUHEALTH INC</t>
  </si>
  <si>
    <t>08/10/2001</t>
  </si>
  <si>
    <t>22.55M</t>
  </si>
  <si>
    <t>AHLHQ US Equity</t>
  </si>
  <si>
    <t>TRISTAR CORP</t>
  </si>
  <si>
    <t>08/08/2001</t>
  </si>
  <si>
    <t>43.10M</t>
  </si>
  <si>
    <t>36.39M</t>
  </si>
  <si>
    <t>TSAR US Equity</t>
  </si>
  <si>
    <t>MOSLER INC</t>
  </si>
  <si>
    <t>08/06/2001</t>
  </si>
  <si>
    <t>3290Z US Equity</t>
  </si>
  <si>
    <t>HOMELAND HOLDING</t>
  </si>
  <si>
    <t>08/01/2001</t>
  </si>
  <si>
    <t>162.81M</t>
  </si>
  <si>
    <t>144.46M</t>
  </si>
  <si>
    <t>HMLD US Equity</t>
  </si>
  <si>
    <t>RHYTHMS NETCONNECTIONS INC</t>
  </si>
  <si>
    <t>698.53M</t>
  </si>
  <si>
    <t>847.21M</t>
  </si>
  <si>
    <t>RTHMQ US Equity</t>
  </si>
  <si>
    <t>PIONEER COMPANIES INC/OLD</t>
  </si>
  <si>
    <t>07/31/2001</t>
  </si>
  <si>
    <t>574.01M</t>
  </si>
  <si>
    <t>736.13M</t>
  </si>
  <si>
    <t>PIONA US Equity</t>
  </si>
  <si>
    <t>AMF BOWLING INC</t>
  </si>
  <si>
    <t>07/30/2001</t>
  </si>
  <si>
    <t>138.95k</t>
  </si>
  <si>
    <t>178.88M</t>
  </si>
  <si>
    <t>AMBWQ US Equity</t>
  </si>
  <si>
    <t>HA-LO INDUSTRIES INC</t>
  </si>
  <si>
    <t>532.56M</t>
  </si>
  <si>
    <t>HMLOQ US Equity</t>
  </si>
  <si>
    <t>AMWEST INSURANCE GROUP INC</t>
  </si>
  <si>
    <t>07/24/2001</t>
  </si>
  <si>
    <t>08.39M</t>
  </si>
  <si>
    <t>18.04M</t>
  </si>
  <si>
    <t>AMWT US Equity</t>
  </si>
  <si>
    <t>HORIZON PHARMACIES INC</t>
  </si>
  <si>
    <t>07/23/2001</t>
  </si>
  <si>
    <t>54.08M</t>
  </si>
  <si>
    <t>HZPIQ US Equity</t>
  </si>
  <si>
    <t>EASYRIDERS INC</t>
  </si>
  <si>
    <t>07/17/2001</t>
  </si>
  <si>
    <t>33.63M</t>
  </si>
  <si>
    <t>EYRDQ US Equity</t>
  </si>
  <si>
    <t>COMDISCO INC</t>
  </si>
  <si>
    <t>07/16/2001</t>
  </si>
  <si>
    <t>08/12/2002</t>
  </si>
  <si>
    <t>06.79B</t>
  </si>
  <si>
    <t>06.22B</t>
  </si>
  <si>
    <t>CDSOQ US Equity</t>
  </si>
  <si>
    <t>STERLING CHEMICALS HLDGS</t>
  </si>
  <si>
    <t>542.33M</t>
  </si>
  <si>
    <t>3447879Q US Equity</t>
  </si>
  <si>
    <t>WEBVAN GROUP INC</t>
  </si>
  <si>
    <t>07/13/2001</t>
  </si>
  <si>
    <t>136.00M</t>
  </si>
  <si>
    <t>WBVNQ US Equity</t>
  </si>
  <si>
    <t>COMPOSITECH LTD</t>
  </si>
  <si>
    <t>07/11/2001</t>
  </si>
  <si>
    <t>02.77M</t>
  </si>
  <si>
    <t>07.53M</t>
  </si>
  <si>
    <t>6232571Q US Equity</t>
  </si>
  <si>
    <t>PACHINKO INC</t>
  </si>
  <si>
    <t>57.00k</t>
  </si>
  <si>
    <t>PCKO US Equity</t>
  </si>
  <si>
    <t>AMRESCO LLC</t>
  </si>
  <si>
    <t>07/02/2001</t>
  </si>
  <si>
    <t>08/06/2002</t>
  </si>
  <si>
    <t>726.85M</t>
  </si>
  <si>
    <t>572.14M</t>
  </si>
  <si>
    <t>AMMBQ US Equity</t>
  </si>
  <si>
    <t>TALON AUTOMOTIVE GROUP INC</t>
  </si>
  <si>
    <t>06/29/2001</t>
  </si>
  <si>
    <t>222.80M</t>
  </si>
  <si>
    <t>280.50M</t>
  </si>
  <si>
    <t>16565Z US Equity</t>
  </si>
  <si>
    <t>LAIDLAW USA INC</t>
  </si>
  <si>
    <t>06/28/2001</t>
  </si>
  <si>
    <t>06/23/2003</t>
  </si>
  <si>
    <t>04.13B</t>
  </si>
  <si>
    <t>04.62B</t>
  </si>
  <si>
    <t>31319Z US Equity</t>
  </si>
  <si>
    <t>360 NETWORKS USA INC</t>
  </si>
  <si>
    <t>11/12/2002</t>
  </si>
  <si>
    <t>06.33B</t>
  </si>
  <si>
    <t>03.63B</t>
  </si>
  <si>
    <t>31000Z US Equity</t>
  </si>
  <si>
    <t>USG CORP</t>
  </si>
  <si>
    <t>06/25/2001</t>
  </si>
  <si>
    <t>Gypsum Products</t>
  </si>
  <si>
    <t>06/20/2006</t>
  </si>
  <si>
    <t>03.25B</t>
  </si>
  <si>
    <t>USG US Equity</t>
  </si>
  <si>
    <t>BURKE INDUSTRIES INC</t>
  </si>
  <si>
    <t>166.67M</t>
  </si>
  <si>
    <t>8851Z US Equity</t>
  </si>
  <si>
    <t>THOMASTON MILLS INC -CL A</t>
  </si>
  <si>
    <t>06/19/2001</t>
  </si>
  <si>
    <t>108.52M</t>
  </si>
  <si>
    <t>86.64M</t>
  </si>
  <si>
    <t>TMSTA US Equity</t>
  </si>
  <si>
    <t>NATIONAL RECORD MART INC</t>
  </si>
  <si>
    <t>64.43M</t>
  </si>
  <si>
    <t>72.58M</t>
  </si>
  <si>
    <t>NRMI US Equity</t>
  </si>
  <si>
    <t>CALIBER LEARNING NETWORK INC</t>
  </si>
  <si>
    <t>06/15/2001</t>
  </si>
  <si>
    <t>28.53M</t>
  </si>
  <si>
    <t>27.88M</t>
  </si>
  <si>
    <t>CLBRQ US Equity</t>
  </si>
  <si>
    <t>RELIANCE GROUP HOLDINGS</t>
  </si>
  <si>
    <t>06/12/2001</t>
  </si>
  <si>
    <t>12.60B</t>
  </si>
  <si>
    <t>12.88B</t>
  </si>
  <si>
    <t>RELHQ US Equity</t>
  </si>
  <si>
    <t>WARNACO GROUP INC-A</t>
  </si>
  <si>
    <t>06/11/2001</t>
  </si>
  <si>
    <t>02/04/2003</t>
  </si>
  <si>
    <t>03.08B</t>
  </si>
  <si>
    <t>WACGQ US Equity</t>
  </si>
  <si>
    <t>AEROVOX CORP</t>
  </si>
  <si>
    <t>06/06/2001</t>
  </si>
  <si>
    <t>85.54M</t>
  </si>
  <si>
    <t>ARVXQ US Equity</t>
  </si>
  <si>
    <t>SUPER NOVA RESOURCES INC</t>
  </si>
  <si>
    <t>06/05/2001</t>
  </si>
  <si>
    <t>06.28M</t>
  </si>
  <si>
    <t>SNRR US Equity</t>
  </si>
  <si>
    <t>GOLDEN BOOKS FAMILY ENTMT</t>
  </si>
  <si>
    <t>06/04/2001</t>
  </si>
  <si>
    <t>156.14M</t>
  </si>
  <si>
    <t>215.53M</t>
  </si>
  <si>
    <t>GBFEQ US Equity</t>
  </si>
  <si>
    <t>PSINET INC</t>
  </si>
  <si>
    <t>05/31/2001</t>
  </si>
  <si>
    <t>07/01/2002</t>
  </si>
  <si>
    <t>PSIXQ US Equity</t>
  </si>
  <si>
    <t>BALDWIN PIANO &amp; ORGAN CO</t>
  </si>
  <si>
    <t>Musical Instrument Stores</t>
  </si>
  <si>
    <t>97.54M</t>
  </si>
  <si>
    <t>59.28M</t>
  </si>
  <si>
    <t>BPAOQ US Equity</t>
  </si>
  <si>
    <t>COOKER RESTAURANT CORP</t>
  </si>
  <si>
    <t>05/25/2001</t>
  </si>
  <si>
    <t>115.10M</t>
  </si>
  <si>
    <t>102.79M</t>
  </si>
  <si>
    <t>CGRTQ US Equity</t>
  </si>
  <si>
    <t>WEBLINK WIRELESS INC-CL A</t>
  </si>
  <si>
    <t>05/23/2001</t>
  </si>
  <si>
    <t>420.21M</t>
  </si>
  <si>
    <t>660.21M</t>
  </si>
  <si>
    <t>WLNKQ US Equity</t>
  </si>
  <si>
    <t>DIAMOND BRANDS INC</t>
  </si>
  <si>
    <t>05/22/2001</t>
  </si>
  <si>
    <t>231.74M</t>
  </si>
  <si>
    <t>9604Z US Equity</t>
  </si>
  <si>
    <t>LECHTERS INC</t>
  </si>
  <si>
    <t>05/21/2001</t>
  </si>
  <si>
    <t>134.33M</t>
  </si>
  <si>
    <t>120.42M</t>
  </si>
  <si>
    <t>LECH US Equity</t>
  </si>
  <si>
    <t>TELIGENT INC-CL A</t>
  </si>
  <si>
    <t>TGNTQ US Equity</t>
  </si>
  <si>
    <t>ZANY BRAINY INC</t>
  </si>
  <si>
    <t>05/15/2001</t>
  </si>
  <si>
    <t>178.38M</t>
  </si>
  <si>
    <t>127.86M</t>
  </si>
  <si>
    <t>ZANYQ US Equity</t>
  </si>
  <si>
    <t>TANDYCRAFTS INC</t>
  </si>
  <si>
    <t>TACR US Equity</t>
  </si>
  <si>
    <t>WASHINGTON GROUP INTL INC</t>
  </si>
  <si>
    <t>05/14/2001</t>
  </si>
  <si>
    <t>01/25/2002</t>
  </si>
  <si>
    <t>03.76B</t>
  </si>
  <si>
    <t>WNGXQ US Equity</t>
  </si>
  <si>
    <t>TRANSPORTATION COMPONENTS IN</t>
  </si>
  <si>
    <t>05/07/2001</t>
  </si>
  <si>
    <t>Auto Parts &amp; Accessories Stores</t>
  </si>
  <si>
    <t>223.22M</t>
  </si>
  <si>
    <t>123.17M</t>
  </si>
  <si>
    <t>TUIC US Equity</t>
  </si>
  <si>
    <t>GROVE HOLDINGS LLC</t>
  </si>
  <si>
    <t>169.75M</t>
  </si>
  <si>
    <t>69.95M</t>
  </si>
  <si>
    <t>9690Z US Equity</t>
  </si>
  <si>
    <t>VIATEL INC</t>
  </si>
  <si>
    <t>05/02/2001</t>
  </si>
  <si>
    <t>06/07/2002</t>
  </si>
  <si>
    <t>VYTLQ US Equity</t>
  </si>
  <si>
    <t>ATLANTIC GULF COMMUNITIES</t>
  </si>
  <si>
    <t>05/01/2001</t>
  </si>
  <si>
    <t>148.55M</t>
  </si>
  <si>
    <t>AGLFQ US Equity</t>
  </si>
  <si>
    <t>NANOBAC PHARMACEUTICALS INC</t>
  </si>
  <si>
    <t>04.69M</t>
  </si>
  <si>
    <t>11.75M</t>
  </si>
  <si>
    <t>NNBP US Equity</t>
  </si>
  <si>
    <t>PLIANT SYSTEMS INC</t>
  </si>
  <si>
    <t>33.32M</t>
  </si>
  <si>
    <t>122.17M</t>
  </si>
  <si>
    <t>PLNS US Equity</t>
  </si>
  <si>
    <t>QUOKKA SPORTS INC</t>
  </si>
  <si>
    <t>04/27/2001</t>
  </si>
  <si>
    <t>124.17M</t>
  </si>
  <si>
    <t>109.06M</t>
  </si>
  <si>
    <t>QKKAQ US Equity</t>
  </si>
  <si>
    <t>TELSCAPE INTERNATIONAL INC</t>
  </si>
  <si>
    <t>376.39M</t>
  </si>
  <si>
    <t>212.86M</t>
  </si>
  <si>
    <t>TSCPQ US Equity</t>
  </si>
  <si>
    <t>GERALD STEVENS INC</t>
  </si>
  <si>
    <t>04/23/2001</t>
  </si>
  <si>
    <t>Florist Supplies Wholesalers</t>
  </si>
  <si>
    <t>202.45M</t>
  </si>
  <si>
    <t>73.99M</t>
  </si>
  <si>
    <t>GSVE US Equity</t>
  </si>
  <si>
    <t>XPEDIOR INC</t>
  </si>
  <si>
    <t>04/20/2001</t>
  </si>
  <si>
    <t>XPDR US Equity</t>
  </si>
  <si>
    <t>FRIEDE GOLDMAN HALTER INC</t>
  </si>
  <si>
    <t>04/19/2001</t>
  </si>
  <si>
    <t>803.36M</t>
  </si>
  <si>
    <t>668.03M</t>
  </si>
  <si>
    <t>FGHLQ US Equity</t>
  </si>
  <si>
    <t>RANKIN AUTOMOTIVE GROUP INC</t>
  </si>
  <si>
    <t>44.47M</t>
  </si>
  <si>
    <t>41.70M</t>
  </si>
  <si>
    <t>RAVEQ US Equity</t>
  </si>
  <si>
    <t>CONVERGENT COMMUNICATIONS/CO</t>
  </si>
  <si>
    <t>305.27M</t>
  </si>
  <si>
    <t>267.23M</t>
  </si>
  <si>
    <t>CONV US Equity</t>
  </si>
  <si>
    <t>WINSTAR COMMUNICATIONS INC</t>
  </si>
  <si>
    <t>04/18/2001</t>
  </si>
  <si>
    <t>04.47B</t>
  </si>
  <si>
    <t>04.38B</t>
  </si>
  <si>
    <t>WCIIQ US Equity</t>
  </si>
  <si>
    <t>EGLOBE INC</t>
  </si>
  <si>
    <t>89.72M</t>
  </si>
  <si>
    <t>EGLOQ US Equity</t>
  </si>
  <si>
    <t>BOLDER TECHNOLOGIES CORP</t>
  </si>
  <si>
    <t>04/13/2001</t>
  </si>
  <si>
    <t>39.23M</t>
  </si>
  <si>
    <t>10.06M</t>
  </si>
  <si>
    <t>BOLDQ US Equity</t>
  </si>
  <si>
    <t>MARCHFIRST INC</t>
  </si>
  <si>
    <t>04/12/2001</t>
  </si>
  <si>
    <t>06.98B</t>
  </si>
  <si>
    <t>399.44M</t>
  </si>
  <si>
    <t>MRCHQ US Equity</t>
  </si>
  <si>
    <t>PACIFIC GAS &amp; ELECTRIC CO</t>
  </si>
  <si>
    <t>04/06/2001</t>
  </si>
  <si>
    <t>04/12/2004</t>
  </si>
  <si>
    <t>24.18B</t>
  </si>
  <si>
    <t>18.40B</t>
  </si>
  <si>
    <t>26385Z US Equity</t>
  </si>
  <si>
    <t>ADVANCED DEPOSITION TECH INC</t>
  </si>
  <si>
    <t>04/04/2001</t>
  </si>
  <si>
    <t>25.29M</t>
  </si>
  <si>
    <t>17.60M</t>
  </si>
  <si>
    <t>ADTCQ US Equity</t>
  </si>
  <si>
    <t>ICU MEDICAL SALES INC</t>
  </si>
  <si>
    <t>14.24M</t>
  </si>
  <si>
    <t>19.50M</t>
  </si>
  <si>
    <t>BPXS US Equity</t>
  </si>
  <si>
    <t>PROMEDCO MANAGEMENT COMPANY</t>
  </si>
  <si>
    <t>415.57M</t>
  </si>
  <si>
    <t>278.47M</t>
  </si>
  <si>
    <t>PMCOQ US Equity</t>
  </si>
  <si>
    <t>BORDEN CHEMICALS &amp; PL-LP-UNT</t>
  </si>
  <si>
    <t>04/03/2001</t>
  </si>
  <si>
    <t>349.72M</t>
  </si>
  <si>
    <t>BCPUQ US Equity</t>
  </si>
  <si>
    <t>PATHNET TELECOMMUNICATIONS I</t>
  </si>
  <si>
    <t>04/02/2001</t>
  </si>
  <si>
    <t>Wholesale Telecom Services</t>
  </si>
  <si>
    <t>03/08/2006</t>
  </si>
  <si>
    <t>304.41M</t>
  </si>
  <si>
    <t>512.37M</t>
  </si>
  <si>
    <t>28772Z US Equity</t>
  </si>
  <si>
    <t>WR GRACE &amp; CO</t>
  </si>
  <si>
    <t>Catalysts</t>
  </si>
  <si>
    <t>02.51B</t>
  </si>
  <si>
    <t>GRA US Equity</t>
  </si>
  <si>
    <t>REPUBLIC TECHNOLOGIES INTL</t>
  </si>
  <si>
    <t>06/19/2006</t>
  </si>
  <si>
    <t>15684Z US Equity</t>
  </si>
  <si>
    <t>ECOSCIENCE CORP</t>
  </si>
  <si>
    <t>03/30/2001</t>
  </si>
  <si>
    <t>65.91M</t>
  </si>
  <si>
    <t>109.27M</t>
  </si>
  <si>
    <t>ECSCQ US Equity</t>
  </si>
  <si>
    <t>VISIONAMERICA INC</t>
  </si>
  <si>
    <t>55.87M</t>
  </si>
  <si>
    <t>VSNA US Equity</t>
  </si>
  <si>
    <t>RESPONSE ONCOLOGY INC</t>
  </si>
  <si>
    <t>03/29/2001</t>
  </si>
  <si>
    <t>92.41M</t>
  </si>
  <si>
    <t>57.86M</t>
  </si>
  <si>
    <t>ROIX US Equity</t>
  </si>
  <si>
    <t>AVTEAM INC-CL A</t>
  </si>
  <si>
    <t>03/26/2001</t>
  </si>
  <si>
    <t>149.05M</t>
  </si>
  <si>
    <t>90.75M</t>
  </si>
  <si>
    <t>AVTMQ US Equity</t>
  </si>
  <si>
    <t>KERAVISION INC</t>
  </si>
  <si>
    <t>03/23/2001</t>
  </si>
  <si>
    <t>26.45M</t>
  </si>
  <si>
    <t>27.98M</t>
  </si>
  <si>
    <t>KERA US Equity</t>
  </si>
  <si>
    <t>E.SPIRE COMMUNICATIONS INC</t>
  </si>
  <si>
    <t>03/22/2001</t>
  </si>
  <si>
    <t>885.64M</t>
  </si>
  <si>
    <t>ESPIQ US Equity</t>
  </si>
  <si>
    <t>HOLT GROUP INC</t>
  </si>
  <si>
    <t>03/21/2001</t>
  </si>
  <si>
    <t>364.16M</t>
  </si>
  <si>
    <t>391.40M</t>
  </si>
  <si>
    <t>9318Z US Equity</t>
  </si>
  <si>
    <t>RSL COMMUNICATIONS LTD-CL A</t>
  </si>
  <si>
    <t>03/16/2001</t>
  </si>
  <si>
    <t>11/18/2003</t>
  </si>
  <si>
    <t>02.08B</t>
  </si>
  <si>
    <t>RSLCF US Equity</t>
  </si>
  <si>
    <t>ETOYS INC</t>
  </si>
  <si>
    <t>03/07/2001</t>
  </si>
  <si>
    <t>416.93M</t>
  </si>
  <si>
    <t>285.02M</t>
  </si>
  <si>
    <t>ETYSQ US Equity</t>
  </si>
  <si>
    <t>FINOVA GROUP INC/THE</t>
  </si>
  <si>
    <t>12.09B</t>
  </si>
  <si>
    <t>11.30B</t>
  </si>
  <si>
    <t>FNVG US Equity</t>
  </si>
  <si>
    <t>U S OFFICE PRODUCTS CO</t>
  </si>
  <si>
    <t>03/05/2001</t>
  </si>
  <si>
    <t>850.47M</t>
  </si>
  <si>
    <t>OFISQ US Equity</t>
  </si>
  <si>
    <t>CYBERCASH INC W/ DB</t>
  </si>
  <si>
    <t>03/02/2001</t>
  </si>
  <si>
    <t>06.51M</t>
  </si>
  <si>
    <t>CYCHZ US Equity</t>
  </si>
  <si>
    <t>QUINTUS CORPORATION</t>
  </si>
  <si>
    <t>02/22/2001</t>
  </si>
  <si>
    <t>395.40M</t>
  </si>
  <si>
    <t>23.79M</t>
  </si>
  <si>
    <t>QNTSQ US Equity</t>
  </si>
  <si>
    <t>LOEWS CINEPLEX ENTERTAINMENT</t>
  </si>
  <si>
    <t>02/15/2001</t>
  </si>
  <si>
    <t>03/21/2002</t>
  </si>
  <si>
    <t>01.51B</t>
  </si>
  <si>
    <t>LCPFQ US Equity</t>
  </si>
  <si>
    <t>OSAGE SYSTEMS GROUP INC</t>
  </si>
  <si>
    <t>502.85k</t>
  </si>
  <si>
    <t>OSYM US Equity</t>
  </si>
  <si>
    <t>BRIDGE INFORMATION SYSTEMS</t>
  </si>
  <si>
    <t>8433Z US Equity</t>
  </si>
  <si>
    <t>VENTURI TECHNOLOGIES INC</t>
  </si>
  <si>
    <t>02/12/2001</t>
  </si>
  <si>
    <t>18.39M</t>
  </si>
  <si>
    <t>16.36M</t>
  </si>
  <si>
    <t>VTIXQ US Equity</t>
  </si>
  <si>
    <t>GS INDUSTRIES INC</t>
  </si>
  <si>
    <t>02/07/2001</t>
  </si>
  <si>
    <t>26829Z US Equity</t>
  </si>
  <si>
    <t>SUNBEAM CORPORATION</t>
  </si>
  <si>
    <t>02/06/2001</t>
  </si>
  <si>
    <t>12/18/2002</t>
  </si>
  <si>
    <t>03.20B</t>
  </si>
  <si>
    <t>SOCNQ US Equity</t>
  </si>
  <si>
    <t>KEVCO INC</t>
  </si>
  <si>
    <t>02/05/2001</t>
  </si>
  <si>
    <t>268.85M</t>
  </si>
  <si>
    <t>262.27M</t>
  </si>
  <si>
    <t>KVCOQ US Equity</t>
  </si>
  <si>
    <t>VLASIC FOODS INTERNATIONAL</t>
  </si>
  <si>
    <t>01/29/2001</t>
  </si>
  <si>
    <t>401.12M</t>
  </si>
  <si>
    <t>615.25M</t>
  </si>
  <si>
    <t>VLFIQ US Equity</t>
  </si>
  <si>
    <t>MEDIQ INC/OLD</t>
  </si>
  <si>
    <t>01/24/2001</t>
  </si>
  <si>
    <t>06/13/2001</t>
  </si>
  <si>
    <t>333.91M</t>
  </si>
  <si>
    <t>787.55M</t>
  </si>
  <si>
    <t>2806Q US Equity</t>
  </si>
  <si>
    <t>US INTERACTIVE INC</t>
  </si>
  <si>
    <t>01/22/2001</t>
  </si>
  <si>
    <t>107.47M</t>
  </si>
  <si>
    <t>USITQ US Equity</t>
  </si>
  <si>
    <t>ELCOTEL INC</t>
  </si>
  <si>
    <t>56.80M</t>
  </si>
  <si>
    <t>23.27M</t>
  </si>
  <si>
    <t>EWTLQ US Equity</t>
  </si>
  <si>
    <t>INTRENET INC</t>
  </si>
  <si>
    <t>01/18/2001</t>
  </si>
  <si>
    <t>75.89M</t>
  </si>
  <si>
    <t>55.77M</t>
  </si>
  <si>
    <t>IRNE US Equity</t>
  </si>
  <si>
    <t>PRIDE COMPANIES -LP</t>
  </si>
  <si>
    <t>01/17/2001</t>
  </si>
  <si>
    <t>56.07M</t>
  </si>
  <si>
    <t>24.10M</t>
  </si>
  <si>
    <t>PRCU US Equity</t>
  </si>
  <si>
    <t>NORTHPOINT COMMUNICATIONS</t>
  </si>
  <si>
    <t>01/16/2001</t>
  </si>
  <si>
    <t>738.21M</t>
  </si>
  <si>
    <t>592.58M</t>
  </si>
  <si>
    <t>NPNTQ US Equity</t>
  </si>
  <si>
    <t>IMPERIAL HOLLY CORP</t>
  </si>
  <si>
    <t>08/29/2001</t>
  </si>
  <si>
    <t>875.37M</t>
  </si>
  <si>
    <t>IHKS US Equity</t>
  </si>
  <si>
    <t>AMERICAN HOMESTAR CORP</t>
  </si>
  <si>
    <t>01/11/2001</t>
  </si>
  <si>
    <t>363.30M</t>
  </si>
  <si>
    <t>278.80M</t>
  </si>
  <si>
    <t>HSTRQ US Equity</t>
  </si>
  <si>
    <t>WASTE SYSTEMS INTERNATIONAL</t>
  </si>
  <si>
    <t>205.93M</t>
  </si>
  <si>
    <t>164.73M</t>
  </si>
  <si>
    <t>WSIIQ US Equity</t>
  </si>
  <si>
    <t>AUDIOHIGHWAY.COM</t>
  </si>
  <si>
    <t>01/10/2001</t>
  </si>
  <si>
    <t>03.79M</t>
  </si>
  <si>
    <t>AHWYQ US Equity</t>
  </si>
  <si>
    <t>TRANS WORLD AIRLINES</t>
  </si>
  <si>
    <t>TWAIQ US Equity</t>
  </si>
  <si>
    <t>ANICOM INC</t>
  </si>
  <si>
    <t>01/05/2001</t>
  </si>
  <si>
    <t>348.39M</t>
  </si>
  <si>
    <t>206.15M</t>
  </si>
  <si>
    <t>829489Q US Equity</t>
  </si>
  <si>
    <t>G-I HOLDINGS INC</t>
  </si>
  <si>
    <t>14328Z US Equity</t>
  </si>
  <si>
    <t>JCC HOLDING CO - CL A</t>
  </si>
  <si>
    <t>01/04/2001</t>
  </si>
  <si>
    <t>13.12k</t>
  </si>
  <si>
    <t>549.30M</t>
  </si>
  <si>
    <t>909654Q US Equity</t>
  </si>
  <si>
    <t>LTV CORP</t>
  </si>
  <si>
    <t>12/29/2000</t>
  </si>
  <si>
    <t>03/08/2004</t>
  </si>
  <si>
    <t>05.81B</t>
  </si>
  <si>
    <t>04.73B</t>
  </si>
  <si>
    <t>LTVCQ US Equity</t>
  </si>
  <si>
    <t>BRADLEES INC</t>
  </si>
  <si>
    <t>12/26/2000</t>
  </si>
  <si>
    <t>553.21M</t>
  </si>
  <si>
    <t>525.84M</t>
  </si>
  <si>
    <t>BLEEQ US Equity</t>
  </si>
  <si>
    <t>OUTBOARD MARINE CORP</t>
  </si>
  <si>
    <t>12/22/2000</t>
  </si>
  <si>
    <t>877.10M</t>
  </si>
  <si>
    <t>817.60M</t>
  </si>
  <si>
    <t>OM US Equity</t>
  </si>
  <si>
    <t>QUENTRA NETWORKS INC</t>
  </si>
  <si>
    <t>12/14/2000</t>
  </si>
  <si>
    <t>23.49M</t>
  </si>
  <si>
    <t>23.99M</t>
  </si>
  <si>
    <t>QTRAQ US Equity</t>
  </si>
  <si>
    <t>UNICAPITAL CORP</t>
  </si>
  <si>
    <t>12/11/2000</t>
  </si>
  <si>
    <t>UCPC US Equity</t>
  </si>
  <si>
    <t>ARMSTRONG WORLD INDUSTRIES</t>
  </si>
  <si>
    <t>12/06/2000</t>
  </si>
  <si>
    <t>03.29B</t>
  </si>
  <si>
    <t>AWI US Equity</t>
  </si>
  <si>
    <t>WHEELING-PITTSBURG STEEL COR</t>
  </si>
  <si>
    <t>11/16/2000</t>
  </si>
  <si>
    <t>08/01/2003</t>
  </si>
  <si>
    <t>0698979D US Equity</t>
  </si>
  <si>
    <t>PILLOWTEX CORP/OLD</t>
  </si>
  <si>
    <t>11/14/2000</t>
  </si>
  <si>
    <t>05/24/2002</t>
  </si>
  <si>
    <t>PTEXQ US Equity</t>
  </si>
  <si>
    <t>ICG COMMUNICATIONS INC</t>
  </si>
  <si>
    <t>ICGXQ US Equity</t>
  </si>
  <si>
    <t>OWENS CORNING SALES LLC</t>
  </si>
  <si>
    <t>10/05/2000</t>
  </si>
  <si>
    <t>Building Materials</t>
  </si>
  <si>
    <t>06.64B</t>
  </si>
  <si>
    <t>OWENQ US Equity</t>
  </si>
  <si>
    <t>GRAND UNION CO</t>
  </si>
  <si>
    <t>10/03/2000</t>
  </si>
  <si>
    <t>749.53M</t>
  </si>
  <si>
    <t>804.00M</t>
  </si>
  <si>
    <t>GUCO US Equity</t>
  </si>
  <si>
    <t>SFAC NEW HOLDINGS INC</t>
  </si>
  <si>
    <t>09/18/2000</t>
  </si>
  <si>
    <t>303.99M</t>
  </si>
  <si>
    <t>799.65M</t>
  </si>
  <si>
    <t>1144Q US Equity</t>
  </si>
  <si>
    <t>UNITED ARTISTS THEATRE CO</t>
  </si>
  <si>
    <t>09/05/2000</t>
  </si>
  <si>
    <t>497.20M</t>
  </si>
  <si>
    <t>944.50M</t>
  </si>
  <si>
    <t>9641Z US Equity</t>
  </si>
  <si>
    <t>TOKHEIM CORP</t>
  </si>
  <si>
    <t>08/28/2000</t>
  </si>
  <si>
    <t>10/20/2000</t>
  </si>
  <si>
    <t>614.99M</t>
  </si>
  <si>
    <t>664.51M</t>
  </si>
  <si>
    <t>THMC US Equity</t>
  </si>
  <si>
    <t>CARMIKE CINEMAS INC/OLD-CL A</t>
  </si>
  <si>
    <t>08/08/2000</t>
  </si>
  <si>
    <t>809.90M</t>
  </si>
  <si>
    <t>654.79M</t>
  </si>
  <si>
    <t>CKECQ US Equity</t>
  </si>
  <si>
    <t>HEILIG-MEYERS CO</t>
  </si>
  <si>
    <t>08/06/2000</t>
  </si>
  <si>
    <t>836.30M</t>
  </si>
  <si>
    <t>HMYRQ US Equity</t>
  </si>
  <si>
    <t>PAGING NETWORK INC</t>
  </si>
  <si>
    <t>07/14/2000</t>
  </si>
  <si>
    <t>11/10/2000</t>
  </si>
  <si>
    <t>PAGE US Equity</t>
  </si>
  <si>
    <t>PATHMARK STORES INC (OLD)</t>
  </si>
  <si>
    <t>07/12/2000</t>
  </si>
  <si>
    <t>09/19/2000</t>
  </si>
  <si>
    <t>837.62M</t>
  </si>
  <si>
    <t>5540Z US Equity</t>
  </si>
  <si>
    <t>MULTICARE COS INC</t>
  </si>
  <si>
    <t>06/22/2000</t>
  </si>
  <si>
    <t>980.24M</t>
  </si>
  <si>
    <t>MUL US Equity</t>
  </si>
  <si>
    <t>INACOM CORP</t>
  </si>
  <si>
    <t>06/16/2000</t>
  </si>
  <si>
    <t>ICPXQ US Equity</t>
  </si>
  <si>
    <t>SAFELITE GLASS CORP</t>
  </si>
  <si>
    <t>06/09/2000</t>
  </si>
  <si>
    <t>Auto Glass</t>
  </si>
  <si>
    <t>559.20M</t>
  </si>
  <si>
    <t>591.35M</t>
  </si>
  <si>
    <t>7107Z US Equity</t>
  </si>
  <si>
    <t>GENESIS HEALTH VENTURES/OLD</t>
  </si>
  <si>
    <t>06/06/2000</t>
  </si>
  <si>
    <t>GVNTQ US Equity</t>
  </si>
  <si>
    <t>STONE &amp; WEBSTER INC</t>
  </si>
  <si>
    <t>06/02/2000</t>
  </si>
  <si>
    <t>01/27/2004</t>
  </si>
  <si>
    <t>859.10M</t>
  </si>
  <si>
    <t>546.02M</t>
  </si>
  <si>
    <t>SWBIQ US Equity</t>
  </si>
  <si>
    <t>STAGE STORES INC/OLD</t>
  </si>
  <si>
    <t>06/01/2000</t>
  </si>
  <si>
    <t>08/24/2001</t>
  </si>
  <si>
    <t>02.00k</t>
  </si>
  <si>
    <t>519.00M</t>
  </si>
  <si>
    <t>SGEEQ US Equity</t>
  </si>
  <si>
    <t>SUNTERRA CORP/OLD</t>
  </si>
  <si>
    <t>05/31/2000</t>
  </si>
  <si>
    <t>874.91M</t>
  </si>
  <si>
    <t>SUTAQ US Equity</t>
  </si>
  <si>
    <t>GST TELECOMMUNICATIONS INC</t>
  </si>
  <si>
    <t>05/17/2000</t>
  </si>
  <si>
    <t>GTE/U CN Equity</t>
  </si>
  <si>
    <t>CONTIFINANCIAL CORP</t>
  </si>
  <si>
    <t>04/10/2001</t>
  </si>
  <si>
    <t>CFNIQ US Equity</t>
  </si>
  <si>
    <t>KITTY HAWK INC/OLD</t>
  </si>
  <si>
    <t>05/01/2000</t>
  </si>
  <si>
    <t>946.23M</t>
  </si>
  <si>
    <t>741.06M</t>
  </si>
  <si>
    <t>KTTEQ US Equity</t>
  </si>
  <si>
    <t>SNTL LITIGATION TRUST-DUE BI</t>
  </si>
  <si>
    <t>04/26/2000</t>
  </si>
  <si>
    <t>07/18/2002</t>
  </si>
  <si>
    <t>SNLLZ US Equity</t>
  </si>
  <si>
    <t>MICROAGE INC</t>
  </si>
  <si>
    <t>04/13/2000</t>
  </si>
  <si>
    <t>828.89M</t>
  </si>
  <si>
    <t>MICAQ US Equity</t>
  </si>
  <si>
    <t>CHS ELECTRONICS INC</t>
  </si>
  <si>
    <t>04/04/2000</t>
  </si>
  <si>
    <t>07/26/2000</t>
  </si>
  <si>
    <t>CHSWQ US Equity</t>
  </si>
  <si>
    <t>CROWN VANTAGE INC</t>
  </si>
  <si>
    <t>03/15/2000</t>
  </si>
  <si>
    <t>556.77M</t>
  </si>
  <si>
    <t>795.81M</t>
  </si>
  <si>
    <t>CVANQ US Equity</t>
  </si>
  <si>
    <t>BABCOCK &amp; WILCOX CO/THE</t>
  </si>
  <si>
    <t>02/22/2000</t>
  </si>
  <si>
    <t>02/22/2006</t>
  </si>
  <si>
    <t>BWC US Equity</t>
  </si>
  <si>
    <t>DECISIONONE HOLDINGS CORP</t>
  </si>
  <si>
    <t>02/14/2000</t>
  </si>
  <si>
    <t>04/18/2000</t>
  </si>
  <si>
    <t>370.46M</t>
  </si>
  <si>
    <t>931.81M</t>
  </si>
  <si>
    <t>DOCIQ US Equity</t>
  </si>
  <si>
    <t>PENNCORP FINANCIAL GROUP INC</t>
  </si>
  <si>
    <t>02/07/2000</t>
  </si>
  <si>
    <t>06/13/2000</t>
  </si>
  <si>
    <t>03.14B</t>
  </si>
  <si>
    <t>PFGRQ US Equity</t>
  </si>
  <si>
    <t>INTEGRATED HEALTH SERVICES</t>
  </si>
  <si>
    <t>02/02/2000</t>
  </si>
  <si>
    <t>03.38B</t>
  </si>
  <si>
    <t>04.31B</t>
  </si>
  <si>
    <t>IHSVQ US Equity</t>
  </si>
  <si>
    <t>AMERISERVE FOOD DIST INC</t>
  </si>
  <si>
    <t>01/31/2000</t>
  </si>
  <si>
    <t>12/01/2000</t>
  </si>
  <si>
    <t>14160Z US Equity</t>
  </si>
  <si>
    <t>MARINER POST-ACUTE NETWORK</t>
  </si>
  <si>
    <t>01/18/2000</t>
  </si>
  <si>
    <t>05/14/2002</t>
  </si>
  <si>
    <t>MPANQ US Equity</t>
  </si>
  <si>
    <t>AMERICAN PAD &amp; PAPER CO</t>
  </si>
  <si>
    <t>01/10/2000</t>
  </si>
  <si>
    <t>472.23M</t>
  </si>
  <si>
    <t>533.01M</t>
  </si>
  <si>
    <t>APPPQ US Equity</t>
  </si>
  <si>
    <t>IMPERIAL HOME DECOR GROUP</t>
  </si>
  <si>
    <t>01/05/2000</t>
  </si>
  <si>
    <t>04/09/2001</t>
  </si>
  <si>
    <t>409.66M</t>
  </si>
  <si>
    <t>547.00M</t>
  </si>
  <si>
    <t>9482Z US Equity</t>
  </si>
  <si>
    <t>FRUIT OF THE LOOM LTD</t>
  </si>
  <si>
    <t>12/29/1999</t>
  </si>
  <si>
    <t>02.36B</t>
  </si>
  <si>
    <t>FTLAQ US Equity</t>
  </si>
  <si>
    <t>ARM FINANCIAL GROUP INC-CL A</t>
  </si>
  <si>
    <t>12/20/1999</t>
  </si>
  <si>
    <t>05.08B</t>
  </si>
  <si>
    <t>ARMGQ US Equity</t>
  </si>
  <si>
    <t>LE BON TABLE BRAND FOODS COR</t>
  </si>
  <si>
    <t>11/17/1999</t>
  </si>
  <si>
    <t>09/01/2000</t>
  </si>
  <si>
    <t>746.79M</t>
  </si>
  <si>
    <t>728.04M</t>
  </si>
  <si>
    <t>LBTF US Equity</t>
  </si>
  <si>
    <t>JUST FOR FEET INC</t>
  </si>
  <si>
    <t>11/04/1999</t>
  </si>
  <si>
    <t>03/18/2014</t>
  </si>
  <si>
    <t>818.19M</t>
  </si>
  <si>
    <t>515.49M</t>
  </si>
  <si>
    <t>FEETQ US Equity</t>
  </si>
  <si>
    <t>PURINA MILLS INC</t>
  </si>
  <si>
    <t>10/28/1999</t>
  </si>
  <si>
    <t>06/29/2000</t>
  </si>
  <si>
    <t>773.06M</t>
  </si>
  <si>
    <t>753.96M</t>
  </si>
  <si>
    <t>PMIL US Equity</t>
  </si>
  <si>
    <t>SUN HEALTHCARE GROUP INC/OLD</t>
  </si>
  <si>
    <t>10/14/1999</t>
  </si>
  <si>
    <t>2753245Q US Equity</t>
  </si>
  <si>
    <t>JITNEY-JUNGLE STORES OF AMER</t>
  </si>
  <si>
    <t>10/12/1999</t>
  </si>
  <si>
    <t>660.67M</t>
  </si>
  <si>
    <t>819.43M</t>
  </si>
  <si>
    <t>6542Z US Equity</t>
  </si>
  <si>
    <t>BREED TECHNOLOGIES INC</t>
  </si>
  <si>
    <t>09/20/1999</t>
  </si>
  <si>
    <t>BDTTZ US Equity</t>
  </si>
  <si>
    <t>VENCOR INC/OLD</t>
  </si>
  <si>
    <t>09/13/1999</t>
  </si>
  <si>
    <t>VCRIQ US Equity</t>
  </si>
  <si>
    <t>SINGER COMPANY N.V. (THE)</t>
  </si>
  <si>
    <t>09/12/1999</t>
  </si>
  <si>
    <t>09/14/2000</t>
  </si>
  <si>
    <t>611.78M</t>
  </si>
  <si>
    <t>SEWCQ US Equity</t>
  </si>
  <si>
    <t>HVIDE MARINE INC-CL A</t>
  </si>
  <si>
    <t>09/08/1999</t>
  </si>
  <si>
    <t>12/15/1999</t>
  </si>
  <si>
    <t>727.61M</t>
  </si>
  <si>
    <t>HMAR US Equity</t>
  </si>
  <si>
    <t>ZENITH ELECTRONICS CORP</t>
  </si>
  <si>
    <t>08/23/1999</t>
  </si>
  <si>
    <t>Consumer Electronics</t>
  </si>
  <si>
    <t>11/09/1999</t>
  </si>
  <si>
    <t>317.50M</t>
  </si>
  <si>
    <t>727.99M</t>
  </si>
  <si>
    <t>ZNCT US Equity</t>
  </si>
  <si>
    <t>IRIDIUM WORLD COMM INC-CL A</t>
  </si>
  <si>
    <t>08/13/1999</t>
  </si>
  <si>
    <t>03.72B</t>
  </si>
  <si>
    <t>03.50B</t>
  </si>
  <si>
    <t>IRIDQ US Equity</t>
  </si>
  <si>
    <t>GOSS GRAPHIC SYSTEMS</t>
  </si>
  <si>
    <t>07/30/1999</t>
  </si>
  <si>
    <t>11/19/1999</t>
  </si>
  <si>
    <t>887.10M</t>
  </si>
  <si>
    <t>975.60M</t>
  </si>
  <si>
    <t>6890Z US Equity</t>
  </si>
  <si>
    <t>06/25/1999</t>
  </si>
  <si>
    <t>05/03/2000</t>
  </si>
  <si>
    <t>HECHINGER CO  -CL A</t>
  </si>
  <si>
    <t>06/11/1999</t>
  </si>
  <si>
    <t>10/26/2001</t>
  </si>
  <si>
    <t>HECHA US Equity</t>
  </si>
  <si>
    <t>HARNISCHFEGER CORP</t>
  </si>
  <si>
    <t>06/07/1999</t>
  </si>
  <si>
    <t>Material Handling Machinery</t>
  </si>
  <si>
    <t>07/12/2001</t>
  </si>
  <si>
    <t>02.88B</t>
  </si>
  <si>
    <t>HSCF US Equity</t>
  </si>
  <si>
    <t>LOEWEN GROUP INTL INC</t>
  </si>
  <si>
    <t>06/01/1999</t>
  </si>
  <si>
    <t>Funeral Homes &amp; Services</t>
  </si>
  <si>
    <t>01/02/2002</t>
  </si>
  <si>
    <t>03.55B</t>
  </si>
  <si>
    <t>24121Z US Equity</t>
  </si>
  <si>
    <t>TRANSTEXAS GAS CORP -CL A</t>
  </si>
  <si>
    <t>04/19/1999</t>
  </si>
  <si>
    <t>03/17/2000</t>
  </si>
  <si>
    <t>345.37M</t>
  </si>
  <si>
    <t>775.38M</t>
  </si>
  <si>
    <t>TTXGQ US Equity</t>
  </si>
  <si>
    <t>SERVICE MERCHANDISE CO</t>
  </si>
  <si>
    <t>03/27/1999</t>
  </si>
  <si>
    <t>05/27/2003</t>
  </si>
  <si>
    <t>SVCDQ US Equity</t>
  </si>
  <si>
    <t>FORCENERGY INC</t>
  </si>
  <si>
    <t>03/21/1999</t>
  </si>
  <si>
    <t>02/15/2000</t>
  </si>
  <si>
    <t>678.47M</t>
  </si>
  <si>
    <t>778.72M</t>
  </si>
  <si>
    <t>2683672Q US Equity</t>
  </si>
  <si>
    <t>WILSHIRE FINANCIAL SVCS -OLD</t>
  </si>
  <si>
    <t>03/03/1999</t>
  </si>
  <si>
    <t>06/10/1999</t>
  </si>
  <si>
    <t>2656Q US Equity</t>
  </si>
  <si>
    <t>UNITED COS FINANCIAL CORP</t>
  </si>
  <si>
    <t>03/01/1999</t>
  </si>
  <si>
    <t>11/13/2000</t>
  </si>
  <si>
    <t>UCFNQ US Equity</t>
  </si>
  <si>
    <t>06/29/1999</t>
  </si>
  <si>
    <t>AMC FINANCIAL INC</t>
  </si>
  <si>
    <t>10/06/1998</t>
  </si>
  <si>
    <t>07/01/1999</t>
  </si>
  <si>
    <t>305.97M</t>
  </si>
  <si>
    <t>616.42M</t>
  </si>
  <si>
    <t>CYYSQ US Equity</t>
  </si>
  <si>
    <t>BOSTON CHICKEN INC</t>
  </si>
  <si>
    <t>10/05/1998</t>
  </si>
  <si>
    <t>05/26/2000</t>
  </si>
  <si>
    <t>BCHXQ US Equity</t>
  </si>
  <si>
    <t>SOUTHERN PACIFIC FUNDING CRP</t>
  </si>
  <si>
    <t>10/01/1998</t>
  </si>
  <si>
    <t>07/12/1999</t>
  </si>
  <si>
    <t>729.84M</t>
  </si>
  <si>
    <t>563.61M</t>
  </si>
  <si>
    <t>SFCFQ US Equity</t>
  </si>
  <si>
    <t>ACME METALS INC</t>
  </si>
  <si>
    <t>09/28/1998</t>
  </si>
  <si>
    <t>06/27/2002</t>
  </si>
  <si>
    <t>742.13M</t>
  </si>
  <si>
    <t>658.35M</t>
  </si>
  <si>
    <t>AMIIQ US Equity</t>
  </si>
  <si>
    <t>FPA MEDICAL MANAGEMENT INC</t>
  </si>
  <si>
    <t>07/19/1998</t>
  </si>
  <si>
    <t>07/08/1999</t>
  </si>
  <si>
    <t>796.63M</t>
  </si>
  <si>
    <t>FPAMQ US Equity</t>
  </si>
  <si>
    <t>MFN FINANCIAL CORPORATION</t>
  </si>
  <si>
    <t>07/15/1998</t>
  </si>
  <si>
    <t>03/23/1999</t>
  </si>
  <si>
    <t>793.13M</t>
  </si>
  <si>
    <t>733.98M</t>
  </si>
  <si>
    <t>MFNF US Equity</t>
  </si>
  <si>
    <t>06/24/1998</t>
  </si>
  <si>
    <t>08/17/1998</t>
  </si>
  <si>
    <t>964.45M</t>
  </si>
  <si>
    <t>VENTURE STORES INC</t>
  </si>
  <si>
    <t>01/20/1998</t>
  </si>
  <si>
    <t>12/29/1998</t>
  </si>
  <si>
    <t>655.40M</t>
  </si>
  <si>
    <t>621.55M</t>
  </si>
  <si>
    <t>VENSQ US Equity</t>
  </si>
  <si>
    <t>HOME HOLDINGS INC-SER A</t>
  </si>
  <si>
    <t>01/15/1998</t>
  </si>
  <si>
    <t>07/29/1998</t>
  </si>
  <si>
    <t>04.16B</t>
  </si>
  <si>
    <t>HHI US Equity</t>
  </si>
  <si>
    <t>LEVITZ FURNITURE INC</t>
  </si>
  <si>
    <t>09/05/1997</t>
  </si>
  <si>
    <t>12/26/2001</t>
  </si>
  <si>
    <t>955.55M</t>
  </si>
  <si>
    <t>LVFIQ US Equity</t>
  </si>
  <si>
    <t>PAYLESS CASHWAYS INC</t>
  </si>
  <si>
    <t>07/21/1997</t>
  </si>
  <si>
    <t>12/02/1997</t>
  </si>
  <si>
    <t>PYLSQ US Equity</t>
  </si>
  <si>
    <t>ALLIANCE ENTERTAINMENT CORP</t>
  </si>
  <si>
    <t>07/14/1997</t>
  </si>
  <si>
    <t>08/20/1998</t>
  </si>
  <si>
    <t>487.68M</t>
  </si>
  <si>
    <t>548.20M</t>
  </si>
  <si>
    <t>AINE US Equity</t>
  </si>
  <si>
    <t>FLAGSTAR COMPANIES INC</t>
  </si>
  <si>
    <t>07/11/1997</t>
  </si>
  <si>
    <t>Limited Service Restaurants</t>
  </si>
  <si>
    <t>01/07/1998</t>
  </si>
  <si>
    <t>FLSTQ US Equity</t>
  </si>
  <si>
    <t>MONTGOMERY WARD &amp; CO</t>
  </si>
  <si>
    <t>07/07/1997</t>
  </si>
  <si>
    <t>08/02/1999</t>
  </si>
  <si>
    <t>04.40B</t>
  </si>
  <si>
    <t>24369Z US Equity</t>
  </si>
  <si>
    <t>MARVEL PROPERTY INC</t>
  </si>
  <si>
    <t>12/27/1996</t>
  </si>
  <si>
    <t>MRVGQ US Equity</t>
  </si>
  <si>
    <t>ANCHOR GLASS CONTAINER CO-A</t>
  </si>
  <si>
    <t>09/13/1996</t>
  </si>
  <si>
    <t>01/23/1998</t>
  </si>
  <si>
    <t>951.13M</t>
  </si>
  <si>
    <t>AGCCA US Equity</t>
  </si>
  <si>
    <t>MORRISON KNUDSEN CORP-OLD</t>
  </si>
  <si>
    <t>06/25/1996</t>
  </si>
  <si>
    <t>09/11/1996</t>
  </si>
  <si>
    <t>558.31M</t>
  </si>
  <si>
    <t>751.71M</t>
  </si>
  <si>
    <t>MRNKQ US Equity</t>
  </si>
  <si>
    <t>DISCOVERY ZONE INC</t>
  </si>
  <si>
    <t>03/25/1996</t>
  </si>
  <si>
    <t>07/29/1997</t>
  </si>
  <si>
    <t>171.57M</t>
  </si>
  <si>
    <t>351.64M</t>
  </si>
  <si>
    <t>DVZN US Equity</t>
  </si>
  <si>
    <t>LOMAS FINANCIAL CORP</t>
  </si>
  <si>
    <t>10/10/1995</t>
  </si>
  <si>
    <t>Contract Research</t>
  </si>
  <si>
    <t>03/07/1997</t>
  </si>
  <si>
    <t>LFCR US Equity</t>
  </si>
  <si>
    <t>CALDOR CORP</t>
  </si>
  <si>
    <t>09/18/1995</t>
  </si>
  <si>
    <t>882.87M</t>
  </si>
  <si>
    <t>CLDRQ US Equity</t>
  </si>
  <si>
    <t>06/23/1995</t>
  </si>
  <si>
    <t>02/02/1999</t>
  </si>
  <si>
    <t>914.93M</t>
  </si>
  <si>
    <t>783.56M</t>
  </si>
  <si>
    <t>mv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</si>
</sst>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14" fontId="0" fillId="0" borderId="0" xfId="0" applyNumberFormat="1"/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39" builtinId="21" customBuiltin="1"/>
    <cellStyle name="Berechnung" xfId="27" builtinId="22" customBuiltin="1"/>
    <cellStyle name="blp_column_header" xfId="26" xr:uid="{00000000-0005-0000-0000-000019000000}"/>
    <cellStyle name="Eingabe" xfId="35" builtinId="20" customBuiltin="1"/>
    <cellStyle name="Ergebnis" xfId="41" builtinId="25" customBuiltin="1"/>
    <cellStyle name="Erklärender Text" xfId="29" builtinId="53" customBuiltin="1"/>
    <cellStyle name="Gut" xfId="30" builtinId="26" customBuiltin="1"/>
    <cellStyle name="Neutral" xfId="37" builtinId="28" customBuiltin="1"/>
    <cellStyle name="Notiz" xfId="38" builtinId="10" customBuiltin="1"/>
    <cellStyle name="Schlecht" xfId="25" builtinId="27" customBuiltin="1"/>
    <cellStyle name="Standard" xfId="0" builtinId="0"/>
    <cellStyle name="Überschrift" xfId="40" builtinId="15" customBuiltin="1"/>
    <cellStyle name="Überschrift 1" xfId="31" builtinId="16" customBuiltin="1"/>
    <cellStyle name="Überschrift 2" xfId="32" builtinId="17" customBuiltin="1"/>
    <cellStyle name="Überschrift 3" xfId="33" builtinId="18" customBuiltin="1"/>
    <cellStyle name="Überschrift 4" xfId="34" builtinId="19" customBuiltin="1"/>
    <cellStyle name="Verknüpfte Zelle" xfId="36" builtinId="24" customBuiltin="1"/>
    <cellStyle name="Warnender Text" xfId="42" builtinId="11" customBuiltin="1"/>
    <cellStyle name="Zelle überprüfen" xfId="28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8"/>
  <sheetViews>
    <sheetView tabSelected="1" topLeftCell="A3187" workbookViewId="0">
      <selection activeCell="B3209" sqref="B3209"/>
    </sheetView>
  </sheetViews>
  <sheetFormatPr baseColWidth="10" defaultRowHeight="15" x14ac:dyDescent="0.25"/>
  <cols>
    <col min="1" max="1" width="35.85546875" bestFit="1" customWidth="1"/>
    <col min="2" max="7" width="19" customWidth="1"/>
    <col min="8" max="8" width="15.28515625" customWidth="1"/>
    <col min="9" max="9" width="30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14871</v>
      </c>
    </row>
    <row r="2" spans="1:10" x14ac:dyDescent="0.25">
      <c r="A2" t="s">
        <v>9</v>
      </c>
      <c r="B2" t="s">
        <v>10</v>
      </c>
      <c r="C2" t="s">
        <v>11</v>
      </c>
      <c r="G2" t="s">
        <v>12</v>
      </c>
      <c r="H2">
        <v>63197761</v>
      </c>
      <c r="I2" t="str">
        <f>HYPERLINK("bbg://screens/bbls%20DD%20X1Q6OJRLGE82","BBLS DD X1Q6OJRLGE82")</f>
        <v>BBLS DD X1Q6OJRLGE82</v>
      </c>
    </row>
    <row r="3" spans="1:10" x14ac:dyDescent="0.25">
      <c r="A3" t="s">
        <v>13</v>
      </c>
      <c r="B3" t="s">
        <v>14</v>
      </c>
      <c r="C3" t="s">
        <v>15</v>
      </c>
      <c r="G3" t="s">
        <v>16</v>
      </c>
      <c r="H3">
        <v>71170042</v>
      </c>
      <c r="I3" t="str">
        <f>HYPERLINK("bbg://screens/bbls%20DD%20X1Q6OJQJI282","BBLS DD X1Q6OJQJI282")</f>
        <v>BBLS DD X1Q6OJQJI282</v>
      </c>
    </row>
    <row r="4" spans="1:10" x14ac:dyDescent="0.25">
      <c r="A4" t="s">
        <v>17</v>
      </c>
      <c r="B4" t="s">
        <v>14</v>
      </c>
      <c r="C4" t="s">
        <v>18</v>
      </c>
      <c r="G4" t="s">
        <v>19</v>
      </c>
      <c r="H4">
        <v>19300732</v>
      </c>
      <c r="I4" t="str">
        <f>HYPERLINK("bbg://screens/bbls%20DD%20X1Q6OJQPP5O2","BBLS DD X1Q6OJQPP5O2")</f>
        <v>BBLS DD X1Q6OJQPP5O2</v>
      </c>
    </row>
    <row r="5" spans="1:10" x14ac:dyDescent="0.25">
      <c r="A5" t="s">
        <v>20</v>
      </c>
      <c r="B5" t="s">
        <v>21</v>
      </c>
      <c r="C5" t="s">
        <v>22</v>
      </c>
      <c r="G5" t="s">
        <v>23</v>
      </c>
      <c r="H5">
        <v>54224730</v>
      </c>
      <c r="I5" t="str">
        <f>HYPERLINK("bbg://screens/bbls%20DD%20X1Q6OJQAE682","BBLS DD X1Q6OJQAE682")</f>
        <v>BBLS DD X1Q6OJQAE682</v>
      </c>
    </row>
    <row r="6" spans="1:10" x14ac:dyDescent="0.25">
      <c r="A6" t="s">
        <v>24</v>
      </c>
      <c r="B6" t="s">
        <v>25</v>
      </c>
      <c r="C6" t="s">
        <v>26</v>
      </c>
      <c r="G6" t="s">
        <v>27</v>
      </c>
      <c r="H6">
        <v>71165858</v>
      </c>
      <c r="I6" t="str">
        <f>HYPERLINK("bbg://screens/bbls%20DD%20X1Q6OJQ38FO2","BBLS DD X1Q6OJQ38FO2")</f>
        <v>BBLS DD X1Q6OJQ38FO2</v>
      </c>
    </row>
    <row r="7" spans="1:10" x14ac:dyDescent="0.25">
      <c r="A7" t="s">
        <v>28</v>
      </c>
      <c r="B7" t="s">
        <v>29</v>
      </c>
      <c r="C7" t="s">
        <v>30</v>
      </c>
      <c r="G7" t="s">
        <v>31</v>
      </c>
      <c r="H7">
        <v>21494653</v>
      </c>
      <c r="I7" t="str">
        <f>HYPERLINK("bbg://screens/bbls%20DD%20X1Q6OJPPHLO2","BBLS DD X1Q6OJPPHLO2")</f>
        <v>BBLS DD X1Q6OJPPHLO2</v>
      </c>
    </row>
    <row r="8" spans="1:10" x14ac:dyDescent="0.25">
      <c r="A8" t="s">
        <v>32</v>
      </c>
      <c r="B8" t="s">
        <v>33</v>
      </c>
      <c r="C8" t="s">
        <v>34</v>
      </c>
      <c r="E8" t="s">
        <v>35</v>
      </c>
      <c r="F8" t="s">
        <v>36</v>
      </c>
      <c r="G8" t="s">
        <v>37</v>
      </c>
      <c r="H8">
        <v>107763</v>
      </c>
      <c r="I8" t="str">
        <f>HYPERLINK("bbg://screens/bbls%20DD%20X1Q6OJPDB582","BBLS DD X1Q6OJPDB582")</f>
        <v>BBLS DD X1Q6OJPDB582</v>
      </c>
    </row>
    <row r="9" spans="1:10" x14ac:dyDescent="0.25">
      <c r="A9" t="s">
        <v>38</v>
      </c>
      <c r="B9" t="s">
        <v>33</v>
      </c>
      <c r="C9" t="s">
        <v>39</v>
      </c>
      <c r="E9" t="s">
        <v>40</v>
      </c>
      <c r="F9" t="s">
        <v>41</v>
      </c>
      <c r="G9" t="s">
        <v>42</v>
      </c>
      <c r="H9">
        <v>65108047</v>
      </c>
      <c r="I9" t="str">
        <f>HYPERLINK("bbg://screens/bbls%20DD%20X1Q6OJP98C82","BBLS DD X1Q6OJP98C82")</f>
        <v>BBLS DD X1Q6OJP98C82</v>
      </c>
    </row>
    <row r="10" spans="1:10" x14ac:dyDescent="0.25">
      <c r="A10" t="s">
        <v>43</v>
      </c>
      <c r="B10" t="s">
        <v>44</v>
      </c>
      <c r="C10" t="s">
        <v>45</v>
      </c>
      <c r="E10" t="s">
        <v>46</v>
      </c>
      <c r="F10" t="s">
        <v>47</v>
      </c>
      <c r="G10" t="s">
        <v>48</v>
      </c>
      <c r="H10">
        <v>63041427</v>
      </c>
      <c r="I10" t="str">
        <f>HYPERLINK("bbg://screens/bbls%20DD%20X1Q6OJOMSK82","BBLS DD X1Q6OJOMSK82")</f>
        <v>BBLS DD X1Q6OJOMSK82</v>
      </c>
    </row>
    <row r="11" spans="1:10" x14ac:dyDescent="0.25">
      <c r="A11" t="s">
        <v>49</v>
      </c>
      <c r="B11" t="s">
        <v>50</v>
      </c>
      <c r="C11" t="s">
        <v>51</v>
      </c>
      <c r="G11" t="s">
        <v>52</v>
      </c>
      <c r="H11">
        <v>48345762</v>
      </c>
      <c r="I11" t="str">
        <f>HYPERLINK("bbg://screens/bbls%20DD%20X1Q6OJOKA982","BBLS DD X1Q6OJOKA982")</f>
        <v>BBLS DD X1Q6OJOKA982</v>
      </c>
    </row>
    <row r="12" spans="1:10" x14ac:dyDescent="0.25">
      <c r="A12" t="s">
        <v>53</v>
      </c>
      <c r="B12" t="s">
        <v>54</v>
      </c>
      <c r="C12" t="s">
        <v>55</v>
      </c>
      <c r="G12" t="s">
        <v>56</v>
      </c>
      <c r="H12">
        <v>62704138</v>
      </c>
      <c r="I12" t="str">
        <f>HYPERLINK("bbg://screens/bbls%20DD%20X1Q6OJML8O82","BBLS DD X1Q6OJML8O82")</f>
        <v>BBLS DD X1Q6OJML8O82</v>
      </c>
    </row>
    <row r="13" spans="1:10" x14ac:dyDescent="0.25">
      <c r="A13" t="s">
        <v>57</v>
      </c>
      <c r="B13" t="s">
        <v>58</v>
      </c>
      <c r="C13" t="s">
        <v>59</v>
      </c>
      <c r="F13" t="s">
        <v>60</v>
      </c>
      <c r="G13" t="s">
        <v>61</v>
      </c>
      <c r="H13">
        <v>53572451</v>
      </c>
      <c r="I13" t="str">
        <f>HYPERLINK("bbg://screens/bbls%20DD%20X1Q6OJM99RO2","BBLS DD X1Q6OJM99RO2")</f>
        <v>BBLS DD X1Q6OJM99RO2</v>
      </c>
    </row>
    <row r="14" spans="1:10" x14ac:dyDescent="0.25">
      <c r="A14" t="s">
        <v>62</v>
      </c>
      <c r="B14" t="s">
        <v>58</v>
      </c>
      <c r="C14" t="s">
        <v>63</v>
      </c>
      <c r="G14" t="s">
        <v>64</v>
      </c>
      <c r="H14">
        <v>67968206</v>
      </c>
      <c r="I14" t="str">
        <f>HYPERLINK("bbg://screens/bbls%20DD%20X1Q6OJM98282","BBLS DD X1Q6OJM98282")</f>
        <v>BBLS DD X1Q6OJM98282</v>
      </c>
    </row>
    <row r="15" spans="1:10" x14ac:dyDescent="0.25">
      <c r="A15" t="s">
        <v>65</v>
      </c>
      <c r="B15" t="s">
        <v>66</v>
      </c>
      <c r="C15" t="s">
        <v>67</v>
      </c>
      <c r="F15" t="s">
        <v>68</v>
      </c>
      <c r="G15" t="s">
        <v>69</v>
      </c>
      <c r="H15">
        <v>12396314</v>
      </c>
      <c r="I15" t="str">
        <f>HYPERLINK("bbg://screens/bbls%20DD%20X1Q6OJLNHM82","BBLS DD X1Q6OJLNHM82")</f>
        <v>BBLS DD X1Q6OJLNHM82</v>
      </c>
    </row>
    <row r="16" spans="1:10" x14ac:dyDescent="0.25">
      <c r="A16" t="s">
        <v>70</v>
      </c>
      <c r="B16" t="s">
        <v>71</v>
      </c>
      <c r="C16" t="s">
        <v>72</v>
      </c>
      <c r="F16" t="s">
        <v>73</v>
      </c>
      <c r="G16" t="s">
        <v>74</v>
      </c>
      <c r="H16">
        <v>7863291</v>
      </c>
      <c r="I16" t="str">
        <f>HYPERLINK("bbg://screens/bbls%20DD%20X1Q6OJKP3BO2","BBLS DD X1Q6OJKP3BO2")</f>
        <v>BBLS DD X1Q6OJKP3BO2</v>
      </c>
    </row>
    <row r="17" spans="1:9" x14ac:dyDescent="0.25">
      <c r="A17" t="s">
        <v>75</v>
      </c>
      <c r="B17" t="s">
        <v>71</v>
      </c>
      <c r="C17" t="s">
        <v>63</v>
      </c>
      <c r="F17" t="s">
        <v>76</v>
      </c>
      <c r="G17" t="s">
        <v>77</v>
      </c>
      <c r="H17">
        <v>69536123</v>
      </c>
      <c r="I17" t="str">
        <f>HYPERLINK("bbg://screens/bbls%20DD%20X1Q6OJKK0UO2","BBLS DD X1Q6OJKK0UO2")</f>
        <v>BBLS DD X1Q6OJKK0UO2</v>
      </c>
    </row>
    <row r="18" spans="1:9" x14ac:dyDescent="0.25">
      <c r="A18" t="s">
        <v>78</v>
      </c>
      <c r="B18" t="s">
        <v>79</v>
      </c>
      <c r="C18" t="s">
        <v>80</v>
      </c>
      <c r="F18" t="s">
        <v>81</v>
      </c>
      <c r="G18" t="s">
        <v>82</v>
      </c>
      <c r="H18">
        <v>24770386</v>
      </c>
      <c r="I18" t="str">
        <f>HYPERLINK("bbg://screens/bbls%20DD%20X1Q6OJKJ6882","BBLS DD X1Q6OJKJ6882")</f>
        <v>BBLS DD X1Q6OJKJ6882</v>
      </c>
    </row>
    <row r="19" spans="1:9" x14ac:dyDescent="0.25">
      <c r="A19" t="s">
        <v>83</v>
      </c>
      <c r="B19" t="s">
        <v>84</v>
      </c>
      <c r="C19" t="s">
        <v>85</v>
      </c>
      <c r="F19" t="s">
        <v>86</v>
      </c>
      <c r="G19" t="s">
        <v>87</v>
      </c>
      <c r="H19">
        <v>54207849</v>
      </c>
      <c r="I19" t="str">
        <f>HYPERLINK("bbg://screens/bbls%20DD%20X1Q6OJK5I082","BBLS DD X1Q6OJK5I082")</f>
        <v>BBLS DD X1Q6OJK5I082</v>
      </c>
    </row>
    <row r="20" spans="1:9" x14ac:dyDescent="0.25">
      <c r="A20" t="s">
        <v>88</v>
      </c>
      <c r="B20" t="s">
        <v>84</v>
      </c>
      <c r="C20" t="s">
        <v>89</v>
      </c>
      <c r="F20" t="s">
        <v>90</v>
      </c>
      <c r="G20" t="s">
        <v>91</v>
      </c>
      <c r="H20">
        <v>7889322</v>
      </c>
      <c r="I20" t="str">
        <f>HYPERLINK("bbg://screens/bbls%20DD%20X1Q6OJK8MU82","BBLS DD X1Q6OJK8MU82")</f>
        <v>BBLS DD X1Q6OJK8MU82</v>
      </c>
    </row>
    <row r="21" spans="1:9" x14ac:dyDescent="0.25">
      <c r="A21" t="s">
        <v>92</v>
      </c>
      <c r="B21" t="s">
        <v>93</v>
      </c>
      <c r="C21" t="s">
        <v>94</v>
      </c>
      <c r="F21" t="s">
        <v>95</v>
      </c>
      <c r="G21" t="s">
        <v>96</v>
      </c>
      <c r="H21">
        <v>71113512</v>
      </c>
      <c r="I21" t="str">
        <f>HYPERLINK("bbg://screens/bbls%20DD%20X1Q6OJJSMJ82","BBLS DD X1Q6OJJSMJ82")</f>
        <v>BBLS DD X1Q6OJJSMJ82</v>
      </c>
    </row>
    <row r="22" spans="1:9" x14ac:dyDescent="0.25">
      <c r="A22" t="s">
        <v>97</v>
      </c>
      <c r="B22" t="s">
        <v>98</v>
      </c>
      <c r="C22" t="s">
        <v>15</v>
      </c>
      <c r="G22" t="s">
        <v>99</v>
      </c>
      <c r="H22">
        <v>71113419</v>
      </c>
      <c r="I22" t="str">
        <f>HYPERLINK("bbg://screens/bbls%20DD%20X1Q6OJJN9MO2","BBLS DD X1Q6OJJN9MO2")</f>
        <v>BBLS DD X1Q6OJJN9MO2</v>
      </c>
    </row>
    <row r="23" spans="1:9" x14ac:dyDescent="0.25">
      <c r="A23" t="s">
        <v>100</v>
      </c>
      <c r="B23" t="s">
        <v>101</v>
      </c>
      <c r="C23" t="s">
        <v>102</v>
      </c>
      <c r="F23" t="s">
        <v>103</v>
      </c>
      <c r="G23" t="s">
        <v>104</v>
      </c>
      <c r="H23">
        <v>39560008</v>
      </c>
      <c r="I23" t="str">
        <f>HYPERLINK("bbg://screens/bbls%20DD%20X1Q6OJIVEOO2","BBLS DD X1Q6OJIVEOO2")</f>
        <v>BBLS DD X1Q6OJIVEOO2</v>
      </c>
    </row>
    <row r="24" spans="1:9" x14ac:dyDescent="0.25">
      <c r="A24" t="s">
        <v>105</v>
      </c>
      <c r="B24" t="s">
        <v>101</v>
      </c>
      <c r="C24" t="s">
        <v>106</v>
      </c>
      <c r="F24" t="s">
        <v>107</v>
      </c>
      <c r="G24" t="s">
        <v>108</v>
      </c>
      <c r="H24">
        <v>68691650</v>
      </c>
      <c r="I24" t="str">
        <f>HYPERLINK("bbg://screens/bbls%20DD%20X1Q6OJIVP5O2","BBLS DD X1Q6OJIVP5O2")</f>
        <v>BBLS DD X1Q6OJIVP5O2</v>
      </c>
    </row>
    <row r="25" spans="1:9" x14ac:dyDescent="0.25">
      <c r="A25" t="s">
        <v>109</v>
      </c>
      <c r="B25" t="s">
        <v>110</v>
      </c>
      <c r="C25" t="s">
        <v>111</v>
      </c>
      <c r="F25" t="s">
        <v>112</v>
      </c>
      <c r="G25" t="s">
        <v>113</v>
      </c>
      <c r="H25">
        <v>24365118</v>
      </c>
      <c r="I25" t="str">
        <f>HYPERLINK("bbg://screens/bbls%20DD%20X1Q6OJI80MO2","BBLS DD X1Q6OJI80MO2")</f>
        <v>BBLS DD X1Q6OJI80MO2</v>
      </c>
    </row>
    <row r="26" spans="1:9" x14ac:dyDescent="0.25">
      <c r="A26" t="s">
        <v>114</v>
      </c>
      <c r="B26" t="s">
        <v>110</v>
      </c>
      <c r="C26" t="s">
        <v>80</v>
      </c>
      <c r="F26" t="s">
        <v>115</v>
      </c>
      <c r="G26" t="s">
        <v>116</v>
      </c>
      <c r="H26">
        <v>25285671</v>
      </c>
      <c r="I26" t="str">
        <f>HYPERLINK("bbg://screens/bbls%20DD%20X1Q6OJI80M82","BBLS DD X1Q6OJI80M82")</f>
        <v>BBLS DD X1Q6OJI80M82</v>
      </c>
    </row>
    <row r="27" spans="1:9" x14ac:dyDescent="0.25">
      <c r="A27" t="s">
        <v>117</v>
      </c>
      <c r="B27" t="s">
        <v>110</v>
      </c>
      <c r="C27" t="s">
        <v>118</v>
      </c>
      <c r="E27" t="s">
        <v>119</v>
      </c>
      <c r="F27" t="s">
        <v>120</v>
      </c>
      <c r="G27" t="s">
        <v>121</v>
      </c>
      <c r="H27">
        <v>100457</v>
      </c>
      <c r="I27" t="str">
        <f>HYPERLINK("bbg://screens/bbls%20DD%20X1Q6OJI7VRO2","BBLS DD X1Q6OJI7VRO2")</f>
        <v>BBLS DD X1Q6OJI7VRO2</v>
      </c>
    </row>
    <row r="28" spans="1:9" x14ac:dyDescent="0.25">
      <c r="A28" t="s">
        <v>122</v>
      </c>
      <c r="B28" t="s">
        <v>123</v>
      </c>
      <c r="C28" t="s">
        <v>124</v>
      </c>
      <c r="G28" t="s">
        <v>125</v>
      </c>
      <c r="H28">
        <v>36354641</v>
      </c>
      <c r="I28" t="str">
        <f>HYPERLINK("bbg://screens/bbls%20DD%20X1Q6OJI3KKO2","BBLS DD X1Q6OJI3KKO2")</f>
        <v>BBLS DD X1Q6OJI3KKO2</v>
      </c>
    </row>
    <row r="29" spans="1:9" x14ac:dyDescent="0.25">
      <c r="A29" t="s">
        <v>126</v>
      </c>
      <c r="B29" t="s">
        <v>127</v>
      </c>
      <c r="C29" t="s">
        <v>128</v>
      </c>
      <c r="G29" t="s">
        <v>129</v>
      </c>
      <c r="H29">
        <v>71094112</v>
      </c>
      <c r="I29" t="str">
        <f>HYPERLINK("bbg://screens/bbls%20DD%20X1Q6OJHH1L82","BBLS DD X1Q6OJHH1L82")</f>
        <v>BBLS DD X1Q6OJHH1L82</v>
      </c>
    </row>
    <row r="30" spans="1:9" x14ac:dyDescent="0.25">
      <c r="A30" t="s">
        <v>130</v>
      </c>
      <c r="B30" t="s">
        <v>131</v>
      </c>
      <c r="C30" t="s">
        <v>132</v>
      </c>
      <c r="G30" t="s">
        <v>133</v>
      </c>
      <c r="H30">
        <v>41728171</v>
      </c>
      <c r="I30" t="str">
        <f>HYPERLINK("bbg://screens/bbls%20DD%20X1Q6OJGT66O2","BBLS DD X1Q6OJGT66O2")</f>
        <v>BBLS DD X1Q6OJGT66O2</v>
      </c>
    </row>
    <row r="31" spans="1:9" x14ac:dyDescent="0.25">
      <c r="A31" t="s">
        <v>134</v>
      </c>
      <c r="B31" t="s">
        <v>135</v>
      </c>
      <c r="C31" t="s">
        <v>136</v>
      </c>
      <c r="G31" t="s">
        <v>137</v>
      </c>
      <c r="H31">
        <v>60420868</v>
      </c>
      <c r="I31" t="str">
        <f>HYPERLINK("bbg://screens/bbls%20DD%20X1Q6OJGBLD82","BBLS DD X1Q6OJGBLD82")</f>
        <v>BBLS DD X1Q6OJGBLD82</v>
      </c>
    </row>
    <row r="32" spans="1:9" x14ac:dyDescent="0.25">
      <c r="A32" t="s">
        <v>138</v>
      </c>
      <c r="B32" t="s">
        <v>135</v>
      </c>
      <c r="C32" t="s">
        <v>139</v>
      </c>
      <c r="E32" t="s">
        <v>140</v>
      </c>
      <c r="F32" t="s">
        <v>141</v>
      </c>
      <c r="G32" t="s">
        <v>142</v>
      </c>
      <c r="H32">
        <v>69406396</v>
      </c>
      <c r="I32" t="str">
        <f>HYPERLINK("bbg://screens/bbls%20DD%20X1Q6OJGBQ082","BBLS DD X1Q6OJGBQ082")</f>
        <v>BBLS DD X1Q6OJGBQ082</v>
      </c>
    </row>
    <row r="33" spans="1:9" x14ac:dyDescent="0.25">
      <c r="A33" t="s">
        <v>143</v>
      </c>
      <c r="B33" t="s">
        <v>144</v>
      </c>
      <c r="C33" t="s">
        <v>145</v>
      </c>
      <c r="F33" t="s">
        <v>146</v>
      </c>
      <c r="G33" t="s">
        <v>147</v>
      </c>
      <c r="H33">
        <v>33750811</v>
      </c>
      <c r="I33" t="str">
        <f>HYPERLINK("bbg://screens/bbls%20DD%20X1Q6OJG04P82","BBLS DD X1Q6OJG04P82")</f>
        <v>BBLS DD X1Q6OJG04P82</v>
      </c>
    </row>
    <row r="34" spans="1:9" x14ac:dyDescent="0.25">
      <c r="A34" t="s">
        <v>148</v>
      </c>
      <c r="B34" t="s">
        <v>149</v>
      </c>
      <c r="C34" t="s">
        <v>18</v>
      </c>
      <c r="G34" t="s">
        <v>150</v>
      </c>
      <c r="H34">
        <v>71028931</v>
      </c>
      <c r="I34" t="str">
        <f>HYPERLINK("bbg://screens/bbls%20DD%20X1Q6OJFUEL82","BBLS DD X1Q6OJFUEL82")</f>
        <v>BBLS DD X1Q6OJFUEL82</v>
      </c>
    </row>
    <row r="35" spans="1:9" x14ac:dyDescent="0.25">
      <c r="A35" t="s">
        <v>151</v>
      </c>
      <c r="B35" t="s">
        <v>152</v>
      </c>
      <c r="C35" t="s">
        <v>153</v>
      </c>
      <c r="G35" t="s">
        <v>154</v>
      </c>
      <c r="H35">
        <v>43274767</v>
      </c>
      <c r="I35" t="str">
        <f>HYPERLINK("bbg://screens/bbls%20DD%20X1Q6OJEFN1O2","BBLS DD X1Q6OJEFN1O2")</f>
        <v>BBLS DD X1Q6OJEFN1O2</v>
      </c>
    </row>
    <row r="36" spans="1:9" x14ac:dyDescent="0.25">
      <c r="A36" t="s">
        <v>155</v>
      </c>
      <c r="B36" t="s">
        <v>156</v>
      </c>
      <c r="C36" t="s">
        <v>157</v>
      </c>
      <c r="F36" t="s">
        <v>158</v>
      </c>
      <c r="G36" t="s">
        <v>159</v>
      </c>
      <c r="H36">
        <v>65790895</v>
      </c>
      <c r="I36" t="str">
        <f>HYPERLINK("bbg://screens/bbls%20DD%20X1Q6OJDVE8O2","BBLS DD X1Q6OJDVE8O2")</f>
        <v>BBLS DD X1Q6OJDVE8O2</v>
      </c>
    </row>
    <row r="37" spans="1:9" x14ac:dyDescent="0.25">
      <c r="A37" t="s">
        <v>160</v>
      </c>
      <c r="B37" t="s">
        <v>156</v>
      </c>
      <c r="C37" t="s">
        <v>161</v>
      </c>
      <c r="G37" t="s">
        <v>162</v>
      </c>
      <c r="H37">
        <v>50183840</v>
      </c>
      <c r="I37" t="str">
        <f>HYPERLINK("bbg://screens/bbls%20DD%20X1Q6OJDVEB82","BBLS DD X1Q6OJDVEB82")</f>
        <v>BBLS DD X1Q6OJDVEB82</v>
      </c>
    </row>
    <row r="38" spans="1:9" x14ac:dyDescent="0.25">
      <c r="A38" t="s">
        <v>163</v>
      </c>
      <c r="B38" t="s">
        <v>156</v>
      </c>
      <c r="C38" t="s">
        <v>164</v>
      </c>
      <c r="F38" t="s">
        <v>165</v>
      </c>
      <c r="G38" t="s">
        <v>166</v>
      </c>
      <c r="H38">
        <v>51993655</v>
      </c>
      <c r="I38" t="str">
        <f>HYPERLINK("bbg://screens/bbls%20DD%20X1Q6OJDV4U82","BBLS DD X1Q6OJDV4U82")</f>
        <v>BBLS DD X1Q6OJDV4U82</v>
      </c>
    </row>
    <row r="39" spans="1:9" x14ac:dyDescent="0.25">
      <c r="A39" t="s">
        <v>167</v>
      </c>
      <c r="B39" t="s">
        <v>168</v>
      </c>
      <c r="C39" t="s">
        <v>169</v>
      </c>
      <c r="E39" t="s">
        <v>170</v>
      </c>
      <c r="F39" t="s">
        <v>171</v>
      </c>
      <c r="G39" t="s">
        <v>172</v>
      </c>
      <c r="H39">
        <v>53642582</v>
      </c>
      <c r="I39" t="str">
        <f>HYPERLINK("bbg://screens/bbls%20DD%20X1Q6OJDV1782","BBLS DD X1Q6OJDV1782")</f>
        <v>BBLS DD X1Q6OJDV1782</v>
      </c>
    </row>
    <row r="40" spans="1:9" x14ac:dyDescent="0.25">
      <c r="A40" t="s">
        <v>173</v>
      </c>
      <c r="B40" t="s">
        <v>168</v>
      </c>
      <c r="C40" t="s">
        <v>174</v>
      </c>
      <c r="G40" t="s">
        <v>175</v>
      </c>
      <c r="H40">
        <v>19970037</v>
      </c>
      <c r="I40" t="str">
        <f>HYPERLINK("bbg://screens/bbls%20DD%20X1Q6OJDV1882","BBLS DD X1Q6OJDV1882")</f>
        <v>BBLS DD X1Q6OJDV1882</v>
      </c>
    </row>
    <row r="41" spans="1:9" x14ac:dyDescent="0.25">
      <c r="A41" t="s">
        <v>176</v>
      </c>
      <c r="B41" t="s">
        <v>168</v>
      </c>
      <c r="C41" t="s">
        <v>177</v>
      </c>
      <c r="E41" t="s">
        <v>178</v>
      </c>
      <c r="F41" t="s">
        <v>179</v>
      </c>
      <c r="G41" t="s">
        <v>180</v>
      </c>
      <c r="H41">
        <v>48374039</v>
      </c>
      <c r="I41" t="str">
        <f>HYPERLINK("bbg://screens/bbls%20DD%20X1Q6OJDU9HO2","BBLS DD X1Q6OJDU9HO2")</f>
        <v>BBLS DD X1Q6OJDU9HO2</v>
      </c>
    </row>
    <row r="42" spans="1:9" x14ac:dyDescent="0.25">
      <c r="A42" t="s">
        <v>181</v>
      </c>
      <c r="B42" t="s">
        <v>168</v>
      </c>
      <c r="C42" t="s">
        <v>182</v>
      </c>
      <c r="E42" t="s">
        <v>183</v>
      </c>
      <c r="G42" t="s">
        <v>184</v>
      </c>
      <c r="H42">
        <v>17247452</v>
      </c>
      <c r="I42" t="str">
        <f>HYPERLINK("bbg://screens/bbls%20DD%20X1Q6OJDUA282","BBLS DD X1Q6OJDUA282")</f>
        <v>BBLS DD X1Q6OJDUA282</v>
      </c>
    </row>
    <row r="43" spans="1:9" x14ac:dyDescent="0.25">
      <c r="A43" t="s">
        <v>185</v>
      </c>
      <c r="B43" t="s">
        <v>186</v>
      </c>
      <c r="C43" t="s">
        <v>187</v>
      </c>
      <c r="G43" t="s">
        <v>188</v>
      </c>
      <c r="H43">
        <v>71062820</v>
      </c>
      <c r="I43" t="str">
        <f>HYPERLINK("bbg://screens/bbls%20DD%20X1Q6OJCD3HO2","BBLS DD X1Q6OJCD3HO2")</f>
        <v>BBLS DD X1Q6OJCD3HO2</v>
      </c>
    </row>
    <row r="44" spans="1:9" x14ac:dyDescent="0.25">
      <c r="A44" t="s">
        <v>189</v>
      </c>
      <c r="B44" t="s">
        <v>186</v>
      </c>
      <c r="C44" t="s">
        <v>89</v>
      </c>
      <c r="G44" t="s">
        <v>190</v>
      </c>
      <c r="H44">
        <v>13563161</v>
      </c>
      <c r="I44" t="str">
        <f>HYPERLINK("bbg://screens/bbls%20DD%20X1Q6OJC9I582","BBLS DD X1Q6OJC9I582")</f>
        <v>BBLS DD X1Q6OJC9I582</v>
      </c>
    </row>
    <row r="45" spans="1:9" x14ac:dyDescent="0.25">
      <c r="A45" t="s">
        <v>191</v>
      </c>
      <c r="B45" t="s">
        <v>186</v>
      </c>
      <c r="C45" t="s">
        <v>192</v>
      </c>
      <c r="G45" t="s">
        <v>193</v>
      </c>
      <c r="H45">
        <v>69428385</v>
      </c>
      <c r="I45" t="str">
        <f>HYPERLINK("bbg://screens/bbls%20DD%20X1Q6OJCCBAO2","BBLS DD X1Q6OJCCBAO2")</f>
        <v>BBLS DD X1Q6OJCCBAO2</v>
      </c>
    </row>
    <row r="46" spans="1:9" x14ac:dyDescent="0.25">
      <c r="A46" t="s">
        <v>194</v>
      </c>
      <c r="B46" t="s">
        <v>195</v>
      </c>
      <c r="C46" t="s">
        <v>196</v>
      </c>
      <c r="E46" t="s">
        <v>197</v>
      </c>
      <c r="F46" t="s">
        <v>198</v>
      </c>
      <c r="G46" t="s">
        <v>199</v>
      </c>
      <c r="H46">
        <v>972805</v>
      </c>
      <c r="I46" t="str">
        <f>HYPERLINK("bbg://screens/bbls%20DD%20X1Q6OJBRR5O2","BBLS DD X1Q6OJBRR5O2")</f>
        <v>BBLS DD X1Q6OJBRR5O2</v>
      </c>
    </row>
    <row r="47" spans="1:9" x14ac:dyDescent="0.25">
      <c r="A47" t="s">
        <v>200</v>
      </c>
      <c r="B47" t="s">
        <v>195</v>
      </c>
      <c r="C47" t="s">
        <v>201</v>
      </c>
      <c r="G47" t="s">
        <v>202</v>
      </c>
      <c r="H47">
        <v>37204539</v>
      </c>
      <c r="I47" t="str">
        <f>HYPERLINK("bbg://screens/bbls%20DD%20X1Q6OJBUIJO2","BBLS DD X1Q6OJBUIJO2")</f>
        <v>BBLS DD X1Q6OJBUIJO2</v>
      </c>
    </row>
    <row r="48" spans="1:9" x14ac:dyDescent="0.25">
      <c r="A48" t="s">
        <v>203</v>
      </c>
      <c r="B48" t="s">
        <v>204</v>
      </c>
      <c r="C48" t="s">
        <v>205</v>
      </c>
      <c r="D48" t="s">
        <v>58</v>
      </c>
      <c r="E48" t="s">
        <v>206</v>
      </c>
      <c r="F48" t="s">
        <v>207</v>
      </c>
      <c r="G48" t="s">
        <v>208</v>
      </c>
      <c r="H48">
        <v>104989</v>
      </c>
      <c r="I48" t="str">
        <f>HYPERLINK("bbg://screens/bbls%20DD%20X1Q6OJARLUO2","BBLS DD X1Q6OJARLUO2")</f>
        <v>BBLS DD X1Q6OJARLUO2</v>
      </c>
    </row>
    <row r="49" spans="1:9" x14ac:dyDescent="0.25">
      <c r="A49" t="s">
        <v>209</v>
      </c>
      <c r="B49" t="s">
        <v>210</v>
      </c>
      <c r="C49" t="s">
        <v>211</v>
      </c>
      <c r="E49" t="s">
        <v>212</v>
      </c>
      <c r="F49" t="s">
        <v>213</v>
      </c>
      <c r="G49" t="s">
        <v>214</v>
      </c>
      <c r="H49">
        <v>68560690</v>
      </c>
      <c r="I49" t="str">
        <f>HYPERLINK("bbg://screens/bbls%20DD%20X1Q6OJADAE82","BBLS DD X1Q6OJADAE82")</f>
        <v>BBLS DD X1Q6OJADAE82</v>
      </c>
    </row>
    <row r="50" spans="1:9" x14ac:dyDescent="0.25">
      <c r="A50" t="s">
        <v>215</v>
      </c>
      <c r="B50" t="s">
        <v>216</v>
      </c>
      <c r="C50" t="s">
        <v>217</v>
      </c>
      <c r="G50" t="s">
        <v>218</v>
      </c>
      <c r="H50">
        <v>71052672</v>
      </c>
      <c r="I50" t="str">
        <f>HYPERLINK("bbg://screens/bbls%20DD%20X1Q6OJAA5MO2","BBLS DD X1Q6OJAA5MO2")</f>
        <v>BBLS DD X1Q6OJAA5MO2</v>
      </c>
    </row>
    <row r="51" spans="1:9" x14ac:dyDescent="0.25">
      <c r="A51" t="s">
        <v>219</v>
      </c>
      <c r="B51" t="s">
        <v>220</v>
      </c>
      <c r="C51" t="s">
        <v>221</v>
      </c>
      <c r="G51" t="s">
        <v>222</v>
      </c>
      <c r="H51">
        <v>70130950</v>
      </c>
      <c r="I51" t="str">
        <f>HYPERLINK("bbg://screens/bbls%20DD%20X1Q6OJ9RUE82","BBLS DD X1Q6OJ9RUE82")</f>
        <v>BBLS DD X1Q6OJ9RUE82</v>
      </c>
    </row>
    <row r="52" spans="1:9" x14ac:dyDescent="0.25">
      <c r="A52" t="s">
        <v>223</v>
      </c>
      <c r="B52" t="s">
        <v>224</v>
      </c>
      <c r="C52" t="s">
        <v>225</v>
      </c>
      <c r="G52" t="s">
        <v>226</v>
      </c>
      <c r="H52">
        <v>71050102</v>
      </c>
      <c r="I52" t="str">
        <f>HYPERLINK("bbg://screens/bbls%20DD%20X1Q6OJ9CCE82","BBLS DD X1Q6OJ9CCE82")</f>
        <v>BBLS DD X1Q6OJ9CCE82</v>
      </c>
    </row>
    <row r="53" spans="1:9" x14ac:dyDescent="0.25">
      <c r="A53" t="s">
        <v>227</v>
      </c>
      <c r="B53" t="s">
        <v>228</v>
      </c>
      <c r="C53" t="s">
        <v>229</v>
      </c>
      <c r="G53" t="s">
        <v>230</v>
      </c>
      <c r="H53">
        <v>71050184</v>
      </c>
      <c r="I53" t="str">
        <f>HYPERLINK("bbg://screens/bbls%20DD%20X1Q6OJ95OQO2","BBLS DD X1Q6OJ95OQO2")</f>
        <v>BBLS DD X1Q6OJ95OQO2</v>
      </c>
    </row>
    <row r="54" spans="1:9" x14ac:dyDescent="0.25">
      <c r="A54" t="s">
        <v>231</v>
      </c>
      <c r="B54" t="s">
        <v>232</v>
      </c>
      <c r="C54" t="s">
        <v>233</v>
      </c>
      <c r="G54" t="s">
        <v>234</v>
      </c>
      <c r="H54">
        <v>23168885</v>
      </c>
      <c r="I54" t="str">
        <f>HYPERLINK("bbg://screens/bbls%20DD%20X1Q6OJ8GF1O2","BBLS DD X1Q6OJ8GF1O2")</f>
        <v>BBLS DD X1Q6OJ8GF1O2</v>
      </c>
    </row>
    <row r="55" spans="1:9" x14ac:dyDescent="0.25">
      <c r="A55" t="s">
        <v>235</v>
      </c>
      <c r="B55" t="s">
        <v>236</v>
      </c>
      <c r="C55" t="s">
        <v>237</v>
      </c>
      <c r="F55" t="s">
        <v>238</v>
      </c>
      <c r="G55" t="s">
        <v>239</v>
      </c>
      <c r="H55">
        <v>102354</v>
      </c>
      <c r="I55" t="str">
        <f>HYPERLINK("bbg://screens/bbls%20DD%20X1Q6OJ85MH82","BBLS DD X1Q6OJ85MH82")</f>
        <v>BBLS DD X1Q6OJ85MH82</v>
      </c>
    </row>
    <row r="56" spans="1:9" x14ac:dyDescent="0.25">
      <c r="A56" t="s">
        <v>240</v>
      </c>
      <c r="B56" t="s">
        <v>241</v>
      </c>
      <c r="C56" t="s">
        <v>242</v>
      </c>
      <c r="G56" t="s">
        <v>243</v>
      </c>
      <c r="H56">
        <v>66365192</v>
      </c>
      <c r="I56" t="str">
        <f>HYPERLINK("bbg://screens/bbls%20DD%20X1Q6OJ7VKP82","BBLS DD X1Q6OJ7VKP82")</f>
        <v>BBLS DD X1Q6OJ7VKP82</v>
      </c>
    </row>
    <row r="57" spans="1:9" x14ac:dyDescent="0.25">
      <c r="A57" t="s">
        <v>244</v>
      </c>
      <c r="B57" t="s">
        <v>245</v>
      </c>
      <c r="C57" t="s">
        <v>246</v>
      </c>
      <c r="G57" t="s">
        <v>247</v>
      </c>
      <c r="H57">
        <v>21476912</v>
      </c>
      <c r="I57" t="str">
        <f>HYPERLINK("bbg://screens/bbls%20DD%20X1Q6OJ7FPM82","BBLS DD X1Q6OJ7FPM82")</f>
        <v>BBLS DD X1Q6OJ7FPM82</v>
      </c>
    </row>
    <row r="58" spans="1:9" x14ac:dyDescent="0.25">
      <c r="A58" t="s">
        <v>248</v>
      </c>
      <c r="B58" t="s">
        <v>249</v>
      </c>
      <c r="C58" t="s">
        <v>250</v>
      </c>
      <c r="G58" t="s">
        <v>251</v>
      </c>
      <c r="H58">
        <v>386612</v>
      </c>
      <c r="I58" t="str">
        <f>HYPERLINK("bbg://screens/bbls%20DD%20X1Q6OJ66OV82","BBLS DD X1Q6OJ66OV82")</f>
        <v>BBLS DD X1Q6OJ66OV82</v>
      </c>
    </row>
    <row r="59" spans="1:9" x14ac:dyDescent="0.25">
      <c r="A59" t="s">
        <v>252</v>
      </c>
      <c r="B59" t="s">
        <v>253</v>
      </c>
      <c r="C59" t="s">
        <v>254</v>
      </c>
      <c r="G59" t="s">
        <v>255</v>
      </c>
      <c r="H59">
        <v>70081045</v>
      </c>
      <c r="I59" t="str">
        <f>HYPERLINK("bbg://screens/bbls%20DD%20X1Q6OJ4OH082","BBLS DD X1Q6OJ4OH082")</f>
        <v>BBLS DD X1Q6OJ4OH082</v>
      </c>
    </row>
    <row r="60" spans="1:9" x14ac:dyDescent="0.25">
      <c r="A60" t="s">
        <v>256</v>
      </c>
      <c r="B60" t="s">
        <v>253</v>
      </c>
      <c r="C60" t="s">
        <v>257</v>
      </c>
      <c r="G60" t="s">
        <v>258</v>
      </c>
      <c r="H60">
        <v>9885879</v>
      </c>
      <c r="I60" t="str">
        <f>HYPERLINK("bbg://screens/bbls%20DD%20X1Q6OJ530S82","BBLS DD X1Q6OJ530S82")</f>
        <v>BBLS DD X1Q6OJ530S82</v>
      </c>
    </row>
    <row r="61" spans="1:9" x14ac:dyDescent="0.25">
      <c r="A61" t="s">
        <v>259</v>
      </c>
      <c r="B61" t="s">
        <v>253</v>
      </c>
      <c r="C61" t="s">
        <v>260</v>
      </c>
      <c r="G61" t="s">
        <v>261</v>
      </c>
      <c r="H61">
        <v>61416791</v>
      </c>
      <c r="I61" t="str">
        <f>HYPERLINK("bbg://screens/bbls%20DD%20X1Q6OJ53MSO2","BBLS DD X1Q6OJ53MSO2")</f>
        <v>BBLS DD X1Q6OJ53MSO2</v>
      </c>
    </row>
    <row r="62" spans="1:9" x14ac:dyDescent="0.25">
      <c r="A62" t="s">
        <v>262</v>
      </c>
      <c r="B62" t="s">
        <v>263</v>
      </c>
      <c r="C62" t="s">
        <v>260</v>
      </c>
      <c r="E62" t="s">
        <v>264</v>
      </c>
      <c r="F62" t="s">
        <v>265</v>
      </c>
      <c r="G62" t="s">
        <v>266</v>
      </c>
      <c r="H62">
        <v>69412357</v>
      </c>
      <c r="I62" t="str">
        <f>HYPERLINK("bbg://screens/bbls%20DD%20X1Q6OJ49PK82","BBLS DD X1Q6OJ49PK82")</f>
        <v>BBLS DD X1Q6OJ49PK82</v>
      </c>
    </row>
    <row r="63" spans="1:9" x14ac:dyDescent="0.25">
      <c r="A63" t="s">
        <v>267</v>
      </c>
      <c r="B63" t="s">
        <v>268</v>
      </c>
      <c r="C63" t="s">
        <v>269</v>
      </c>
      <c r="G63" t="s">
        <v>270</v>
      </c>
      <c r="H63">
        <v>109868</v>
      </c>
      <c r="I63" t="str">
        <f>HYPERLINK("bbg://screens/bbls%20DD%20X1Q6OJ3NIV82","BBLS DD X1Q6OJ3NIV82")</f>
        <v>BBLS DD X1Q6OJ3NIV82</v>
      </c>
    </row>
    <row r="64" spans="1:9" x14ac:dyDescent="0.25">
      <c r="A64" t="s">
        <v>271</v>
      </c>
      <c r="B64" t="s">
        <v>272</v>
      </c>
      <c r="C64" t="s">
        <v>273</v>
      </c>
      <c r="G64" t="s">
        <v>274</v>
      </c>
      <c r="H64">
        <v>69782518</v>
      </c>
      <c r="I64" t="str">
        <f>HYPERLINK("bbg://screens/bbls%20DD%20X1Q6OJ3E9J82","BBLS DD X1Q6OJ3E9J82")</f>
        <v>BBLS DD X1Q6OJ3E9J82</v>
      </c>
    </row>
    <row r="65" spans="1:9" x14ac:dyDescent="0.25">
      <c r="A65" t="s">
        <v>275</v>
      </c>
      <c r="B65" t="s">
        <v>272</v>
      </c>
      <c r="C65" t="s">
        <v>276</v>
      </c>
      <c r="E65" t="s">
        <v>277</v>
      </c>
      <c r="F65" t="s">
        <v>278</v>
      </c>
      <c r="G65" t="s">
        <v>279</v>
      </c>
      <c r="H65">
        <v>69474880</v>
      </c>
      <c r="I65" t="str">
        <f>HYPERLINK("bbg://screens/bbls%20DD%20X1Q6OJ37DUO2","BBLS DD X1Q6OJ37DUO2")</f>
        <v>BBLS DD X1Q6OJ37DUO2</v>
      </c>
    </row>
    <row r="66" spans="1:9" x14ac:dyDescent="0.25">
      <c r="A66" t="s">
        <v>280</v>
      </c>
      <c r="B66" t="s">
        <v>281</v>
      </c>
      <c r="C66" t="s">
        <v>282</v>
      </c>
      <c r="E66" t="s">
        <v>283</v>
      </c>
      <c r="F66" t="s">
        <v>284</v>
      </c>
      <c r="G66" t="s">
        <v>285</v>
      </c>
      <c r="H66">
        <v>69345805</v>
      </c>
      <c r="I66" t="str">
        <f>HYPERLINK("bbg://screens/bbls%20DD%20X1Q6OJ2U5HO2","BBLS DD X1Q6OJ2U5HO2")</f>
        <v>BBLS DD X1Q6OJ2U5HO2</v>
      </c>
    </row>
    <row r="67" spans="1:9" x14ac:dyDescent="0.25">
      <c r="A67" t="s">
        <v>286</v>
      </c>
      <c r="B67" t="s">
        <v>287</v>
      </c>
      <c r="C67" t="s">
        <v>288</v>
      </c>
      <c r="G67" t="s">
        <v>289</v>
      </c>
      <c r="H67">
        <v>54242560</v>
      </c>
      <c r="I67" t="str">
        <f>HYPERLINK("bbg://screens/bbls%20DD%20X1Q6OJ2HM1O2","BBLS DD X1Q6OJ2HM1O2")</f>
        <v>BBLS DD X1Q6OJ2HM1O2</v>
      </c>
    </row>
    <row r="68" spans="1:9" x14ac:dyDescent="0.25">
      <c r="A68" t="s">
        <v>290</v>
      </c>
      <c r="B68" t="s">
        <v>291</v>
      </c>
      <c r="C68" t="s">
        <v>292</v>
      </c>
      <c r="F68" t="s">
        <v>293</v>
      </c>
      <c r="G68" t="s">
        <v>294</v>
      </c>
      <c r="H68">
        <v>47713865</v>
      </c>
      <c r="I68" t="str">
        <f>HYPERLINK("bbg://screens/bbls%20DD%20X1Q6OJ1RAE82","BBLS DD X1Q6OJ1RAE82")</f>
        <v>BBLS DD X1Q6OJ1RAE82</v>
      </c>
    </row>
    <row r="69" spans="1:9" x14ac:dyDescent="0.25">
      <c r="A69" t="s">
        <v>295</v>
      </c>
      <c r="B69" t="s">
        <v>291</v>
      </c>
      <c r="C69" t="s">
        <v>296</v>
      </c>
      <c r="G69" t="s">
        <v>297</v>
      </c>
      <c r="H69">
        <v>60659329</v>
      </c>
      <c r="I69" t="str">
        <f>HYPERLINK("bbg://screens/bbls%20DD%20X1Q6OJ1PLAO2","BBLS DD X1Q6OJ1PLAO2")</f>
        <v>BBLS DD X1Q6OJ1PLAO2</v>
      </c>
    </row>
    <row r="70" spans="1:9" x14ac:dyDescent="0.25">
      <c r="A70" t="s">
        <v>298</v>
      </c>
      <c r="B70" t="s">
        <v>299</v>
      </c>
      <c r="C70" t="s">
        <v>300</v>
      </c>
      <c r="G70" t="s">
        <v>301</v>
      </c>
      <c r="H70">
        <v>100283</v>
      </c>
      <c r="I70" t="str">
        <f>HYPERLINK("bbg://screens/bbls%20DD%20X1Q6OJ1O4H82","BBLS DD X1Q6OJ1O4H82")</f>
        <v>BBLS DD X1Q6OJ1O4H82</v>
      </c>
    </row>
    <row r="71" spans="1:9" x14ac:dyDescent="0.25">
      <c r="A71" t="s">
        <v>302</v>
      </c>
      <c r="B71" t="s">
        <v>303</v>
      </c>
      <c r="C71" t="s">
        <v>192</v>
      </c>
      <c r="E71" t="s">
        <v>304</v>
      </c>
      <c r="F71" t="s">
        <v>305</v>
      </c>
      <c r="G71" t="s">
        <v>306</v>
      </c>
      <c r="H71">
        <v>48117458</v>
      </c>
      <c r="I71" t="str">
        <f>HYPERLINK("bbg://screens/bbls%20DD%20X1Q6OJ15GJ82","BBLS DD X1Q6OJ15GJ82")</f>
        <v>BBLS DD X1Q6OJ15GJ82</v>
      </c>
    </row>
    <row r="72" spans="1:9" x14ac:dyDescent="0.25">
      <c r="A72" t="s">
        <v>307</v>
      </c>
      <c r="B72" t="s">
        <v>308</v>
      </c>
      <c r="C72" t="s">
        <v>309</v>
      </c>
      <c r="G72" t="s">
        <v>310</v>
      </c>
      <c r="H72">
        <v>14042265</v>
      </c>
      <c r="I72" t="str">
        <f>HYPERLINK("bbg://screens/bbls%20DD%20X1Q6OJ09TKO2","BBLS DD X1Q6OJ09TKO2")</f>
        <v>BBLS DD X1Q6OJ09TKO2</v>
      </c>
    </row>
    <row r="73" spans="1:9" x14ac:dyDescent="0.25">
      <c r="A73" t="s">
        <v>311</v>
      </c>
      <c r="B73" t="s">
        <v>312</v>
      </c>
      <c r="C73" t="s">
        <v>313</v>
      </c>
      <c r="F73" t="s">
        <v>314</v>
      </c>
      <c r="G73" t="s">
        <v>315</v>
      </c>
      <c r="H73">
        <v>201876</v>
      </c>
      <c r="I73" t="str">
        <f>HYPERLINK("bbg://screens/bbls%20DD%20X1Q6OIVH02O2","BBLS DD X1Q6OIVH02O2")</f>
        <v>BBLS DD X1Q6OIVH02O2</v>
      </c>
    </row>
    <row r="74" spans="1:9" x14ac:dyDescent="0.25">
      <c r="A74" t="s">
        <v>316</v>
      </c>
      <c r="B74" t="s">
        <v>312</v>
      </c>
      <c r="C74" t="s">
        <v>233</v>
      </c>
      <c r="G74" t="s">
        <v>317</v>
      </c>
      <c r="H74">
        <v>70979709</v>
      </c>
      <c r="I74" t="str">
        <f>HYPERLINK("bbg://screens/bbls%20DD%20X1Q6OIVQ0SO2","BBLS DD X1Q6OIVQ0SO2")</f>
        <v>BBLS DD X1Q6OIVQ0SO2</v>
      </c>
    </row>
    <row r="75" spans="1:9" x14ac:dyDescent="0.25">
      <c r="A75" t="s">
        <v>318</v>
      </c>
      <c r="B75" t="s">
        <v>319</v>
      </c>
      <c r="C75" t="s">
        <v>18</v>
      </c>
      <c r="G75" t="s">
        <v>320</v>
      </c>
      <c r="H75">
        <v>54049565</v>
      </c>
      <c r="I75" t="str">
        <f>HYPERLINK("bbg://screens/bbls%20DD%20X1Q6OIV86GO2","BBLS DD X1Q6OIV86GO2")</f>
        <v>BBLS DD X1Q6OIV86GO2</v>
      </c>
    </row>
    <row r="76" spans="1:9" x14ac:dyDescent="0.25">
      <c r="A76" t="s">
        <v>321</v>
      </c>
      <c r="B76" t="s">
        <v>322</v>
      </c>
      <c r="C76" t="s">
        <v>323</v>
      </c>
      <c r="E76" t="s">
        <v>324</v>
      </c>
      <c r="F76" t="s">
        <v>325</v>
      </c>
      <c r="G76" t="s">
        <v>326</v>
      </c>
      <c r="H76">
        <v>106851</v>
      </c>
      <c r="I76" t="str">
        <f>HYPERLINK("bbg://screens/bbls%20DD%20X1Q6OIUTA982","BBLS DD X1Q6OIUTA982")</f>
        <v>BBLS DD X1Q6OIUTA982</v>
      </c>
    </row>
    <row r="77" spans="1:9" x14ac:dyDescent="0.25">
      <c r="A77" t="s">
        <v>327</v>
      </c>
      <c r="B77" t="s">
        <v>328</v>
      </c>
      <c r="C77" t="s">
        <v>89</v>
      </c>
      <c r="G77" t="s">
        <v>329</v>
      </c>
      <c r="H77">
        <v>32369299</v>
      </c>
      <c r="I77" t="str">
        <f>HYPERLINK("bbg://screens/bbls%20DD%20X1Q6OIUBJN82","BBLS DD X1Q6OIUBJN82")</f>
        <v>BBLS DD X1Q6OIUBJN82</v>
      </c>
    </row>
    <row r="78" spans="1:9" x14ac:dyDescent="0.25">
      <c r="A78" t="s">
        <v>330</v>
      </c>
      <c r="B78" t="s">
        <v>331</v>
      </c>
      <c r="C78" t="s">
        <v>332</v>
      </c>
      <c r="G78" t="s">
        <v>333</v>
      </c>
      <c r="H78">
        <v>64921057</v>
      </c>
      <c r="I78" t="str">
        <f>HYPERLINK("bbg://screens/bbls%20DD%20X1Q6OIU3UIO2","BBLS DD X1Q6OIU3UIO2")</f>
        <v>BBLS DD X1Q6OIU3UIO2</v>
      </c>
    </row>
    <row r="79" spans="1:9" x14ac:dyDescent="0.25">
      <c r="A79" t="s">
        <v>334</v>
      </c>
      <c r="B79" t="s">
        <v>331</v>
      </c>
      <c r="C79" t="s">
        <v>335</v>
      </c>
      <c r="G79" t="s">
        <v>336</v>
      </c>
      <c r="H79">
        <v>70973429</v>
      </c>
      <c r="I79" t="str">
        <f>HYPERLINK("bbg://screens/bbls%20DD%20X1Q6OIU1VU82","BBLS DD X1Q6OIU1VU82")</f>
        <v>BBLS DD X1Q6OIU1VU82</v>
      </c>
    </row>
    <row r="80" spans="1:9" x14ac:dyDescent="0.25">
      <c r="A80" t="s">
        <v>337</v>
      </c>
      <c r="B80" t="s">
        <v>338</v>
      </c>
      <c r="C80" t="s">
        <v>51</v>
      </c>
      <c r="F80" t="s">
        <v>339</v>
      </c>
      <c r="G80" t="s">
        <v>340</v>
      </c>
      <c r="H80">
        <v>70971656</v>
      </c>
      <c r="I80" t="str">
        <f>HYPERLINK("bbg://screens/bbls%20DD%20X1Q6OITRN782","BBLS DD X1Q6OITRN782")</f>
        <v>BBLS DD X1Q6OITRN782</v>
      </c>
    </row>
    <row r="81" spans="1:9" x14ac:dyDescent="0.25">
      <c r="A81" t="s">
        <v>341</v>
      </c>
      <c r="B81" t="s">
        <v>342</v>
      </c>
      <c r="C81" t="s">
        <v>343</v>
      </c>
      <c r="F81" t="s">
        <v>344</v>
      </c>
      <c r="G81" t="s">
        <v>345</v>
      </c>
      <c r="H81">
        <v>69755479</v>
      </c>
      <c r="I81" t="str">
        <f>HYPERLINK("bbg://screens/bbls%20DD%20X1Q6OIT95F82","BBLS DD X1Q6OIT95F82")</f>
        <v>BBLS DD X1Q6OIT95F82</v>
      </c>
    </row>
    <row r="82" spans="1:9" x14ac:dyDescent="0.25">
      <c r="A82" t="s">
        <v>346</v>
      </c>
      <c r="B82" t="s">
        <v>347</v>
      </c>
      <c r="C82" t="s">
        <v>348</v>
      </c>
      <c r="F82" t="s">
        <v>349</v>
      </c>
      <c r="G82" t="s">
        <v>350</v>
      </c>
      <c r="H82">
        <v>70961124</v>
      </c>
      <c r="I82" t="str">
        <f>HYPERLINK("bbg://screens/bbls%20DD%20X1Q6OIT047O2","BBLS DD X1Q6OIT047O2")</f>
        <v>BBLS DD X1Q6OIT047O2</v>
      </c>
    </row>
    <row r="83" spans="1:9" x14ac:dyDescent="0.25">
      <c r="A83" t="s">
        <v>351</v>
      </c>
      <c r="B83" t="s">
        <v>352</v>
      </c>
      <c r="C83" t="s">
        <v>353</v>
      </c>
      <c r="F83" t="s">
        <v>354</v>
      </c>
      <c r="G83" t="s">
        <v>355</v>
      </c>
      <c r="H83">
        <v>61103146</v>
      </c>
      <c r="I83" t="str">
        <f>HYPERLINK("bbg://screens/bbls%20DD%20X1Q6OISBF582","BBLS DD X1Q6OISBF582")</f>
        <v>BBLS DD X1Q6OISBF582</v>
      </c>
    </row>
    <row r="84" spans="1:9" x14ac:dyDescent="0.25">
      <c r="A84" t="s">
        <v>356</v>
      </c>
      <c r="B84" t="s">
        <v>357</v>
      </c>
      <c r="C84" t="s">
        <v>177</v>
      </c>
      <c r="G84" t="s">
        <v>358</v>
      </c>
      <c r="H84">
        <v>70942239</v>
      </c>
      <c r="I84" t="str">
        <f>HYPERLINK("bbg://screens/bbls%20DD%20X1Q6OIPQK9O2","BBLS DD X1Q6OIPQK9O2")</f>
        <v>BBLS DD X1Q6OIPQK9O2</v>
      </c>
    </row>
    <row r="85" spans="1:9" x14ac:dyDescent="0.25">
      <c r="A85" t="s">
        <v>359</v>
      </c>
      <c r="B85" t="s">
        <v>360</v>
      </c>
      <c r="C85" t="s">
        <v>55</v>
      </c>
      <c r="E85" t="s">
        <v>361</v>
      </c>
      <c r="F85" t="s">
        <v>362</v>
      </c>
      <c r="G85" t="s">
        <v>363</v>
      </c>
      <c r="H85">
        <v>61123652</v>
      </c>
      <c r="I85" t="str">
        <f>HYPERLINK("bbg://screens/bbls%20DD%20X1Q6OIPGS6O2","BBLS DD X1Q6OIPGS6O2")</f>
        <v>BBLS DD X1Q6OIPGS6O2</v>
      </c>
    </row>
    <row r="86" spans="1:9" x14ac:dyDescent="0.25">
      <c r="A86" t="s">
        <v>364</v>
      </c>
      <c r="B86" t="s">
        <v>360</v>
      </c>
      <c r="C86" t="s">
        <v>15</v>
      </c>
      <c r="G86" t="s">
        <v>365</v>
      </c>
      <c r="H86">
        <v>59825163</v>
      </c>
      <c r="I86" t="str">
        <f>HYPERLINK("bbg://screens/bbls%20DD%20X1Q6OIPBK4O2","BBLS DD X1Q6OIPBK4O2")</f>
        <v>BBLS DD X1Q6OIPBK4O2</v>
      </c>
    </row>
    <row r="87" spans="1:9" x14ac:dyDescent="0.25">
      <c r="A87" t="s">
        <v>366</v>
      </c>
      <c r="B87" t="s">
        <v>367</v>
      </c>
      <c r="C87" t="s">
        <v>368</v>
      </c>
      <c r="G87" t="s">
        <v>369</v>
      </c>
      <c r="H87">
        <v>68816321</v>
      </c>
      <c r="I87" t="str">
        <f>HYPERLINK("bbg://screens/bbls%20DD%20X1Q6OIP72IO2","BBLS DD X1Q6OIP72IO2")</f>
        <v>BBLS DD X1Q6OIP72IO2</v>
      </c>
    </row>
    <row r="88" spans="1:9" x14ac:dyDescent="0.25">
      <c r="A88" t="s">
        <v>370</v>
      </c>
      <c r="B88" t="s">
        <v>367</v>
      </c>
      <c r="C88" t="s">
        <v>15</v>
      </c>
      <c r="G88" t="s">
        <v>371</v>
      </c>
      <c r="H88">
        <v>70936385</v>
      </c>
      <c r="I88" t="str">
        <f>HYPERLINK("bbg://screens/bbls%20DD%20X1Q6OIP9JQ82","BBLS DD X1Q6OIP9JQ82")</f>
        <v>BBLS DD X1Q6OIP9JQ82</v>
      </c>
    </row>
    <row r="89" spans="1:9" x14ac:dyDescent="0.25">
      <c r="A89" t="s">
        <v>372</v>
      </c>
      <c r="B89" t="s">
        <v>373</v>
      </c>
      <c r="C89" t="s">
        <v>374</v>
      </c>
      <c r="E89" t="s">
        <v>375</v>
      </c>
      <c r="F89" t="s">
        <v>376</v>
      </c>
      <c r="G89" t="s">
        <v>377</v>
      </c>
      <c r="H89">
        <v>70045891</v>
      </c>
      <c r="I89" t="str">
        <f>HYPERLINK("bbg://screens/bbls%20DD%20X1Q6OIP01182","BBLS DD X1Q6OIP01182")</f>
        <v>BBLS DD X1Q6OIP01182</v>
      </c>
    </row>
    <row r="90" spans="1:9" x14ac:dyDescent="0.25">
      <c r="A90" t="s">
        <v>378</v>
      </c>
      <c r="B90" t="s">
        <v>373</v>
      </c>
      <c r="C90" t="s">
        <v>379</v>
      </c>
      <c r="G90" t="s">
        <v>380</v>
      </c>
      <c r="H90">
        <v>64312538</v>
      </c>
      <c r="I90" t="str">
        <f>HYPERLINK("bbg://screens/bbls%20DD%20X1Q6OIP0HH82","BBLS DD X1Q6OIP0HH82")</f>
        <v>BBLS DD X1Q6OIP0HH82</v>
      </c>
    </row>
    <row r="91" spans="1:9" x14ac:dyDescent="0.25">
      <c r="A91" t="s">
        <v>381</v>
      </c>
      <c r="B91" t="s">
        <v>382</v>
      </c>
      <c r="C91" t="s">
        <v>383</v>
      </c>
      <c r="G91" t="s">
        <v>384</v>
      </c>
      <c r="H91">
        <v>64434546</v>
      </c>
      <c r="I91" t="str">
        <f>HYPERLINK("bbg://screens/bbls%20DD%20X1Q6OIO7VD82","BBLS DD X1Q6OIO7VD82")</f>
        <v>BBLS DD X1Q6OIO7VD82</v>
      </c>
    </row>
    <row r="92" spans="1:9" x14ac:dyDescent="0.25">
      <c r="A92" t="s">
        <v>385</v>
      </c>
      <c r="B92" t="s">
        <v>386</v>
      </c>
      <c r="C92" t="s">
        <v>237</v>
      </c>
      <c r="G92" t="s">
        <v>387</v>
      </c>
      <c r="H92">
        <v>386949</v>
      </c>
      <c r="I92" t="str">
        <f>HYPERLINK("bbg://screens/bbls%20DD%20X1Q6OINIBV82","BBLS DD X1Q6OINIBV82")</f>
        <v>BBLS DD X1Q6OINIBV82</v>
      </c>
    </row>
    <row r="93" spans="1:9" x14ac:dyDescent="0.25">
      <c r="A93" t="s">
        <v>388</v>
      </c>
      <c r="B93" t="s">
        <v>386</v>
      </c>
      <c r="C93" t="s">
        <v>153</v>
      </c>
      <c r="D93" t="s">
        <v>210</v>
      </c>
      <c r="F93" t="s">
        <v>389</v>
      </c>
      <c r="G93" t="s">
        <v>390</v>
      </c>
      <c r="H93">
        <v>25582750</v>
      </c>
      <c r="I93" t="str">
        <f>HYPERLINK("bbg://screens/bbls%20DD%20X1Q6OINLBTO2","BBLS DD X1Q6OINLBTO2")</f>
        <v>BBLS DD X1Q6OINLBTO2</v>
      </c>
    </row>
    <row r="94" spans="1:9" x14ac:dyDescent="0.25">
      <c r="A94" t="s">
        <v>391</v>
      </c>
      <c r="B94" t="s">
        <v>392</v>
      </c>
      <c r="C94" t="s">
        <v>15</v>
      </c>
      <c r="G94" t="s">
        <v>393</v>
      </c>
      <c r="H94">
        <v>70904054</v>
      </c>
      <c r="I94" t="str">
        <f>HYPERLINK("bbg://screens/bbls%20DD%20X1Q6OINBQVO2","BBLS DD X1Q6OINBQVO2")</f>
        <v>BBLS DD X1Q6OINBQVO2</v>
      </c>
    </row>
    <row r="95" spans="1:9" x14ac:dyDescent="0.25">
      <c r="A95" t="s">
        <v>394</v>
      </c>
      <c r="B95" t="s">
        <v>392</v>
      </c>
      <c r="C95" t="s">
        <v>192</v>
      </c>
      <c r="E95" t="s">
        <v>395</v>
      </c>
      <c r="F95" t="s">
        <v>396</v>
      </c>
      <c r="G95" t="s">
        <v>397</v>
      </c>
      <c r="H95">
        <v>202768</v>
      </c>
      <c r="I95" t="str">
        <f>HYPERLINK("bbg://screens/bbls%20DD%20X1Q6OINAD482","BBLS DD X1Q6OINAD482")</f>
        <v>BBLS DD X1Q6OINAD482</v>
      </c>
    </row>
    <row r="96" spans="1:9" x14ac:dyDescent="0.25">
      <c r="A96" t="s">
        <v>398</v>
      </c>
      <c r="B96" t="s">
        <v>399</v>
      </c>
      <c r="C96" t="s">
        <v>26</v>
      </c>
      <c r="G96" t="s">
        <v>400</v>
      </c>
      <c r="H96">
        <v>70897986</v>
      </c>
      <c r="I96" t="str">
        <f>HYPERLINK("bbg://screens/bbls%20DD%20X1Q6OIMAEOO2","BBLS DD X1Q6OIMAEOO2")</f>
        <v>BBLS DD X1Q6OIMAEOO2</v>
      </c>
    </row>
    <row r="97" spans="1:9" x14ac:dyDescent="0.25">
      <c r="A97" t="s">
        <v>401</v>
      </c>
      <c r="B97" t="s">
        <v>399</v>
      </c>
      <c r="C97" t="s">
        <v>402</v>
      </c>
      <c r="G97" t="s">
        <v>403</v>
      </c>
      <c r="H97">
        <v>10843226</v>
      </c>
      <c r="I97" t="str">
        <f>HYPERLINK("bbg://screens/bbls%20DD%20X1Q6OIMF00O2","BBLS DD X1Q6OIMF00O2")</f>
        <v>BBLS DD X1Q6OIMF00O2</v>
      </c>
    </row>
    <row r="98" spans="1:9" x14ac:dyDescent="0.25">
      <c r="A98" t="s">
        <v>404</v>
      </c>
      <c r="B98" t="s">
        <v>405</v>
      </c>
      <c r="C98" t="s">
        <v>187</v>
      </c>
      <c r="G98" t="s">
        <v>406</v>
      </c>
      <c r="H98">
        <v>66082172</v>
      </c>
      <c r="I98" t="str">
        <f>HYPERLINK("bbg://screens/bbls%20DD%20X1Q6OIM5N4O2","BBLS DD X1Q6OIM5N4O2")</f>
        <v>BBLS DD X1Q6OIM5N4O2</v>
      </c>
    </row>
    <row r="99" spans="1:9" x14ac:dyDescent="0.25">
      <c r="A99" t="s">
        <v>407</v>
      </c>
      <c r="B99" t="s">
        <v>408</v>
      </c>
      <c r="C99" t="s">
        <v>409</v>
      </c>
      <c r="F99" t="s">
        <v>410</v>
      </c>
      <c r="G99" t="s">
        <v>411</v>
      </c>
      <c r="H99">
        <v>50202172</v>
      </c>
      <c r="I99" t="str">
        <f>HYPERLINK("bbg://screens/bbls%20DD%20X1Q6OILM1782","BBLS DD X1Q6OILM1782")</f>
        <v>BBLS DD X1Q6OILM1782</v>
      </c>
    </row>
    <row r="100" spans="1:9" x14ac:dyDescent="0.25">
      <c r="A100" t="s">
        <v>412</v>
      </c>
      <c r="B100" t="s">
        <v>413</v>
      </c>
      <c r="C100" t="s">
        <v>414</v>
      </c>
      <c r="E100" t="s">
        <v>415</v>
      </c>
      <c r="F100" t="s">
        <v>416</v>
      </c>
      <c r="G100" t="s">
        <v>417</v>
      </c>
      <c r="H100">
        <v>70893447</v>
      </c>
      <c r="I100" t="str">
        <f>HYPERLINK("bbg://screens/bbls%20DD%20X1Q6OILL5U82","BBLS DD X1Q6OILL5U82")</f>
        <v>BBLS DD X1Q6OILL5U82</v>
      </c>
    </row>
    <row r="101" spans="1:9" x14ac:dyDescent="0.25">
      <c r="A101" t="s">
        <v>418</v>
      </c>
      <c r="B101" t="s">
        <v>419</v>
      </c>
      <c r="C101" t="s">
        <v>420</v>
      </c>
      <c r="G101" t="s">
        <v>421</v>
      </c>
      <c r="H101">
        <v>104800</v>
      </c>
      <c r="I101" t="str">
        <f>HYPERLINK("bbg://screens/bbls%20DD%20X1Q6OIKJ69O2","BBLS DD X1Q6OIKJ69O2")</f>
        <v>BBLS DD X1Q6OIKJ69O2</v>
      </c>
    </row>
    <row r="102" spans="1:9" x14ac:dyDescent="0.25">
      <c r="A102" t="s">
        <v>422</v>
      </c>
      <c r="B102" t="s">
        <v>419</v>
      </c>
      <c r="C102" t="s">
        <v>423</v>
      </c>
      <c r="G102" t="s">
        <v>424</v>
      </c>
      <c r="H102">
        <v>51179975</v>
      </c>
      <c r="I102" t="str">
        <f>HYPERLINK("bbg://screens/bbls%20DD%20X1Q6OIKI78O2","BBLS DD X1Q6OIKI78O2")</f>
        <v>BBLS DD X1Q6OIKI78O2</v>
      </c>
    </row>
    <row r="103" spans="1:9" x14ac:dyDescent="0.25">
      <c r="A103" t="s">
        <v>425</v>
      </c>
      <c r="B103" t="s">
        <v>426</v>
      </c>
      <c r="C103" t="s">
        <v>427</v>
      </c>
      <c r="G103" t="s">
        <v>428</v>
      </c>
      <c r="H103">
        <v>70869129</v>
      </c>
      <c r="I103" t="str">
        <f>HYPERLINK("bbg://screens/bbls%20DD%20X1Q6OIK26N82","BBLS DD X1Q6OIK26N82")</f>
        <v>BBLS DD X1Q6OIK26N82</v>
      </c>
    </row>
    <row r="104" spans="1:9" x14ac:dyDescent="0.25">
      <c r="A104" t="s">
        <v>429</v>
      </c>
      <c r="B104" t="s">
        <v>426</v>
      </c>
      <c r="C104" t="s">
        <v>430</v>
      </c>
      <c r="G104" t="s">
        <v>431</v>
      </c>
      <c r="H104">
        <v>46109472</v>
      </c>
      <c r="I104" t="str">
        <f>HYPERLINK("bbg://screens/bbls%20DD%20X1Q6OIK1NT82","BBLS DD X1Q6OIK1NT82")</f>
        <v>BBLS DD X1Q6OIK1NT82</v>
      </c>
    </row>
    <row r="105" spans="1:9" x14ac:dyDescent="0.25">
      <c r="A105" t="s">
        <v>432</v>
      </c>
      <c r="B105" t="s">
        <v>433</v>
      </c>
      <c r="C105" t="s">
        <v>434</v>
      </c>
      <c r="E105" t="s">
        <v>435</v>
      </c>
      <c r="F105" t="s">
        <v>436</v>
      </c>
      <c r="G105" t="s">
        <v>437</v>
      </c>
      <c r="H105">
        <v>70867790</v>
      </c>
      <c r="I105" t="str">
        <f>HYPERLINK("bbg://screens/bbls%20DD%20X1Q6OIJLDJO2","BBLS DD X1Q6OIJLDJO2")</f>
        <v>BBLS DD X1Q6OIJLDJO2</v>
      </c>
    </row>
    <row r="106" spans="1:9" x14ac:dyDescent="0.25">
      <c r="A106" t="s">
        <v>438</v>
      </c>
      <c r="B106" t="s">
        <v>439</v>
      </c>
      <c r="C106" t="s">
        <v>440</v>
      </c>
      <c r="G106" t="s">
        <v>441</v>
      </c>
      <c r="H106">
        <v>70854368</v>
      </c>
      <c r="I106" t="str">
        <f>HYPERLINK("bbg://screens/bbls%20DD%20X1Q6OIIUEF82","BBLS DD X1Q6OIIUEF82")</f>
        <v>BBLS DD X1Q6OIIUEF82</v>
      </c>
    </row>
    <row r="107" spans="1:9" x14ac:dyDescent="0.25">
      <c r="A107" t="s">
        <v>442</v>
      </c>
      <c r="B107" t="s">
        <v>439</v>
      </c>
      <c r="C107" t="s">
        <v>443</v>
      </c>
      <c r="F107" t="s">
        <v>444</v>
      </c>
      <c r="G107" t="s">
        <v>445</v>
      </c>
      <c r="H107">
        <v>65060614</v>
      </c>
      <c r="I107" t="str">
        <f>HYPERLINK("bbg://screens/bbls%20DD%20X1Q6OIIU7FO2","BBLS DD X1Q6OIIU7FO2")</f>
        <v>BBLS DD X1Q6OIIU7FO2</v>
      </c>
    </row>
    <row r="108" spans="1:9" x14ac:dyDescent="0.25">
      <c r="A108" t="s">
        <v>446</v>
      </c>
      <c r="B108" t="s">
        <v>447</v>
      </c>
      <c r="C108" t="s">
        <v>448</v>
      </c>
      <c r="D108" t="s">
        <v>331</v>
      </c>
      <c r="E108" t="s">
        <v>449</v>
      </c>
      <c r="F108" t="s">
        <v>450</v>
      </c>
      <c r="G108" t="s">
        <v>451</v>
      </c>
      <c r="H108">
        <v>69566189</v>
      </c>
      <c r="I108" t="str">
        <f>HYPERLINK("bbg://screens/bbls%20DD%20X1Q6OIIJ8H82","BBLS DD X1Q6OIIJ8H82")</f>
        <v>BBLS DD X1Q6OIIJ8H82</v>
      </c>
    </row>
    <row r="109" spans="1:9" x14ac:dyDescent="0.25">
      <c r="A109" t="s">
        <v>452</v>
      </c>
      <c r="B109" t="s">
        <v>447</v>
      </c>
      <c r="C109" t="s">
        <v>453</v>
      </c>
      <c r="D109" t="s">
        <v>29</v>
      </c>
      <c r="F109" t="s">
        <v>454</v>
      </c>
      <c r="G109" t="s">
        <v>455</v>
      </c>
      <c r="H109">
        <v>24876143</v>
      </c>
      <c r="I109" t="str">
        <f>HYPERLINK("bbg://screens/bbls%20DD%20X1Q6OIILEV82","BBLS DD X1Q6OIILEV82")</f>
        <v>BBLS DD X1Q6OIILEV82</v>
      </c>
    </row>
    <row r="110" spans="1:9" x14ac:dyDescent="0.25">
      <c r="A110" t="s">
        <v>456</v>
      </c>
      <c r="B110" t="s">
        <v>457</v>
      </c>
      <c r="C110" t="s">
        <v>458</v>
      </c>
      <c r="E110" t="s">
        <v>459</v>
      </c>
      <c r="F110" t="s">
        <v>460</v>
      </c>
      <c r="G110" t="s">
        <v>461</v>
      </c>
      <c r="H110">
        <v>70826221</v>
      </c>
      <c r="I110" t="str">
        <f>HYPERLINK("bbg://screens/bbls%20DD%20X1Q6OIIEMHO2","BBLS DD X1Q6OIIEMHO2")</f>
        <v>BBLS DD X1Q6OIIEMHO2</v>
      </c>
    </row>
    <row r="111" spans="1:9" x14ac:dyDescent="0.25">
      <c r="A111" t="s">
        <v>462</v>
      </c>
      <c r="B111" t="s">
        <v>463</v>
      </c>
      <c r="C111" t="s">
        <v>51</v>
      </c>
      <c r="G111" t="s">
        <v>464</v>
      </c>
      <c r="H111">
        <v>70824450</v>
      </c>
      <c r="I111" t="str">
        <f>HYPERLINK("bbg://screens/bbls%20DD%20X1Q6OIHTIG82","BBLS DD X1Q6OIHTIG82")</f>
        <v>BBLS DD X1Q6OIHTIG82</v>
      </c>
    </row>
    <row r="112" spans="1:9" x14ac:dyDescent="0.25">
      <c r="A112" t="s">
        <v>465</v>
      </c>
      <c r="B112" t="s">
        <v>466</v>
      </c>
      <c r="C112" t="s">
        <v>467</v>
      </c>
      <c r="E112" t="s">
        <v>468</v>
      </c>
      <c r="F112" t="s">
        <v>469</v>
      </c>
      <c r="G112" t="s">
        <v>470</v>
      </c>
      <c r="H112">
        <v>38750070</v>
      </c>
      <c r="I112" t="str">
        <f>HYPERLINK("bbg://screens/bbls%20DD%20X1Q6OIHAFCO2","BBLS DD X1Q6OIHAFCO2")</f>
        <v>BBLS DD X1Q6OIHAFCO2</v>
      </c>
    </row>
    <row r="113" spans="1:9" x14ac:dyDescent="0.25">
      <c r="A113" t="s">
        <v>471</v>
      </c>
      <c r="B113" t="s">
        <v>472</v>
      </c>
      <c r="C113" t="s">
        <v>473</v>
      </c>
      <c r="G113" t="s">
        <v>474</v>
      </c>
      <c r="H113">
        <v>70819242</v>
      </c>
      <c r="I113" t="str">
        <f>HYPERLINK("bbg://screens/bbls%20DD%20X1Q6OIH20282","BBLS DD X1Q6OIH20282")</f>
        <v>BBLS DD X1Q6OIH20282</v>
      </c>
    </row>
    <row r="114" spans="1:9" x14ac:dyDescent="0.25">
      <c r="A114" t="s">
        <v>475</v>
      </c>
      <c r="B114" t="s">
        <v>472</v>
      </c>
      <c r="C114" t="s">
        <v>335</v>
      </c>
      <c r="G114" t="s">
        <v>476</v>
      </c>
      <c r="H114">
        <v>70819233</v>
      </c>
      <c r="I114" t="str">
        <f>HYPERLINK("bbg://screens/bbls%20DD%20X1Q6OIH1NFO2","BBLS DD X1Q6OIH1NFO2")</f>
        <v>BBLS DD X1Q6OIH1NFO2</v>
      </c>
    </row>
    <row r="115" spans="1:9" x14ac:dyDescent="0.25">
      <c r="A115" t="s">
        <v>477</v>
      </c>
      <c r="B115" t="s">
        <v>478</v>
      </c>
      <c r="C115" t="s">
        <v>479</v>
      </c>
      <c r="F115" t="s">
        <v>480</v>
      </c>
      <c r="G115" t="s">
        <v>481</v>
      </c>
      <c r="H115">
        <v>70819262</v>
      </c>
      <c r="I115" t="str">
        <f>HYPERLINK("bbg://screens/bbls%20DD%20X1Q6OIGRS9O2","BBLS DD X1Q6OIGRS9O2")</f>
        <v>BBLS DD X1Q6OIGRS9O2</v>
      </c>
    </row>
    <row r="116" spans="1:9" x14ac:dyDescent="0.25">
      <c r="A116" t="s">
        <v>482</v>
      </c>
      <c r="B116" t="s">
        <v>483</v>
      </c>
      <c r="C116" t="s">
        <v>484</v>
      </c>
      <c r="E116" t="s">
        <v>485</v>
      </c>
      <c r="F116" t="s">
        <v>486</v>
      </c>
      <c r="G116" t="s">
        <v>487</v>
      </c>
      <c r="H116">
        <v>70813877</v>
      </c>
      <c r="I116" t="str">
        <f>HYPERLINK("bbg://screens/bbls%20DD%20X1Q6OIGCBV82","BBLS DD X1Q6OIGCBV82")</f>
        <v>BBLS DD X1Q6OIGCBV82</v>
      </c>
    </row>
    <row r="117" spans="1:9" x14ac:dyDescent="0.25">
      <c r="A117" t="s">
        <v>488</v>
      </c>
      <c r="B117" t="s">
        <v>483</v>
      </c>
      <c r="C117" t="s">
        <v>177</v>
      </c>
      <c r="E117" t="s">
        <v>489</v>
      </c>
      <c r="F117" t="s">
        <v>490</v>
      </c>
      <c r="G117" t="s">
        <v>491</v>
      </c>
      <c r="H117">
        <v>42058638</v>
      </c>
      <c r="I117" t="str">
        <f>HYPERLINK("bbg://screens/bbls%20DD%20X1Q6OIGB17O2","BBLS DD X1Q6OIGB17O2")</f>
        <v>BBLS DD X1Q6OIGB17O2</v>
      </c>
    </row>
    <row r="118" spans="1:9" x14ac:dyDescent="0.25">
      <c r="A118" t="s">
        <v>492</v>
      </c>
      <c r="B118" t="s">
        <v>493</v>
      </c>
      <c r="C118" t="s">
        <v>494</v>
      </c>
      <c r="F118" t="s">
        <v>495</v>
      </c>
      <c r="G118" t="s">
        <v>496</v>
      </c>
      <c r="H118">
        <v>39480464</v>
      </c>
      <c r="I118" t="str">
        <f>HYPERLINK("bbg://screens/bbls%20DD%20X1Q6OIFUPUO2","BBLS DD X1Q6OIFUPUO2")</f>
        <v>BBLS DD X1Q6OIFUPUO2</v>
      </c>
    </row>
    <row r="119" spans="1:9" x14ac:dyDescent="0.25">
      <c r="A119" t="s">
        <v>497</v>
      </c>
      <c r="B119" t="s">
        <v>498</v>
      </c>
      <c r="C119" t="s">
        <v>353</v>
      </c>
      <c r="F119" t="s">
        <v>499</v>
      </c>
      <c r="G119" t="s">
        <v>500</v>
      </c>
      <c r="H119">
        <v>33885645</v>
      </c>
      <c r="I119" t="str">
        <f>HYPERLINK("bbg://screens/bbls%20DD%20X1Q6OIFPSDO2","BBLS DD X1Q6OIFPSDO2")</f>
        <v>BBLS DD X1Q6OIFPSDO2</v>
      </c>
    </row>
    <row r="120" spans="1:9" x14ac:dyDescent="0.25">
      <c r="A120" t="s">
        <v>501</v>
      </c>
      <c r="B120" t="s">
        <v>498</v>
      </c>
      <c r="C120" t="s">
        <v>15</v>
      </c>
      <c r="E120" t="s">
        <v>502</v>
      </c>
      <c r="F120" t="s">
        <v>503</v>
      </c>
      <c r="G120" t="s">
        <v>504</v>
      </c>
      <c r="H120">
        <v>70805098</v>
      </c>
      <c r="I120" t="str">
        <f>HYPERLINK("bbg://screens/bbls%20DD%20X1Q6OIFLQ382","BBLS DD X1Q6OIFLQ382")</f>
        <v>BBLS DD X1Q6OIFLQ382</v>
      </c>
    </row>
    <row r="121" spans="1:9" x14ac:dyDescent="0.25">
      <c r="A121" t="s">
        <v>505</v>
      </c>
      <c r="B121" t="s">
        <v>506</v>
      </c>
      <c r="C121" t="s">
        <v>507</v>
      </c>
      <c r="G121" t="s">
        <v>508</v>
      </c>
      <c r="H121">
        <v>70786762</v>
      </c>
      <c r="I121" t="str">
        <f>HYPERLINK("bbg://screens/bbls%20DD%20X1Q6OIF70U82","BBLS DD X1Q6OIF70U82")</f>
        <v>BBLS DD X1Q6OIF70U82</v>
      </c>
    </row>
    <row r="122" spans="1:9" x14ac:dyDescent="0.25">
      <c r="A122" t="s">
        <v>509</v>
      </c>
      <c r="B122" t="s">
        <v>510</v>
      </c>
      <c r="C122" t="s">
        <v>511</v>
      </c>
      <c r="G122" t="s">
        <v>512</v>
      </c>
      <c r="H122">
        <v>32508651</v>
      </c>
      <c r="I122" t="str">
        <f>HYPERLINK("bbg://screens/bbls%20DD%20X1Q6OIEEC582","BBLS DD X1Q6OIEEC582")</f>
        <v>BBLS DD X1Q6OIEEC582</v>
      </c>
    </row>
    <row r="123" spans="1:9" x14ac:dyDescent="0.25">
      <c r="A123" t="s">
        <v>513</v>
      </c>
      <c r="B123" t="s">
        <v>514</v>
      </c>
      <c r="C123" t="s">
        <v>515</v>
      </c>
      <c r="G123" t="s">
        <v>516</v>
      </c>
      <c r="H123">
        <v>43275630</v>
      </c>
      <c r="I123" t="str">
        <f>HYPERLINK("bbg://screens/bbls%20DD%20X1Q6OIBRHT82","BBLS DD X1Q6OIBRHT82")</f>
        <v>BBLS DD X1Q6OIBRHT82</v>
      </c>
    </row>
    <row r="124" spans="1:9" x14ac:dyDescent="0.25">
      <c r="A124" t="s">
        <v>517</v>
      </c>
      <c r="B124" t="s">
        <v>518</v>
      </c>
      <c r="C124" t="s">
        <v>51</v>
      </c>
      <c r="G124" t="s">
        <v>519</v>
      </c>
      <c r="H124">
        <v>70768293</v>
      </c>
      <c r="I124" t="str">
        <f>HYPERLINK("bbg://screens/bbls%20DD%20X1Q6OIBAB682","BBLS DD X1Q6OIBAB682")</f>
        <v>BBLS DD X1Q6OIBAB682</v>
      </c>
    </row>
    <row r="125" spans="1:9" x14ac:dyDescent="0.25">
      <c r="A125" t="s">
        <v>520</v>
      </c>
      <c r="B125" t="s">
        <v>518</v>
      </c>
      <c r="C125" t="s">
        <v>343</v>
      </c>
      <c r="G125" t="s">
        <v>521</v>
      </c>
      <c r="H125">
        <v>70768262</v>
      </c>
      <c r="I125" t="str">
        <f>HYPERLINK("bbg://screens/bbls%20DD%20X1Q6OIB1A782","BBLS DD X1Q6OIB1A782")</f>
        <v>BBLS DD X1Q6OIB1A782</v>
      </c>
    </row>
    <row r="126" spans="1:9" x14ac:dyDescent="0.25">
      <c r="A126" t="s">
        <v>522</v>
      </c>
      <c r="B126" t="s">
        <v>523</v>
      </c>
      <c r="C126" t="s">
        <v>524</v>
      </c>
      <c r="E126" t="s">
        <v>525</v>
      </c>
      <c r="F126" t="s">
        <v>526</v>
      </c>
      <c r="G126" t="s">
        <v>527</v>
      </c>
      <c r="H126">
        <v>69420903</v>
      </c>
      <c r="I126" t="str">
        <f>HYPERLINK("bbg://screens/bbls%20DD%20X1Q6OIA55H82","BBLS DD X1Q6OIA55H82")</f>
        <v>BBLS DD X1Q6OIA55H82</v>
      </c>
    </row>
    <row r="127" spans="1:9" x14ac:dyDescent="0.25">
      <c r="A127" t="s">
        <v>528</v>
      </c>
      <c r="B127" t="s">
        <v>529</v>
      </c>
      <c r="C127" t="s">
        <v>530</v>
      </c>
      <c r="G127" t="s">
        <v>531</v>
      </c>
      <c r="H127">
        <v>70758154</v>
      </c>
      <c r="I127" t="str">
        <f>HYPERLINK("bbg://screens/bbls%20DD%20X1Q6OI9VLN82","BBLS DD X1Q6OI9VLN82")</f>
        <v>BBLS DD X1Q6OI9VLN82</v>
      </c>
    </row>
    <row r="128" spans="1:9" x14ac:dyDescent="0.25">
      <c r="A128" t="s">
        <v>532</v>
      </c>
      <c r="B128" t="s">
        <v>529</v>
      </c>
      <c r="C128" t="s">
        <v>533</v>
      </c>
      <c r="G128" t="s">
        <v>534</v>
      </c>
      <c r="H128">
        <v>70756459</v>
      </c>
      <c r="I128" t="str">
        <f>HYPERLINK("bbg://screens/bbls%20DD%20X1Q6OI9RF082","BBLS DD X1Q6OI9RF082")</f>
        <v>BBLS DD X1Q6OI9RF082</v>
      </c>
    </row>
    <row r="129" spans="1:9" x14ac:dyDescent="0.25">
      <c r="A129" t="s">
        <v>535</v>
      </c>
      <c r="B129" t="s">
        <v>536</v>
      </c>
      <c r="C129" t="s">
        <v>102</v>
      </c>
      <c r="G129" t="s">
        <v>537</v>
      </c>
      <c r="H129">
        <v>355317</v>
      </c>
      <c r="I129" t="str">
        <f>HYPERLINK("bbg://screens/bbls%20DD%20X1Q6OI7OEUO2","BBLS DD X1Q6OI7OEUO2")</f>
        <v>BBLS DD X1Q6OI7OEUO2</v>
      </c>
    </row>
    <row r="130" spans="1:9" x14ac:dyDescent="0.25">
      <c r="A130" t="s">
        <v>538</v>
      </c>
      <c r="B130" t="s">
        <v>539</v>
      </c>
      <c r="C130" t="s">
        <v>540</v>
      </c>
      <c r="G130" t="s">
        <v>541</v>
      </c>
      <c r="H130">
        <v>25702619</v>
      </c>
      <c r="I130" t="str">
        <f>HYPERLINK("bbg://screens/bbls%20DD%20X1Q6OI78N2O2","BBLS DD X1Q6OI78N2O2")</f>
        <v>BBLS DD X1Q6OI78N2O2</v>
      </c>
    </row>
    <row r="131" spans="1:9" x14ac:dyDescent="0.25">
      <c r="A131" t="s">
        <v>542</v>
      </c>
      <c r="B131" t="s">
        <v>543</v>
      </c>
      <c r="C131" t="s">
        <v>192</v>
      </c>
      <c r="E131" t="s">
        <v>544</v>
      </c>
      <c r="F131" t="s">
        <v>545</v>
      </c>
      <c r="G131" t="s">
        <v>546</v>
      </c>
      <c r="H131">
        <v>25515875</v>
      </c>
      <c r="I131" t="str">
        <f>HYPERLINK("bbg://screens/bbls%20DD%20X1Q6OI755482","BBLS DD X1Q6OI755482")</f>
        <v>BBLS DD X1Q6OI755482</v>
      </c>
    </row>
    <row r="132" spans="1:9" x14ac:dyDescent="0.25">
      <c r="A132" t="s">
        <v>547</v>
      </c>
      <c r="B132" t="s">
        <v>543</v>
      </c>
      <c r="C132" t="s">
        <v>548</v>
      </c>
      <c r="E132" t="s">
        <v>549</v>
      </c>
      <c r="F132" t="s">
        <v>550</v>
      </c>
      <c r="G132" t="s">
        <v>551</v>
      </c>
      <c r="H132">
        <v>344592</v>
      </c>
      <c r="I132" t="str">
        <f>HYPERLINK("bbg://screens/bbls%20DD%20X1Q6OI74OIO2","BBLS DD X1Q6OI74OIO2")</f>
        <v>BBLS DD X1Q6OI74OIO2</v>
      </c>
    </row>
    <row r="133" spans="1:9" x14ac:dyDescent="0.25">
      <c r="A133" t="s">
        <v>552</v>
      </c>
      <c r="B133" t="s">
        <v>553</v>
      </c>
      <c r="C133" t="s">
        <v>554</v>
      </c>
      <c r="F133" t="s">
        <v>555</v>
      </c>
      <c r="G133" t="s">
        <v>556</v>
      </c>
      <c r="H133">
        <v>70747097</v>
      </c>
      <c r="I133" t="str">
        <f>HYPERLINK("bbg://screens/bbls%20DD%20X1Q6OI6SDL82","BBLS DD X1Q6OI6SDL82")</f>
        <v>BBLS DD X1Q6OI6SDL82</v>
      </c>
    </row>
    <row r="134" spans="1:9" x14ac:dyDescent="0.25">
      <c r="A134" t="s">
        <v>557</v>
      </c>
      <c r="B134" t="s">
        <v>558</v>
      </c>
      <c r="C134" t="s">
        <v>559</v>
      </c>
      <c r="G134" t="s">
        <v>560</v>
      </c>
      <c r="H134">
        <v>70743834</v>
      </c>
      <c r="I134" t="str">
        <f>HYPERLINK("bbg://screens/bbls%20DD%20X1Q6OI4KIR82","BBLS DD X1Q6OI4KIR82")</f>
        <v>BBLS DD X1Q6OI4KIR82</v>
      </c>
    </row>
    <row r="135" spans="1:9" x14ac:dyDescent="0.25">
      <c r="A135" t="s">
        <v>561</v>
      </c>
      <c r="B135" t="s">
        <v>562</v>
      </c>
      <c r="C135" t="s">
        <v>563</v>
      </c>
      <c r="F135" t="s">
        <v>564</v>
      </c>
      <c r="G135" t="s">
        <v>565</v>
      </c>
      <c r="H135">
        <v>41411908</v>
      </c>
      <c r="I135" t="str">
        <f>HYPERLINK("bbg://screens/bbls%20DD%20X1Q6OHO9KF82","BBLS DD X1Q6OHO9KF82")</f>
        <v>BBLS DD X1Q6OHO9KF82</v>
      </c>
    </row>
    <row r="136" spans="1:9" x14ac:dyDescent="0.25">
      <c r="A136" t="s">
        <v>566</v>
      </c>
      <c r="B136" t="s">
        <v>567</v>
      </c>
      <c r="C136" t="s">
        <v>379</v>
      </c>
      <c r="E136" t="s">
        <v>568</v>
      </c>
      <c r="F136" t="s">
        <v>569</v>
      </c>
      <c r="G136" t="s">
        <v>570</v>
      </c>
      <c r="H136">
        <v>43080132</v>
      </c>
      <c r="I136" t="str">
        <f>HYPERLINK("bbg://screens/bbls%20DD%20X1Q6OHM9JM82","BBLS DD X1Q6OHM9JM82")</f>
        <v>BBLS DD X1Q6OHM9JM82</v>
      </c>
    </row>
    <row r="137" spans="1:9" x14ac:dyDescent="0.25">
      <c r="A137" t="s">
        <v>571</v>
      </c>
      <c r="B137" t="s">
        <v>572</v>
      </c>
      <c r="C137" t="s">
        <v>573</v>
      </c>
      <c r="G137" t="s">
        <v>574</v>
      </c>
      <c r="H137">
        <v>59187076</v>
      </c>
      <c r="I137" t="str">
        <f>HYPERLINK("bbg://screens/bbls%20DD%20X1Q6OHLJNB82","BBLS DD X1Q6OHLJNB82")</f>
        <v>BBLS DD X1Q6OHLJNB82</v>
      </c>
    </row>
    <row r="138" spans="1:9" x14ac:dyDescent="0.25">
      <c r="A138" t="s">
        <v>575</v>
      </c>
      <c r="B138" t="s">
        <v>576</v>
      </c>
      <c r="C138" t="s">
        <v>577</v>
      </c>
      <c r="G138" t="s">
        <v>578</v>
      </c>
      <c r="H138">
        <v>70680253</v>
      </c>
      <c r="I138" t="str">
        <f>HYPERLINK("bbg://screens/bbls%20DD%20X1Q6OHBSI2O2","BBLS DD X1Q6OHBSI2O2")</f>
        <v>BBLS DD X1Q6OHBSI2O2</v>
      </c>
    </row>
    <row r="139" spans="1:9" x14ac:dyDescent="0.25">
      <c r="A139" t="s">
        <v>579</v>
      </c>
      <c r="B139" t="s">
        <v>580</v>
      </c>
      <c r="C139" t="s">
        <v>458</v>
      </c>
      <c r="G139" t="s">
        <v>581</v>
      </c>
      <c r="H139">
        <v>70677439</v>
      </c>
      <c r="I139" t="str">
        <f>HYPERLINK("bbg://screens/bbls%20DD%20X1Q6OHAIEG82","BBLS DD X1Q6OHAIEG82")</f>
        <v>BBLS DD X1Q6OHAIEG82</v>
      </c>
    </row>
    <row r="140" spans="1:9" x14ac:dyDescent="0.25">
      <c r="A140" t="s">
        <v>582</v>
      </c>
      <c r="B140" t="s">
        <v>583</v>
      </c>
      <c r="C140" t="s">
        <v>573</v>
      </c>
      <c r="E140" t="s">
        <v>584</v>
      </c>
      <c r="F140" t="s">
        <v>585</v>
      </c>
      <c r="G140" t="s">
        <v>586</v>
      </c>
      <c r="H140">
        <v>65547937</v>
      </c>
      <c r="I140" t="str">
        <f>HYPERLINK("bbg://screens/bbls%20DD%20X1Q6OH8LLFO2","BBLS DD X1Q6OH8LLFO2")</f>
        <v>BBLS DD X1Q6OH8LLFO2</v>
      </c>
    </row>
    <row r="141" spans="1:9" x14ac:dyDescent="0.25">
      <c r="A141" t="s">
        <v>587</v>
      </c>
      <c r="B141" t="s">
        <v>588</v>
      </c>
      <c r="C141" t="s">
        <v>589</v>
      </c>
      <c r="G141" t="s">
        <v>590</v>
      </c>
      <c r="H141">
        <v>70665221</v>
      </c>
      <c r="I141" t="str">
        <f>HYPERLINK("bbg://screens/bbls%20DD%20X1Q6OH54N7O2","BBLS DD X1Q6OH54N7O2")</f>
        <v>BBLS DD X1Q6OH54N7O2</v>
      </c>
    </row>
    <row r="142" spans="1:9" x14ac:dyDescent="0.25">
      <c r="A142" t="s">
        <v>591</v>
      </c>
      <c r="B142" t="s">
        <v>592</v>
      </c>
      <c r="C142" t="s">
        <v>217</v>
      </c>
      <c r="E142" t="s">
        <v>593</v>
      </c>
      <c r="F142" t="s">
        <v>594</v>
      </c>
      <c r="G142" t="s">
        <v>595</v>
      </c>
      <c r="H142">
        <v>69412370</v>
      </c>
      <c r="I142" t="str">
        <f>HYPERLINK("bbg://screens/bbls%20DD%20X1Q6OH3EQK82","BBLS DD X1Q6OH3EQK82")</f>
        <v>BBLS DD X1Q6OH3EQK82</v>
      </c>
    </row>
    <row r="143" spans="1:9" x14ac:dyDescent="0.25">
      <c r="A143" t="s">
        <v>596</v>
      </c>
      <c r="B143" t="s">
        <v>597</v>
      </c>
      <c r="C143" t="s">
        <v>161</v>
      </c>
      <c r="G143" t="s">
        <v>598</v>
      </c>
      <c r="H143">
        <v>70653044</v>
      </c>
      <c r="I143" t="str">
        <f>HYPERLINK("bbg://screens/bbls%20DD%20X1Q6OGTQFI82","BBLS DD X1Q6OGTQFI82")</f>
        <v>BBLS DD X1Q6OGTQFI82</v>
      </c>
    </row>
    <row r="144" spans="1:9" x14ac:dyDescent="0.25">
      <c r="A144" t="s">
        <v>599</v>
      </c>
      <c r="B144" t="s">
        <v>600</v>
      </c>
      <c r="C144" t="s">
        <v>15</v>
      </c>
      <c r="F144" t="s">
        <v>601</v>
      </c>
      <c r="G144" t="s">
        <v>602</v>
      </c>
      <c r="H144">
        <v>36300816</v>
      </c>
      <c r="I144" t="str">
        <f>HYPERLINK("bbg://screens/bbls%20DD%20X1Q6OGSOPTO2","BBLS DD X1Q6OGSOPTO2")</f>
        <v>BBLS DD X1Q6OGSOPTO2</v>
      </c>
    </row>
    <row r="145" spans="1:9" x14ac:dyDescent="0.25">
      <c r="A145" t="s">
        <v>603</v>
      </c>
      <c r="B145" t="s">
        <v>604</v>
      </c>
      <c r="C145" t="s">
        <v>177</v>
      </c>
      <c r="G145" t="s">
        <v>605</v>
      </c>
      <c r="H145">
        <v>18391663</v>
      </c>
      <c r="I145" t="str">
        <f>HYPERLINK("bbg://screens/bbls%20DD%20X1Q6OGGGG182","BBLS DD X1Q6OGGGG182")</f>
        <v>BBLS DD X1Q6OGGGG182</v>
      </c>
    </row>
    <row r="146" spans="1:9" x14ac:dyDescent="0.25">
      <c r="A146" t="s">
        <v>606</v>
      </c>
      <c r="B146" t="s">
        <v>607</v>
      </c>
      <c r="C146" t="s">
        <v>608</v>
      </c>
      <c r="G146" t="s">
        <v>609</v>
      </c>
      <c r="H146">
        <v>19506007</v>
      </c>
      <c r="I146" t="str">
        <f>HYPERLINK("bbg://screens/bbls%20DD%20X1Q6OG6BHP82","BBLS DD X1Q6OG6BHP82")</f>
        <v>BBLS DD X1Q6OG6BHP82</v>
      </c>
    </row>
    <row r="147" spans="1:9" x14ac:dyDescent="0.25">
      <c r="A147" t="s">
        <v>610</v>
      </c>
      <c r="B147" t="s">
        <v>611</v>
      </c>
      <c r="C147" t="s">
        <v>612</v>
      </c>
      <c r="G147" t="s">
        <v>613</v>
      </c>
      <c r="H147">
        <v>17394873</v>
      </c>
      <c r="I147" t="str">
        <f>HYPERLINK("bbg://screens/bbls%20DD%20X1Q6OG16JIO2","BBLS DD X1Q6OG16JIO2")</f>
        <v>BBLS DD X1Q6OG16JIO2</v>
      </c>
    </row>
    <row r="148" spans="1:9" x14ac:dyDescent="0.25">
      <c r="A148" t="s">
        <v>614</v>
      </c>
      <c r="B148" t="s">
        <v>615</v>
      </c>
      <c r="C148" t="s">
        <v>616</v>
      </c>
      <c r="F148" t="s">
        <v>617</v>
      </c>
      <c r="G148" t="s">
        <v>618</v>
      </c>
      <c r="H148">
        <v>65123158</v>
      </c>
      <c r="I148" t="str">
        <f>HYPERLINK("bbg://screens/bbls%20DD%20X1Q6OFU128O2","BBLS DD X1Q6OFU128O2")</f>
        <v>BBLS DD X1Q6OFU128O2</v>
      </c>
    </row>
    <row r="149" spans="1:9" x14ac:dyDescent="0.25">
      <c r="A149" t="s">
        <v>619</v>
      </c>
      <c r="B149" t="s">
        <v>620</v>
      </c>
      <c r="C149" t="s">
        <v>621</v>
      </c>
      <c r="G149" t="s">
        <v>622</v>
      </c>
      <c r="H149">
        <v>23987674</v>
      </c>
      <c r="I149" t="str">
        <f>HYPERLINK("bbg://screens/bbls%20DD%20X1Q6OFN55RO2","BBLS DD X1Q6OFN55RO2")</f>
        <v>BBLS DD X1Q6OFN55RO2</v>
      </c>
    </row>
    <row r="150" spans="1:9" x14ac:dyDescent="0.25">
      <c r="A150" t="s">
        <v>623</v>
      </c>
      <c r="B150" t="s">
        <v>624</v>
      </c>
      <c r="C150" t="s">
        <v>161</v>
      </c>
      <c r="F150" t="s">
        <v>625</v>
      </c>
      <c r="G150" t="s">
        <v>626</v>
      </c>
      <c r="H150">
        <v>58096943</v>
      </c>
      <c r="I150" t="str">
        <f>HYPERLINK("bbg://screens/bbls%20DD%20X1Q6OFMUV7O2","BBLS DD X1Q6OFMUV7O2")</f>
        <v>BBLS DD X1Q6OFMUV7O2</v>
      </c>
    </row>
    <row r="151" spans="1:9" x14ac:dyDescent="0.25">
      <c r="A151" t="s">
        <v>627</v>
      </c>
      <c r="B151" t="s">
        <v>628</v>
      </c>
      <c r="C151" t="s">
        <v>233</v>
      </c>
      <c r="G151" t="s">
        <v>629</v>
      </c>
      <c r="H151">
        <v>69571937</v>
      </c>
      <c r="I151" t="str">
        <f>HYPERLINK("bbg://screens/bbls%20DD%20X1Q6OFJQP782","BBLS DD X1Q6OFJQP782")</f>
        <v>BBLS DD X1Q6OFJQP782</v>
      </c>
    </row>
    <row r="152" spans="1:9" x14ac:dyDescent="0.25">
      <c r="A152" t="s">
        <v>630</v>
      </c>
      <c r="B152" t="s">
        <v>631</v>
      </c>
      <c r="C152" t="s">
        <v>632</v>
      </c>
      <c r="G152" t="s">
        <v>633</v>
      </c>
      <c r="H152">
        <v>52402217</v>
      </c>
      <c r="I152" t="str">
        <f>HYPERLINK("bbg://screens/bbls%20DD%20X1Q6OFI7PQO2","BBLS DD X1Q6OFI7PQO2")</f>
        <v>BBLS DD X1Q6OFI7PQO2</v>
      </c>
    </row>
    <row r="153" spans="1:9" x14ac:dyDescent="0.25">
      <c r="A153" t="s">
        <v>634</v>
      </c>
      <c r="B153" t="s">
        <v>635</v>
      </c>
      <c r="C153" t="s">
        <v>636</v>
      </c>
      <c r="D153" t="s">
        <v>25</v>
      </c>
      <c r="F153" t="s">
        <v>637</v>
      </c>
      <c r="G153" t="s">
        <v>638</v>
      </c>
      <c r="H153">
        <v>70566384</v>
      </c>
      <c r="I153" t="str">
        <f>HYPERLINK("bbg://screens/bbls%20DD%20X1Q6OFD7IPO2","BBLS DD X1Q6OFD7IPO2")</f>
        <v>BBLS DD X1Q6OFD7IPO2</v>
      </c>
    </row>
    <row r="154" spans="1:9" x14ac:dyDescent="0.25">
      <c r="A154" t="s">
        <v>639</v>
      </c>
      <c r="B154" t="s">
        <v>640</v>
      </c>
      <c r="C154" t="s">
        <v>641</v>
      </c>
      <c r="F154" t="s">
        <v>642</v>
      </c>
      <c r="G154" t="s">
        <v>643</v>
      </c>
      <c r="H154">
        <v>69449100</v>
      </c>
      <c r="I154" t="str">
        <f>HYPERLINK("bbg://screens/bbls%20DD%20X1Q6OF89JFO2","BBLS DD X1Q6OF89JFO2")</f>
        <v>BBLS DD X1Q6OF89JFO2</v>
      </c>
    </row>
    <row r="155" spans="1:9" x14ac:dyDescent="0.25">
      <c r="A155" t="s">
        <v>644</v>
      </c>
      <c r="B155" t="s">
        <v>645</v>
      </c>
      <c r="C155" t="s">
        <v>15</v>
      </c>
      <c r="E155" t="s">
        <v>646</v>
      </c>
      <c r="F155" t="s">
        <v>647</v>
      </c>
      <c r="G155" t="s">
        <v>648</v>
      </c>
      <c r="H155">
        <v>70546399</v>
      </c>
      <c r="I155" t="str">
        <f>HYPERLINK("bbg://screens/bbls%20DD%20X1Q6OF2052O2","BBLS DD X1Q6OF2052O2")</f>
        <v>BBLS DD X1Q6OF2052O2</v>
      </c>
    </row>
    <row r="156" spans="1:9" x14ac:dyDescent="0.25">
      <c r="A156" t="s">
        <v>649</v>
      </c>
      <c r="B156" t="s">
        <v>650</v>
      </c>
      <c r="C156" t="s">
        <v>89</v>
      </c>
      <c r="G156" t="s">
        <v>651</v>
      </c>
      <c r="H156">
        <v>21502953</v>
      </c>
      <c r="I156" t="str">
        <f>HYPERLINK("bbg://screens/bbls%20DD%20X1Q6OF0RI6O2","BBLS DD X1Q6OF0RI6O2")</f>
        <v>BBLS DD X1Q6OF0RI6O2</v>
      </c>
    </row>
    <row r="157" spans="1:9" x14ac:dyDescent="0.25">
      <c r="A157" t="s">
        <v>652</v>
      </c>
      <c r="B157" t="s">
        <v>653</v>
      </c>
      <c r="C157" t="s">
        <v>654</v>
      </c>
      <c r="F157" t="s">
        <v>655</v>
      </c>
      <c r="G157" t="s">
        <v>656</v>
      </c>
      <c r="H157">
        <v>10511440</v>
      </c>
      <c r="I157" t="str">
        <f>HYPERLINK("bbg://screens/bbls%20DD%20X1Q6OEUV4NO2","BBLS DD X1Q6OEUV4NO2")</f>
        <v>BBLS DD X1Q6OEUV4NO2</v>
      </c>
    </row>
    <row r="158" spans="1:9" x14ac:dyDescent="0.25">
      <c r="A158" t="s">
        <v>657</v>
      </c>
      <c r="B158" t="s">
        <v>658</v>
      </c>
      <c r="C158" t="s">
        <v>15</v>
      </c>
      <c r="G158" t="s">
        <v>659</v>
      </c>
      <c r="H158">
        <v>70523475</v>
      </c>
      <c r="I158" t="str">
        <f>HYPERLINK("bbg://screens/bbls%20DD%20X1Q6OEUC8G82","BBLS DD X1Q6OEUC8G82")</f>
        <v>BBLS DD X1Q6OEUC8G82</v>
      </c>
    </row>
    <row r="159" spans="1:9" x14ac:dyDescent="0.25">
      <c r="A159" t="s">
        <v>660</v>
      </c>
      <c r="B159" t="s">
        <v>661</v>
      </c>
      <c r="C159" t="s">
        <v>177</v>
      </c>
      <c r="E159" t="s">
        <v>662</v>
      </c>
      <c r="F159" t="s">
        <v>663</v>
      </c>
      <c r="G159" t="s">
        <v>664</v>
      </c>
      <c r="H159">
        <v>68790953</v>
      </c>
      <c r="I159" t="str">
        <f>HYPERLINK("bbg://screens/bbls%20DD%20X1Q6OEUJ4282","BBLS DD X1Q6OEUJ4282")</f>
        <v>BBLS DD X1Q6OEUJ4282</v>
      </c>
    </row>
    <row r="160" spans="1:9" x14ac:dyDescent="0.25">
      <c r="A160" t="s">
        <v>665</v>
      </c>
      <c r="B160" t="s">
        <v>666</v>
      </c>
      <c r="C160" t="s">
        <v>667</v>
      </c>
      <c r="E160" t="s">
        <v>668</v>
      </c>
      <c r="F160" t="s">
        <v>669</v>
      </c>
      <c r="G160" t="s">
        <v>670</v>
      </c>
      <c r="H160">
        <v>38828372</v>
      </c>
      <c r="I160" t="str">
        <f>HYPERLINK("bbg://screens/bbls%20DD%20X1Q6OETHR782","BBLS DD X1Q6OETHR782")</f>
        <v>BBLS DD X1Q6OETHR782</v>
      </c>
    </row>
    <row r="161" spans="1:9" x14ac:dyDescent="0.25">
      <c r="A161" t="s">
        <v>671</v>
      </c>
      <c r="B161" t="s">
        <v>672</v>
      </c>
      <c r="C161" t="s">
        <v>673</v>
      </c>
      <c r="F161" t="s">
        <v>674</v>
      </c>
      <c r="G161" t="s">
        <v>675</v>
      </c>
      <c r="H161">
        <v>44603641</v>
      </c>
      <c r="I161" t="str">
        <f>HYPERLINK("bbg://screens/bbls%20DD%20X1Q6OET7TBO2","BBLS DD X1Q6OET7TBO2")</f>
        <v>BBLS DD X1Q6OET7TBO2</v>
      </c>
    </row>
    <row r="162" spans="1:9" x14ac:dyDescent="0.25">
      <c r="A162" t="s">
        <v>676</v>
      </c>
      <c r="B162" t="s">
        <v>677</v>
      </c>
      <c r="C162" t="s">
        <v>678</v>
      </c>
      <c r="E162" t="s">
        <v>679</v>
      </c>
      <c r="F162" t="s">
        <v>680</v>
      </c>
      <c r="G162" t="s">
        <v>681</v>
      </c>
      <c r="H162">
        <v>69743749</v>
      </c>
      <c r="I162" t="str">
        <f>HYPERLINK("bbg://screens/bbls%20DD%20X1Q6OET7E4O2","BBLS DD X1Q6OET7E4O2")</f>
        <v>BBLS DD X1Q6OET7E4O2</v>
      </c>
    </row>
    <row r="163" spans="1:9" x14ac:dyDescent="0.25">
      <c r="A163" t="s">
        <v>682</v>
      </c>
      <c r="B163" t="s">
        <v>683</v>
      </c>
      <c r="C163" t="s">
        <v>684</v>
      </c>
      <c r="D163" t="s">
        <v>628</v>
      </c>
      <c r="F163" t="s">
        <v>685</v>
      </c>
      <c r="G163" t="s">
        <v>686</v>
      </c>
      <c r="H163">
        <v>11701398</v>
      </c>
      <c r="I163" t="str">
        <f>HYPERLINK("bbg://screens/bbls%20DD%20X1Q6OES5EJ82","BBLS DD X1Q6OES5EJ82")</f>
        <v>BBLS DD X1Q6OES5EJ82</v>
      </c>
    </row>
    <row r="164" spans="1:9" x14ac:dyDescent="0.25">
      <c r="A164" t="s">
        <v>687</v>
      </c>
      <c r="B164" t="s">
        <v>688</v>
      </c>
      <c r="C164" t="s">
        <v>689</v>
      </c>
      <c r="E164" t="s">
        <v>690</v>
      </c>
      <c r="F164" t="s">
        <v>691</v>
      </c>
      <c r="G164" t="s">
        <v>692</v>
      </c>
      <c r="H164">
        <v>64235203</v>
      </c>
      <c r="I164" t="str">
        <f>HYPERLINK("bbg://screens/bbls%20DD%20X1Q6OERV7MO2","BBLS DD X1Q6OERV7MO2")</f>
        <v>BBLS DD X1Q6OERV7MO2</v>
      </c>
    </row>
    <row r="165" spans="1:9" x14ac:dyDescent="0.25">
      <c r="A165" t="s">
        <v>693</v>
      </c>
      <c r="B165" t="s">
        <v>694</v>
      </c>
      <c r="C165" t="s">
        <v>205</v>
      </c>
      <c r="F165" t="s">
        <v>695</v>
      </c>
      <c r="G165" t="s">
        <v>696</v>
      </c>
      <c r="H165">
        <v>1175643</v>
      </c>
      <c r="I165" t="str">
        <f>HYPERLINK("bbg://screens/bbls%20DD%20X1Q6OEQTBR82","BBLS DD X1Q6OEQTBR82")</f>
        <v>BBLS DD X1Q6OEQTBR82</v>
      </c>
    </row>
    <row r="166" spans="1:9" x14ac:dyDescent="0.25">
      <c r="A166" t="s">
        <v>697</v>
      </c>
      <c r="B166" t="s">
        <v>698</v>
      </c>
      <c r="C166" t="s">
        <v>699</v>
      </c>
      <c r="D166" t="s">
        <v>700</v>
      </c>
      <c r="G166" t="s">
        <v>701</v>
      </c>
      <c r="H166">
        <v>11337942</v>
      </c>
      <c r="I166" t="str">
        <f>HYPERLINK("bbg://screens/bbls%20DD%20X1Q6OEQ85C82","BBLS DD X1Q6OEQ85C82")</f>
        <v>BBLS DD X1Q6OEQ85C82</v>
      </c>
    </row>
    <row r="167" spans="1:9" x14ac:dyDescent="0.25">
      <c r="A167" t="s">
        <v>702</v>
      </c>
      <c r="B167" t="s">
        <v>703</v>
      </c>
      <c r="C167" t="s">
        <v>15</v>
      </c>
      <c r="E167" t="s">
        <v>704</v>
      </c>
      <c r="F167" t="s">
        <v>705</v>
      </c>
      <c r="G167" t="s">
        <v>706</v>
      </c>
      <c r="H167">
        <v>60577772</v>
      </c>
      <c r="I167" t="str">
        <f>HYPERLINK("bbg://screens/bbls%20DD%20X1Q6OEPD68O2","BBLS DD X1Q6OEPD68O2")</f>
        <v>BBLS DD X1Q6OEPD68O2</v>
      </c>
    </row>
    <row r="168" spans="1:9" x14ac:dyDescent="0.25">
      <c r="A168" t="s">
        <v>707</v>
      </c>
      <c r="B168" t="s">
        <v>708</v>
      </c>
      <c r="C168" t="s">
        <v>709</v>
      </c>
      <c r="G168" t="s">
        <v>710</v>
      </c>
      <c r="H168">
        <v>70479525</v>
      </c>
      <c r="I168" t="str">
        <f>HYPERLINK("bbg://screens/bbls%20DD%20X1Q6OEP9TKO2","BBLS DD X1Q6OEP9TKO2")</f>
        <v>BBLS DD X1Q6OEP9TKO2</v>
      </c>
    </row>
    <row r="169" spans="1:9" x14ac:dyDescent="0.25">
      <c r="A169" t="s">
        <v>711</v>
      </c>
      <c r="B169" t="s">
        <v>712</v>
      </c>
      <c r="C169" t="s">
        <v>51</v>
      </c>
      <c r="G169" t="s">
        <v>713</v>
      </c>
      <c r="H169">
        <v>62221875</v>
      </c>
      <c r="I169" t="str">
        <f>HYPERLINK("bbg://screens/bbls%20DD%20X1Q6OEP3DD82","BBLS DD X1Q6OEP3DD82")</f>
        <v>BBLS DD X1Q6OEP3DD82</v>
      </c>
    </row>
    <row r="170" spans="1:9" x14ac:dyDescent="0.25">
      <c r="A170" t="s">
        <v>714</v>
      </c>
      <c r="B170" t="s">
        <v>715</v>
      </c>
      <c r="C170" t="s">
        <v>716</v>
      </c>
      <c r="E170" t="s">
        <v>717</v>
      </c>
      <c r="F170" t="s">
        <v>718</v>
      </c>
      <c r="G170" t="s">
        <v>719</v>
      </c>
      <c r="H170">
        <v>67841716</v>
      </c>
      <c r="I170" t="str">
        <f>HYPERLINK("bbg://screens/bbls%20DD%20X1Q6OENVVE82","BBLS DD X1Q6OENVVE82")</f>
        <v>BBLS DD X1Q6OENVVE82</v>
      </c>
    </row>
    <row r="171" spans="1:9" x14ac:dyDescent="0.25">
      <c r="A171" t="s">
        <v>720</v>
      </c>
      <c r="B171" t="s">
        <v>721</v>
      </c>
      <c r="C171" t="s">
        <v>722</v>
      </c>
      <c r="E171" t="s">
        <v>723</v>
      </c>
      <c r="F171" t="s">
        <v>724</v>
      </c>
      <c r="G171" t="s">
        <v>725</v>
      </c>
      <c r="H171">
        <v>37982764</v>
      </c>
      <c r="I171" t="str">
        <f>HYPERLINK("bbg://screens/bbls%20DD%20X1Q6OENNDLO2","BBLS DD X1Q6OENNDLO2")</f>
        <v>BBLS DD X1Q6OENNDLO2</v>
      </c>
    </row>
    <row r="172" spans="1:9" x14ac:dyDescent="0.25">
      <c r="A172" t="s">
        <v>726</v>
      </c>
      <c r="B172" t="s">
        <v>727</v>
      </c>
      <c r="C172" t="s">
        <v>728</v>
      </c>
      <c r="G172" t="s">
        <v>729</v>
      </c>
      <c r="H172">
        <v>10138147</v>
      </c>
      <c r="I172" t="str">
        <f>HYPERLINK("bbg://screens/bbls%20DD%20X1Q6OEMR4PO2","BBLS DD X1Q6OEMR4PO2")</f>
        <v>BBLS DD X1Q6OEMR4PO2</v>
      </c>
    </row>
    <row r="173" spans="1:9" x14ac:dyDescent="0.25">
      <c r="A173" t="s">
        <v>730</v>
      </c>
      <c r="B173" t="s">
        <v>731</v>
      </c>
      <c r="C173" t="s">
        <v>732</v>
      </c>
      <c r="G173" t="s">
        <v>733</v>
      </c>
      <c r="H173">
        <v>13303351</v>
      </c>
      <c r="I173" t="str">
        <f>HYPERLINK("bbg://screens/bbls%20DD%20X1Q6OEK7JG82","BBLS DD X1Q6OEK7JG82")</f>
        <v>BBLS DD X1Q6OEK7JG82</v>
      </c>
    </row>
    <row r="174" spans="1:9" x14ac:dyDescent="0.25">
      <c r="A174" t="s">
        <v>734</v>
      </c>
      <c r="B174" t="s">
        <v>731</v>
      </c>
      <c r="C174" t="s">
        <v>735</v>
      </c>
      <c r="G174" t="s">
        <v>736</v>
      </c>
      <c r="H174">
        <v>70438705</v>
      </c>
      <c r="I174" t="str">
        <f>HYPERLINK("bbg://screens/bbls%20DD%20X1Q6OEKGKOO2","BBLS DD X1Q6OEKGKOO2")</f>
        <v>BBLS DD X1Q6OEKGKOO2</v>
      </c>
    </row>
    <row r="175" spans="1:9" x14ac:dyDescent="0.25">
      <c r="A175" t="s">
        <v>737</v>
      </c>
      <c r="B175" t="s">
        <v>738</v>
      </c>
      <c r="C175" t="s">
        <v>739</v>
      </c>
      <c r="F175" t="s">
        <v>740</v>
      </c>
      <c r="G175" t="s">
        <v>741</v>
      </c>
      <c r="H175">
        <v>7313728</v>
      </c>
      <c r="I175" t="str">
        <f>HYPERLINK("bbg://screens/bbls%20DD%20X1Q6OEIMP0O2","BBLS DD X1Q6OEIMP0O2")</f>
        <v>BBLS DD X1Q6OEIMP0O2</v>
      </c>
    </row>
    <row r="176" spans="1:9" x14ac:dyDescent="0.25">
      <c r="A176" t="s">
        <v>742</v>
      </c>
      <c r="B176" t="s">
        <v>738</v>
      </c>
      <c r="C176" t="s">
        <v>102</v>
      </c>
      <c r="G176" t="s">
        <v>743</v>
      </c>
      <c r="H176">
        <v>63198475</v>
      </c>
      <c r="I176" t="str">
        <f>HYPERLINK("bbg://screens/bbls%20DD%20X1Q6OEIS7N82","BBLS DD X1Q6OEIS7N82")</f>
        <v>BBLS DD X1Q6OEIS7N82</v>
      </c>
    </row>
    <row r="177" spans="1:9" x14ac:dyDescent="0.25">
      <c r="A177" t="s">
        <v>744</v>
      </c>
      <c r="B177" t="s">
        <v>745</v>
      </c>
      <c r="C177" t="s">
        <v>233</v>
      </c>
      <c r="G177" t="s">
        <v>746</v>
      </c>
      <c r="H177">
        <v>21531805</v>
      </c>
      <c r="I177" t="str">
        <f>HYPERLINK("bbg://screens/bbls%20DD%20X1Q6OEIDC9O2","BBLS DD X1Q6OEIDC9O2")</f>
        <v>BBLS DD X1Q6OEIDC9O2</v>
      </c>
    </row>
    <row r="178" spans="1:9" x14ac:dyDescent="0.25">
      <c r="A178" t="s">
        <v>747</v>
      </c>
      <c r="B178" t="s">
        <v>748</v>
      </c>
      <c r="C178" t="s">
        <v>749</v>
      </c>
      <c r="E178" t="s">
        <v>750</v>
      </c>
      <c r="F178" t="s">
        <v>751</v>
      </c>
      <c r="G178" t="s">
        <v>752</v>
      </c>
      <c r="H178">
        <v>69340900</v>
      </c>
      <c r="I178" t="str">
        <f>HYPERLINK("bbg://screens/bbls%20DD%20X1Q6OEI0Q1O2","BBLS DD X1Q6OEI0Q1O2")</f>
        <v>BBLS DD X1Q6OEI0Q1O2</v>
      </c>
    </row>
    <row r="179" spans="1:9" x14ac:dyDescent="0.25">
      <c r="A179" t="s">
        <v>753</v>
      </c>
      <c r="B179" t="s">
        <v>748</v>
      </c>
      <c r="C179" t="s">
        <v>563</v>
      </c>
      <c r="G179" t="s">
        <v>754</v>
      </c>
      <c r="H179">
        <v>19720818</v>
      </c>
      <c r="I179" t="str">
        <f>HYPERLINK("bbg://screens/bbls%20DD%20X1Q6OEI18H82","BBLS DD X1Q6OEI18H82")</f>
        <v>BBLS DD X1Q6OEI18H82</v>
      </c>
    </row>
    <row r="180" spans="1:9" x14ac:dyDescent="0.25">
      <c r="A180" t="s">
        <v>755</v>
      </c>
      <c r="B180" t="s">
        <v>756</v>
      </c>
      <c r="C180" t="s">
        <v>757</v>
      </c>
      <c r="G180" t="s">
        <v>758</v>
      </c>
      <c r="H180">
        <v>27571563</v>
      </c>
      <c r="I180" t="str">
        <f>HYPERLINK("bbg://screens/bbls%20DD%20X1Q6OEHSR382","BBLS DD X1Q6OEHSR382")</f>
        <v>BBLS DD X1Q6OEHSR382</v>
      </c>
    </row>
    <row r="181" spans="1:9" x14ac:dyDescent="0.25">
      <c r="A181" t="s">
        <v>759</v>
      </c>
      <c r="B181" t="s">
        <v>760</v>
      </c>
      <c r="C181" t="s">
        <v>453</v>
      </c>
      <c r="G181" t="s">
        <v>761</v>
      </c>
      <c r="H181">
        <v>69640104</v>
      </c>
      <c r="I181" t="str">
        <f>HYPERLINK("bbg://screens/bbls%20DD%20X1Q6OEH66HO2","BBLS DD X1Q6OEH66HO2")</f>
        <v>BBLS DD X1Q6OEH66HO2</v>
      </c>
    </row>
    <row r="182" spans="1:9" x14ac:dyDescent="0.25">
      <c r="A182" t="s">
        <v>762</v>
      </c>
      <c r="B182" t="s">
        <v>763</v>
      </c>
      <c r="C182" t="s">
        <v>764</v>
      </c>
      <c r="F182" t="s">
        <v>765</v>
      </c>
      <c r="G182" t="s">
        <v>766</v>
      </c>
      <c r="H182">
        <v>14904846</v>
      </c>
      <c r="I182" t="str">
        <f>HYPERLINK("bbg://screens/bbls%20DD%20X1Q6OEGDR182","BBLS DD X1Q6OEGDR182")</f>
        <v>BBLS DD X1Q6OEGDR182</v>
      </c>
    </row>
    <row r="183" spans="1:9" x14ac:dyDescent="0.25">
      <c r="A183" t="s">
        <v>767</v>
      </c>
      <c r="B183" t="s">
        <v>768</v>
      </c>
      <c r="C183" t="s">
        <v>769</v>
      </c>
      <c r="G183" t="s">
        <v>770</v>
      </c>
      <c r="H183">
        <v>31900806</v>
      </c>
      <c r="I183" t="str">
        <f>HYPERLINK("bbg://screens/bbls%20DD%20X1Q6OEFMMBO2","BBLS DD X1Q6OEFMMBO2")</f>
        <v>BBLS DD X1Q6OEFMMBO2</v>
      </c>
    </row>
    <row r="184" spans="1:9" x14ac:dyDescent="0.25">
      <c r="A184" t="s">
        <v>771</v>
      </c>
      <c r="B184" t="s">
        <v>772</v>
      </c>
      <c r="C184" t="s">
        <v>773</v>
      </c>
      <c r="E184" t="s">
        <v>774</v>
      </c>
      <c r="F184" t="s">
        <v>775</v>
      </c>
      <c r="G184" t="s">
        <v>776</v>
      </c>
      <c r="H184">
        <v>132647</v>
      </c>
      <c r="I184" t="str">
        <f>HYPERLINK("bbg://screens/bbls%20DD%20X1Q6OEFFQ182","BBLS DD X1Q6OEFFQ182")</f>
        <v>BBLS DD X1Q6OEFFQ182</v>
      </c>
    </row>
    <row r="185" spans="1:9" x14ac:dyDescent="0.25">
      <c r="A185" t="s">
        <v>777</v>
      </c>
      <c r="B185" t="s">
        <v>778</v>
      </c>
      <c r="C185" t="s">
        <v>45</v>
      </c>
      <c r="G185" t="s">
        <v>779</v>
      </c>
      <c r="H185">
        <v>68580316</v>
      </c>
      <c r="I185" t="str">
        <f>HYPERLINK("bbg://screens/bbls%20DD%20X1Q6OEF4O8O2","BBLS DD X1Q6OEF4O8O2")</f>
        <v>BBLS DD X1Q6OEF4O8O2</v>
      </c>
    </row>
    <row r="186" spans="1:9" x14ac:dyDescent="0.25">
      <c r="A186" t="s">
        <v>780</v>
      </c>
      <c r="B186" t="s">
        <v>781</v>
      </c>
      <c r="C186" t="s">
        <v>782</v>
      </c>
      <c r="G186" t="s">
        <v>783</v>
      </c>
      <c r="H186">
        <v>66309175</v>
      </c>
      <c r="I186" t="str">
        <f>HYPERLINK("bbg://screens/bbls%20DD%20X1Q6OEECO4O2","BBLS DD X1Q6OEECO4O2")</f>
        <v>BBLS DD X1Q6OEECO4O2</v>
      </c>
    </row>
    <row r="187" spans="1:9" x14ac:dyDescent="0.25">
      <c r="A187" t="s">
        <v>784</v>
      </c>
      <c r="B187" t="s">
        <v>785</v>
      </c>
      <c r="C187" t="s">
        <v>786</v>
      </c>
      <c r="G187" t="s">
        <v>787</v>
      </c>
      <c r="H187">
        <v>66537901</v>
      </c>
      <c r="I187" t="str">
        <f>HYPERLINK("bbg://screens/bbls%20DD%20X1Q6OEDSNQO2","BBLS DD X1Q6OEDSNQO2")</f>
        <v>BBLS DD X1Q6OEDSNQO2</v>
      </c>
    </row>
    <row r="188" spans="1:9" x14ac:dyDescent="0.25">
      <c r="A188" t="s">
        <v>788</v>
      </c>
      <c r="B188" t="s">
        <v>789</v>
      </c>
      <c r="C188" t="s">
        <v>790</v>
      </c>
      <c r="G188" t="s">
        <v>791</v>
      </c>
      <c r="H188">
        <v>106871</v>
      </c>
      <c r="I188" t="str">
        <f>HYPERLINK("bbg://screens/bbls%20DD%20X1Q6OED3OGO2","BBLS DD X1Q6OED3OGO2")</f>
        <v>BBLS DD X1Q6OED3OGO2</v>
      </c>
    </row>
    <row r="189" spans="1:9" x14ac:dyDescent="0.25">
      <c r="A189" t="s">
        <v>792</v>
      </c>
      <c r="B189" t="s">
        <v>793</v>
      </c>
      <c r="C189" t="s">
        <v>794</v>
      </c>
      <c r="D189" t="s">
        <v>795</v>
      </c>
      <c r="F189" t="s">
        <v>796</v>
      </c>
      <c r="G189" t="s">
        <v>797</v>
      </c>
      <c r="H189">
        <v>8955530</v>
      </c>
      <c r="I189" t="str">
        <f>HYPERLINK("bbg://screens/bbls%20DD%20X1Q6OECLPP82","BBLS DD X1Q6OECLPP82")</f>
        <v>BBLS DD X1Q6OECLPP82</v>
      </c>
    </row>
    <row r="190" spans="1:9" x14ac:dyDescent="0.25">
      <c r="A190" t="s">
        <v>798</v>
      </c>
      <c r="B190" t="s">
        <v>793</v>
      </c>
      <c r="C190" t="s">
        <v>233</v>
      </c>
      <c r="G190" t="s">
        <v>799</v>
      </c>
      <c r="H190">
        <v>70170671</v>
      </c>
      <c r="I190" t="str">
        <f>HYPERLINK("bbg://screens/bbls%20DD%20X1Q6OECU2582","BBLS DD X1Q6OECU2582")</f>
        <v>BBLS DD X1Q6OECU2582</v>
      </c>
    </row>
    <row r="191" spans="1:9" x14ac:dyDescent="0.25">
      <c r="A191" t="s">
        <v>800</v>
      </c>
      <c r="B191" t="s">
        <v>801</v>
      </c>
      <c r="C191" t="s">
        <v>309</v>
      </c>
      <c r="D191" t="s">
        <v>386</v>
      </c>
      <c r="E191" t="s">
        <v>802</v>
      </c>
      <c r="F191" t="s">
        <v>803</v>
      </c>
      <c r="G191" t="s">
        <v>804</v>
      </c>
      <c r="H191">
        <v>13877259</v>
      </c>
      <c r="I191" t="str">
        <f>HYPERLINK("bbg://screens/bbls%20DD%20X1Q6OEB9ED82","BBLS DD X1Q6OEB9ED82")</f>
        <v>BBLS DD X1Q6OEB9ED82</v>
      </c>
    </row>
    <row r="192" spans="1:9" x14ac:dyDescent="0.25">
      <c r="A192" t="s">
        <v>805</v>
      </c>
      <c r="B192" t="s">
        <v>806</v>
      </c>
      <c r="C192" t="s">
        <v>153</v>
      </c>
      <c r="D192" t="s">
        <v>807</v>
      </c>
      <c r="E192" t="s">
        <v>808</v>
      </c>
      <c r="F192" t="s">
        <v>809</v>
      </c>
      <c r="G192" t="s">
        <v>810</v>
      </c>
      <c r="H192">
        <v>202842</v>
      </c>
      <c r="I192" t="str">
        <f>HYPERLINK("bbg://screens/bbls%20DD%20X1Q6OE9USQO2","BBLS DD X1Q6OE9USQO2")</f>
        <v>BBLS DD X1Q6OE9USQO2</v>
      </c>
    </row>
    <row r="193" spans="1:9" x14ac:dyDescent="0.25">
      <c r="A193" t="s">
        <v>811</v>
      </c>
      <c r="B193" t="s">
        <v>812</v>
      </c>
      <c r="C193" t="s">
        <v>813</v>
      </c>
      <c r="D193" t="s">
        <v>814</v>
      </c>
      <c r="F193" t="s">
        <v>815</v>
      </c>
      <c r="G193" t="s">
        <v>816</v>
      </c>
      <c r="H193">
        <v>7359109</v>
      </c>
      <c r="I193" t="str">
        <f>HYPERLINK("bbg://screens/bbls%20DD%20X1Q6OE8V0682","BBLS DD X1Q6OE8V0682")</f>
        <v>BBLS DD X1Q6OE8V0682</v>
      </c>
    </row>
    <row r="194" spans="1:9" x14ac:dyDescent="0.25">
      <c r="A194" t="s">
        <v>817</v>
      </c>
      <c r="B194" t="s">
        <v>818</v>
      </c>
      <c r="C194" t="s">
        <v>819</v>
      </c>
      <c r="E194" t="s">
        <v>820</v>
      </c>
      <c r="F194" t="s">
        <v>821</v>
      </c>
      <c r="G194" t="s">
        <v>822</v>
      </c>
      <c r="H194">
        <v>44609275</v>
      </c>
      <c r="I194" t="str">
        <f>HYPERLINK("bbg://screens/bbls%20DD%20X1Q6OE8N3A82","BBLS DD X1Q6OE8N3A82")</f>
        <v>BBLS DD X1Q6OE8N3A82</v>
      </c>
    </row>
    <row r="195" spans="1:9" x14ac:dyDescent="0.25">
      <c r="A195" t="s">
        <v>823</v>
      </c>
      <c r="B195" t="s">
        <v>818</v>
      </c>
      <c r="C195" t="s">
        <v>824</v>
      </c>
      <c r="F195" t="s">
        <v>825</v>
      </c>
      <c r="G195" t="s">
        <v>826</v>
      </c>
      <c r="H195">
        <v>38016780</v>
      </c>
      <c r="I195" t="str">
        <f>HYPERLINK("bbg://screens/bbls%20DD%20X1Q6OE8N77O2","BBLS DD X1Q6OE8N77O2")</f>
        <v>BBLS DD X1Q6OE8N77O2</v>
      </c>
    </row>
    <row r="196" spans="1:9" x14ac:dyDescent="0.25">
      <c r="A196" t="s">
        <v>827</v>
      </c>
      <c r="B196" t="s">
        <v>828</v>
      </c>
      <c r="C196" t="s">
        <v>813</v>
      </c>
      <c r="G196" t="s">
        <v>829</v>
      </c>
      <c r="H196">
        <v>34954205</v>
      </c>
      <c r="I196" t="str">
        <f>HYPERLINK("bbg://screens/bbls%20DD%20X1Q6OE7NMNO2","BBLS DD X1Q6OE7NMNO2")</f>
        <v>BBLS DD X1Q6OE7NMNO2</v>
      </c>
    </row>
    <row r="197" spans="1:9" x14ac:dyDescent="0.25">
      <c r="A197" t="s">
        <v>830</v>
      </c>
      <c r="B197" t="s">
        <v>831</v>
      </c>
      <c r="C197" t="s">
        <v>15</v>
      </c>
      <c r="E197" t="s">
        <v>832</v>
      </c>
      <c r="F197" t="s">
        <v>833</v>
      </c>
      <c r="G197" t="s">
        <v>834</v>
      </c>
      <c r="H197">
        <v>70118750</v>
      </c>
      <c r="I197" t="str">
        <f>HYPERLINK("bbg://screens/bbls%20DD%20X1Q6OE7G2J82","BBLS DD X1Q6OE7G2J82")</f>
        <v>BBLS DD X1Q6OE7G2J82</v>
      </c>
    </row>
    <row r="198" spans="1:9" x14ac:dyDescent="0.25">
      <c r="A198" t="s">
        <v>835</v>
      </c>
      <c r="B198" t="s">
        <v>836</v>
      </c>
      <c r="C198" t="s">
        <v>837</v>
      </c>
      <c r="G198" t="s">
        <v>838</v>
      </c>
      <c r="H198">
        <v>70114228</v>
      </c>
      <c r="I198" t="str">
        <f>HYPERLINK("bbg://screens/bbls%20DD%20X1Q6OE6V6EO2","BBLS DD X1Q6OE6V6EO2")</f>
        <v>BBLS DD X1Q6OE6V6EO2</v>
      </c>
    </row>
    <row r="199" spans="1:9" x14ac:dyDescent="0.25">
      <c r="A199" t="s">
        <v>839</v>
      </c>
      <c r="B199" t="s">
        <v>840</v>
      </c>
      <c r="C199" t="s">
        <v>132</v>
      </c>
      <c r="F199" t="s">
        <v>841</v>
      </c>
      <c r="G199" t="s">
        <v>842</v>
      </c>
      <c r="H199">
        <v>70105972</v>
      </c>
      <c r="I199" t="str">
        <f>HYPERLINK("bbg://screens/bbls%20DD%20X1Q6OE5RIQ82","BBLS DD X1Q6OE5RIQ82")</f>
        <v>BBLS DD X1Q6OE5RIQ82</v>
      </c>
    </row>
    <row r="200" spans="1:9" x14ac:dyDescent="0.25">
      <c r="A200" t="s">
        <v>843</v>
      </c>
      <c r="B200" t="s">
        <v>844</v>
      </c>
      <c r="C200" t="s">
        <v>177</v>
      </c>
      <c r="F200" t="s">
        <v>845</v>
      </c>
      <c r="G200" t="s">
        <v>846</v>
      </c>
      <c r="H200">
        <v>202160</v>
      </c>
      <c r="I200" t="str">
        <f>HYPERLINK("bbg://screens/bbls%20DD%20X1Q6OE5Q90O2","BBLS DD X1Q6OE5Q90O2")</f>
        <v>BBLS DD X1Q6OE5Q90O2</v>
      </c>
    </row>
    <row r="201" spans="1:9" x14ac:dyDescent="0.25">
      <c r="A201" t="s">
        <v>847</v>
      </c>
      <c r="B201" t="s">
        <v>848</v>
      </c>
      <c r="C201" t="s">
        <v>849</v>
      </c>
      <c r="E201" t="s">
        <v>850</v>
      </c>
      <c r="F201" t="s">
        <v>851</v>
      </c>
      <c r="G201" t="s">
        <v>852</v>
      </c>
      <c r="H201">
        <v>28089212</v>
      </c>
      <c r="I201" t="str">
        <f>HYPERLINK("bbg://screens/bbls%20DD%20X1Q6OE50RMO2","BBLS DD X1Q6OE50RMO2")</f>
        <v>BBLS DD X1Q6OE50RMO2</v>
      </c>
    </row>
    <row r="202" spans="1:9" x14ac:dyDescent="0.25">
      <c r="A202" t="s">
        <v>853</v>
      </c>
      <c r="B202" t="s">
        <v>854</v>
      </c>
      <c r="C202" t="s">
        <v>458</v>
      </c>
      <c r="F202" t="s">
        <v>855</v>
      </c>
      <c r="G202" t="s">
        <v>856</v>
      </c>
      <c r="H202">
        <v>70094902</v>
      </c>
      <c r="I202" t="str">
        <f>HYPERLINK("bbg://screens/bbls%20DD%20X1Q6OE4O0P82","BBLS DD X1Q6OE4O0P82")</f>
        <v>BBLS DD X1Q6OE4O0P82</v>
      </c>
    </row>
    <row r="203" spans="1:9" x14ac:dyDescent="0.25">
      <c r="A203" t="s">
        <v>857</v>
      </c>
      <c r="B203" t="s">
        <v>858</v>
      </c>
      <c r="C203" t="s">
        <v>859</v>
      </c>
      <c r="F203" t="s">
        <v>860</v>
      </c>
      <c r="G203" t="s">
        <v>861</v>
      </c>
      <c r="H203">
        <v>8119606</v>
      </c>
      <c r="I203" t="str">
        <f>HYPERLINK("bbg://screens/bbls%20DD%20X1Q6OE422Q82","BBLS DD X1Q6OE422Q82")</f>
        <v>BBLS DD X1Q6OE422Q82</v>
      </c>
    </row>
    <row r="204" spans="1:9" x14ac:dyDescent="0.25">
      <c r="A204" t="s">
        <v>862</v>
      </c>
      <c r="B204" t="s">
        <v>863</v>
      </c>
      <c r="C204" t="s">
        <v>864</v>
      </c>
      <c r="E204" t="s">
        <v>865</v>
      </c>
      <c r="F204" t="s">
        <v>866</v>
      </c>
      <c r="G204" t="s">
        <v>867</v>
      </c>
      <c r="H204">
        <v>104746</v>
      </c>
      <c r="I204" t="str">
        <f>HYPERLINK("bbg://screens/bbls%20DD%20X1Q6OE3N0J82","BBLS DD X1Q6OE3N0J82")</f>
        <v>BBLS DD X1Q6OE3N0J82</v>
      </c>
    </row>
    <row r="205" spans="1:9" x14ac:dyDescent="0.25">
      <c r="A205" t="s">
        <v>868</v>
      </c>
      <c r="B205" t="s">
        <v>869</v>
      </c>
      <c r="C205" t="s">
        <v>106</v>
      </c>
      <c r="F205" t="s">
        <v>870</v>
      </c>
      <c r="G205" t="s">
        <v>871</v>
      </c>
      <c r="H205">
        <v>64700001</v>
      </c>
      <c r="I205" t="str">
        <f>HYPERLINK("bbg://screens/bbls%20DD%20X1Q6OE3D4RO2","BBLS DD X1Q6OE3D4RO2")</f>
        <v>BBLS DD X1Q6OE3D4RO2</v>
      </c>
    </row>
    <row r="206" spans="1:9" x14ac:dyDescent="0.25">
      <c r="A206" t="s">
        <v>872</v>
      </c>
      <c r="B206" t="s">
        <v>869</v>
      </c>
      <c r="C206" t="s">
        <v>260</v>
      </c>
      <c r="F206" t="s">
        <v>873</v>
      </c>
      <c r="G206" t="s">
        <v>874</v>
      </c>
      <c r="H206">
        <v>44663346</v>
      </c>
      <c r="I206" t="str">
        <f>HYPERLINK("bbg://screens/bbls%20DD%20X1Q6OE3GFDO2","BBLS DD X1Q6OE3GFDO2")</f>
        <v>BBLS DD X1Q6OE3GFDO2</v>
      </c>
    </row>
    <row r="207" spans="1:9" x14ac:dyDescent="0.25">
      <c r="A207" t="s">
        <v>875</v>
      </c>
      <c r="B207" t="s">
        <v>876</v>
      </c>
      <c r="C207" t="s">
        <v>260</v>
      </c>
      <c r="F207" t="s">
        <v>877</v>
      </c>
      <c r="G207" t="s">
        <v>878</v>
      </c>
      <c r="H207">
        <v>52894257</v>
      </c>
      <c r="I207" t="str">
        <f>HYPERLINK("bbg://screens/bbls%20DD%20X1Q6OE3BOQ82","BBLS DD X1Q6OE3BOQ82")</f>
        <v>BBLS DD X1Q6OE3BOQ82</v>
      </c>
    </row>
    <row r="208" spans="1:9" x14ac:dyDescent="0.25">
      <c r="A208" t="s">
        <v>879</v>
      </c>
      <c r="B208" t="s">
        <v>880</v>
      </c>
      <c r="C208" t="s">
        <v>881</v>
      </c>
      <c r="F208" t="s">
        <v>882</v>
      </c>
      <c r="G208" t="s">
        <v>883</v>
      </c>
      <c r="H208">
        <v>15165052</v>
      </c>
      <c r="I208" t="str">
        <f>HYPERLINK("bbg://screens/bbls%20DD%20X1Q6OE1S1CO2","BBLS DD X1Q6OE1S1CO2")</f>
        <v>BBLS DD X1Q6OE1S1CO2</v>
      </c>
    </row>
    <row r="209" spans="1:9" x14ac:dyDescent="0.25">
      <c r="A209" t="s">
        <v>884</v>
      </c>
      <c r="B209" t="s">
        <v>885</v>
      </c>
      <c r="C209" t="s">
        <v>886</v>
      </c>
      <c r="F209" t="s">
        <v>887</v>
      </c>
      <c r="G209" t="s">
        <v>888</v>
      </c>
      <c r="H209">
        <v>977986</v>
      </c>
      <c r="I209" t="str">
        <f>HYPERLINK("bbg://screens/bbls%20DD%20X1Q6OE1GCEO2","BBLS DD X1Q6OE1GCEO2")</f>
        <v>BBLS DD X1Q6OE1GCEO2</v>
      </c>
    </row>
    <row r="210" spans="1:9" x14ac:dyDescent="0.25">
      <c r="A210" t="s">
        <v>889</v>
      </c>
      <c r="B210" t="s">
        <v>890</v>
      </c>
      <c r="C210" t="s">
        <v>813</v>
      </c>
      <c r="F210" t="s">
        <v>891</v>
      </c>
      <c r="G210" t="s">
        <v>892</v>
      </c>
      <c r="H210">
        <v>20345011</v>
      </c>
      <c r="I210" t="str">
        <f>HYPERLINK("bbg://screens/bbls%20DD%20X1Q6OE0UJDO2","BBLS DD X1Q6OE0UJDO2")</f>
        <v>BBLS DD X1Q6OE0UJDO2</v>
      </c>
    </row>
    <row r="211" spans="1:9" x14ac:dyDescent="0.25">
      <c r="A211" t="s">
        <v>893</v>
      </c>
      <c r="B211" t="s">
        <v>890</v>
      </c>
      <c r="C211" t="s">
        <v>786</v>
      </c>
      <c r="E211" t="s">
        <v>894</v>
      </c>
      <c r="F211" t="s">
        <v>895</v>
      </c>
      <c r="G211" t="s">
        <v>896</v>
      </c>
      <c r="H211">
        <v>70049355</v>
      </c>
      <c r="I211" t="str">
        <f>HYPERLINK("bbg://screens/bbls%20DD%202048130350149378","BBLS DD 2048130350149378")</f>
        <v>BBLS DD 2048130350149378</v>
      </c>
    </row>
    <row r="212" spans="1:9" x14ac:dyDescent="0.25">
      <c r="A212" t="s">
        <v>897</v>
      </c>
      <c r="B212" t="s">
        <v>898</v>
      </c>
      <c r="C212" t="s">
        <v>899</v>
      </c>
      <c r="F212" t="s">
        <v>900</v>
      </c>
      <c r="G212" t="s">
        <v>901</v>
      </c>
      <c r="H212">
        <v>43709251</v>
      </c>
      <c r="I212" t="str">
        <f>HYPERLINK("bbg://screens/bbls%20DD%20X1Q6OE0EJQO2","BBLS DD X1Q6OE0EJQO2")</f>
        <v>BBLS DD X1Q6OE0EJQO2</v>
      </c>
    </row>
    <row r="213" spans="1:9" x14ac:dyDescent="0.25">
      <c r="A213" t="s">
        <v>902</v>
      </c>
      <c r="B213" t="s">
        <v>903</v>
      </c>
      <c r="C213" t="s">
        <v>904</v>
      </c>
      <c r="F213" t="s">
        <v>905</v>
      </c>
      <c r="G213" t="s">
        <v>906</v>
      </c>
      <c r="H213">
        <v>70023770</v>
      </c>
      <c r="I213" t="str">
        <f>HYPERLINK("bbg://screens/bbls%20DD%20X1Q6ODURJC82","BBLS DD X1Q6ODURJC82")</f>
        <v>BBLS DD X1Q6ODURJC82</v>
      </c>
    </row>
    <row r="214" spans="1:9" x14ac:dyDescent="0.25">
      <c r="A214" t="s">
        <v>907</v>
      </c>
      <c r="B214" t="s">
        <v>908</v>
      </c>
      <c r="C214" t="s">
        <v>909</v>
      </c>
      <c r="F214" t="s">
        <v>910</v>
      </c>
      <c r="G214" t="s">
        <v>911</v>
      </c>
      <c r="H214">
        <v>70014719</v>
      </c>
      <c r="I214" t="str">
        <f>HYPERLINK("bbg://screens/bbls%20DD%20X1Q6ODU20N82","BBLS DD X1Q6ODU20N82")</f>
        <v>BBLS DD X1Q6ODU20N82</v>
      </c>
    </row>
    <row r="215" spans="1:9" x14ac:dyDescent="0.25">
      <c r="A215" t="s">
        <v>912</v>
      </c>
      <c r="B215" t="s">
        <v>913</v>
      </c>
      <c r="C215" t="s">
        <v>102</v>
      </c>
      <c r="G215" t="s">
        <v>914</v>
      </c>
      <c r="H215">
        <v>61262946</v>
      </c>
      <c r="I215" t="str">
        <f>HYPERLINK("bbg://screens/bbls%20DD%20X1Q6ODSEA882","BBLS DD X1Q6ODSEA882")</f>
        <v>BBLS DD X1Q6ODSEA882</v>
      </c>
    </row>
    <row r="216" spans="1:9" x14ac:dyDescent="0.25">
      <c r="A216" t="s">
        <v>915</v>
      </c>
      <c r="B216" t="s">
        <v>916</v>
      </c>
      <c r="C216" t="s">
        <v>917</v>
      </c>
      <c r="G216" t="s">
        <v>918</v>
      </c>
      <c r="H216">
        <v>69490602</v>
      </c>
      <c r="I216" t="str">
        <f>HYPERLINK("bbg://screens/bbls%20DD%20X1Q6ODS77SO2","BBLS DD X1Q6ODS77SO2")</f>
        <v>BBLS DD X1Q6ODS77SO2</v>
      </c>
    </row>
    <row r="217" spans="1:9" x14ac:dyDescent="0.25">
      <c r="A217" t="s">
        <v>919</v>
      </c>
      <c r="B217" t="s">
        <v>920</v>
      </c>
      <c r="C217" t="s">
        <v>859</v>
      </c>
      <c r="G217" t="s">
        <v>921</v>
      </c>
      <c r="H217">
        <v>69934890</v>
      </c>
      <c r="I217" t="str">
        <f>HYPERLINK("bbg://screens/bbls%20DD%20X1Q6ODL0RHO2","BBLS DD X1Q6ODL0RHO2")</f>
        <v>BBLS DD X1Q6ODL0RHO2</v>
      </c>
    </row>
    <row r="218" spans="1:9" x14ac:dyDescent="0.25">
      <c r="A218" t="s">
        <v>922</v>
      </c>
      <c r="B218" t="s">
        <v>920</v>
      </c>
      <c r="C218" t="s">
        <v>923</v>
      </c>
      <c r="G218" t="s">
        <v>924</v>
      </c>
      <c r="H218">
        <v>69939422</v>
      </c>
      <c r="I218" t="str">
        <f>HYPERLINK("bbg://screens/bbls%20DD%20X1Q6ODL818O2","BBLS DD X1Q6ODL818O2")</f>
        <v>BBLS DD X1Q6ODL818O2</v>
      </c>
    </row>
    <row r="219" spans="1:9" x14ac:dyDescent="0.25">
      <c r="A219" t="s">
        <v>925</v>
      </c>
      <c r="B219" t="s">
        <v>926</v>
      </c>
      <c r="C219" t="s">
        <v>174</v>
      </c>
      <c r="D219" t="s">
        <v>927</v>
      </c>
      <c r="F219" t="s">
        <v>928</v>
      </c>
      <c r="G219" t="s">
        <v>929</v>
      </c>
      <c r="H219">
        <v>61029211</v>
      </c>
      <c r="I219" t="str">
        <f>HYPERLINK("bbg://screens/bbls%20DD%20X1Q6ODKEGI82","BBLS DD X1Q6ODKEGI82")</f>
        <v>BBLS DD X1Q6ODKEGI82</v>
      </c>
    </row>
    <row r="220" spans="1:9" x14ac:dyDescent="0.25">
      <c r="A220" t="s">
        <v>930</v>
      </c>
      <c r="B220" t="s">
        <v>931</v>
      </c>
      <c r="C220" t="s">
        <v>15</v>
      </c>
      <c r="G220" t="s">
        <v>932</v>
      </c>
      <c r="H220">
        <v>69897209</v>
      </c>
      <c r="I220" t="str">
        <f>HYPERLINK("bbg://screens/bbls%20DD%20X1Q6ODDLIIO2","BBLS DD X1Q6ODDLIIO2")</f>
        <v>BBLS DD X1Q6ODDLIIO2</v>
      </c>
    </row>
    <row r="221" spans="1:9" x14ac:dyDescent="0.25">
      <c r="A221" t="s">
        <v>933</v>
      </c>
      <c r="B221" t="s">
        <v>931</v>
      </c>
      <c r="C221" t="s">
        <v>15</v>
      </c>
      <c r="E221" t="s">
        <v>934</v>
      </c>
      <c r="F221" t="s">
        <v>935</v>
      </c>
      <c r="G221" t="s">
        <v>936</v>
      </c>
      <c r="H221">
        <v>69898359</v>
      </c>
      <c r="I221" t="str">
        <f>HYPERLINK("bbg://screens/bbls%20DD%20X1Q6ODDJ21O2","BBLS DD X1Q6ODDJ21O2")</f>
        <v>BBLS DD X1Q6ODDJ21O2</v>
      </c>
    </row>
    <row r="222" spans="1:9" x14ac:dyDescent="0.25">
      <c r="A222" t="s">
        <v>937</v>
      </c>
      <c r="B222" t="s">
        <v>931</v>
      </c>
      <c r="C222" t="s">
        <v>938</v>
      </c>
      <c r="G222" t="s">
        <v>939</v>
      </c>
      <c r="H222">
        <v>69899269</v>
      </c>
      <c r="I222" t="str">
        <f>HYPERLINK("bbg://screens/bbls%20DD%20X1Q6ODDRC2O2","BBLS DD X1Q6ODDRC2O2")</f>
        <v>BBLS DD X1Q6ODDRC2O2</v>
      </c>
    </row>
    <row r="223" spans="1:9" x14ac:dyDescent="0.25">
      <c r="A223" t="s">
        <v>940</v>
      </c>
      <c r="B223" t="s">
        <v>941</v>
      </c>
      <c r="C223" t="s">
        <v>942</v>
      </c>
      <c r="F223" t="s">
        <v>943</v>
      </c>
      <c r="G223" t="s">
        <v>944</v>
      </c>
      <c r="H223">
        <v>61603858</v>
      </c>
      <c r="I223" t="str">
        <f>HYPERLINK("bbg://screens/bbls%20DD%20X1Q6ODBN7O82","BBLS DD X1Q6ODBN7O82")</f>
        <v>BBLS DD X1Q6ODBN7O82</v>
      </c>
    </row>
    <row r="224" spans="1:9" x14ac:dyDescent="0.25">
      <c r="A224" t="s">
        <v>945</v>
      </c>
      <c r="B224" t="s">
        <v>941</v>
      </c>
      <c r="C224" t="s">
        <v>946</v>
      </c>
      <c r="G224" t="s">
        <v>947</v>
      </c>
      <c r="H224">
        <v>20563755</v>
      </c>
      <c r="I224" t="str">
        <f>HYPERLINK("bbg://screens/bbls%20DD%20X1Q6ODCOHCO2","BBLS DD X1Q6ODCOHCO2")</f>
        <v>BBLS DD X1Q6ODCOHCO2</v>
      </c>
    </row>
    <row r="225" spans="1:9" x14ac:dyDescent="0.25">
      <c r="A225" t="s">
        <v>948</v>
      </c>
      <c r="B225" t="s">
        <v>949</v>
      </c>
      <c r="C225" t="s">
        <v>950</v>
      </c>
      <c r="G225" t="s">
        <v>951</v>
      </c>
      <c r="H225">
        <v>65419099</v>
      </c>
      <c r="I225" t="str">
        <f>HYPERLINK("bbg://screens/bbls%20DD%20X1Q6ODANCH82","BBLS DD X1Q6ODANCH82")</f>
        <v>BBLS DD X1Q6ODANCH82</v>
      </c>
    </row>
    <row r="226" spans="1:9" x14ac:dyDescent="0.25">
      <c r="A226" t="s">
        <v>952</v>
      </c>
      <c r="B226" t="s">
        <v>953</v>
      </c>
      <c r="C226" t="s">
        <v>954</v>
      </c>
      <c r="F226" t="s">
        <v>955</v>
      </c>
      <c r="G226" t="s">
        <v>956</v>
      </c>
      <c r="H226">
        <v>20334799</v>
      </c>
      <c r="I226" t="str">
        <f>HYPERLINK("bbg://screens/bbls%20DD%20X1Q6OD7CAAO2","BBLS DD X1Q6OD7CAAO2")</f>
        <v>BBLS DD X1Q6OD7CAAO2</v>
      </c>
    </row>
    <row r="227" spans="1:9" x14ac:dyDescent="0.25">
      <c r="A227" t="s">
        <v>957</v>
      </c>
      <c r="B227" t="s">
        <v>958</v>
      </c>
      <c r="C227" t="s">
        <v>959</v>
      </c>
      <c r="D227" t="s">
        <v>960</v>
      </c>
      <c r="G227" t="s">
        <v>961</v>
      </c>
      <c r="H227">
        <v>43965716</v>
      </c>
      <c r="I227" t="str">
        <f>HYPERLINK("bbg://screens/bbls%20DD%20X1Q6OD0J4482","BBLS DD X1Q6OD0J4482")</f>
        <v>BBLS DD X1Q6OD0J4482</v>
      </c>
    </row>
    <row r="228" spans="1:9" x14ac:dyDescent="0.25">
      <c r="A228" t="s">
        <v>962</v>
      </c>
      <c r="B228" t="s">
        <v>958</v>
      </c>
      <c r="C228" t="s">
        <v>963</v>
      </c>
      <c r="G228" t="s">
        <v>964</v>
      </c>
      <c r="H228">
        <v>32340395</v>
      </c>
      <c r="I228" t="str">
        <f>HYPERLINK("bbg://screens/bbls%20DD%20X1Q6OD0KR882","BBLS DD X1Q6OD0KR882")</f>
        <v>BBLS DD X1Q6OD0KR882</v>
      </c>
    </row>
    <row r="229" spans="1:9" x14ac:dyDescent="0.25">
      <c r="A229" t="s">
        <v>965</v>
      </c>
      <c r="B229" t="s">
        <v>966</v>
      </c>
      <c r="C229" t="s">
        <v>735</v>
      </c>
      <c r="E229" t="s">
        <v>967</v>
      </c>
      <c r="F229" t="s">
        <v>968</v>
      </c>
      <c r="G229" t="s">
        <v>969</v>
      </c>
      <c r="H229">
        <v>69823899</v>
      </c>
      <c r="I229" t="str">
        <f>HYPERLINK("bbg://screens/bbls%20DD%20X1Q6OCVK8QO2","BBLS DD X1Q6OCVK8QO2")</f>
        <v>BBLS DD X1Q6OCVK8QO2</v>
      </c>
    </row>
    <row r="230" spans="1:9" x14ac:dyDescent="0.25">
      <c r="A230" t="s">
        <v>970</v>
      </c>
      <c r="B230" t="s">
        <v>971</v>
      </c>
      <c r="C230" t="s">
        <v>972</v>
      </c>
      <c r="F230" t="s">
        <v>973</v>
      </c>
      <c r="G230" t="s">
        <v>974</v>
      </c>
      <c r="H230">
        <v>33808943</v>
      </c>
      <c r="I230" t="str">
        <f>HYPERLINK("bbg://screens/bbls%20DD%20X1Q6OCVJ8V82","BBLS DD X1Q6OCVJ8V82")</f>
        <v>BBLS DD X1Q6OCVJ8V82</v>
      </c>
    </row>
    <row r="231" spans="1:9" x14ac:dyDescent="0.25">
      <c r="A231" t="s">
        <v>975</v>
      </c>
      <c r="B231" t="s">
        <v>976</v>
      </c>
      <c r="C231" t="s">
        <v>977</v>
      </c>
      <c r="G231" t="s">
        <v>978</v>
      </c>
      <c r="H231">
        <v>69817712</v>
      </c>
      <c r="I231" t="str">
        <f>HYPERLINK("bbg://screens/bbls%20DD%20X1Q6OCUQBKO2","BBLS DD X1Q6OCUQBKO2")</f>
        <v>BBLS DD X1Q6OCUQBKO2</v>
      </c>
    </row>
    <row r="232" spans="1:9" x14ac:dyDescent="0.25">
      <c r="A232" t="s">
        <v>979</v>
      </c>
      <c r="B232" t="s">
        <v>980</v>
      </c>
      <c r="C232" t="s">
        <v>15</v>
      </c>
      <c r="E232" t="s">
        <v>981</v>
      </c>
      <c r="F232" t="s">
        <v>982</v>
      </c>
      <c r="G232" t="s">
        <v>983</v>
      </c>
      <c r="H232">
        <v>69807311</v>
      </c>
      <c r="I232" t="str">
        <f>HYPERLINK("bbg://screens/bbls%20DD%20X1Q6OCSCO982","BBLS DD X1Q6OCSCO982")</f>
        <v>BBLS DD X1Q6OCSCO982</v>
      </c>
    </row>
    <row r="233" spans="1:9" x14ac:dyDescent="0.25">
      <c r="A233" t="s">
        <v>984</v>
      </c>
      <c r="B233" t="s">
        <v>980</v>
      </c>
      <c r="C233" t="s">
        <v>260</v>
      </c>
      <c r="D233" t="s">
        <v>985</v>
      </c>
      <c r="E233" t="s">
        <v>986</v>
      </c>
      <c r="F233" t="s">
        <v>987</v>
      </c>
      <c r="G233" t="s">
        <v>988</v>
      </c>
      <c r="H233">
        <v>9414925</v>
      </c>
      <c r="I233" t="str">
        <f>HYPERLINK("bbg://screens/bbls%20DD%20X1Q6OCSCU182","BBLS DD X1Q6OCSCU182")</f>
        <v>BBLS DD X1Q6OCSCU182</v>
      </c>
    </row>
    <row r="234" spans="1:9" x14ac:dyDescent="0.25">
      <c r="A234" t="s">
        <v>989</v>
      </c>
      <c r="B234" t="s">
        <v>990</v>
      </c>
      <c r="C234" t="s">
        <v>379</v>
      </c>
      <c r="F234" t="s">
        <v>991</v>
      </c>
      <c r="G234" t="s">
        <v>992</v>
      </c>
      <c r="H234">
        <v>156253</v>
      </c>
      <c r="I234" t="str">
        <f>HYPERLINK("bbg://screens/bbls%20DD%20X1Q6OCQTSN82","BBLS DD X1Q6OCQTSN82")</f>
        <v>BBLS DD X1Q6OCQTSN82</v>
      </c>
    </row>
    <row r="235" spans="1:9" x14ac:dyDescent="0.25">
      <c r="A235" t="s">
        <v>993</v>
      </c>
      <c r="B235" t="s">
        <v>990</v>
      </c>
      <c r="C235" t="s">
        <v>786</v>
      </c>
      <c r="G235" t="s">
        <v>994</v>
      </c>
      <c r="H235">
        <v>69798501</v>
      </c>
      <c r="I235" t="str">
        <f>HYPERLINK("bbg://screens/bbls%20DD%20X1Q6OCR698O2","BBLS DD X1Q6OCR698O2")</f>
        <v>BBLS DD X1Q6OCR698O2</v>
      </c>
    </row>
    <row r="236" spans="1:9" x14ac:dyDescent="0.25">
      <c r="A236" t="s">
        <v>995</v>
      </c>
      <c r="B236" t="s">
        <v>996</v>
      </c>
      <c r="C236" t="s">
        <v>246</v>
      </c>
      <c r="G236" t="s">
        <v>997</v>
      </c>
      <c r="H236">
        <v>27036193</v>
      </c>
      <c r="I236" t="str">
        <f>HYPERLINK("bbg://screens/bbls%20DD%20X1Q6OCO59RO2","BBLS DD X1Q6OCO59RO2")</f>
        <v>BBLS DD X1Q6OCO59RO2</v>
      </c>
    </row>
    <row r="237" spans="1:9" x14ac:dyDescent="0.25">
      <c r="A237" t="s">
        <v>998</v>
      </c>
      <c r="B237" t="s">
        <v>996</v>
      </c>
      <c r="C237" t="s">
        <v>999</v>
      </c>
      <c r="G237" t="s">
        <v>1000</v>
      </c>
      <c r="H237">
        <v>38674305</v>
      </c>
      <c r="I237" t="str">
        <f>HYPERLINK("bbg://screens/bbls%20DD%20X1Q6OCOE59O2","BBLS DD X1Q6OCOE59O2")</f>
        <v>BBLS DD X1Q6OCOE59O2</v>
      </c>
    </row>
    <row r="238" spans="1:9" x14ac:dyDescent="0.25">
      <c r="A238" t="s">
        <v>1001</v>
      </c>
      <c r="B238" t="s">
        <v>996</v>
      </c>
      <c r="C238" t="s">
        <v>205</v>
      </c>
      <c r="E238" t="s">
        <v>1002</v>
      </c>
      <c r="F238" t="s">
        <v>1003</v>
      </c>
      <c r="G238" t="s">
        <v>1004</v>
      </c>
      <c r="H238">
        <v>104620</v>
      </c>
      <c r="I238" t="str">
        <f>HYPERLINK("bbg://screens/bbls%20DD%20X1Q6OCO55P82","BBLS DD X1Q6OCO55P82")</f>
        <v>BBLS DD X1Q6OCO55P82</v>
      </c>
    </row>
    <row r="239" spans="1:9" x14ac:dyDescent="0.25">
      <c r="A239" t="s">
        <v>271</v>
      </c>
      <c r="B239" t="s">
        <v>996</v>
      </c>
      <c r="C239" t="s">
        <v>260</v>
      </c>
      <c r="G239" t="s">
        <v>274</v>
      </c>
      <c r="H239">
        <v>69782518</v>
      </c>
      <c r="I239" t="str">
        <f>HYPERLINK("bbg://screens/bbls%20DD%20X1Q6OCOBP2O2","BBLS DD X1Q6OCOBP2O2")</f>
        <v>BBLS DD X1Q6OCOBP2O2</v>
      </c>
    </row>
    <row r="240" spans="1:9" x14ac:dyDescent="0.25">
      <c r="A240" t="s">
        <v>1005</v>
      </c>
      <c r="B240" t="s">
        <v>1006</v>
      </c>
      <c r="C240" t="s">
        <v>1007</v>
      </c>
      <c r="G240" t="s">
        <v>1008</v>
      </c>
      <c r="H240">
        <v>51973220</v>
      </c>
      <c r="I240" t="str">
        <f>HYPERLINK("bbg://screens/bbls%20DD%20X1Q6OCM53082","BBLS DD X1Q6OCM53082")</f>
        <v>BBLS DD X1Q6OCM53082</v>
      </c>
    </row>
    <row r="241" spans="1:9" x14ac:dyDescent="0.25">
      <c r="A241" t="s">
        <v>1009</v>
      </c>
      <c r="B241" t="s">
        <v>1010</v>
      </c>
      <c r="C241" t="s">
        <v>1011</v>
      </c>
      <c r="G241" t="s">
        <v>1012</v>
      </c>
      <c r="H241">
        <v>45692046</v>
      </c>
      <c r="I241" t="str">
        <f>HYPERLINK("bbg://screens/bbls%20DD%20X1Q6OCKVI2O2","BBLS DD X1Q6OCKVI2O2")</f>
        <v>BBLS DD X1Q6OCKVI2O2</v>
      </c>
    </row>
    <row r="242" spans="1:9" x14ac:dyDescent="0.25">
      <c r="A242" t="s">
        <v>1013</v>
      </c>
      <c r="B242" t="s">
        <v>1014</v>
      </c>
      <c r="C242" t="s">
        <v>909</v>
      </c>
      <c r="F242" t="s">
        <v>1015</v>
      </c>
      <c r="G242" t="s">
        <v>1016</v>
      </c>
      <c r="H242">
        <v>55555853</v>
      </c>
      <c r="I242" t="str">
        <f>HYPERLINK("bbg://screens/bbls%20DD%20X1Q6OCJ85982","BBLS DD X1Q6OCJ85982")</f>
        <v>BBLS DD X1Q6OCJ85982</v>
      </c>
    </row>
    <row r="243" spans="1:9" x14ac:dyDescent="0.25">
      <c r="A243" t="s">
        <v>1017</v>
      </c>
      <c r="B243" t="s">
        <v>1018</v>
      </c>
      <c r="C243" t="s">
        <v>621</v>
      </c>
      <c r="G243" t="s">
        <v>1019</v>
      </c>
      <c r="H243">
        <v>69743631</v>
      </c>
      <c r="I243" t="str">
        <f>HYPERLINK("bbg://screens/bbls%20DD%20X1Q6OCIQMJ82","BBLS DD X1Q6OCIQMJ82")</f>
        <v>BBLS DD X1Q6OCIQMJ82</v>
      </c>
    </row>
    <row r="244" spans="1:9" x14ac:dyDescent="0.25">
      <c r="A244" t="s">
        <v>1020</v>
      </c>
      <c r="B244" t="s">
        <v>1021</v>
      </c>
      <c r="C244" t="s">
        <v>18</v>
      </c>
      <c r="F244" t="s">
        <v>1022</v>
      </c>
      <c r="G244" t="s">
        <v>1023</v>
      </c>
      <c r="H244">
        <v>19729866</v>
      </c>
      <c r="I244" t="str">
        <f>HYPERLINK("bbg://screens/bbls%20DD%20X1Q6OCIIHJ82","BBLS DD X1Q6OCIIHJ82")</f>
        <v>BBLS DD X1Q6OCIIHJ82</v>
      </c>
    </row>
    <row r="245" spans="1:9" x14ac:dyDescent="0.25">
      <c r="A245" t="s">
        <v>1024</v>
      </c>
      <c r="B245" t="s">
        <v>1025</v>
      </c>
      <c r="C245" t="s">
        <v>15</v>
      </c>
      <c r="G245" t="s">
        <v>1026</v>
      </c>
      <c r="H245">
        <v>59538069</v>
      </c>
      <c r="I245" t="str">
        <f>HYPERLINK("bbg://screens/bbls%20DD%20X1Q6OCHS4U82","BBLS DD X1Q6OCHS4U82")</f>
        <v>BBLS DD X1Q6OCHS4U82</v>
      </c>
    </row>
    <row r="246" spans="1:9" x14ac:dyDescent="0.25">
      <c r="A246" t="s">
        <v>1027</v>
      </c>
      <c r="B246" t="s">
        <v>1028</v>
      </c>
      <c r="C246" t="s">
        <v>1029</v>
      </c>
      <c r="G246" t="s">
        <v>1030</v>
      </c>
      <c r="H246">
        <v>36920156</v>
      </c>
      <c r="I246" t="str">
        <f>HYPERLINK("bbg://screens/bbls%20DD%20X1Q6OCH76EO2","BBLS DD X1Q6OCH76EO2")</f>
        <v>BBLS DD X1Q6OCH76EO2</v>
      </c>
    </row>
    <row r="247" spans="1:9" x14ac:dyDescent="0.25">
      <c r="A247" t="s">
        <v>1031</v>
      </c>
      <c r="B247" t="s">
        <v>1032</v>
      </c>
      <c r="C247" t="s">
        <v>1033</v>
      </c>
      <c r="D247" t="s">
        <v>1034</v>
      </c>
      <c r="G247" t="s">
        <v>1035</v>
      </c>
      <c r="H247">
        <v>20009665</v>
      </c>
      <c r="I247" t="str">
        <f>HYPERLINK("bbg://screens/bbls%20DD%20X1Q6OCGQJGO2","BBLS DD X1Q6OCGQJGO2")</f>
        <v>BBLS DD X1Q6OCGQJGO2</v>
      </c>
    </row>
    <row r="248" spans="1:9" x14ac:dyDescent="0.25">
      <c r="A248" t="s">
        <v>1036</v>
      </c>
      <c r="B248" t="s">
        <v>1037</v>
      </c>
      <c r="C248" t="s">
        <v>786</v>
      </c>
      <c r="G248" t="s">
        <v>1038</v>
      </c>
      <c r="H248">
        <v>59687558</v>
      </c>
      <c r="I248" t="str">
        <f>HYPERLINK("bbg://screens/bbls%20DD%20X1Q6OCGD12O2","BBLS DD X1Q6OCGD12O2")</f>
        <v>BBLS DD X1Q6OCGD12O2</v>
      </c>
    </row>
    <row r="249" spans="1:9" x14ac:dyDescent="0.25">
      <c r="A249" t="s">
        <v>1039</v>
      </c>
      <c r="B249" t="s">
        <v>1040</v>
      </c>
      <c r="C249" t="s">
        <v>1041</v>
      </c>
      <c r="D249" t="s">
        <v>1042</v>
      </c>
      <c r="E249" t="s">
        <v>987</v>
      </c>
      <c r="F249" t="s">
        <v>1043</v>
      </c>
      <c r="G249" t="s">
        <v>1044</v>
      </c>
      <c r="H249">
        <v>178212</v>
      </c>
      <c r="I249" t="str">
        <f>HYPERLINK("bbg://screens/bbls%20DD%20X1Q6OCG3IAO2","BBLS DD X1Q6OCG3IAO2")</f>
        <v>BBLS DD X1Q6OCG3IAO2</v>
      </c>
    </row>
    <row r="250" spans="1:9" x14ac:dyDescent="0.25">
      <c r="A250" t="s">
        <v>1045</v>
      </c>
      <c r="B250" t="s">
        <v>1046</v>
      </c>
      <c r="C250" t="s">
        <v>15</v>
      </c>
      <c r="G250" t="s">
        <v>1047</v>
      </c>
      <c r="H250">
        <v>30278460</v>
      </c>
      <c r="I250" t="str">
        <f>HYPERLINK("bbg://screens/bbls%20DD%20X1Q6OCF9FVO2","BBLS DD X1Q6OCF9FVO2")</f>
        <v>BBLS DD X1Q6OCF9FVO2</v>
      </c>
    </row>
    <row r="251" spans="1:9" x14ac:dyDescent="0.25">
      <c r="A251" t="s">
        <v>1048</v>
      </c>
      <c r="B251" t="s">
        <v>1046</v>
      </c>
      <c r="C251" t="s">
        <v>1049</v>
      </c>
      <c r="D251" t="s">
        <v>1050</v>
      </c>
      <c r="E251" t="s">
        <v>1051</v>
      </c>
      <c r="F251" t="s">
        <v>1052</v>
      </c>
      <c r="G251" t="s">
        <v>1053</v>
      </c>
      <c r="H251">
        <v>47114215</v>
      </c>
      <c r="I251" t="str">
        <f>HYPERLINK("bbg://screens/bbls%20DD%20X1Q6OCF4BK82","BBLS DD X1Q6OCF4BK82")</f>
        <v>BBLS DD X1Q6OCF4BK82</v>
      </c>
    </row>
    <row r="252" spans="1:9" x14ac:dyDescent="0.25">
      <c r="A252" t="s">
        <v>1054</v>
      </c>
      <c r="B252" t="s">
        <v>1055</v>
      </c>
      <c r="C252" t="s">
        <v>309</v>
      </c>
      <c r="G252" t="s">
        <v>1056</v>
      </c>
      <c r="H252">
        <v>53711899</v>
      </c>
      <c r="I252" t="str">
        <f>HYPERLINK("bbg://screens/bbls%20DD%202048128671769858","BBLS DD 2048128671769858")</f>
        <v>BBLS DD 2048128671769858</v>
      </c>
    </row>
    <row r="253" spans="1:9" x14ac:dyDescent="0.25">
      <c r="A253" t="s">
        <v>1057</v>
      </c>
      <c r="B253" t="s">
        <v>1055</v>
      </c>
      <c r="C253" t="s">
        <v>458</v>
      </c>
      <c r="D253" t="s">
        <v>1058</v>
      </c>
      <c r="G253" t="s">
        <v>1059</v>
      </c>
      <c r="H253">
        <v>64887539</v>
      </c>
      <c r="I253" t="str">
        <f>HYPERLINK("bbg://screens/bbls%20DD%20X1Q6OCEU0P82","BBLS DD X1Q6OCEU0P82")</f>
        <v>BBLS DD X1Q6OCEU0P82</v>
      </c>
    </row>
    <row r="254" spans="1:9" x14ac:dyDescent="0.25">
      <c r="A254" t="s">
        <v>1060</v>
      </c>
      <c r="B254" t="s">
        <v>1061</v>
      </c>
      <c r="C254" t="s">
        <v>1062</v>
      </c>
      <c r="E254" t="s">
        <v>1063</v>
      </c>
      <c r="F254" t="s">
        <v>1064</v>
      </c>
      <c r="G254" t="s">
        <v>1065</v>
      </c>
      <c r="H254">
        <v>69718460</v>
      </c>
      <c r="I254" t="str">
        <f>HYPERLINK("bbg://screens/bbls%20DD%20X1Q6OCEMREO2","BBLS DD X1Q6OCEMREO2")</f>
        <v>BBLS DD X1Q6OCEMREO2</v>
      </c>
    </row>
    <row r="255" spans="1:9" x14ac:dyDescent="0.25">
      <c r="A255" t="s">
        <v>1066</v>
      </c>
      <c r="B255" t="s">
        <v>1067</v>
      </c>
      <c r="C255" t="s">
        <v>1062</v>
      </c>
      <c r="E255" t="s">
        <v>1068</v>
      </c>
      <c r="F255" t="s">
        <v>1069</v>
      </c>
      <c r="G255" t="s">
        <v>1070</v>
      </c>
      <c r="H255">
        <v>8224879</v>
      </c>
      <c r="I255" t="str">
        <f>HYPERLINK("bbg://screens/bbls%20DD%20X1Q6OCCNN2O2","BBLS DD X1Q6OCCNN2O2")</f>
        <v>BBLS DD X1Q6OCCNN2O2</v>
      </c>
    </row>
    <row r="256" spans="1:9" x14ac:dyDescent="0.25">
      <c r="A256" t="s">
        <v>1071</v>
      </c>
      <c r="B256" t="s">
        <v>1072</v>
      </c>
      <c r="C256" t="s">
        <v>260</v>
      </c>
      <c r="E256" t="s">
        <v>1073</v>
      </c>
      <c r="F256" t="s">
        <v>1074</v>
      </c>
      <c r="G256" t="s">
        <v>1075</v>
      </c>
      <c r="H256">
        <v>1179058</v>
      </c>
      <c r="I256" t="str">
        <f>HYPERLINK("bbg://screens/bbls%20DD%20X1Q6OCC8M5O2","BBLS DD X1Q6OCC8M5O2")</f>
        <v>BBLS DD X1Q6OCC8M5O2</v>
      </c>
    </row>
    <row r="257" spans="1:9" x14ac:dyDescent="0.25">
      <c r="A257" t="s">
        <v>1076</v>
      </c>
      <c r="B257" t="s">
        <v>1077</v>
      </c>
      <c r="C257" t="s">
        <v>15</v>
      </c>
      <c r="G257" t="s">
        <v>1078</v>
      </c>
      <c r="H257">
        <v>39758113</v>
      </c>
      <c r="I257" t="str">
        <f>HYPERLINK("bbg://screens/bbls%20DD%20X1Q6OC8F65O2","BBLS DD X1Q6OC8F65O2")</f>
        <v>BBLS DD X1Q6OC8F65O2</v>
      </c>
    </row>
    <row r="258" spans="1:9" x14ac:dyDescent="0.25">
      <c r="A258" t="s">
        <v>1079</v>
      </c>
      <c r="B258" t="s">
        <v>1080</v>
      </c>
      <c r="C258" t="s">
        <v>102</v>
      </c>
      <c r="F258" t="s">
        <v>1081</v>
      </c>
      <c r="G258" t="s">
        <v>1082</v>
      </c>
      <c r="H258">
        <v>69683930</v>
      </c>
      <c r="I258" t="str">
        <f>HYPERLINK("bbg://screens/bbls%20DD%20X1Q6OC86KV82","BBLS DD X1Q6OC86KV82")</f>
        <v>BBLS DD X1Q6OC86KV82</v>
      </c>
    </row>
    <row r="259" spans="1:9" x14ac:dyDescent="0.25">
      <c r="A259" t="s">
        <v>1083</v>
      </c>
      <c r="B259" t="s">
        <v>1084</v>
      </c>
      <c r="C259" t="s">
        <v>343</v>
      </c>
      <c r="F259" t="s">
        <v>1085</v>
      </c>
      <c r="G259" t="s">
        <v>1086</v>
      </c>
      <c r="H259">
        <v>48067846</v>
      </c>
      <c r="I259" t="str">
        <f>HYPERLINK("bbg://screens/bbls%20DD%20X1Q6OC7ETR82","BBLS DD X1Q6OC7ETR82")</f>
        <v>BBLS DD X1Q6OC7ETR82</v>
      </c>
    </row>
    <row r="260" spans="1:9" x14ac:dyDescent="0.25">
      <c r="A260" t="s">
        <v>1087</v>
      </c>
      <c r="B260" t="s">
        <v>1088</v>
      </c>
      <c r="C260" t="s">
        <v>89</v>
      </c>
      <c r="G260" t="s">
        <v>1089</v>
      </c>
      <c r="H260">
        <v>28813028</v>
      </c>
      <c r="I260" t="str">
        <f>HYPERLINK("bbg://screens/bbls%20DD%20X1Q6OC4K9982","BBLS DD X1Q6OC4K9982")</f>
        <v>BBLS DD X1Q6OC4K9982</v>
      </c>
    </row>
    <row r="261" spans="1:9" x14ac:dyDescent="0.25">
      <c r="A261" t="s">
        <v>1090</v>
      </c>
      <c r="B261" t="s">
        <v>1091</v>
      </c>
      <c r="C261" t="s">
        <v>1092</v>
      </c>
      <c r="E261" t="s">
        <v>1093</v>
      </c>
      <c r="F261" t="s">
        <v>1094</v>
      </c>
      <c r="G261" t="s">
        <v>1095</v>
      </c>
      <c r="H261">
        <v>28490313</v>
      </c>
      <c r="I261" t="str">
        <f>HYPERLINK("bbg://screens/bbls%20DD%202048128317516034","BBLS DD 2048128317516034")</f>
        <v>BBLS DD 2048128317516034</v>
      </c>
    </row>
    <row r="262" spans="1:9" x14ac:dyDescent="0.25">
      <c r="A262" t="s">
        <v>1096</v>
      </c>
      <c r="B262" t="s">
        <v>1097</v>
      </c>
      <c r="C262" t="s">
        <v>837</v>
      </c>
      <c r="G262" t="s">
        <v>1098</v>
      </c>
      <c r="H262">
        <v>62947336</v>
      </c>
      <c r="I262" t="str">
        <f>HYPERLINK("bbg://screens/bbls%20DD%20X1Q6OC3S1JO2","BBLS DD X1Q6OC3S1JO2")</f>
        <v>BBLS DD X1Q6OC3S1JO2</v>
      </c>
    </row>
    <row r="263" spans="1:9" x14ac:dyDescent="0.25">
      <c r="A263" t="s">
        <v>1099</v>
      </c>
      <c r="B263" t="s">
        <v>1100</v>
      </c>
      <c r="C263" t="s">
        <v>1101</v>
      </c>
      <c r="G263" t="s">
        <v>1102</v>
      </c>
      <c r="H263">
        <v>28660787</v>
      </c>
      <c r="I263" t="str">
        <f>HYPERLINK("bbg://screens/bbls%20DD%20X1Q6OC36V0O2","BBLS DD X1Q6OC36V0O2")</f>
        <v>BBLS DD X1Q6OC36V0O2</v>
      </c>
    </row>
    <row r="264" spans="1:9" x14ac:dyDescent="0.25">
      <c r="A264" t="s">
        <v>1103</v>
      </c>
      <c r="B264" t="s">
        <v>1104</v>
      </c>
      <c r="C264" t="s">
        <v>1105</v>
      </c>
      <c r="G264" t="s">
        <v>1106</v>
      </c>
      <c r="H264">
        <v>20000457</v>
      </c>
      <c r="I264" t="str">
        <f>HYPERLINK("bbg://screens/bbls%20DD%20X1Q6OC2RA982","BBLS DD X1Q6OC2RA982")</f>
        <v>BBLS DD X1Q6OC2RA982</v>
      </c>
    </row>
    <row r="265" spans="1:9" x14ac:dyDescent="0.25">
      <c r="A265" t="s">
        <v>1107</v>
      </c>
      <c r="B265" t="s">
        <v>1108</v>
      </c>
      <c r="C265" t="s">
        <v>735</v>
      </c>
      <c r="E265" t="s">
        <v>1109</v>
      </c>
      <c r="F265" t="s">
        <v>1110</v>
      </c>
      <c r="G265" t="s">
        <v>1111</v>
      </c>
      <c r="H265">
        <v>7998831</v>
      </c>
      <c r="I265" t="str">
        <f>HYPERLINK("bbg://screens/bbls%20DD%20X1Q6OC2MJ882","BBLS DD X1Q6OC2MJ882")</f>
        <v>BBLS DD X1Q6OC2MJ882</v>
      </c>
    </row>
    <row r="266" spans="1:9" x14ac:dyDescent="0.25">
      <c r="A266" t="s">
        <v>1112</v>
      </c>
      <c r="B266" t="s">
        <v>1113</v>
      </c>
      <c r="C266" t="s">
        <v>899</v>
      </c>
      <c r="G266" t="s">
        <v>1114</v>
      </c>
      <c r="H266">
        <v>69639577</v>
      </c>
      <c r="I266" t="str">
        <f>HYPERLINK("bbg://screens/bbls%20DD%20X1Q6OC13ELO2","BBLS DD X1Q6OC13ELO2")</f>
        <v>BBLS DD X1Q6OC13ELO2</v>
      </c>
    </row>
    <row r="267" spans="1:9" x14ac:dyDescent="0.25">
      <c r="A267" t="s">
        <v>1115</v>
      </c>
      <c r="B267" t="s">
        <v>1116</v>
      </c>
      <c r="C267" t="s">
        <v>309</v>
      </c>
      <c r="D267" t="s">
        <v>1117</v>
      </c>
      <c r="G267" t="s">
        <v>1118</v>
      </c>
      <c r="H267">
        <v>8707972</v>
      </c>
      <c r="I267" t="str">
        <f>HYPERLINK("bbg://screens/bbls%20DD%20X1Q6OC0THBO2","BBLS DD X1Q6OC0THBO2")</f>
        <v>BBLS DD X1Q6OC0THBO2</v>
      </c>
    </row>
    <row r="268" spans="1:9" x14ac:dyDescent="0.25">
      <c r="A268" t="s">
        <v>1119</v>
      </c>
      <c r="B268" t="s">
        <v>1116</v>
      </c>
      <c r="C268" t="s">
        <v>1120</v>
      </c>
      <c r="G268" t="s">
        <v>1121</v>
      </c>
      <c r="H268">
        <v>11140895</v>
      </c>
      <c r="I268" t="str">
        <f>HYPERLINK("bbg://screens/bbls%20DD%20X1Q6OC0TJGO2","BBLS DD X1Q6OC0TJGO2")</f>
        <v>BBLS DD X1Q6OC0TJGO2</v>
      </c>
    </row>
    <row r="269" spans="1:9" x14ac:dyDescent="0.25">
      <c r="A269" t="s">
        <v>1122</v>
      </c>
      <c r="B269" t="s">
        <v>1123</v>
      </c>
      <c r="C269" t="s">
        <v>1124</v>
      </c>
      <c r="F269" t="s">
        <v>1125</v>
      </c>
      <c r="G269" t="s">
        <v>1126</v>
      </c>
      <c r="H269">
        <v>19917369</v>
      </c>
      <c r="I269" t="str">
        <f>HYPERLINK("bbg://screens/bbls%20DD%20X1Q6OBVJ2JO2","BBLS DD X1Q6OBVJ2JO2")</f>
        <v>BBLS DD X1Q6OBVJ2JO2</v>
      </c>
    </row>
    <row r="270" spans="1:9" x14ac:dyDescent="0.25">
      <c r="A270" t="s">
        <v>1127</v>
      </c>
      <c r="B270" t="s">
        <v>1128</v>
      </c>
      <c r="C270" t="s">
        <v>1129</v>
      </c>
      <c r="E270" t="s">
        <v>1130</v>
      </c>
      <c r="F270" t="s">
        <v>1131</v>
      </c>
      <c r="G270" t="s">
        <v>1132</v>
      </c>
      <c r="H270">
        <v>13349651</v>
      </c>
      <c r="I270" t="str">
        <f>HYPERLINK("bbg://screens/bbls%20DD%202048128152046338","BBLS DD 2048128152046338")</f>
        <v>BBLS DD 2048128152046338</v>
      </c>
    </row>
    <row r="271" spans="1:9" x14ac:dyDescent="0.25">
      <c r="A271" t="s">
        <v>1133</v>
      </c>
      <c r="B271" t="s">
        <v>1134</v>
      </c>
      <c r="C271" t="s">
        <v>1135</v>
      </c>
      <c r="G271" t="s">
        <v>1136</v>
      </c>
      <c r="H271">
        <v>69627137</v>
      </c>
      <c r="I271" t="str">
        <f>HYPERLINK("bbg://screens/bbls%20DD%20X1Q6OBV16R82","BBLS DD X1Q6OBV16R82")</f>
        <v>BBLS DD X1Q6OBV16R82</v>
      </c>
    </row>
    <row r="272" spans="1:9" x14ac:dyDescent="0.25">
      <c r="A272" t="s">
        <v>1137</v>
      </c>
      <c r="B272" t="s">
        <v>1138</v>
      </c>
      <c r="C272" t="s">
        <v>1139</v>
      </c>
      <c r="E272" t="s">
        <v>1140</v>
      </c>
      <c r="F272" t="s">
        <v>1141</v>
      </c>
      <c r="G272" t="s">
        <v>1142</v>
      </c>
      <c r="H272">
        <v>30898721</v>
      </c>
      <c r="I272" t="str">
        <f>HYPERLINK("bbg://screens/bbls%20DD%20X1Q6OBUUN9O2","BBLS DD X1Q6OBUUN9O2")</f>
        <v>BBLS DD X1Q6OBUUN9O2</v>
      </c>
    </row>
    <row r="273" spans="1:9" x14ac:dyDescent="0.25">
      <c r="A273" t="s">
        <v>307</v>
      </c>
      <c r="B273" t="s">
        <v>1143</v>
      </c>
      <c r="C273" t="s">
        <v>309</v>
      </c>
      <c r="D273" t="s">
        <v>1032</v>
      </c>
      <c r="G273" t="s">
        <v>310</v>
      </c>
      <c r="H273">
        <v>14042265</v>
      </c>
      <c r="I273" t="str">
        <f>HYPERLINK("bbg://screens/bbls%20DD%20X1Q6OBU5S282","BBLS DD X1Q6OBU5S282")</f>
        <v>BBLS DD X1Q6OBU5S282</v>
      </c>
    </row>
    <row r="274" spans="1:9" x14ac:dyDescent="0.25">
      <c r="A274" t="s">
        <v>1144</v>
      </c>
      <c r="B274" t="s">
        <v>1145</v>
      </c>
      <c r="C274" t="s">
        <v>1146</v>
      </c>
      <c r="D274" t="s">
        <v>1147</v>
      </c>
      <c r="E274" t="s">
        <v>1148</v>
      </c>
      <c r="F274" t="s">
        <v>112</v>
      </c>
      <c r="G274" t="s">
        <v>1149</v>
      </c>
      <c r="H274">
        <v>38333188</v>
      </c>
      <c r="I274" t="str">
        <f>HYPERLINK("bbg://screens/bbls%20DD%20X1Q6OBTVD0O2","BBLS DD X1Q6OBTVD0O2")</f>
        <v>BBLS DD X1Q6OBTVD0O2</v>
      </c>
    </row>
    <row r="275" spans="1:9" x14ac:dyDescent="0.25">
      <c r="A275" t="s">
        <v>1150</v>
      </c>
      <c r="B275" t="s">
        <v>1151</v>
      </c>
      <c r="C275" t="s">
        <v>1152</v>
      </c>
      <c r="D275" t="s">
        <v>1153</v>
      </c>
      <c r="F275" t="s">
        <v>1154</v>
      </c>
      <c r="G275" t="s">
        <v>1155</v>
      </c>
      <c r="H275">
        <v>32068907</v>
      </c>
      <c r="I275" t="str">
        <f>HYPERLINK("bbg://screens/bbls%20DD%20X1Q6OBT8JRO2","BBLS DD X1Q6OBT8JRO2")</f>
        <v>BBLS DD X1Q6OBT8JRO2</v>
      </c>
    </row>
    <row r="276" spans="1:9" x14ac:dyDescent="0.25">
      <c r="A276" t="s">
        <v>1156</v>
      </c>
      <c r="B276" t="s">
        <v>1157</v>
      </c>
      <c r="C276" t="s">
        <v>1158</v>
      </c>
      <c r="D276" t="s">
        <v>1159</v>
      </c>
      <c r="G276" t="s">
        <v>1160</v>
      </c>
      <c r="H276">
        <v>69612610</v>
      </c>
      <c r="I276" t="str">
        <f>HYPERLINK("bbg://screens/bbls%20DD%20X1Q6OBSNAG82","BBLS DD X1Q6OBSNAG82")</f>
        <v>BBLS DD X1Q6OBSNAG82</v>
      </c>
    </row>
    <row r="277" spans="1:9" x14ac:dyDescent="0.25">
      <c r="A277" t="s">
        <v>1161</v>
      </c>
      <c r="B277" t="s">
        <v>1162</v>
      </c>
      <c r="C277" t="s">
        <v>1163</v>
      </c>
      <c r="D277" t="s">
        <v>1058</v>
      </c>
      <c r="G277" t="s">
        <v>1164</v>
      </c>
      <c r="H277">
        <v>30918527</v>
      </c>
      <c r="I277" t="str">
        <f>HYPERLINK("bbg://screens/bbls%20DD%20X1Q6OBSHA0O2","BBLS DD X1Q6OBSHA0O2")</f>
        <v>BBLS DD X1Q6OBSHA0O2</v>
      </c>
    </row>
    <row r="278" spans="1:9" x14ac:dyDescent="0.25">
      <c r="A278" t="s">
        <v>1165</v>
      </c>
      <c r="B278" t="s">
        <v>1166</v>
      </c>
      <c r="C278" t="s">
        <v>1167</v>
      </c>
      <c r="D278" t="s">
        <v>1168</v>
      </c>
      <c r="G278" t="s">
        <v>1169</v>
      </c>
      <c r="H278">
        <v>45992466</v>
      </c>
      <c r="I278" t="str">
        <f>HYPERLINK("bbg://screens/bbls%20DD%20X1Q6OBQAULO2","BBLS DD X1Q6OBQAULO2")</f>
        <v>BBLS DD X1Q6OBQAULO2</v>
      </c>
    </row>
    <row r="279" spans="1:9" x14ac:dyDescent="0.25">
      <c r="A279" t="s">
        <v>1170</v>
      </c>
      <c r="B279" t="s">
        <v>1166</v>
      </c>
      <c r="C279" t="s">
        <v>1171</v>
      </c>
      <c r="D279" t="s">
        <v>1072</v>
      </c>
      <c r="E279" t="s">
        <v>1172</v>
      </c>
      <c r="F279" t="s">
        <v>1173</v>
      </c>
      <c r="G279" t="s">
        <v>1174</v>
      </c>
      <c r="H279">
        <v>42444076</v>
      </c>
      <c r="I279" t="str">
        <f>HYPERLINK("bbg://screens/bbls%20DD%20X1Q6OBQB6O82","BBLS DD X1Q6OBQB6O82")</f>
        <v>BBLS DD X1Q6OBQB6O82</v>
      </c>
    </row>
    <row r="280" spans="1:9" x14ac:dyDescent="0.25">
      <c r="A280" t="s">
        <v>1175</v>
      </c>
      <c r="B280" t="s">
        <v>1166</v>
      </c>
      <c r="C280" t="s">
        <v>1176</v>
      </c>
      <c r="G280" t="s">
        <v>1177</v>
      </c>
      <c r="H280">
        <v>69604916</v>
      </c>
      <c r="I280" t="str">
        <f>HYPERLINK("bbg://screens/bbls%20DD%20X1Q6OBQBBF82","BBLS DD X1Q6OBQBBF82")</f>
        <v>BBLS DD X1Q6OBQBBF82</v>
      </c>
    </row>
    <row r="281" spans="1:9" x14ac:dyDescent="0.25">
      <c r="A281" t="s">
        <v>1178</v>
      </c>
      <c r="B281" t="s">
        <v>1179</v>
      </c>
      <c r="C281" t="s">
        <v>1180</v>
      </c>
      <c r="G281" t="s">
        <v>1181</v>
      </c>
      <c r="H281">
        <v>69604880</v>
      </c>
      <c r="I281" t="str">
        <f>HYPERLINK("bbg://screens/bbls%20DD%20X1Q6OBQ9V3O2","BBLS DD X1Q6OBQ9V3O2")</f>
        <v>BBLS DD X1Q6OBQ9V3O2</v>
      </c>
    </row>
    <row r="282" spans="1:9" x14ac:dyDescent="0.25">
      <c r="A282" t="s">
        <v>1182</v>
      </c>
      <c r="B282" t="s">
        <v>1183</v>
      </c>
      <c r="C282" t="s">
        <v>233</v>
      </c>
      <c r="G282" t="s">
        <v>1184</v>
      </c>
      <c r="H282">
        <v>40561221</v>
      </c>
      <c r="I282" t="str">
        <f>HYPERLINK("bbg://screens/bbls%20DD%20X1Q6OBPV5982","BBLS DD X1Q6OBPV5982")</f>
        <v>BBLS DD X1Q6OBPV5982</v>
      </c>
    </row>
    <row r="283" spans="1:9" x14ac:dyDescent="0.25">
      <c r="A283" t="s">
        <v>1185</v>
      </c>
      <c r="B283" t="s">
        <v>1186</v>
      </c>
      <c r="C283" t="s">
        <v>1187</v>
      </c>
      <c r="D283" t="s">
        <v>1188</v>
      </c>
      <c r="E283" t="s">
        <v>1189</v>
      </c>
      <c r="F283" t="s">
        <v>1190</v>
      </c>
      <c r="G283" t="s">
        <v>1191</v>
      </c>
      <c r="H283">
        <v>36510723</v>
      </c>
      <c r="I283" t="str">
        <f>HYPERLINK("bbg://screens/bbls%20DD%20X1Q6OBMUB882","BBLS DD X1Q6OBMUB882")</f>
        <v>BBLS DD X1Q6OBMUB882</v>
      </c>
    </row>
    <row r="284" spans="1:9" x14ac:dyDescent="0.25">
      <c r="A284" t="s">
        <v>1192</v>
      </c>
      <c r="B284" t="s">
        <v>1193</v>
      </c>
      <c r="C284" t="s">
        <v>15</v>
      </c>
      <c r="G284" t="s">
        <v>1194</v>
      </c>
      <c r="H284">
        <v>69589407</v>
      </c>
      <c r="I284" t="str">
        <f>HYPERLINK("bbg://screens/bbls%20DD%20X1Q6OBMTVTO2","BBLS DD X1Q6OBMTVTO2")</f>
        <v>BBLS DD X1Q6OBMTVTO2</v>
      </c>
    </row>
    <row r="285" spans="1:9" x14ac:dyDescent="0.25">
      <c r="A285" t="s">
        <v>1195</v>
      </c>
      <c r="B285" t="s">
        <v>1196</v>
      </c>
      <c r="C285" t="s">
        <v>716</v>
      </c>
      <c r="G285" t="s">
        <v>1197</v>
      </c>
      <c r="H285">
        <v>27886242</v>
      </c>
      <c r="I285" t="str">
        <f>HYPERLINK("bbg://screens/bbls%20DD%20X1Q6OBK3FIO2","BBLS DD X1Q6OBK3FIO2")</f>
        <v>BBLS DD X1Q6OBK3FIO2</v>
      </c>
    </row>
    <row r="286" spans="1:9" x14ac:dyDescent="0.25">
      <c r="A286" t="s">
        <v>1198</v>
      </c>
      <c r="B286" t="s">
        <v>1199</v>
      </c>
      <c r="C286" t="s">
        <v>1200</v>
      </c>
      <c r="D286" t="s">
        <v>1201</v>
      </c>
      <c r="F286" t="s">
        <v>1202</v>
      </c>
      <c r="G286" t="s">
        <v>1203</v>
      </c>
      <c r="H286">
        <v>69557133</v>
      </c>
      <c r="I286" t="str">
        <f>HYPERLINK("bbg://screens/bbls%20DD%20X1Q6OBHACN82","BBLS DD X1Q6OBHACN82")</f>
        <v>BBLS DD X1Q6OBHACN82</v>
      </c>
    </row>
    <row r="287" spans="1:9" x14ac:dyDescent="0.25">
      <c r="A287" t="s">
        <v>1204</v>
      </c>
      <c r="B287" t="s">
        <v>1205</v>
      </c>
      <c r="C287" t="s">
        <v>1206</v>
      </c>
      <c r="E287" t="s">
        <v>1207</v>
      </c>
      <c r="F287" t="s">
        <v>1208</v>
      </c>
      <c r="G287" t="s">
        <v>1209</v>
      </c>
      <c r="H287">
        <v>28924086</v>
      </c>
      <c r="I287" t="str">
        <f>HYPERLINK("bbg://screens/bbls%20DD%20X1Q6OBH7CEO2","BBLS DD X1Q6OBH7CEO2")</f>
        <v>BBLS DD X1Q6OBH7CEO2</v>
      </c>
    </row>
    <row r="288" spans="1:9" x14ac:dyDescent="0.25">
      <c r="A288" t="s">
        <v>1210</v>
      </c>
      <c r="B288" t="s">
        <v>1211</v>
      </c>
      <c r="C288" t="s">
        <v>511</v>
      </c>
      <c r="G288" t="s">
        <v>1212</v>
      </c>
      <c r="H288">
        <v>38816018</v>
      </c>
      <c r="I288" t="str">
        <f>HYPERLINK("bbg://screens/bbls%20DD%20X1Q6OBG48DO2","BBLS DD X1Q6OBG48DO2")</f>
        <v>BBLS DD X1Q6OBG48DO2</v>
      </c>
    </row>
    <row r="289" spans="1:9" x14ac:dyDescent="0.25">
      <c r="A289" t="s">
        <v>1213</v>
      </c>
      <c r="B289" t="s">
        <v>1211</v>
      </c>
      <c r="C289" t="s">
        <v>813</v>
      </c>
      <c r="G289" t="s">
        <v>1214</v>
      </c>
      <c r="H289">
        <v>30211876</v>
      </c>
      <c r="I289" t="str">
        <f>HYPERLINK("bbg://screens/bbls%20DD%20X1Q6OBG7BMO2","BBLS DD X1Q6OBG7BMO2")</f>
        <v>BBLS DD X1Q6OBG7BMO2</v>
      </c>
    </row>
    <row r="290" spans="1:9" x14ac:dyDescent="0.25">
      <c r="A290" t="s">
        <v>1215</v>
      </c>
      <c r="B290" t="s">
        <v>1216</v>
      </c>
      <c r="C290" t="s">
        <v>89</v>
      </c>
      <c r="G290" t="s">
        <v>1217</v>
      </c>
      <c r="H290">
        <v>10958048</v>
      </c>
      <c r="I290" t="str">
        <f>HYPERLINK("bbg://screens/bbls%20DD%20X1Q6OBFUU382","BBLS DD X1Q6OBFUU382")</f>
        <v>BBLS DD X1Q6OBFUU382</v>
      </c>
    </row>
    <row r="291" spans="1:9" x14ac:dyDescent="0.25">
      <c r="A291" t="s">
        <v>1218</v>
      </c>
      <c r="B291" t="s">
        <v>1219</v>
      </c>
      <c r="C291" t="s">
        <v>1220</v>
      </c>
      <c r="G291" t="s">
        <v>1221</v>
      </c>
      <c r="H291">
        <v>19225111</v>
      </c>
      <c r="I291" t="str">
        <f>HYPERLINK("bbg://screens/bbls%20DD%20X1Q6OBEFAGO2","BBLS DD X1Q6OBEFAGO2")</f>
        <v>BBLS DD X1Q6OBEFAGO2</v>
      </c>
    </row>
    <row r="292" spans="1:9" x14ac:dyDescent="0.25">
      <c r="A292" t="s">
        <v>1222</v>
      </c>
      <c r="B292" t="s">
        <v>1223</v>
      </c>
      <c r="C292" t="s">
        <v>15</v>
      </c>
      <c r="G292" t="s">
        <v>1224</v>
      </c>
      <c r="H292">
        <v>35260559</v>
      </c>
      <c r="I292" t="str">
        <f>HYPERLINK("bbg://screens/bbls%20DD%20X1Q6OBDDAI82","BBLS DD X1Q6OBDDAI82")</f>
        <v>BBLS DD X1Q6OBDDAI82</v>
      </c>
    </row>
    <row r="293" spans="1:9" x14ac:dyDescent="0.25">
      <c r="A293" t="s">
        <v>1225</v>
      </c>
      <c r="B293" t="s">
        <v>1223</v>
      </c>
      <c r="C293" t="s">
        <v>1226</v>
      </c>
      <c r="G293" t="s">
        <v>1227</v>
      </c>
      <c r="H293">
        <v>52498465</v>
      </c>
      <c r="I293" t="str">
        <f>HYPERLINK("bbg://screens/bbls%20DD%20X1Q6OBDFTU82","BBLS DD X1Q6OBDFTU82")</f>
        <v>BBLS DD X1Q6OBDFTU82</v>
      </c>
    </row>
    <row r="294" spans="1:9" x14ac:dyDescent="0.25">
      <c r="A294" t="s">
        <v>1228</v>
      </c>
      <c r="B294" t="s">
        <v>1229</v>
      </c>
      <c r="C294" t="s">
        <v>1230</v>
      </c>
      <c r="G294" t="s">
        <v>1231</v>
      </c>
      <c r="H294">
        <v>69523478</v>
      </c>
      <c r="I294" t="str">
        <f>HYPERLINK("bbg://screens/bbls%20DD%20X1Q6OBCVSAO2","BBLS DD X1Q6OBCVSAO2")</f>
        <v>BBLS DD X1Q6OBCVSAO2</v>
      </c>
    </row>
    <row r="295" spans="1:9" x14ac:dyDescent="0.25">
      <c r="A295" t="s">
        <v>1232</v>
      </c>
      <c r="B295" t="s">
        <v>1229</v>
      </c>
      <c r="C295" t="s">
        <v>1233</v>
      </c>
      <c r="G295" t="s">
        <v>1234</v>
      </c>
      <c r="H295">
        <v>23256070</v>
      </c>
      <c r="I295" t="str">
        <f>HYPERLINK("bbg://screens/bbls%20DD%20X1Q6OBCRSCO2","BBLS DD X1Q6OBCRSCO2")</f>
        <v>BBLS DD X1Q6OBCRSCO2</v>
      </c>
    </row>
    <row r="296" spans="1:9" x14ac:dyDescent="0.25">
      <c r="A296" t="s">
        <v>1235</v>
      </c>
      <c r="B296" t="s">
        <v>1236</v>
      </c>
      <c r="C296" t="s">
        <v>813</v>
      </c>
      <c r="G296" t="s">
        <v>1237</v>
      </c>
      <c r="H296">
        <v>40778879</v>
      </c>
      <c r="I296" t="str">
        <f>HYPERLINK("bbg://screens/bbls%20DD%20X1Q6OB8PGK82","BBLS DD X1Q6OB8PGK82")</f>
        <v>BBLS DD X1Q6OB8PGK82</v>
      </c>
    </row>
    <row r="297" spans="1:9" x14ac:dyDescent="0.25">
      <c r="A297" t="s">
        <v>1238</v>
      </c>
      <c r="B297" t="s">
        <v>1239</v>
      </c>
      <c r="C297" t="s">
        <v>946</v>
      </c>
      <c r="D297" t="s">
        <v>1153</v>
      </c>
      <c r="G297" t="s">
        <v>1240</v>
      </c>
      <c r="H297">
        <v>313230</v>
      </c>
      <c r="I297" t="str">
        <f>HYPERLINK("bbg://screens/bbls%20DD%20X1Q6OB8JQ6O2","BBLS DD X1Q6OB8JQ6O2")</f>
        <v>BBLS DD X1Q6OB8JQ6O2</v>
      </c>
    </row>
    <row r="298" spans="1:9" x14ac:dyDescent="0.25">
      <c r="A298" t="s">
        <v>1241</v>
      </c>
      <c r="B298" t="s">
        <v>1242</v>
      </c>
      <c r="C298" t="s">
        <v>102</v>
      </c>
      <c r="E298" t="s">
        <v>1243</v>
      </c>
      <c r="F298" t="s">
        <v>1244</v>
      </c>
      <c r="G298" t="s">
        <v>1245</v>
      </c>
      <c r="H298">
        <v>69507575</v>
      </c>
      <c r="I298" t="str">
        <f>HYPERLINK("bbg://screens/bbls%20DD%20X1Q6OB6J2KO2","BBLS DD X1Q6OB6J2KO2")</f>
        <v>BBLS DD X1Q6OB6J2KO2</v>
      </c>
    </row>
    <row r="299" spans="1:9" x14ac:dyDescent="0.25">
      <c r="A299" t="s">
        <v>1246</v>
      </c>
      <c r="B299" t="s">
        <v>1247</v>
      </c>
      <c r="C299" t="s">
        <v>1248</v>
      </c>
      <c r="E299" t="s">
        <v>1249</v>
      </c>
      <c r="F299" t="s">
        <v>1250</v>
      </c>
      <c r="G299" t="s">
        <v>1251</v>
      </c>
      <c r="H299">
        <v>48821813</v>
      </c>
      <c r="I299" t="str">
        <f>HYPERLINK("bbg://screens/bbls%20DD%20X1Q6OB5LE082","BBLS DD X1Q6OB5LE082")</f>
        <v>BBLS DD X1Q6OB5LE082</v>
      </c>
    </row>
    <row r="300" spans="1:9" x14ac:dyDescent="0.25">
      <c r="A300" t="s">
        <v>1252</v>
      </c>
      <c r="B300" t="s">
        <v>1253</v>
      </c>
      <c r="C300" t="s">
        <v>1158</v>
      </c>
      <c r="E300" t="s">
        <v>1254</v>
      </c>
      <c r="F300" t="s">
        <v>1255</v>
      </c>
      <c r="G300" t="s">
        <v>1256</v>
      </c>
      <c r="H300">
        <v>69494302</v>
      </c>
      <c r="I300" t="str">
        <f>HYPERLINK("bbg://screens/bbls%20DD%20X1Q6OB4OR0O2","BBLS DD X1Q6OB4OR0O2")</f>
        <v>BBLS DD X1Q6OB4OR0O2</v>
      </c>
    </row>
    <row r="301" spans="1:9" x14ac:dyDescent="0.25">
      <c r="A301" t="s">
        <v>1257</v>
      </c>
      <c r="B301" t="s">
        <v>1258</v>
      </c>
      <c r="C301" t="s">
        <v>1259</v>
      </c>
      <c r="G301" t="s">
        <v>1260</v>
      </c>
      <c r="H301">
        <v>35567135</v>
      </c>
      <c r="I301" t="str">
        <f>HYPERLINK("bbg://screens/bbls%20DD%202048127244545794","BBLS DD 2048127244545794")</f>
        <v>BBLS DD 2048127244545794</v>
      </c>
    </row>
    <row r="302" spans="1:9" x14ac:dyDescent="0.25">
      <c r="A302" t="s">
        <v>1261</v>
      </c>
      <c r="B302" t="s">
        <v>1262</v>
      </c>
      <c r="C302" t="s">
        <v>18</v>
      </c>
      <c r="G302" t="s">
        <v>1263</v>
      </c>
      <c r="H302">
        <v>53370101</v>
      </c>
      <c r="I302" t="str">
        <f>HYPERLINK("bbg://screens/bbls%20DD%20X1Q6OB43IG82","BBLS DD X1Q6OB43IG82")</f>
        <v>BBLS DD X1Q6OB43IG82</v>
      </c>
    </row>
    <row r="303" spans="1:9" x14ac:dyDescent="0.25">
      <c r="A303" t="s">
        <v>1264</v>
      </c>
      <c r="B303" t="s">
        <v>1262</v>
      </c>
      <c r="C303" t="s">
        <v>1265</v>
      </c>
      <c r="G303" t="s">
        <v>1266</v>
      </c>
      <c r="H303">
        <v>69488427</v>
      </c>
      <c r="I303" t="str">
        <f>HYPERLINK("bbg://screens/bbls%20DD%20X1Q6OB42PG82","BBLS DD X1Q6OB42PG82")</f>
        <v>BBLS DD X1Q6OB42PG82</v>
      </c>
    </row>
    <row r="304" spans="1:9" x14ac:dyDescent="0.25">
      <c r="A304" t="s">
        <v>1267</v>
      </c>
      <c r="B304" t="s">
        <v>1268</v>
      </c>
      <c r="C304" t="s">
        <v>909</v>
      </c>
      <c r="D304" t="s">
        <v>1269</v>
      </c>
      <c r="E304" t="s">
        <v>1270</v>
      </c>
      <c r="F304" t="s">
        <v>1271</v>
      </c>
      <c r="G304" t="s">
        <v>1272</v>
      </c>
      <c r="H304">
        <v>58423224</v>
      </c>
      <c r="I304" t="str">
        <f>HYPERLINK("bbg://screens/bbls%20DD%20X1Q6OB402H82","BBLS DD X1Q6OB402H82")</f>
        <v>BBLS DD X1Q6OB402H82</v>
      </c>
    </row>
    <row r="305" spans="1:9" x14ac:dyDescent="0.25">
      <c r="A305" t="s">
        <v>1273</v>
      </c>
      <c r="B305" t="s">
        <v>1274</v>
      </c>
      <c r="C305" t="s">
        <v>1275</v>
      </c>
      <c r="D305" t="s">
        <v>1276</v>
      </c>
      <c r="F305" t="s">
        <v>1277</v>
      </c>
      <c r="G305" t="s">
        <v>1278</v>
      </c>
      <c r="H305">
        <v>66391380</v>
      </c>
      <c r="I305" t="str">
        <f>HYPERLINK("bbg://screens/bbls%20DD%20X1Q6OB2VL582","BBLS DD X1Q6OB2VL582")</f>
        <v>BBLS DD X1Q6OB2VL582</v>
      </c>
    </row>
    <row r="306" spans="1:9" x14ac:dyDescent="0.25">
      <c r="A306" t="s">
        <v>1279</v>
      </c>
      <c r="B306" t="s">
        <v>1280</v>
      </c>
      <c r="C306" t="s">
        <v>999</v>
      </c>
      <c r="G306" t="s">
        <v>1281</v>
      </c>
      <c r="H306">
        <v>30815670</v>
      </c>
      <c r="I306" t="str">
        <f>HYPERLINK("bbg://screens/bbls%20DD%20X1Q6OB2H6M82","BBLS DD X1Q6OB2H6M82")</f>
        <v>BBLS DD X1Q6OB2H6M82</v>
      </c>
    </row>
    <row r="307" spans="1:9" x14ac:dyDescent="0.25">
      <c r="A307" t="s">
        <v>1282</v>
      </c>
      <c r="B307" t="s">
        <v>1283</v>
      </c>
      <c r="C307" t="s">
        <v>735</v>
      </c>
      <c r="E307" t="s">
        <v>1284</v>
      </c>
      <c r="F307" t="s">
        <v>1285</v>
      </c>
      <c r="G307" t="s">
        <v>1286</v>
      </c>
      <c r="H307">
        <v>41846528</v>
      </c>
      <c r="I307" t="str">
        <f>HYPERLINK("bbg://screens/bbls%20DD%20X1Q6OB2FQV82","BBLS DD X1Q6OB2FQV82")</f>
        <v>BBLS DD X1Q6OB2FQV82</v>
      </c>
    </row>
    <row r="308" spans="1:9" x14ac:dyDescent="0.25">
      <c r="A308" t="s">
        <v>1287</v>
      </c>
      <c r="B308" t="s">
        <v>1288</v>
      </c>
      <c r="C308" t="s">
        <v>379</v>
      </c>
      <c r="G308" t="s">
        <v>1289</v>
      </c>
      <c r="H308">
        <v>57989913</v>
      </c>
      <c r="I308" t="str">
        <f>HYPERLINK("bbg://screens/bbls%20DD%20X1Q6OB272O82","BBLS DD X1Q6OB272O82")</f>
        <v>BBLS DD X1Q6OB272O82</v>
      </c>
    </row>
    <row r="309" spans="1:9" x14ac:dyDescent="0.25">
      <c r="A309" t="s">
        <v>1290</v>
      </c>
      <c r="B309" t="s">
        <v>1291</v>
      </c>
      <c r="C309" t="s">
        <v>654</v>
      </c>
      <c r="F309" t="s">
        <v>1292</v>
      </c>
      <c r="G309" t="s">
        <v>1293</v>
      </c>
      <c r="H309">
        <v>60818926</v>
      </c>
      <c r="I309" t="str">
        <f>HYPERLINK("bbg://screens/bbls%20DD%20X1Q6OAVST8O2","BBLS DD X1Q6OAVST8O2")</f>
        <v>BBLS DD X1Q6OAVST8O2</v>
      </c>
    </row>
    <row r="310" spans="1:9" x14ac:dyDescent="0.25">
      <c r="A310" t="s">
        <v>1294</v>
      </c>
      <c r="B310" t="s">
        <v>1295</v>
      </c>
      <c r="C310" t="s">
        <v>1296</v>
      </c>
      <c r="F310" t="s">
        <v>1297</v>
      </c>
      <c r="G310" t="s">
        <v>1298</v>
      </c>
      <c r="H310">
        <v>12101936</v>
      </c>
      <c r="I310" t="str">
        <f>HYPERLINK("bbg://screens/bbls%20DD%20X1Q6OAVIBCO2","BBLS DD X1Q6OAVIBCO2")</f>
        <v>BBLS DD X1Q6OAVIBCO2</v>
      </c>
    </row>
    <row r="311" spans="1:9" x14ac:dyDescent="0.25">
      <c r="A311" t="s">
        <v>1299</v>
      </c>
      <c r="B311" t="s">
        <v>1300</v>
      </c>
      <c r="C311" t="s">
        <v>1301</v>
      </c>
      <c r="F311" t="s">
        <v>1302</v>
      </c>
      <c r="G311" t="s">
        <v>1303</v>
      </c>
      <c r="H311">
        <v>355970</v>
      </c>
      <c r="I311" t="str">
        <f>HYPERLINK("bbg://screens/bbls%20DD%20X1Q6OAV9PMO2","BBLS DD X1Q6OAV9PMO2")</f>
        <v>BBLS DD X1Q6OAV9PMO2</v>
      </c>
    </row>
    <row r="312" spans="1:9" x14ac:dyDescent="0.25">
      <c r="A312" t="s">
        <v>1304</v>
      </c>
      <c r="B312" t="s">
        <v>1300</v>
      </c>
      <c r="C312" t="s">
        <v>309</v>
      </c>
      <c r="F312" t="s">
        <v>1305</v>
      </c>
      <c r="G312" t="s">
        <v>1306</v>
      </c>
      <c r="H312">
        <v>62718498</v>
      </c>
      <c r="I312" t="str">
        <f>HYPERLINK("bbg://screens/bbls%20DD%202048127081539330","BBLS DD 2048127081539330")</f>
        <v>BBLS DD 2048127081539330</v>
      </c>
    </row>
    <row r="313" spans="1:9" x14ac:dyDescent="0.25">
      <c r="A313" t="s">
        <v>1307</v>
      </c>
      <c r="B313" t="s">
        <v>1300</v>
      </c>
      <c r="C313" t="s">
        <v>1308</v>
      </c>
      <c r="D313" t="s">
        <v>1309</v>
      </c>
      <c r="E313" t="s">
        <v>1310</v>
      </c>
      <c r="F313" t="s">
        <v>1311</v>
      </c>
      <c r="G313" t="s">
        <v>1312</v>
      </c>
      <c r="H313">
        <v>18543280</v>
      </c>
      <c r="I313" t="str">
        <f>HYPERLINK("bbg://screens/bbls%20DD%20X1Q6OAV9H6O2","BBLS DD X1Q6OAV9H6O2")</f>
        <v>BBLS DD X1Q6OAV9H6O2</v>
      </c>
    </row>
    <row r="314" spans="1:9" x14ac:dyDescent="0.25">
      <c r="A314" t="s">
        <v>1313</v>
      </c>
      <c r="B314" t="s">
        <v>1314</v>
      </c>
      <c r="C314" t="s">
        <v>458</v>
      </c>
      <c r="G314" t="s">
        <v>1315</v>
      </c>
      <c r="H314">
        <v>69469788</v>
      </c>
      <c r="I314" t="str">
        <f>HYPERLINK("bbg://screens/bbls%20DD%20X1Q6OAV5K5O2","BBLS DD X1Q6OAV5K5O2")</f>
        <v>BBLS DD X1Q6OAV5K5O2</v>
      </c>
    </row>
    <row r="315" spans="1:9" x14ac:dyDescent="0.25">
      <c r="A315" t="s">
        <v>1316</v>
      </c>
      <c r="B315" t="s">
        <v>1314</v>
      </c>
      <c r="C315" t="s">
        <v>1317</v>
      </c>
      <c r="F315" t="s">
        <v>1318</v>
      </c>
      <c r="G315" t="s">
        <v>1319</v>
      </c>
      <c r="H315">
        <v>59788508</v>
      </c>
      <c r="I315" t="str">
        <f>HYPERLINK("bbg://screens/bbls%20DD%20X1Q6OAV1ETO2","BBLS DD X1Q6OAV1ETO2")</f>
        <v>BBLS DD X1Q6OAV1ETO2</v>
      </c>
    </row>
    <row r="316" spans="1:9" x14ac:dyDescent="0.25">
      <c r="A316" t="s">
        <v>1320</v>
      </c>
      <c r="B316" t="s">
        <v>1321</v>
      </c>
      <c r="C316" t="s">
        <v>689</v>
      </c>
      <c r="G316" t="s">
        <v>1322</v>
      </c>
      <c r="H316">
        <v>66611488</v>
      </c>
      <c r="I316" t="str">
        <f>HYPERLINK("bbg://screens/bbls%20DD%20X1Q6OAUJUC82","BBLS DD X1Q6OAUJUC82")</f>
        <v>BBLS DD X1Q6OAUJUC82</v>
      </c>
    </row>
    <row r="317" spans="1:9" x14ac:dyDescent="0.25">
      <c r="A317" t="s">
        <v>1323</v>
      </c>
      <c r="B317" t="s">
        <v>1324</v>
      </c>
      <c r="C317" t="s">
        <v>1325</v>
      </c>
      <c r="D317" t="s">
        <v>1326</v>
      </c>
      <c r="G317" t="s">
        <v>1327</v>
      </c>
      <c r="H317">
        <v>33423029</v>
      </c>
      <c r="I317" t="str">
        <f>HYPERLINK("bbg://screens/bbls%20DD%20X1Q6OAUA68O2","BBLS DD X1Q6OAUA68O2")</f>
        <v>BBLS DD X1Q6OAUA68O2</v>
      </c>
    </row>
    <row r="318" spans="1:9" x14ac:dyDescent="0.25">
      <c r="A318" t="s">
        <v>1328</v>
      </c>
      <c r="B318" t="s">
        <v>1329</v>
      </c>
      <c r="C318" t="s">
        <v>1330</v>
      </c>
      <c r="D318" t="s">
        <v>1324</v>
      </c>
      <c r="F318" t="s">
        <v>1331</v>
      </c>
      <c r="G318" t="s">
        <v>1332</v>
      </c>
      <c r="H318">
        <v>359974</v>
      </c>
      <c r="I318" t="str">
        <f>HYPERLINK("bbg://screens/bbls%20DD%20X1Q6OAU2KH82","BBLS DD X1Q6OAU2KH82")</f>
        <v>BBLS DD X1Q6OAU2KH82</v>
      </c>
    </row>
    <row r="319" spans="1:9" x14ac:dyDescent="0.25">
      <c r="A319" t="s">
        <v>1333</v>
      </c>
      <c r="B319" t="s">
        <v>1329</v>
      </c>
      <c r="C319" t="s">
        <v>379</v>
      </c>
      <c r="F319" t="s">
        <v>1334</v>
      </c>
      <c r="G319" t="s">
        <v>1335</v>
      </c>
      <c r="H319">
        <v>56827471</v>
      </c>
      <c r="I319" t="str">
        <f>HYPERLINK("bbg://screens/bbls%20DD%20X1Q6OATTP2O2","BBLS DD X1Q6OATTP2O2")</f>
        <v>BBLS DD X1Q6OATTP2O2</v>
      </c>
    </row>
    <row r="320" spans="1:9" x14ac:dyDescent="0.25">
      <c r="A320" t="s">
        <v>1336</v>
      </c>
      <c r="B320" t="s">
        <v>1337</v>
      </c>
      <c r="C320" t="s">
        <v>15</v>
      </c>
      <c r="D320" t="s">
        <v>1338</v>
      </c>
      <c r="E320" t="s">
        <v>1339</v>
      </c>
      <c r="F320" t="s">
        <v>1340</v>
      </c>
      <c r="G320" t="s">
        <v>1341</v>
      </c>
      <c r="H320">
        <v>63109648</v>
      </c>
      <c r="I320" t="str">
        <f>HYPERLINK("bbg://screens/bbls%20DD%20X1Q6OATQTM82","BBLS DD X1Q6OATQTM82")</f>
        <v>BBLS DD X1Q6OATQTM82</v>
      </c>
    </row>
    <row r="321" spans="1:9" x14ac:dyDescent="0.25">
      <c r="A321" t="s">
        <v>1342</v>
      </c>
      <c r="B321" t="s">
        <v>1343</v>
      </c>
      <c r="C321" t="s">
        <v>1344</v>
      </c>
      <c r="F321" t="s">
        <v>1345</v>
      </c>
      <c r="G321" t="s">
        <v>1346</v>
      </c>
      <c r="H321">
        <v>69452759</v>
      </c>
      <c r="I321" t="str">
        <f>HYPERLINK("bbg://screens/bbls%20DD%20X1Q6OASCJL82","BBLS DD X1Q6OASCJL82")</f>
        <v>BBLS DD X1Q6OASCJL82</v>
      </c>
    </row>
    <row r="322" spans="1:9" x14ac:dyDescent="0.25">
      <c r="A322" t="s">
        <v>1347</v>
      </c>
      <c r="B322" t="s">
        <v>1348</v>
      </c>
      <c r="C322" t="s">
        <v>246</v>
      </c>
      <c r="G322" t="s">
        <v>1349</v>
      </c>
      <c r="H322">
        <v>935362</v>
      </c>
      <c r="I322" t="str">
        <f>HYPERLINK("bbg://screens/bbls%20DD%20X1Q6OARHLGO2","BBLS DD X1Q6OARHLGO2")</f>
        <v>BBLS DD X1Q6OARHLGO2</v>
      </c>
    </row>
    <row r="323" spans="1:9" x14ac:dyDescent="0.25">
      <c r="A323" t="s">
        <v>1350</v>
      </c>
      <c r="B323" t="s">
        <v>1348</v>
      </c>
      <c r="C323" t="s">
        <v>769</v>
      </c>
      <c r="D323" t="s">
        <v>1351</v>
      </c>
      <c r="E323" t="s">
        <v>1352</v>
      </c>
      <c r="F323" t="s">
        <v>1353</v>
      </c>
      <c r="G323" t="s">
        <v>1354</v>
      </c>
      <c r="H323">
        <v>60220202</v>
      </c>
      <c r="I323" t="str">
        <f>HYPERLINK("bbg://screens/bbls%20DD%20X1Q6OARI0382","BBLS DD X1Q6OARI0382")</f>
        <v>BBLS DD X1Q6OARI0382</v>
      </c>
    </row>
    <row r="324" spans="1:9" x14ac:dyDescent="0.25">
      <c r="A324" t="s">
        <v>1355</v>
      </c>
      <c r="B324" t="s">
        <v>1356</v>
      </c>
      <c r="C324" t="s">
        <v>1357</v>
      </c>
      <c r="D324" t="s">
        <v>1072</v>
      </c>
      <c r="F324" t="s">
        <v>1358</v>
      </c>
      <c r="G324" t="s">
        <v>1359</v>
      </c>
      <c r="H324">
        <v>18106872</v>
      </c>
      <c r="I324" t="str">
        <f>HYPERLINK("bbg://screens/bbls%20DD%20X1Q6OAQQNMO2","BBLS DD X1Q6OAQQNMO2")</f>
        <v>BBLS DD X1Q6OAQQNMO2</v>
      </c>
    </row>
    <row r="325" spans="1:9" x14ac:dyDescent="0.25">
      <c r="A325" t="s">
        <v>1360</v>
      </c>
      <c r="B325" t="s">
        <v>1361</v>
      </c>
      <c r="C325" t="s">
        <v>864</v>
      </c>
      <c r="G325" t="s">
        <v>1362</v>
      </c>
      <c r="H325">
        <v>35182221</v>
      </c>
      <c r="I325" t="str">
        <f>HYPERLINK("bbg://screens/bbls%20DD%20X1Q6OAQOD4O2","BBLS DD X1Q6OAQOD4O2")</f>
        <v>BBLS DD X1Q6OAQOD4O2</v>
      </c>
    </row>
    <row r="326" spans="1:9" x14ac:dyDescent="0.25">
      <c r="A326" t="s">
        <v>1363</v>
      </c>
      <c r="B326" t="s">
        <v>1364</v>
      </c>
      <c r="C326" t="s">
        <v>1365</v>
      </c>
      <c r="D326" t="s">
        <v>1366</v>
      </c>
      <c r="F326" t="s">
        <v>1367</v>
      </c>
      <c r="G326" t="s">
        <v>1368</v>
      </c>
      <c r="H326">
        <v>64121803</v>
      </c>
      <c r="I326" t="str">
        <f>HYPERLINK("bbg://screens/bbls%20DD%20X1Q6OAQ0GJ82","BBLS DD X1Q6OAQ0GJ82")</f>
        <v>BBLS DD X1Q6OAQ0GJ82</v>
      </c>
    </row>
    <row r="327" spans="1:9" x14ac:dyDescent="0.25">
      <c r="A327" t="s">
        <v>1369</v>
      </c>
      <c r="B327" t="s">
        <v>1370</v>
      </c>
      <c r="C327" t="s">
        <v>296</v>
      </c>
      <c r="G327" t="s">
        <v>1371</v>
      </c>
      <c r="H327">
        <v>69434942</v>
      </c>
      <c r="I327" t="str">
        <f>HYPERLINK("bbg://screens/bbls%20DD%20X1Q6OAOAHF82","BBLS DD X1Q6OAOAHF82")</f>
        <v>BBLS DD X1Q6OAOAHF82</v>
      </c>
    </row>
    <row r="328" spans="1:9" x14ac:dyDescent="0.25">
      <c r="A328" t="s">
        <v>1372</v>
      </c>
      <c r="B328" t="s">
        <v>1370</v>
      </c>
      <c r="C328" t="s">
        <v>1373</v>
      </c>
      <c r="F328" t="s">
        <v>1374</v>
      </c>
      <c r="G328" t="s">
        <v>1375</v>
      </c>
      <c r="H328">
        <v>21503453</v>
      </c>
      <c r="I328" t="str">
        <f>HYPERLINK("bbg://screens/bbls%20DD%20X1Q6OAOL8982","BBLS DD X1Q6OAOL8982")</f>
        <v>BBLS DD X1Q6OAOL8982</v>
      </c>
    </row>
    <row r="329" spans="1:9" x14ac:dyDescent="0.25">
      <c r="A329" t="s">
        <v>1376</v>
      </c>
      <c r="B329" t="s">
        <v>1377</v>
      </c>
      <c r="C329" t="s">
        <v>15</v>
      </c>
      <c r="D329" t="s">
        <v>1097</v>
      </c>
      <c r="G329" t="s">
        <v>1378</v>
      </c>
      <c r="H329">
        <v>52834152</v>
      </c>
      <c r="I329" t="str">
        <f>HYPERLINK("bbg://screens/bbls%20DD%20X1Q6OAM59QO2","BBLS DD X1Q6OAM59QO2")</f>
        <v>BBLS DD X1Q6OAM59QO2</v>
      </c>
    </row>
    <row r="330" spans="1:9" x14ac:dyDescent="0.25">
      <c r="A330" t="s">
        <v>1379</v>
      </c>
      <c r="B330" t="s">
        <v>1380</v>
      </c>
      <c r="C330" t="s">
        <v>530</v>
      </c>
      <c r="G330" t="s">
        <v>1381</v>
      </c>
      <c r="H330">
        <v>30028430</v>
      </c>
      <c r="I330" t="str">
        <f>HYPERLINK("bbg://screens/bbls%20DD%20X1Q6OAAPQKO2","BBLS DD X1Q6OAAPQKO2")</f>
        <v>BBLS DD X1Q6OAAPQKO2</v>
      </c>
    </row>
    <row r="331" spans="1:9" x14ac:dyDescent="0.25">
      <c r="A331" t="s">
        <v>1382</v>
      </c>
      <c r="B331" t="s">
        <v>1383</v>
      </c>
      <c r="C331" t="s">
        <v>511</v>
      </c>
      <c r="D331" t="s">
        <v>1262</v>
      </c>
      <c r="G331" t="s">
        <v>1384</v>
      </c>
      <c r="H331">
        <v>10166851</v>
      </c>
      <c r="I331" t="str">
        <f>HYPERLINK("bbg://screens/bbls%20DD%20X1Q6OAABA682","BBLS DD X1Q6OAABA682")</f>
        <v>BBLS DD X1Q6OAABA682</v>
      </c>
    </row>
    <row r="332" spans="1:9" x14ac:dyDescent="0.25">
      <c r="A332" t="s">
        <v>1385</v>
      </c>
      <c r="B332" t="s">
        <v>1386</v>
      </c>
      <c r="C332" t="s">
        <v>1387</v>
      </c>
      <c r="D332" t="s">
        <v>1088</v>
      </c>
      <c r="F332" t="s">
        <v>1388</v>
      </c>
      <c r="G332" t="s">
        <v>1389</v>
      </c>
      <c r="H332">
        <v>36077356</v>
      </c>
      <c r="I332" t="str">
        <f>HYPERLINK("bbg://screens/bbls%20DD%20X1Q6OAA0IN82","BBLS DD X1Q6OAA0IN82")</f>
        <v>BBLS DD X1Q6OAA0IN82</v>
      </c>
    </row>
    <row r="333" spans="1:9" x14ac:dyDescent="0.25">
      <c r="A333" t="s">
        <v>1390</v>
      </c>
      <c r="B333" t="s">
        <v>1391</v>
      </c>
      <c r="C333" t="s">
        <v>689</v>
      </c>
      <c r="G333" t="s">
        <v>1392</v>
      </c>
      <c r="H333">
        <v>65159646</v>
      </c>
      <c r="I333" t="str">
        <f>HYPERLINK("bbg://screens/bbls%20DD%20X1Q6O9TV2182","BBLS DD X1Q6O9TV2182")</f>
        <v>BBLS DD X1Q6O9TV2182</v>
      </c>
    </row>
    <row r="334" spans="1:9" x14ac:dyDescent="0.25">
      <c r="A334" t="s">
        <v>1393</v>
      </c>
      <c r="B334" t="s">
        <v>1394</v>
      </c>
      <c r="C334" t="s">
        <v>1395</v>
      </c>
      <c r="G334" t="s">
        <v>1396</v>
      </c>
      <c r="H334">
        <v>938343</v>
      </c>
      <c r="I334" t="str">
        <f>HYPERLINK("bbg://screens/bbls%20DD%20X1Q6O9N383O2","BBLS DD X1Q6O9N383O2")</f>
        <v>BBLS DD X1Q6O9N383O2</v>
      </c>
    </row>
    <row r="335" spans="1:9" x14ac:dyDescent="0.25">
      <c r="A335" t="s">
        <v>1397</v>
      </c>
      <c r="B335" t="s">
        <v>1398</v>
      </c>
      <c r="C335" t="s">
        <v>250</v>
      </c>
      <c r="G335" t="s">
        <v>1399</v>
      </c>
      <c r="H335">
        <v>102399</v>
      </c>
      <c r="I335" t="str">
        <f>HYPERLINK("bbg://screens/bbls%20DD%20X1Q6O9K8E082","BBLS DD X1Q6O9K8E082")</f>
        <v>BBLS DD X1Q6O9K8E082</v>
      </c>
    </row>
    <row r="336" spans="1:9" x14ac:dyDescent="0.25">
      <c r="A336" t="s">
        <v>1400</v>
      </c>
      <c r="B336" t="s">
        <v>1398</v>
      </c>
      <c r="C336" t="s">
        <v>1401</v>
      </c>
      <c r="G336" t="s">
        <v>1402</v>
      </c>
      <c r="H336">
        <v>1094929</v>
      </c>
      <c r="I336" t="str">
        <f>HYPERLINK("bbg://screens/bbls%20DD%20X1Q6O9LSK9O2","BBLS DD X1Q6O9LSK9O2")</f>
        <v>BBLS DD X1Q6O9LSK9O2</v>
      </c>
    </row>
    <row r="337" spans="1:9" x14ac:dyDescent="0.25">
      <c r="A337" t="s">
        <v>1403</v>
      </c>
      <c r="B337" t="s">
        <v>1404</v>
      </c>
      <c r="C337" t="s">
        <v>1187</v>
      </c>
      <c r="D337" t="s">
        <v>1058</v>
      </c>
      <c r="G337" t="s">
        <v>1405</v>
      </c>
      <c r="H337">
        <v>69405369</v>
      </c>
      <c r="I337" t="str">
        <f>HYPERLINK("bbg://screens/bbls%20DD%20X1Q6O9I0DM82","BBLS DD X1Q6O9I0DM82")</f>
        <v>BBLS DD X1Q6O9I0DM82</v>
      </c>
    </row>
    <row r="338" spans="1:9" x14ac:dyDescent="0.25">
      <c r="A338" t="s">
        <v>1406</v>
      </c>
      <c r="B338" t="s">
        <v>1404</v>
      </c>
      <c r="C338" t="s">
        <v>1407</v>
      </c>
      <c r="D338" t="s">
        <v>1236</v>
      </c>
      <c r="G338" t="s">
        <v>1408</v>
      </c>
      <c r="H338">
        <v>143286</v>
      </c>
      <c r="I338" t="str">
        <f>HYPERLINK("bbg://screens/bbls%20DD%20X1Q6O9HU13O2","BBLS DD X1Q6O9HU13O2")</f>
        <v>BBLS DD X1Q6O9HU13O2</v>
      </c>
    </row>
    <row r="339" spans="1:9" x14ac:dyDescent="0.25">
      <c r="A339" t="s">
        <v>1409</v>
      </c>
      <c r="B339" t="s">
        <v>1410</v>
      </c>
      <c r="C339" t="s">
        <v>414</v>
      </c>
      <c r="E339" t="s">
        <v>1411</v>
      </c>
      <c r="F339" t="s">
        <v>1412</v>
      </c>
      <c r="G339" t="s">
        <v>1413</v>
      </c>
      <c r="H339">
        <v>69403768</v>
      </c>
      <c r="I339" t="str">
        <f>HYPERLINK("bbg://screens/bbls%20DD%20X1Q6O9HSV0O2","BBLS DD X1Q6O9HSV0O2")</f>
        <v>BBLS DD X1Q6O9HSV0O2</v>
      </c>
    </row>
    <row r="340" spans="1:9" x14ac:dyDescent="0.25">
      <c r="A340" t="s">
        <v>1414</v>
      </c>
      <c r="B340" t="s">
        <v>1415</v>
      </c>
      <c r="C340" t="s">
        <v>1416</v>
      </c>
      <c r="D340" t="s">
        <v>1046</v>
      </c>
      <c r="E340" t="s">
        <v>1417</v>
      </c>
      <c r="F340" t="s">
        <v>1418</v>
      </c>
      <c r="G340" t="s">
        <v>1419</v>
      </c>
      <c r="H340">
        <v>30014136</v>
      </c>
      <c r="I340" t="str">
        <f>HYPERLINK("bbg://screens/bbls%20DD%20X1Q6O9BRU0O2","BBLS DD X1Q6O9BRU0O2")</f>
        <v>BBLS DD X1Q6O9BRU0O2</v>
      </c>
    </row>
    <row r="341" spans="1:9" x14ac:dyDescent="0.25">
      <c r="A341" t="s">
        <v>1420</v>
      </c>
      <c r="B341" t="s">
        <v>1421</v>
      </c>
      <c r="C341" t="s">
        <v>1158</v>
      </c>
      <c r="E341" t="s">
        <v>1422</v>
      </c>
      <c r="F341" t="s">
        <v>1423</v>
      </c>
      <c r="G341" t="s">
        <v>1424</v>
      </c>
      <c r="H341">
        <v>59458371</v>
      </c>
      <c r="I341" t="str">
        <f>HYPERLINK("bbg://screens/bbls%20DD%20X1Q6O8SMADO2","BBLS DD X1Q6O8SMADO2")</f>
        <v>BBLS DD X1Q6O8SMADO2</v>
      </c>
    </row>
    <row r="342" spans="1:9" x14ac:dyDescent="0.25">
      <c r="A342" t="s">
        <v>1425</v>
      </c>
      <c r="B342" t="s">
        <v>1426</v>
      </c>
      <c r="C342" t="s">
        <v>972</v>
      </c>
      <c r="E342" t="s">
        <v>1427</v>
      </c>
      <c r="F342" t="s">
        <v>1428</v>
      </c>
      <c r="G342" t="s">
        <v>1429</v>
      </c>
      <c r="H342">
        <v>31517655</v>
      </c>
      <c r="I342" t="str">
        <f>HYPERLINK("bbg://screens/bbls%20DD%20X1Q6O8DRU9O2","BBLS DD X1Q6O8DRU9O2")</f>
        <v>BBLS DD X1Q6O8DRU9O2</v>
      </c>
    </row>
    <row r="343" spans="1:9" x14ac:dyDescent="0.25">
      <c r="A343" t="s">
        <v>1430</v>
      </c>
      <c r="B343" t="s">
        <v>1426</v>
      </c>
      <c r="C343" t="s">
        <v>1431</v>
      </c>
      <c r="E343" t="s">
        <v>1432</v>
      </c>
      <c r="F343" t="s">
        <v>1433</v>
      </c>
      <c r="G343" t="s">
        <v>1434</v>
      </c>
      <c r="H343">
        <v>36112378</v>
      </c>
      <c r="I343" t="str">
        <f>HYPERLINK("bbg://screens/bbls%20DD%20X1Q6O8DTDOO2","BBLS DD X1Q6O8DTDOO2")</f>
        <v>BBLS DD X1Q6O8DTDOO2</v>
      </c>
    </row>
    <row r="344" spans="1:9" x14ac:dyDescent="0.25">
      <c r="A344" t="s">
        <v>1435</v>
      </c>
      <c r="B344" t="s">
        <v>1436</v>
      </c>
      <c r="C344" t="s">
        <v>1187</v>
      </c>
      <c r="E344" t="s">
        <v>1437</v>
      </c>
      <c r="F344" t="s">
        <v>1438</v>
      </c>
      <c r="G344" t="s">
        <v>1439</v>
      </c>
      <c r="H344">
        <v>65597783</v>
      </c>
      <c r="I344" t="str">
        <f>HYPERLINK("bbg://screens/bbls%20DD%20X1Q6O8C12J82","BBLS DD X1Q6O8C12J82")</f>
        <v>BBLS DD X1Q6O8C12J82</v>
      </c>
    </row>
    <row r="345" spans="1:9" x14ac:dyDescent="0.25">
      <c r="A345" t="s">
        <v>1440</v>
      </c>
      <c r="B345" t="s">
        <v>1436</v>
      </c>
      <c r="C345" t="s">
        <v>51</v>
      </c>
      <c r="E345" t="s">
        <v>1441</v>
      </c>
      <c r="F345" t="s">
        <v>1442</v>
      </c>
      <c r="G345" t="s">
        <v>1443</v>
      </c>
      <c r="H345">
        <v>23414809</v>
      </c>
      <c r="I345" t="str">
        <f>HYPERLINK("bbg://screens/bbls%20DD%202048124282006786","BBLS DD 2048124282006786")</f>
        <v>BBLS DD 2048124282006786</v>
      </c>
    </row>
    <row r="346" spans="1:9" x14ac:dyDescent="0.25">
      <c r="A346" t="s">
        <v>1444</v>
      </c>
      <c r="B346" t="s">
        <v>1445</v>
      </c>
      <c r="C346" t="s">
        <v>1446</v>
      </c>
      <c r="G346" t="s">
        <v>1447</v>
      </c>
      <c r="H346">
        <v>36527960</v>
      </c>
      <c r="I346" t="str">
        <f>HYPERLINK("bbg://screens/bbls%20DD%20X1Q6O8B8I882","BBLS DD X1Q6O8B8I882")</f>
        <v>BBLS DD X1Q6O8B8I882</v>
      </c>
    </row>
    <row r="347" spans="1:9" x14ac:dyDescent="0.25">
      <c r="A347" t="s">
        <v>1448</v>
      </c>
      <c r="B347" t="s">
        <v>1449</v>
      </c>
      <c r="C347" t="s">
        <v>309</v>
      </c>
      <c r="E347" t="s">
        <v>1450</v>
      </c>
      <c r="F347" t="s">
        <v>1451</v>
      </c>
      <c r="G347" t="s">
        <v>1452</v>
      </c>
      <c r="H347">
        <v>19101332</v>
      </c>
      <c r="I347" t="str">
        <f>HYPERLINK("bbg://screens/bbls%20DD%20X1Q6O8B47382","BBLS DD X1Q6O8B47382")</f>
        <v>BBLS DD X1Q6O8B47382</v>
      </c>
    </row>
    <row r="348" spans="1:9" x14ac:dyDescent="0.25">
      <c r="A348" t="s">
        <v>1453</v>
      </c>
      <c r="B348" t="s">
        <v>1449</v>
      </c>
      <c r="C348" t="s">
        <v>409</v>
      </c>
      <c r="E348" t="s">
        <v>1454</v>
      </c>
      <c r="F348" t="s">
        <v>1455</v>
      </c>
      <c r="G348" t="s">
        <v>1456</v>
      </c>
      <c r="H348">
        <v>53491546</v>
      </c>
      <c r="I348" t="str">
        <f>HYPERLINK("bbg://screens/bbls%20DD%20X1Q6O8B7TMO2","BBLS DD X1Q6O8B7TMO2")</f>
        <v>BBLS DD X1Q6O8B7TMO2</v>
      </c>
    </row>
    <row r="349" spans="1:9" x14ac:dyDescent="0.25">
      <c r="A349" t="s">
        <v>1457</v>
      </c>
      <c r="B349" t="s">
        <v>1458</v>
      </c>
      <c r="C349" t="s">
        <v>1459</v>
      </c>
      <c r="F349" t="s">
        <v>1460</v>
      </c>
      <c r="G349" t="s">
        <v>1461</v>
      </c>
      <c r="H349">
        <v>24132893</v>
      </c>
      <c r="I349" t="str">
        <f>HYPERLINK("bbg://screens/bbls%20DD%20X1Q6O8A9NIO2","BBLS DD X1Q6O8A9NIO2")</f>
        <v>BBLS DD X1Q6O8A9NIO2</v>
      </c>
    </row>
    <row r="350" spans="1:9" x14ac:dyDescent="0.25">
      <c r="A350" t="s">
        <v>1462</v>
      </c>
      <c r="B350" t="s">
        <v>1463</v>
      </c>
      <c r="C350" t="s">
        <v>15</v>
      </c>
      <c r="E350" t="s">
        <v>1464</v>
      </c>
      <c r="F350" t="s">
        <v>1465</v>
      </c>
      <c r="G350" t="s">
        <v>1466</v>
      </c>
      <c r="H350">
        <v>69359717</v>
      </c>
      <c r="I350" t="str">
        <f>HYPERLINK("bbg://screens/bbls%20DD%20X1Q6O89TUCO2","BBLS DD X1Q6O89TUCO2")</f>
        <v>BBLS DD X1Q6O89TUCO2</v>
      </c>
    </row>
    <row r="351" spans="1:9" x14ac:dyDescent="0.25">
      <c r="A351" t="s">
        <v>1467</v>
      </c>
      <c r="B351" t="s">
        <v>1468</v>
      </c>
      <c r="C351" t="s">
        <v>864</v>
      </c>
      <c r="D351" t="s">
        <v>1469</v>
      </c>
      <c r="F351" t="s">
        <v>1470</v>
      </c>
      <c r="G351" t="s">
        <v>1471</v>
      </c>
      <c r="H351">
        <v>103880</v>
      </c>
      <c r="I351" t="str">
        <f>HYPERLINK("bbg://screens/bbls%20DD%20X1Q6O894NMO2","BBLS DD X1Q6O894NMO2")</f>
        <v>BBLS DD X1Q6O894NMO2</v>
      </c>
    </row>
    <row r="352" spans="1:9" x14ac:dyDescent="0.25">
      <c r="A352" t="s">
        <v>1472</v>
      </c>
      <c r="B352" t="s">
        <v>1468</v>
      </c>
      <c r="C352" t="s">
        <v>1473</v>
      </c>
      <c r="E352" t="s">
        <v>1474</v>
      </c>
      <c r="F352" t="s">
        <v>1475</v>
      </c>
      <c r="G352" t="s">
        <v>1476</v>
      </c>
      <c r="H352">
        <v>45144018</v>
      </c>
      <c r="I352" t="str">
        <f>HYPERLINK("bbg://screens/bbls%20DD%20X1Q6O897E1O2","BBLS DD X1Q6O897E1O2")</f>
        <v>BBLS DD X1Q6O897E1O2</v>
      </c>
    </row>
    <row r="353" spans="1:9" x14ac:dyDescent="0.25">
      <c r="A353" t="s">
        <v>1477</v>
      </c>
      <c r="B353" t="s">
        <v>1478</v>
      </c>
      <c r="C353" t="s">
        <v>15</v>
      </c>
      <c r="E353" t="s">
        <v>1479</v>
      </c>
      <c r="F353" t="s">
        <v>1480</v>
      </c>
      <c r="G353" t="s">
        <v>1481</v>
      </c>
      <c r="H353">
        <v>27671943</v>
      </c>
      <c r="I353" t="str">
        <f>HYPERLINK("bbg://screens/bbls%20DD%20X1Q6O893MB82","BBLS DD X1Q6O893MB82")</f>
        <v>BBLS DD X1Q6O893MB82</v>
      </c>
    </row>
    <row r="354" spans="1:9" x14ac:dyDescent="0.25">
      <c r="A354" t="s">
        <v>1482</v>
      </c>
      <c r="B354" t="s">
        <v>1483</v>
      </c>
      <c r="C354" t="s">
        <v>368</v>
      </c>
      <c r="D354" t="s">
        <v>1223</v>
      </c>
      <c r="E354" t="s">
        <v>1484</v>
      </c>
      <c r="F354" t="s">
        <v>1485</v>
      </c>
      <c r="G354" t="s">
        <v>1486</v>
      </c>
      <c r="H354">
        <v>29735028</v>
      </c>
      <c r="I354" t="str">
        <f>HYPERLINK("bbg://screens/bbls%20DD%20X1Q6O88DLU82","BBLS DD X1Q6O88DLU82")</f>
        <v>BBLS DD X1Q6O88DLU82</v>
      </c>
    </row>
    <row r="355" spans="1:9" x14ac:dyDescent="0.25">
      <c r="A355" t="s">
        <v>1487</v>
      </c>
      <c r="B355" t="s">
        <v>1483</v>
      </c>
      <c r="C355" t="s">
        <v>250</v>
      </c>
      <c r="E355" t="s">
        <v>1488</v>
      </c>
      <c r="F355" t="s">
        <v>1489</v>
      </c>
      <c r="G355" t="s">
        <v>1490</v>
      </c>
      <c r="H355">
        <v>18156232</v>
      </c>
      <c r="I355" t="str">
        <f>HYPERLINK("bbg://screens/bbls%20DD%20X1Q6O88JV282","BBLS DD X1Q6O88JV282")</f>
        <v>BBLS DD X1Q6O88JV282</v>
      </c>
    </row>
    <row r="356" spans="1:9" x14ac:dyDescent="0.25">
      <c r="A356" t="s">
        <v>1491</v>
      </c>
      <c r="B356" t="s">
        <v>1492</v>
      </c>
      <c r="C356" t="s">
        <v>368</v>
      </c>
      <c r="E356" t="s">
        <v>1493</v>
      </c>
      <c r="F356" t="s">
        <v>1494</v>
      </c>
      <c r="G356" t="s">
        <v>1495</v>
      </c>
      <c r="H356">
        <v>31501695</v>
      </c>
      <c r="I356" t="str">
        <f>HYPERLINK("bbg://screens/bbls%20DD%20X1Q6O88B9UO2","BBLS DD X1Q6O88B9UO2")</f>
        <v>BBLS DD X1Q6O88B9UO2</v>
      </c>
    </row>
    <row r="357" spans="1:9" x14ac:dyDescent="0.25">
      <c r="A357" t="s">
        <v>1496</v>
      </c>
      <c r="B357" t="s">
        <v>1497</v>
      </c>
      <c r="C357" t="s">
        <v>174</v>
      </c>
      <c r="D357" t="s">
        <v>1498</v>
      </c>
      <c r="E357" t="s">
        <v>1499</v>
      </c>
      <c r="F357" t="s">
        <v>1500</v>
      </c>
      <c r="G357" t="s">
        <v>1501</v>
      </c>
      <c r="H357">
        <v>32741253</v>
      </c>
      <c r="I357" t="str">
        <f>HYPERLINK("bbg://screens/bbls%20DD%20X1Q6O87RGVO2","BBLS DD X1Q6O87RGVO2")</f>
        <v>BBLS DD X1Q6O87RGVO2</v>
      </c>
    </row>
    <row r="358" spans="1:9" x14ac:dyDescent="0.25">
      <c r="A358" t="s">
        <v>1502</v>
      </c>
      <c r="B358" t="s">
        <v>1503</v>
      </c>
      <c r="C358" t="s">
        <v>402</v>
      </c>
      <c r="F358" t="s">
        <v>1504</v>
      </c>
      <c r="G358" t="s">
        <v>1505</v>
      </c>
      <c r="H358">
        <v>27112969</v>
      </c>
      <c r="I358" t="str">
        <f>HYPERLINK("bbg://screens/bbls%20DD%20X1Q6O86G7282","BBLS DD X1Q6O86G7282")</f>
        <v>BBLS DD X1Q6O86G7282</v>
      </c>
    </row>
    <row r="359" spans="1:9" x14ac:dyDescent="0.25">
      <c r="A359" t="s">
        <v>1506</v>
      </c>
      <c r="B359" t="s">
        <v>1507</v>
      </c>
      <c r="C359" t="s">
        <v>1508</v>
      </c>
      <c r="D359" t="s">
        <v>1509</v>
      </c>
      <c r="F359" t="s">
        <v>526</v>
      </c>
      <c r="G359" t="s">
        <v>1510</v>
      </c>
      <c r="H359">
        <v>15093204</v>
      </c>
      <c r="I359" t="str">
        <f>HYPERLINK("bbg://screens/bbls%20DD%20X1Q6O86E96O2","BBLS DD X1Q6O86E96O2")</f>
        <v>BBLS DD X1Q6O86E96O2</v>
      </c>
    </row>
    <row r="360" spans="1:9" x14ac:dyDescent="0.25">
      <c r="A360" t="s">
        <v>1511</v>
      </c>
      <c r="B360" t="s">
        <v>1512</v>
      </c>
      <c r="C360" t="s">
        <v>909</v>
      </c>
      <c r="D360" t="s">
        <v>1326</v>
      </c>
      <c r="E360" t="s">
        <v>1513</v>
      </c>
      <c r="F360" t="s">
        <v>1514</v>
      </c>
      <c r="G360" t="s">
        <v>1515</v>
      </c>
      <c r="H360">
        <v>227024</v>
      </c>
      <c r="I360" t="str">
        <f>HYPERLINK("bbg://screens/bbls%20DD%20X1Q6O84M1K82","BBLS DD X1Q6O84M1K82")</f>
        <v>BBLS DD X1Q6O84M1K82</v>
      </c>
    </row>
    <row r="361" spans="1:9" x14ac:dyDescent="0.25">
      <c r="A361" t="s">
        <v>1516</v>
      </c>
      <c r="B361" t="s">
        <v>1517</v>
      </c>
      <c r="C361" t="s">
        <v>786</v>
      </c>
      <c r="G361" t="s">
        <v>1518</v>
      </c>
      <c r="H361">
        <v>69301351</v>
      </c>
      <c r="I361" t="str">
        <f>HYPERLINK("bbg://screens/bbls%20DD%20X1Q6O8488P82","BBLS DD X1Q6O8488P82")</f>
        <v>BBLS DD X1Q6O8488P82</v>
      </c>
    </row>
    <row r="362" spans="1:9" x14ac:dyDescent="0.25">
      <c r="A362" t="s">
        <v>1519</v>
      </c>
      <c r="B362" t="s">
        <v>1520</v>
      </c>
      <c r="C362" t="s">
        <v>1200</v>
      </c>
      <c r="F362" t="s">
        <v>1521</v>
      </c>
      <c r="G362" t="s">
        <v>1522</v>
      </c>
      <c r="H362">
        <v>69289792</v>
      </c>
      <c r="I362" t="str">
        <f>HYPERLINK("bbg://screens/bbls%20DD%20X1Q6O83UVVO2","BBLS DD X1Q6O83UVVO2")</f>
        <v>BBLS DD X1Q6O83UVVO2</v>
      </c>
    </row>
    <row r="363" spans="1:9" x14ac:dyDescent="0.25">
      <c r="A363" t="s">
        <v>1523</v>
      </c>
      <c r="B363" t="s">
        <v>1524</v>
      </c>
      <c r="C363" t="s">
        <v>1446</v>
      </c>
      <c r="F363" t="s">
        <v>1525</v>
      </c>
      <c r="G363" t="s">
        <v>1526</v>
      </c>
      <c r="H363">
        <v>41291038</v>
      </c>
      <c r="I363" t="str">
        <f>HYPERLINK("bbg://screens/bbls%20DD%20X1Q6O83HD382","BBLS DD X1Q6O83HD382")</f>
        <v>BBLS DD X1Q6O83HD382</v>
      </c>
    </row>
    <row r="364" spans="1:9" x14ac:dyDescent="0.25">
      <c r="A364" t="s">
        <v>1527</v>
      </c>
      <c r="B364" t="s">
        <v>1528</v>
      </c>
      <c r="C364" t="s">
        <v>621</v>
      </c>
      <c r="E364" t="s">
        <v>1529</v>
      </c>
      <c r="F364" t="s">
        <v>1530</v>
      </c>
      <c r="G364" t="s">
        <v>1531</v>
      </c>
      <c r="H364">
        <v>69261296</v>
      </c>
      <c r="I364" t="str">
        <f>HYPERLINK("bbg://screens/bbls%20DD%20X1Q6O83EUL82","BBLS DD X1Q6O83EUL82")</f>
        <v>BBLS DD X1Q6O83EUL82</v>
      </c>
    </row>
    <row r="365" spans="1:9" x14ac:dyDescent="0.25">
      <c r="A365" t="s">
        <v>1532</v>
      </c>
      <c r="B365" t="s">
        <v>1533</v>
      </c>
      <c r="C365" t="s">
        <v>1296</v>
      </c>
      <c r="E365" t="s">
        <v>1534</v>
      </c>
      <c r="F365" t="s">
        <v>1535</v>
      </c>
      <c r="G365" t="s">
        <v>1536</v>
      </c>
      <c r="H365">
        <v>29614538</v>
      </c>
      <c r="I365" t="str">
        <f>HYPERLINK("bbg://screens/bbls%20DD%20X1Q6O82Q3G82","BBLS DD X1Q6O82Q3G82")</f>
        <v>BBLS DD X1Q6O82Q3G82</v>
      </c>
    </row>
    <row r="366" spans="1:9" x14ac:dyDescent="0.25">
      <c r="A366" t="s">
        <v>1537</v>
      </c>
      <c r="B366" t="s">
        <v>1538</v>
      </c>
      <c r="C366" t="s">
        <v>1146</v>
      </c>
      <c r="D366" t="s">
        <v>1539</v>
      </c>
      <c r="E366" t="s">
        <v>1513</v>
      </c>
      <c r="F366" t="s">
        <v>1540</v>
      </c>
      <c r="G366" t="s">
        <v>1541</v>
      </c>
      <c r="H366">
        <v>106046</v>
      </c>
      <c r="I366" t="str">
        <f>HYPERLINK("bbg://screens/bbls%20DD%20X1Q6O823NPO2","BBLS DD X1Q6O823NPO2")</f>
        <v>BBLS DD X1Q6O823NPO2</v>
      </c>
    </row>
    <row r="367" spans="1:9" x14ac:dyDescent="0.25">
      <c r="A367" t="s">
        <v>1542</v>
      </c>
      <c r="B367" t="s">
        <v>1538</v>
      </c>
      <c r="C367" t="s">
        <v>511</v>
      </c>
      <c r="E367" t="s">
        <v>1543</v>
      </c>
      <c r="F367" t="s">
        <v>1544</v>
      </c>
      <c r="G367" t="s">
        <v>1545</v>
      </c>
      <c r="H367">
        <v>69214755</v>
      </c>
      <c r="I367" t="str">
        <f>HYPERLINK("bbg://screens/bbls%20DD%20X1Q6O8251P82","BBLS DD X1Q6O8251P82")</f>
        <v>BBLS DD X1Q6O8251P82</v>
      </c>
    </row>
    <row r="368" spans="1:9" x14ac:dyDescent="0.25">
      <c r="A368" t="s">
        <v>1546</v>
      </c>
      <c r="B368" t="s">
        <v>1538</v>
      </c>
      <c r="C368" t="s">
        <v>1146</v>
      </c>
      <c r="D368" t="s">
        <v>1547</v>
      </c>
      <c r="F368" t="s">
        <v>1548</v>
      </c>
      <c r="G368" t="s">
        <v>1549</v>
      </c>
      <c r="H368">
        <v>126294</v>
      </c>
      <c r="I368" t="str">
        <f>HYPERLINK("bbg://screens/bbls%20DD%20X1Q6O825CJ82","BBLS DD X1Q6O825CJ82")</f>
        <v>BBLS DD X1Q6O825CJ82</v>
      </c>
    </row>
    <row r="369" spans="1:9" x14ac:dyDescent="0.25">
      <c r="A369" t="s">
        <v>1550</v>
      </c>
      <c r="B369" t="s">
        <v>1551</v>
      </c>
      <c r="C369" t="s">
        <v>174</v>
      </c>
      <c r="D369" t="s">
        <v>1552</v>
      </c>
      <c r="E369" t="s">
        <v>982</v>
      </c>
      <c r="F369" t="s">
        <v>1553</v>
      </c>
      <c r="G369" t="s">
        <v>1554</v>
      </c>
      <c r="H369">
        <v>24329286</v>
      </c>
      <c r="I369" t="str">
        <f>HYPERLINK("bbg://screens/bbls%20DD%20X1Q6O81T7282","BBLS DD X1Q6O81T7282")</f>
        <v>BBLS DD X1Q6O81T7282</v>
      </c>
    </row>
    <row r="370" spans="1:9" x14ac:dyDescent="0.25">
      <c r="A370" t="s">
        <v>1555</v>
      </c>
      <c r="B370" t="s">
        <v>1556</v>
      </c>
      <c r="C370" t="s">
        <v>221</v>
      </c>
      <c r="G370" t="s">
        <v>1557</v>
      </c>
      <c r="H370">
        <v>19875896</v>
      </c>
      <c r="I370" t="str">
        <f>HYPERLINK("bbg://screens/bbls%20DD%20X1Q6O81KBMO2","BBLS DD X1Q6O81KBMO2")</f>
        <v>BBLS DD X1Q6O81KBMO2</v>
      </c>
    </row>
    <row r="371" spans="1:9" x14ac:dyDescent="0.25">
      <c r="A371" t="s">
        <v>1558</v>
      </c>
      <c r="B371" t="s">
        <v>1559</v>
      </c>
      <c r="C371" t="s">
        <v>1560</v>
      </c>
      <c r="E371" t="s">
        <v>1561</v>
      </c>
      <c r="F371" t="s">
        <v>855</v>
      </c>
      <c r="G371" t="s">
        <v>1562</v>
      </c>
      <c r="H371">
        <v>69195425</v>
      </c>
      <c r="I371" t="str">
        <f>HYPERLINK("bbg://screens/bbls%20DD%20X1Q6O817E5O2","BBLS DD X1Q6O817E5O2")</f>
        <v>BBLS DD X1Q6O817E5O2</v>
      </c>
    </row>
    <row r="372" spans="1:9" x14ac:dyDescent="0.25">
      <c r="A372" t="s">
        <v>1563</v>
      </c>
      <c r="B372" t="s">
        <v>1559</v>
      </c>
      <c r="C372" t="s">
        <v>89</v>
      </c>
      <c r="F372" t="s">
        <v>1564</v>
      </c>
      <c r="G372" t="s">
        <v>1565</v>
      </c>
      <c r="H372">
        <v>8100090</v>
      </c>
      <c r="I372" t="str">
        <f>HYPERLINK("bbg://screens/bbls%20DD%20X1Q6O81BJ5O2","BBLS DD X1Q6O81BJ5O2")</f>
        <v>BBLS DD X1Q6O81BJ5O2</v>
      </c>
    </row>
    <row r="373" spans="1:9" x14ac:dyDescent="0.25">
      <c r="A373" t="s">
        <v>1566</v>
      </c>
      <c r="B373" t="s">
        <v>1567</v>
      </c>
      <c r="C373" t="s">
        <v>1568</v>
      </c>
      <c r="G373" t="s">
        <v>1569</v>
      </c>
      <c r="H373">
        <v>53927671</v>
      </c>
      <c r="I373" t="str">
        <f>HYPERLINK("bbg://screens/bbls%20DD%20X1Q6O80TJBO2","BBLS DD X1Q6O80TJBO2")</f>
        <v>BBLS DD X1Q6O80TJBO2</v>
      </c>
    </row>
    <row r="374" spans="1:9" x14ac:dyDescent="0.25">
      <c r="A374" t="s">
        <v>1570</v>
      </c>
      <c r="B374" t="s">
        <v>1571</v>
      </c>
      <c r="C374" t="s">
        <v>511</v>
      </c>
      <c r="D374" t="s">
        <v>1572</v>
      </c>
      <c r="E374" t="s">
        <v>1573</v>
      </c>
      <c r="F374" t="s">
        <v>1574</v>
      </c>
      <c r="G374" t="s">
        <v>1575</v>
      </c>
      <c r="H374">
        <v>344025</v>
      </c>
      <c r="I374" t="str">
        <f>HYPERLINK("bbg://screens/bbls%20DD%20X1Q6O80J3K82","BBLS DD X1Q6O80J3K82")</f>
        <v>BBLS DD X1Q6O80J3K82</v>
      </c>
    </row>
    <row r="375" spans="1:9" x14ac:dyDescent="0.25">
      <c r="A375" t="s">
        <v>1576</v>
      </c>
      <c r="B375" t="s">
        <v>1577</v>
      </c>
      <c r="C375" t="s">
        <v>246</v>
      </c>
      <c r="E375" t="s">
        <v>1578</v>
      </c>
      <c r="F375" t="s">
        <v>1579</v>
      </c>
      <c r="G375" t="s">
        <v>1580</v>
      </c>
      <c r="H375">
        <v>43672815</v>
      </c>
      <c r="I375" t="str">
        <f>HYPERLINK("bbg://screens/bbls%20DD%20X1Q6O80HS182","BBLS DD X1Q6O80HS182")</f>
        <v>BBLS DD X1Q6O80HS182</v>
      </c>
    </row>
    <row r="376" spans="1:9" x14ac:dyDescent="0.25">
      <c r="A376" t="s">
        <v>1581</v>
      </c>
      <c r="B376" t="s">
        <v>1582</v>
      </c>
      <c r="C376" t="s">
        <v>1583</v>
      </c>
      <c r="D376" t="s">
        <v>1584</v>
      </c>
      <c r="E376" t="s">
        <v>1585</v>
      </c>
      <c r="F376" t="s">
        <v>1586</v>
      </c>
      <c r="G376" t="s">
        <v>1587</v>
      </c>
      <c r="H376">
        <v>65600561</v>
      </c>
      <c r="I376" t="str">
        <f>HYPERLINK("bbg://screens/bbls%20DD%20X1Q6O805QN82","BBLS DD X1Q6O805QN82")</f>
        <v>BBLS DD X1Q6O805QN82</v>
      </c>
    </row>
    <row r="377" spans="1:9" x14ac:dyDescent="0.25">
      <c r="A377" t="s">
        <v>1588</v>
      </c>
      <c r="B377" t="s">
        <v>1589</v>
      </c>
      <c r="C377" t="s">
        <v>1590</v>
      </c>
      <c r="E377" t="s">
        <v>1591</v>
      </c>
      <c r="F377" t="s">
        <v>1592</v>
      </c>
      <c r="G377" t="s">
        <v>1593</v>
      </c>
      <c r="H377">
        <v>8096226</v>
      </c>
      <c r="I377" t="str">
        <f>HYPERLINK("bbg://screens/bbls%20DD%20X1Q6O7UT5C82","BBLS DD X1Q6O7UT5C82")</f>
        <v>BBLS DD X1Q6O7UT5C82</v>
      </c>
    </row>
    <row r="378" spans="1:9" x14ac:dyDescent="0.25">
      <c r="A378" t="s">
        <v>1594</v>
      </c>
      <c r="B378" t="s">
        <v>1595</v>
      </c>
      <c r="C378" t="s">
        <v>260</v>
      </c>
      <c r="D378" t="s">
        <v>1223</v>
      </c>
      <c r="E378" t="s">
        <v>1596</v>
      </c>
      <c r="F378" t="s">
        <v>1597</v>
      </c>
      <c r="G378" t="s">
        <v>1598</v>
      </c>
      <c r="H378">
        <v>19950917</v>
      </c>
      <c r="I378" t="str">
        <f>HYPERLINK("bbg://screens/bbls%20DD%20X1Q6O7U0JM82","BBLS DD X1Q6O7U0JM82")</f>
        <v>BBLS DD X1Q6O7U0JM82</v>
      </c>
    </row>
    <row r="379" spans="1:9" x14ac:dyDescent="0.25">
      <c r="A379" t="s">
        <v>1599</v>
      </c>
      <c r="B379" t="s">
        <v>1600</v>
      </c>
      <c r="C379" t="s">
        <v>177</v>
      </c>
      <c r="D379" t="s">
        <v>768</v>
      </c>
      <c r="E379" t="s">
        <v>1601</v>
      </c>
      <c r="F379" t="s">
        <v>1602</v>
      </c>
      <c r="G379" t="s">
        <v>1603</v>
      </c>
      <c r="H379">
        <v>28635078</v>
      </c>
      <c r="I379" t="str">
        <f>HYPERLINK("bbg://screens/bbls%20DD%20X1Q6O7TACLO2","BBLS DD X1Q6O7TACLO2")</f>
        <v>BBLS DD X1Q6O7TACLO2</v>
      </c>
    </row>
    <row r="380" spans="1:9" x14ac:dyDescent="0.25">
      <c r="A380" t="s">
        <v>1604</v>
      </c>
      <c r="B380" t="s">
        <v>1600</v>
      </c>
      <c r="C380" t="s">
        <v>1605</v>
      </c>
      <c r="D380" t="s">
        <v>1606</v>
      </c>
      <c r="E380" t="s">
        <v>1607</v>
      </c>
      <c r="F380" t="s">
        <v>1608</v>
      </c>
      <c r="G380" t="s">
        <v>1609</v>
      </c>
      <c r="H380">
        <v>36473419</v>
      </c>
      <c r="I380" t="str">
        <f>HYPERLINK("bbg://screens/bbls%20DD%20X1Q6O7TDG0O2","BBLS DD X1Q6O7TDG0O2")</f>
        <v>BBLS DD X1Q6O7TDG0O2</v>
      </c>
    </row>
    <row r="381" spans="1:9" x14ac:dyDescent="0.25">
      <c r="A381" t="s">
        <v>1610</v>
      </c>
      <c r="B381" t="s">
        <v>1600</v>
      </c>
      <c r="C381" t="s">
        <v>15</v>
      </c>
      <c r="E381" t="s">
        <v>1611</v>
      </c>
      <c r="F381" t="s">
        <v>1612</v>
      </c>
      <c r="G381" t="s">
        <v>1613</v>
      </c>
      <c r="H381">
        <v>69080850</v>
      </c>
      <c r="I381" t="str">
        <f>HYPERLINK("bbg://screens/bbls%20DD%20X1Q6O7TDP1O2","BBLS DD X1Q6O7TDP1O2")</f>
        <v>BBLS DD X1Q6O7TDP1O2</v>
      </c>
    </row>
    <row r="382" spans="1:9" x14ac:dyDescent="0.25">
      <c r="A382" t="s">
        <v>1614</v>
      </c>
      <c r="B382" t="s">
        <v>1615</v>
      </c>
      <c r="C382" t="s">
        <v>533</v>
      </c>
      <c r="D382" t="s">
        <v>1483</v>
      </c>
      <c r="F382" t="s">
        <v>1616</v>
      </c>
      <c r="G382" t="s">
        <v>1617</v>
      </c>
      <c r="H382">
        <v>10053091</v>
      </c>
      <c r="I382" t="str">
        <f>HYPERLINK("bbg://screens/bbls%20DD%20X1Q6O7SOKSO2","BBLS DD X1Q6O7SOKSO2")</f>
        <v>BBLS DD X1Q6O7SOKSO2</v>
      </c>
    </row>
    <row r="383" spans="1:9" x14ac:dyDescent="0.25">
      <c r="A383" t="s">
        <v>1618</v>
      </c>
      <c r="B383" t="s">
        <v>1619</v>
      </c>
      <c r="C383" t="s">
        <v>1620</v>
      </c>
      <c r="D383" t="s">
        <v>1324</v>
      </c>
      <c r="E383" t="s">
        <v>1621</v>
      </c>
      <c r="F383" t="s">
        <v>1622</v>
      </c>
      <c r="G383" t="s">
        <v>1623</v>
      </c>
      <c r="H383">
        <v>105437</v>
      </c>
      <c r="I383" t="str">
        <f>HYPERLINK("bbg://screens/bbls%20DD%20X1Q6O7S72PO2","BBLS DD X1Q6O7S72PO2")</f>
        <v>BBLS DD X1Q6O7S72PO2</v>
      </c>
    </row>
    <row r="384" spans="1:9" x14ac:dyDescent="0.25">
      <c r="A384" t="s">
        <v>1624</v>
      </c>
      <c r="B384" t="s">
        <v>1625</v>
      </c>
      <c r="C384" t="s">
        <v>102</v>
      </c>
      <c r="E384" t="s">
        <v>1626</v>
      </c>
      <c r="F384" t="s">
        <v>1627</v>
      </c>
      <c r="G384" t="s">
        <v>1628</v>
      </c>
      <c r="H384">
        <v>63625173</v>
      </c>
      <c r="I384" t="str">
        <f>HYPERLINK("bbg://screens/bbls%20DD%20X1Q6O7RTSL82","BBLS DD X1Q6O7RTSL82")</f>
        <v>BBLS DD X1Q6O7RTSL82</v>
      </c>
    </row>
    <row r="385" spans="1:9" x14ac:dyDescent="0.25">
      <c r="A385" t="s">
        <v>1629</v>
      </c>
      <c r="B385" t="s">
        <v>1630</v>
      </c>
      <c r="C385" t="s">
        <v>1631</v>
      </c>
      <c r="D385" t="s">
        <v>1632</v>
      </c>
      <c r="E385" t="s">
        <v>1633</v>
      </c>
      <c r="F385" t="s">
        <v>1634</v>
      </c>
      <c r="G385" t="s">
        <v>1635</v>
      </c>
      <c r="H385">
        <v>69041021</v>
      </c>
      <c r="I385" t="str">
        <f>HYPERLINK("bbg://screens/bbls%20DD%20X1Q6O7RO7M82","BBLS DD X1Q6O7RO7M82")</f>
        <v>BBLS DD X1Q6O7RO7M82</v>
      </c>
    </row>
    <row r="386" spans="1:9" x14ac:dyDescent="0.25">
      <c r="A386" t="s">
        <v>1636</v>
      </c>
      <c r="B386" t="s">
        <v>1637</v>
      </c>
      <c r="C386" t="s">
        <v>1275</v>
      </c>
      <c r="D386" t="s">
        <v>1638</v>
      </c>
      <c r="F386" t="s">
        <v>1639</v>
      </c>
      <c r="G386" t="s">
        <v>1640</v>
      </c>
      <c r="H386">
        <v>18193340</v>
      </c>
      <c r="I386" t="str">
        <f>HYPERLINK("bbg://screens/bbls%20DD%20X1Q6O7QIJ5O2","BBLS DD X1Q6O7QIJ5O2")</f>
        <v>BBLS DD X1Q6O7QIJ5O2</v>
      </c>
    </row>
    <row r="387" spans="1:9" x14ac:dyDescent="0.25">
      <c r="A387" t="s">
        <v>1641</v>
      </c>
      <c r="B387" t="s">
        <v>1637</v>
      </c>
      <c r="C387" t="s">
        <v>89</v>
      </c>
      <c r="E387" t="s">
        <v>1642</v>
      </c>
      <c r="F387" t="s">
        <v>1643</v>
      </c>
      <c r="G387" t="s">
        <v>1644</v>
      </c>
      <c r="H387">
        <v>20467469</v>
      </c>
      <c r="I387" t="str">
        <f>HYPERLINK("bbg://screens/bbls%20DD%20X1Q6O7QUCO82","BBLS DD X1Q6O7QUCO82")</f>
        <v>BBLS DD X1Q6O7QUCO82</v>
      </c>
    </row>
    <row r="388" spans="1:9" x14ac:dyDescent="0.25">
      <c r="A388" t="s">
        <v>1645</v>
      </c>
      <c r="B388" t="s">
        <v>1637</v>
      </c>
      <c r="C388" t="s">
        <v>909</v>
      </c>
      <c r="D388" t="s">
        <v>1497</v>
      </c>
      <c r="E388" t="s">
        <v>1646</v>
      </c>
      <c r="F388" t="s">
        <v>1647</v>
      </c>
      <c r="G388" t="s">
        <v>1648</v>
      </c>
      <c r="H388">
        <v>50424377</v>
      </c>
      <c r="I388" t="str">
        <f>HYPERLINK("bbg://screens/bbls%20DD%20X1Q6O7QOA7O2","BBLS DD X1Q6O7QOA7O2")</f>
        <v>BBLS DD X1Q6O7QOA7O2</v>
      </c>
    </row>
    <row r="389" spans="1:9" x14ac:dyDescent="0.25">
      <c r="A389" t="s">
        <v>1649</v>
      </c>
      <c r="B389" t="s">
        <v>1650</v>
      </c>
      <c r="C389" t="s">
        <v>353</v>
      </c>
      <c r="D389" t="s">
        <v>1040</v>
      </c>
      <c r="F389" t="s">
        <v>1651</v>
      </c>
      <c r="G389" t="s">
        <v>1652</v>
      </c>
      <c r="H389">
        <v>14898060</v>
      </c>
      <c r="I389" t="str">
        <f>HYPERLINK("bbg://screens/bbls%20DD%20X1Q6O7Q5NLO2","BBLS DD X1Q6O7Q5NLO2")</f>
        <v>BBLS DD X1Q6O7Q5NLO2</v>
      </c>
    </row>
    <row r="390" spans="1:9" x14ac:dyDescent="0.25">
      <c r="A390" t="s">
        <v>1653</v>
      </c>
      <c r="B390" t="s">
        <v>1654</v>
      </c>
      <c r="C390" t="s">
        <v>1105</v>
      </c>
      <c r="E390" t="s">
        <v>1655</v>
      </c>
      <c r="F390" t="s">
        <v>1656</v>
      </c>
      <c r="G390" t="s">
        <v>1657</v>
      </c>
      <c r="H390">
        <v>21550993</v>
      </c>
      <c r="I390" t="str">
        <f>HYPERLINK("bbg://screens/bbls%20DD%20X1Q6O7PQVKO2","BBLS DD X1Q6O7PQVKO2")</f>
        <v>BBLS DD X1Q6O7PQVKO2</v>
      </c>
    </row>
    <row r="391" spans="1:9" x14ac:dyDescent="0.25">
      <c r="A391" t="s">
        <v>1658</v>
      </c>
      <c r="B391" t="s">
        <v>1659</v>
      </c>
      <c r="C391" t="s">
        <v>1158</v>
      </c>
      <c r="E391" t="s">
        <v>1660</v>
      </c>
      <c r="F391" t="s">
        <v>1661</v>
      </c>
      <c r="G391" t="s">
        <v>1662</v>
      </c>
      <c r="H391">
        <v>68934135</v>
      </c>
      <c r="I391" t="str">
        <f>HYPERLINK("bbg://screens/bbls%20DD%20X1Q6O7P6HE82","BBLS DD X1Q6O7P6HE82")</f>
        <v>BBLS DD X1Q6O7P6HE82</v>
      </c>
    </row>
    <row r="392" spans="1:9" x14ac:dyDescent="0.25">
      <c r="A392" t="s">
        <v>1663</v>
      </c>
      <c r="B392" t="s">
        <v>1664</v>
      </c>
      <c r="C392" t="s">
        <v>1665</v>
      </c>
      <c r="D392" t="s">
        <v>1638</v>
      </c>
      <c r="E392" t="s">
        <v>1666</v>
      </c>
      <c r="F392" t="s">
        <v>1667</v>
      </c>
      <c r="G392" t="s">
        <v>1668</v>
      </c>
      <c r="H392">
        <v>25088434</v>
      </c>
      <c r="I392" t="str">
        <f>HYPERLINK("bbg://screens/bbls%20DD%20X1Q6O7OS9582","BBLS DD X1Q6O7OS9582")</f>
        <v>BBLS DD X1Q6O7OS9582</v>
      </c>
    </row>
    <row r="393" spans="1:9" x14ac:dyDescent="0.25">
      <c r="A393" t="s">
        <v>1669</v>
      </c>
      <c r="B393" t="s">
        <v>1670</v>
      </c>
      <c r="C393" t="s">
        <v>479</v>
      </c>
      <c r="D393" t="s">
        <v>1671</v>
      </c>
      <c r="E393" t="s">
        <v>1672</v>
      </c>
      <c r="F393" t="s">
        <v>1673</v>
      </c>
      <c r="G393" t="s">
        <v>1674</v>
      </c>
      <c r="H393">
        <v>55429322</v>
      </c>
      <c r="I393" t="str">
        <f>HYPERLINK("bbg://screens/bbls%20DD%20X1Q6O7ODACO2","BBLS DD X1Q6O7ODACO2")</f>
        <v>BBLS DD X1Q6O7ODACO2</v>
      </c>
    </row>
    <row r="394" spans="1:9" x14ac:dyDescent="0.25">
      <c r="A394" t="s">
        <v>1675</v>
      </c>
      <c r="B394" t="s">
        <v>1676</v>
      </c>
      <c r="C394" t="s">
        <v>80</v>
      </c>
      <c r="E394" t="s">
        <v>1677</v>
      </c>
      <c r="F394" t="s">
        <v>1678</v>
      </c>
      <c r="G394" t="s">
        <v>1679</v>
      </c>
      <c r="H394">
        <v>51057401</v>
      </c>
      <c r="I394" t="str">
        <f>HYPERLINK("bbg://screens/bbls%20DD%20X1Q6O7NM2OO2","BBLS DD X1Q6O7NM2OO2")</f>
        <v>BBLS DD X1Q6O7NM2OO2</v>
      </c>
    </row>
    <row r="395" spans="1:9" x14ac:dyDescent="0.25">
      <c r="A395" t="s">
        <v>1680</v>
      </c>
      <c r="B395" t="s">
        <v>1681</v>
      </c>
      <c r="C395" t="s">
        <v>1446</v>
      </c>
      <c r="E395" t="s">
        <v>1682</v>
      </c>
      <c r="F395" t="s">
        <v>1683</v>
      </c>
      <c r="G395" t="s">
        <v>1684</v>
      </c>
      <c r="H395">
        <v>36705910</v>
      </c>
      <c r="I395" t="str">
        <f>HYPERLINK("bbg://screens/bbls%20DD%20X1Q6O7N016O2","BBLS DD X1Q6O7N016O2")</f>
        <v>BBLS DD X1Q6O7N016O2</v>
      </c>
    </row>
    <row r="396" spans="1:9" x14ac:dyDescent="0.25">
      <c r="A396" t="s">
        <v>1685</v>
      </c>
      <c r="B396" t="s">
        <v>1681</v>
      </c>
      <c r="C396" t="s">
        <v>1446</v>
      </c>
      <c r="D396" t="s">
        <v>1509</v>
      </c>
      <c r="E396" t="s">
        <v>1686</v>
      </c>
      <c r="F396" t="s">
        <v>1687</v>
      </c>
      <c r="G396" t="s">
        <v>1688</v>
      </c>
      <c r="H396">
        <v>302756</v>
      </c>
      <c r="I396" t="str">
        <f>HYPERLINK("bbg://screens/bbls%20DD%20X1Q6O7MO1F82","BBLS DD X1Q6O7MO1F82")</f>
        <v>BBLS DD X1Q6O7MO1F82</v>
      </c>
    </row>
    <row r="397" spans="1:9" x14ac:dyDescent="0.25">
      <c r="A397" t="s">
        <v>1689</v>
      </c>
      <c r="B397" t="s">
        <v>1690</v>
      </c>
      <c r="C397" t="s">
        <v>1206</v>
      </c>
      <c r="D397" t="s">
        <v>1691</v>
      </c>
      <c r="E397" t="s">
        <v>1692</v>
      </c>
      <c r="F397" t="s">
        <v>1693</v>
      </c>
      <c r="G397" t="s">
        <v>1694</v>
      </c>
      <c r="H397">
        <v>18106876</v>
      </c>
      <c r="I397" t="str">
        <f>HYPERLINK("bbg://screens/bbls%20DD%20X1Q6O7M3Q0O2","BBLS DD X1Q6O7M3Q0O2")</f>
        <v>BBLS DD X1Q6O7M3Q0O2</v>
      </c>
    </row>
    <row r="398" spans="1:9" x14ac:dyDescent="0.25">
      <c r="A398" t="s">
        <v>1695</v>
      </c>
      <c r="B398" t="s">
        <v>1690</v>
      </c>
      <c r="C398" t="s">
        <v>1696</v>
      </c>
      <c r="D398" t="s">
        <v>1638</v>
      </c>
      <c r="F398" t="s">
        <v>1697</v>
      </c>
      <c r="G398" t="s">
        <v>1698</v>
      </c>
      <c r="H398">
        <v>20989791</v>
      </c>
      <c r="I398" t="str">
        <f>HYPERLINK("bbg://screens/bbls%20DD%20X1Q6O7M3B7O2","BBLS DD X1Q6O7M3B7O2")</f>
        <v>BBLS DD X1Q6O7M3B7O2</v>
      </c>
    </row>
    <row r="399" spans="1:9" x14ac:dyDescent="0.25">
      <c r="A399" t="s">
        <v>1699</v>
      </c>
      <c r="B399" t="s">
        <v>1690</v>
      </c>
      <c r="C399" t="s">
        <v>511</v>
      </c>
      <c r="D399" t="s">
        <v>1700</v>
      </c>
      <c r="E399" t="s">
        <v>1701</v>
      </c>
      <c r="F399" t="s">
        <v>1702</v>
      </c>
      <c r="G399" t="s">
        <v>1703</v>
      </c>
      <c r="H399">
        <v>68844896</v>
      </c>
      <c r="I399" t="str">
        <f>HYPERLINK("bbg://screens/bbls%20DD%20X1Q6O7M8O5O2","BBLS DD X1Q6O7M8O5O2")</f>
        <v>BBLS DD X1Q6O7M8O5O2</v>
      </c>
    </row>
    <row r="400" spans="1:9" x14ac:dyDescent="0.25">
      <c r="A400" t="s">
        <v>1704</v>
      </c>
      <c r="B400" t="s">
        <v>1705</v>
      </c>
      <c r="C400" t="s">
        <v>1706</v>
      </c>
      <c r="F400" t="s">
        <v>1707</v>
      </c>
      <c r="G400" t="s">
        <v>1708</v>
      </c>
      <c r="H400">
        <v>63563926</v>
      </c>
      <c r="I400" t="str">
        <f>HYPERLINK("bbg://screens/bbls%20DD%20X1Q6O7LRAJ82","BBLS DD X1Q6O7LRAJ82")</f>
        <v>BBLS DD X1Q6O7LRAJ82</v>
      </c>
    </row>
    <row r="401" spans="1:9" x14ac:dyDescent="0.25">
      <c r="A401" t="s">
        <v>1709</v>
      </c>
      <c r="B401" t="s">
        <v>1710</v>
      </c>
      <c r="C401" t="s">
        <v>909</v>
      </c>
      <c r="D401" t="s">
        <v>1711</v>
      </c>
      <c r="E401" t="s">
        <v>1712</v>
      </c>
      <c r="F401" t="s">
        <v>1713</v>
      </c>
      <c r="G401" t="s">
        <v>1714</v>
      </c>
      <c r="H401">
        <v>33820904</v>
      </c>
      <c r="I401" t="str">
        <f>HYPERLINK("bbg://screens/bbls%20DD%20X1Q6O7KJUNO2","BBLS DD X1Q6O7KJUNO2")</f>
        <v>BBLS DD X1Q6O7KJUNO2</v>
      </c>
    </row>
    <row r="402" spans="1:9" x14ac:dyDescent="0.25">
      <c r="A402" t="s">
        <v>1715</v>
      </c>
      <c r="B402" t="s">
        <v>1716</v>
      </c>
      <c r="C402" t="s">
        <v>1717</v>
      </c>
      <c r="D402" t="s">
        <v>1262</v>
      </c>
      <c r="F402" t="s">
        <v>1718</v>
      </c>
      <c r="G402" t="s">
        <v>1719</v>
      </c>
      <c r="H402">
        <v>55092521</v>
      </c>
      <c r="I402" t="str">
        <f>HYPERLINK("bbg://screens/bbls%20DD%20X1Q6O7KC60O2","BBLS DD X1Q6O7KC60O2")</f>
        <v>BBLS DD X1Q6O7KC60O2</v>
      </c>
    </row>
    <row r="403" spans="1:9" x14ac:dyDescent="0.25">
      <c r="A403" t="s">
        <v>1720</v>
      </c>
      <c r="B403" t="s">
        <v>1716</v>
      </c>
      <c r="C403" t="s">
        <v>18</v>
      </c>
      <c r="F403" t="s">
        <v>1721</v>
      </c>
      <c r="G403" t="s">
        <v>1722</v>
      </c>
      <c r="H403">
        <v>61636004</v>
      </c>
      <c r="I403" t="str">
        <f>HYPERLINK("bbg://screens/bbls%20DD%20X1Q6O7K88VO2","BBLS DD X1Q6O7K88VO2")</f>
        <v>BBLS DD X1Q6O7K88VO2</v>
      </c>
    </row>
    <row r="404" spans="1:9" x14ac:dyDescent="0.25">
      <c r="A404" t="s">
        <v>1723</v>
      </c>
      <c r="B404" t="s">
        <v>1724</v>
      </c>
      <c r="C404" t="s">
        <v>636</v>
      </c>
      <c r="E404" t="s">
        <v>1725</v>
      </c>
      <c r="F404" t="s">
        <v>1726</v>
      </c>
      <c r="G404" t="s">
        <v>1727</v>
      </c>
      <c r="H404">
        <v>119105</v>
      </c>
      <c r="I404" t="str">
        <f>HYPERLINK("bbg://screens/bbls%20DD%20X1Q6O7JR15O2","BBLS DD X1Q6O7JR15O2")</f>
        <v>BBLS DD X1Q6O7JR15O2</v>
      </c>
    </row>
    <row r="405" spans="1:9" x14ac:dyDescent="0.25">
      <c r="A405" t="s">
        <v>1728</v>
      </c>
      <c r="B405" t="s">
        <v>1729</v>
      </c>
      <c r="C405" t="s">
        <v>1317</v>
      </c>
      <c r="D405" t="s">
        <v>1436</v>
      </c>
      <c r="E405" t="s">
        <v>1730</v>
      </c>
      <c r="F405" t="s">
        <v>1731</v>
      </c>
      <c r="G405" t="s">
        <v>1732</v>
      </c>
      <c r="H405">
        <v>24203847</v>
      </c>
      <c r="I405" t="str">
        <f>HYPERLINK("bbg://screens/bbls%20DD%20X1Q6O7JEETO2","BBLS DD X1Q6O7JEETO2")</f>
        <v>BBLS DD X1Q6O7JEETO2</v>
      </c>
    </row>
    <row r="406" spans="1:9" x14ac:dyDescent="0.25">
      <c r="A406" t="s">
        <v>1733</v>
      </c>
      <c r="B406" t="s">
        <v>1734</v>
      </c>
      <c r="C406" t="s">
        <v>1735</v>
      </c>
      <c r="E406" t="s">
        <v>1736</v>
      </c>
      <c r="F406" t="s">
        <v>1737</v>
      </c>
      <c r="G406" t="s">
        <v>1738</v>
      </c>
      <c r="H406">
        <v>68751710</v>
      </c>
      <c r="I406" t="str">
        <f>HYPERLINK("bbg://screens/bbls%20DD%20X1Q6O7J57E82","BBLS DD X1Q6O7J57E82")</f>
        <v>BBLS DD X1Q6O7J57E82</v>
      </c>
    </row>
    <row r="407" spans="1:9" x14ac:dyDescent="0.25">
      <c r="A407" t="s">
        <v>1739</v>
      </c>
      <c r="B407" t="s">
        <v>1740</v>
      </c>
      <c r="C407" t="s">
        <v>1741</v>
      </c>
      <c r="D407" t="s">
        <v>1742</v>
      </c>
      <c r="F407" t="s">
        <v>1743</v>
      </c>
      <c r="G407" t="s">
        <v>1744</v>
      </c>
      <c r="H407">
        <v>13658379</v>
      </c>
      <c r="I407" t="str">
        <f>HYPERLINK("bbg://screens/bbls%20DD%20X1Q6O7I7SI82","BBLS DD X1Q6O7I7SI82")</f>
        <v>BBLS DD X1Q6O7I7SI82</v>
      </c>
    </row>
    <row r="408" spans="1:9" x14ac:dyDescent="0.25">
      <c r="A408" t="s">
        <v>1745</v>
      </c>
      <c r="B408" t="s">
        <v>1740</v>
      </c>
      <c r="C408" t="s">
        <v>1746</v>
      </c>
      <c r="D408" t="s">
        <v>1314</v>
      </c>
      <c r="E408" t="s">
        <v>1747</v>
      </c>
      <c r="F408" t="s">
        <v>1748</v>
      </c>
      <c r="G408" t="s">
        <v>1749</v>
      </c>
      <c r="H408">
        <v>60335160</v>
      </c>
      <c r="I408" t="str">
        <f>HYPERLINK("bbg://screens/bbls%20DD%20X1Q6O7I7T582","BBLS DD X1Q6O7I7T582")</f>
        <v>BBLS DD X1Q6O7I7T582</v>
      </c>
    </row>
    <row r="409" spans="1:9" x14ac:dyDescent="0.25">
      <c r="A409" t="s">
        <v>1750</v>
      </c>
      <c r="B409" t="s">
        <v>1751</v>
      </c>
      <c r="C409" t="s">
        <v>18</v>
      </c>
      <c r="D409" t="s">
        <v>1637</v>
      </c>
      <c r="F409" t="s">
        <v>1752</v>
      </c>
      <c r="G409" t="s">
        <v>1753</v>
      </c>
      <c r="H409">
        <v>12153464</v>
      </c>
      <c r="I409" t="str">
        <f>HYPERLINK("bbg://screens/bbls%20DD%20X1Q6O7HMA1O2","BBLS DD X1Q6O7HMA1O2")</f>
        <v>BBLS DD X1Q6O7HMA1O2</v>
      </c>
    </row>
    <row r="410" spans="1:9" x14ac:dyDescent="0.25">
      <c r="A410" t="s">
        <v>1754</v>
      </c>
      <c r="B410" t="s">
        <v>1755</v>
      </c>
      <c r="C410" t="s">
        <v>174</v>
      </c>
      <c r="D410" t="s">
        <v>1671</v>
      </c>
      <c r="E410" t="s">
        <v>1756</v>
      </c>
      <c r="F410" t="s">
        <v>1757</v>
      </c>
      <c r="G410" t="s">
        <v>1758</v>
      </c>
      <c r="H410">
        <v>69563033</v>
      </c>
      <c r="I410" t="str">
        <f>HYPERLINK("bbg://screens/bbls%20DD%20X1Q6O7H737O2","BBLS DD X1Q6O7H737O2")</f>
        <v>BBLS DD X1Q6O7H737O2</v>
      </c>
    </row>
    <row r="411" spans="1:9" x14ac:dyDescent="0.25">
      <c r="A411" t="s">
        <v>1759</v>
      </c>
      <c r="B411" t="s">
        <v>1760</v>
      </c>
      <c r="C411" t="s">
        <v>15</v>
      </c>
      <c r="D411" t="s">
        <v>1761</v>
      </c>
      <c r="E411" t="s">
        <v>1762</v>
      </c>
      <c r="F411" t="s">
        <v>1763</v>
      </c>
      <c r="G411" t="s">
        <v>1764</v>
      </c>
      <c r="H411">
        <v>68683038</v>
      </c>
      <c r="I411" t="str">
        <f>HYPERLINK("bbg://screens/bbls%20DD%20X1Q6O7GGKU82","BBLS DD X1Q6O7GGKU82")</f>
        <v>BBLS DD X1Q6O7GGKU82</v>
      </c>
    </row>
    <row r="412" spans="1:9" x14ac:dyDescent="0.25">
      <c r="A412" t="s">
        <v>1765</v>
      </c>
      <c r="B412" t="s">
        <v>1766</v>
      </c>
      <c r="C412" t="s">
        <v>909</v>
      </c>
      <c r="D412" t="s">
        <v>1767</v>
      </c>
      <c r="E412" t="s">
        <v>1768</v>
      </c>
      <c r="F412" t="s">
        <v>1769</v>
      </c>
      <c r="G412" t="s">
        <v>1770</v>
      </c>
      <c r="H412">
        <v>1448278</v>
      </c>
      <c r="I412" t="str">
        <f>HYPERLINK("bbg://screens/bbls%20DD%20X1Q6O7GG67O2","BBLS DD X1Q6O7GG67O2")</f>
        <v>BBLS DD X1Q6O7GG67O2</v>
      </c>
    </row>
    <row r="413" spans="1:9" x14ac:dyDescent="0.25">
      <c r="A413" t="s">
        <v>1771</v>
      </c>
      <c r="B413" t="s">
        <v>1772</v>
      </c>
      <c r="C413" t="s">
        <v>1773</v>
      </c>
      <c r="E413" t="s">
        <v>1774</v>
      </c>
      <c r="F413" t="s">
        <v>1775</v>
      </c>
      <c r="G413" t="s">
        <v>1776</v>
      </c>
      <c r="H413">
        <v>68667215</v>
      </c>
      <c r="I413" t="str">
        <f>HYPERLINK("bbg://screens/bbls%20DD%20X1Q6O7FUES82","BBLS DD X1Q6O7FUES82")</f>
        <v>BBLS DD X1Q6O7FUES82</v>
      </c>
    </row>
    <row r="414" spans="1:9" x14ac:dyDescent="0.25">
      <c r="A414" t="s">
        <v>1777</v>
      </c>
      <c r="B414" t="s">
        <v>1778</v>
      </c>
      <c r="C414" t="s">
        <v>1779</v>
      </c>
      <c r="E414" t="s">
        <v>1780</v>
      </c>
      <c r="F414" t="s">
        <v>1781</v>
      </c>
      <c r="G414" t="s">
        <v>1782</v>
      </c>
      <c r="H414">
        <v>106899</v>
      </c>
      <c r="I414" t="str">
        <f>HYPERLINK("bbg://screens/bbls%20DD%20X1Q6O7FJS682","BBLS DD X1Q6O7FJS682")</f>
        <v>BBLS DD X1Q6O7FJS682</v>
      </c>
    </row>
    <row r="415" spans="1:9" x14ac:dyDescent="0.25">
      <c r="A415" t="s">
        <v>1783</v>
      </c>
      <c r="B415" t="s">
        <v>1778</v>
      </c>
      <c r="C415" t="s">
        <v>18</v>
      </c>
      <c r="D415" t="s">
        <v>1517</v>
      </c>
      <c r="F415" t="s">
        <v>1784</v>
      </c>
      <c r="G415" t="s">
        <v>1785</v>
      </c>
      <c r="H415">
        <v>35377513</v>
      </c>
      <c r="I415" t="str">
        <f>HYPERLINK("bbg://screens/bbls%20DD%20X1Q6O7FMD982","BBLS DD X1Q6O7FMD982")</f>
        <v>BBLS DD X1Q6O7FMD982</v>
      </c>
    </row>
    <row r="416" spans="1:9" x14ac:dyDescent="0.25">
      <c r="A416" t="s">
        <v>1786</v>
      </c>
      <c r="B416" t="s">
        <v>1787</v>
      </c>
      <c r="C416" t="s">
        <v>699</v>
      </c>
      <c r="F416" t="s">
        <v>1788</v>
      </c>
      <c r="G416" t="s">
        <v>1789</v>
      </c>
      <c r="H416">
        <v>38088396</v>
      </c>
      <c r="I416" t="str">
        <f>HYPERLINK("bbg://screens/bbls%20DD%20X1Q6O7FGV882","BBLS DD X1Q6O7FGV882")</f>
        <v>BBLS DD X1Q6O7FGV882</v>
      </c>
    </row>
    <row r="417" spans="1:9" x14ac:dyDescent="0.25">
      <c r="A417" t="s">
        <v>1790</v>
      </c>
      <c r="B417" t="s">
        <v>1791</v>
      </c>
      <c r="C417" t="s">
        <v>94</v>
      </c>
      <c r="E417" t="s">
        <v>1792</v>
      </c>
      <c r="F417" t="s">
        <v>1793</v>
      </c>
      <c r="G417" t="s">
        <v>1794</v>
      </c>
      <c r="H417">
        <v>50852037</v>
      </c>
      <c r="I417" t="str">
        <f>HYPERLINK("bbg://screens/bbls%20DD%20X1Q6O7F4TDO2","BBLS DD X1Q6O7F4TDO2")</f>
        <v>BBLS DD X1Q6O7F4TDO2</v>
      </c>
    </row>
    <row r="418" spans="1:9" x14ac:dyDescent="0.25">
      <c r="A418" t="s">
        <v>1795</v>
      </c>
      <c r="B418" t="s">
        <v>1796</v>
      </c>
      <c r="C418" t="s">
        <v>343</v>
      </c>
      <c r="D418" t="s">
        <v>1659</v>
      </c>
      <c r="E418" t="s">
        <v>1797</v>
      </c>
      <c r="F418" t="s">
        <v>1798</v>
      </c>
      <c r="G418" t="s">
        <v>1799</v>
      </c>
      <c r="H418">
        <v>30255291</v>
      </c>
      <c r="I418" t="str">
        <f>HYPERLINK("bbg://screens/bbls%20DD%20X1Q6O7E1GI82","BBLS DD X1Q6O7E1GI82")</f>
        <v>BBLS DD X1Q6O7E1GI82</v>
      </c>
    </row>
    <row r="419" spans="1:9" x14ac:dyDescent="0.25">
      <c r="A419" t="s">
        <v>1800</v>
      </c>
      <c r="B419" t="s">
        <v>1801</v>
      </c>
      <c r="C419" t="s">
        <v>1631</v>
      </c>
      <c r="E419" t="s">
        <v>1802</v>
      </c>
      <c r="F419" t="s">
        <v>1803</v>
      </c>
      <c r="G419" t="s">
        <v>1804</v>
      </c>
      <c r="H419">
        <v>68599116</v>
      </c>
      <c r="I419" t="str">
        <f>HYPERLINK("bbg://screens/bbls%20DD%20X1Q6O7DF9IO2","BBLS DD X1Q6O7DF9IO2")</f>
        <v>BBLS DD X1Q6O7DF9IO2</v>
      </c>
    </row>
    <row r="420" spans="1:9" x14ac:dyDescent="0.25">
      <c r="A420" t="s">
        <v>1805</v>
      </c>
      <c r="B420" t="s">
        <v>1801</v>
      </c>
      <c r="C420" t="s">
        <v>18</v>
      </c>
      <c r="D420" t="s">
        <v>1806</v>
      </c>
      <c r="F420" t="s">
        <v>1807</v>
      </c>
      <c r="G420" t="s">
        <v>1808</v>
      </c>
      <c r="H420">
        <v>59209482</v>
      </c>
      <c r="I420" t="str">
        <f>HYPERLINK("bbg://screens/bbls%20DD%20X1Q6O7DJPL82","BBLS DD X1Q6O7DJPL82")</f>
        <v>BBLS DD X1Q6O7DJPL82</v>
      </c>
    </row>
    <row r="421" spans="1:9" x14ac:dyDescent="0.25">
      <c r="A421" t="s">
        <v>1809</v>
      </c>
      <c r="B421" t="s">
        <v>1810</v>
      </c>
      <c r="C421" t="s">
        <v>1811</v>
      </c>
      <c r="D421" t="s">
        <v>1497</v>
      </c>
      <c r="E421" t="s">
        <v>1812</v>
      </c>
      <c r="F421" t="s">
        <v>1813</v>
      </c>
      <c r="G421" t="s">
        <v>1814</v>
      </c>
      <c r="H421">
        <v>48710137</v>
      </c>
      <c r="I421" t="str">
        <f>HYPERLINK("bbg://screens/bbls%20DD%20X1Q6O7DCPT82","BBLS DD X1Q6O7DCPT82")</f>
        <v>BBLS DD X1Q6O7DCPT82</v>
      </c>
    </row>
    <row r="422" spans="1:9" x14ac:dyDescent="0.25">
      <c r="A422" t="s">
        <v>1815</v>
      </c>
      <c r="B422" t="s">
        <v>1810</v>
      </c>
      <c r="C422" t="s">
        <v>1816</v>
      </c>
      <c r="D422" t="s">
        <v>1625</v>
      </c>
      <c r="F422" t="s">
        <v>1817</v>
      </c>
      <c r="G422" t="s">
        <v>1818</v>
      </c>
      <c r="H422">
        <v>59856408</v>
      </c>
      <c r="I422" t="str">
        <f>HYPERLINK("bbg://screens/bbls%20DD%20X1Q6O7DCTD82","BBLS DD X1Q6O7DCTD82")</f>
        <v>BBLS DD X1Q6O7DCTD82</v>
      </c>
    </row>
    <row r="423" spans="1:9" x14ac:dyDescent="0.25">
      <c r="A423" t="s">
        <v>1819</v>
      </c>
      <c r="B423" t="s">
        <v>1810</v>
      </c>
      <c r="C423" t="s">
        <v>250</v>
      </c>
      <c r="D423" t="s">
        <v>1820</v>
      </c>
      <c r="F423" t="s">
        <v>1821</v>
      </c>
      <c r="G423" t="s">
        <v>1822</v>
      </c>
      <c r="H423">
        <v>39723246</v>
      </c>
      <c r="I423" t="str">
        <f>HYPERLINK("bbg://screens/bbls%20DD%20X1Q6O7DC7S82","BBLS DD X1Q6O7DC7S82")</f>
        <v>BBLS DD X1Q6O7DC7S82</v>
      </c>
    </row>
    <row r="424" spans="1:9" x14ac:dyDescent="0.25">
      <c r="A424" t="s">
        <v>1823</v>
      </c>
      <c r="B424" t="s">
        <v>1824</v>
      </c>
      <c r="C424" t="s">
        <v>174</v>
      </c>
      <c r="D424" t="s">
        <v>1825</v>
      </c>
      <c r="E424" t="s">
        <v>1826</v>
      </c>
      <c r="F424" t="s">
        <v>1827</v>
      </c>
      <c r="G424" t="s">
        <v>1828</v>
      </c>
      <c r="H424">
        <v>105641</v>
      </c>
      <c r="I424" t="str">
        <f>HYPERLINK("bbg://screens/bbls%20DD%20X1Q6O7CUVIO2","BBLS DD X1Q6O7CUVIO2")</f>
        <v>BBLS DD X1Q6O7CUVIO2</v>
      </c>
    </row>
    <row r="425" spans="1:9" x14ac:dyDescent="0.25">
      <c r="A425" t="s">
        <v>1829</v>
      </c>
      <c r="B425" t="s">
        <v>1830</v>
      </c>
      <c r="C425" t="s">
        <v>1831</v>
      </c>
      <c r="D425" t="s">
        <v>1824</v>
      </c>
      <c r="F425" t="s">
        <v>1832</v>
      </c>
      <c r="G425" t="s">
        <v>1833</v>
      </c>
      <c r="H425">
        <v>55250857</v>
      </c>
      <c r="I425" t="str">
        <f>HYPERLINK("bbg://screens/bbls%20DD%20X1Q6O7CNH682","BBLS DD X1Q6O7CNH682")</f>
        <v>BBLS DD X1Q6O7CNH682</v>
      </c>
    </row>
    <row r="426" spans="1:9" x14ac:dyDescent="0.25">
      <c r="A426" t="s">
        <v>1834</v>
      </c>
      <c r="B426" t="s">
        <v>1830</v>
      </c>
      <c r="C426" t="s">
        <v>1275</v>
      </c>
      <c r="D426" t="s">
        <v>1835</v>
      </c>
      <c r="E426" t="s">
        <v>1836</v>
      </c>
      <c r="F426" t="s">
        <v>1500</v>
      </c>
      <c r="G426" t="s">
        <v>1837</v>
      </c>
      <c r="H426">
        <v>108653</v>
      </c>
      <c r="I426" t="str">
        <f>HYPERLINK("bbg://screens/bbls%20DD%20X1Q6O7CPSA82","BBLS DD X1Q6O7CPSA82")</f>
        <v>BBLS DD X1Q6O7CPSA82</v>
      </c>
    </row>
    <row r="427" spans="1:9" x14ac:dyDescent="0.25">
      <c r="A427" t="s">
        <v>1838</v>
      </c>
      <c r="B427" t="s">
        <v>1830</v>
      </c>
      <c r="C427" t="s">
        <v>233</v>
      </c>
      <c r="D427" t="s">
        <v>1436</v>
      </c>
      <c r="F427" t="s">
        <v>1839</v>
      </c>
      <c r="G427" t="s">
        <v>1840</v>
      </c>
      <c r="H427">
        <v>29495967</v>
      </c>
      <c r="I427" t="str">
        <f>HYPERLINK("bbg://screens/bbls%20DD%20X1Q6O7CKCSO2","BBLS DD X1Q6O7CKCSO2")</f>
        <v>BBLS DD X1Q6O7CKCSO2</v>
      </c>
    </row>
    <row r="428" spans="1:9" x14ac:dyDescent="0.25">
      <c r="A428" t="s">
        <v>1841</v>
      </c>
      <c r="B428" t="s">
        <v>1842</v>
      </c>
      <c r="C428" t="s">
        <v>1620</v>
      </c>
      <c r="D428" t="s">
        <v>1503</v>
      </c>
      <c r="F428" t="s">
        <v>1843</v>
      </c>
      <c r="G428" t="s">
        <v>1844</v>
      </c>
      <c r="H428">
        <v>909103</v>
      </c>
      <c r="I428" t="str">
        <f>HYPERLINK("bbg://screens/bbls%20DD%20X1Q6O7CH1DO2","BBLS DD X1Q6O7CH1DO2")</f>
        <v>BBLS DD X1Q6O7CH1DO2</v>
      </c>
    </row>
    <row r="429" spans="1:9" x14ac:dyDescent="0.25">
      <c r="A429" t="s">
        <v>1845</v>
      </c>
      <c r="B429" t="s">
        <v>1846</v>
      </c>
      <c r="C429" t="s">
        <v>1847</v>
      </c>
      <c r="D429" t="s">
        <v>1820</v>
      </c>
      <c r="F429" t="s">
        <v>1848</v>
      </c>
      <c r="G429" t="s">
        <v>1849</v>
      </c>
      <c r="H429">
        <v>14917220</v>
      </c>
      <c r="I429" t="str">
        <f>HYPERLINK("bbg://screens/bbls%20DD%20X1Q6O7BSAE82","BBLS DD X1Q6O7BSAE82")</f>
        <v>BBLS DD X1Q6O7BSAE82</v>
      </c>
    </row>
    <row r="430" spans="1:9" x14ac:dyDescent="0.25">
      <c r="A430" t="s">
        <v>1850</v>
      </c>
      <c r="B430" t="s">
        <v>1846</v>
      </c>
      <c r="C430" t="s">
        <v>1851</v>
      </c>
      <c r="D430" t="s">
        <v>1852</v>
      </c>
      <c r="E430" t="s">
        <v>1853</v>
      </c>
      <c r="F430" t="s">
        <v>1854</v>
      </c>
      <c r="G430" t="s">
        <v>1855</v>
      </c>
      <c r="H430">
        <v>68566262</v>
      </c>
      <c r="I430" t="str">
        <f>HYPERLINK("bbg://screens/bbls%20DD%20X1Q6O7BS96O2","BBLS DD X1Q6O7BS96O2")</f>
        <v>BBLS DD X1Q6O7BS96O2</v>
      </c>
    </row>
    <row r="431" spans="1:9" x14ac:dyDescent="0.25">
      <c r="A431" t="s">
        <v>1856</v>
      </c>
      <c r="B431" t="s">
        <v>1857</v>
      </c>
      <c r="C431" t="s">
        <v>1858</v>
      </c>
      <c r="D431" t="s">
        <v>1859</v>
      </c>
      <c r="E431" t="s">
        <v>1860</v>
      </c>
      <c r="F431" t="s">
        <v>1861</v>
      </c>
      <c r="G431" t="s">
        <v>1862</v>
      </c>
      <c r="H431">
        <v>48661140</v>
      </c>
      <c r="I431" t="str">
        <f>HYPERLINK("bbg://screens/bbls%20DD%20X1Q6O7BKT6O2","BBLS DD X1Q6O7BKT6O2")</f>
        <v>BBLS DD X1Q6O7BKT6O2</v>
      </c>
    </row>
    <row r="432" spans="1:9" x14ac:dyDescent="0.25">
      <c r="A432" t="s">
        <v>1863</v>
      </c>
      <c r="B432" t="s">
        <v>1857</v>
      </c>
      <c r="C432" t="s">
        <v>1864</v>
      </c>
      <c r="G432" t="s">
        <v>1865</v>
      </c>
      <c r="H432">
        <v>68558590</v>
      </c>
      <c r="I432" t="str">
        <f>HYPERLINK("bbg://screens/bbls%20DD%20X1Q6O7BLAH82","BBLS DD X1Q6O7BLAH82")</f>
        <v>BBLS DD X1Q6O7BLAH82</v>
      </c>
    </row>
    <row r="433" spans="1:9" x14ac:dyDescent="0.25">
      <c r="A433" t="s">
        <v>1866</v>
      </c>
      <c r="B433" t="s">
        <v>1867</v>
      </c>
      <c r="C433" t="s">
        <v>1868</v>
      </c>
      <c r="F433" t="s">
        <v>1869</v>
      </c>
      <c r="G433" t="s">
        <v>1870</v>
      </c>
      <c r="H433">
        <v>68546762</v>
      </c>
      <c r="I433" t="str">
        <f>HYPERLINK("bbg://screens/bbls%20DD%20X1Q6O7AVQ8O2","BBLS DD X1Q6O7AVQ8O2")</f>
        <v>BBLS DD X1Q6O7AVQ8O2</v>
      </c>
    </row>
    <row r="434" spans="1:9" x14ac:dyDescent="0.25">
      <c r="A434" t="s">
        <v>1871</v>
      </c>
      <c r="B434" t="s">
        <v>1867</v>
      </c>
      <c r="C434" t="s">
        <v>423</v>
      </c>
      <c r="D434" t="s">
        <v>1551</v>
      </c>
      <c r="F434" t="s">
        <v>1872</v>
      </c>
      <c r="G434" t="s">
        <v>1873</v>
      </c>
      <c r="H434">
        <v>23801836</v>
      </c>
      <c r="I434" t="str">
        <f>HYPERLINK("bbg://screens/bbls%20DD%20X1Q6O7AQ7NO2","BBLS DD X1Q6O7AQ7NO2")</f>
        <v>BBLS DD X1Q6O7AQ7NO2</v>
      </c>
    </row>
    <row r="435" spans="1:9" x14ac:dyDescent="0.25">
      <c r="A435" t="s">
        <v>1874</v>
      </c>
      <c r="B435" t="s">
        <v>1867</v>
      </c>
      <c r="C435" t="s">
        <v>250</v>
      </c>
      <c r="D435" t="s">
        <v>1288</v>
      </c>
      <c r="E435" t="s">
        <v>1875</v>
      </c>
      <c r="F435" t="s">
        <v>1876</v>
      </c>
      <c r="G435" t="s">
        <v>1877</v>
      </c>
      <c r="H435">
        <v>103312</v>
      </c>
      <c r="I435" t="str">
        <f>HYPERLINK("bbg://screens/bbls%20DD%20X1Q6O7AP4G82","BBLS DD X1Q6O7AP4G82")</f>
        <v>BBLS DD X1Q6O7AP4G82</v>
      </c>
    </row>
    <row r="436" spans="1:9" x14ac:dyDescent="0.25">
      <c r="A436" t="s">
        <v>1878</v>
      </c>
      <c r="B436" t="s">
        <v>1879</v>
      </c>
      <c r="C436" t="s">
        <v>1187</v>
      </c>
      <c r="G436" t="s">
        <v>1880</v>
      </c>
      <c r="H436">
        <v>68539705</v>
      </c>
      <c r="I436" t="str">
        <f>HYPERLINK("bbg://screens/bbls%20DD%20X1Q6O7AI6MO2","BBLS DD X1Q6O7AI6MO2")</f>
        <v>BBLS DD X1Q6O7AI6MO2</v>
      </c>
    </row>
    <row r="437" spans="1:9" x14ac:dyDescent="0.25">
      <c r="A437" t="s">
        <v>1881</v>
      </c>
      <c r="B437" t="s">
        <v>1879</v>
      </c>
      <c r="C437" t="s">
        <v>1882</v>
      </c>
      <c r="D437" t="s">
        <v>1820</v>
      </c>
      <c r="E437" t="s">
        <v>1883</v>
      </c>
      <c r="F437" t="s">
        <v>1884</v>
      </c>
      <c r="G437" t="s">
        <v>1885</v>
      </c>
      <c r="H437">
        <v>24006759</v>
      </c>
      <c r="I437" t="str">
        <f>HYPERLINK("bbg://screens/bbls%20DD%20X1Q6O7AFH282","BBLS DD X1Q6O7AFH282")</f>
        <v>BBLS DD X1Q6O7AFH282</v>
      </c>
    </row>
    <row r="438" spans="1:9" x14ac:dyDescent="0.25">
      <c r="A438" t="s">
        <v>1886</v>
      </c>
      <c r="B438" t="s">
        <v>1879</v>
      </c>
      <c r="C438" t="s">
        <v>1717</v>
      </c>
      <c r="E438" t="s">
        <v>1887</v>
      </c>
      <c r="F438" t="s">
        <v>1888</v>
      </c>
      <c r="G438" t="s">
        <v>1889</v>
      </c>
      <c r="H438">
        <v>10662205</v>
      </c>
      <c r="I438" t="str">
        <f>HYPERLINK("bbg://screens/bbls%20DD%20X1Q6O7AMPK82","BBLS DD X1Q6O7AMPK82")</f>
        <v>BBLS DD X1Q6O7AMPK82</v>
      </c>
    </row>
    <row r="439" spans="1:9" x14ac:dyDescent="0.25">
      <c r="A439" t="s">
        <v>1890</v>
      </c>
      <c r="B439" t="s">
        <v>1891</v>
      </c>
      <c r="C439" t="s">
        <v>1317</v>
      </c>
      <c r="D439" t="s">
        <v>1892</v>
      </c>
      <c r="F439" t="s">
        <v>1893</v>
      </c>
      <c r="G439" t="s">
        <v>1894</v>
      </c>
      <c r="H439">
        <v>11554805</v>
      </c>
      <c r="I439" t="str">
        <f>HYPERLINK("bbg://screens/bbls%20DD%20X1Q6O79S3I82","BBLS DD X1Q6O79S3I82")</f>
        <v>BBLS DD X1Q6O79S3I82</v>
      </c>
    </row>
    <row r="440" spans="1:9" x14ac:dyDescent="0.25">
      <c r="A440" t="s">
        <v>1895</v>
      </c>
      <c r="B440" t="s">
        <v>1891</v>
      </c>
      <c r="C440" t="s">
        <v>1896</v>
      </c>
      <c r="D440" t="s">
        <v>1664</v>
      </c>
      <c r="E440" t="s">
        <v>973</v>
      </c>
      <c r="F440" t="s">
        <v>1897</v>
      </c>
      <c r="G440" t="s">
        <v>1898</v>
      </c>
      <c r="H440">
        <v>100223</v>
      </c>
      <c r="I440" t="str">
        <f>HYPERLINK("bbg://screens/bbls%20DD%20X1Q6O79S4S82","BBLS DD X1Q6O79S4S82")</f>
        <v>BBLS DD X1Q6O79S4S82</v>
      </c>
    </row>
    <row r="441" spans="1:9" x14ac:dyDescent="0.25">
      <c r="A441" t="s">
        <v>1899</v>
      </c>
      <c r="B441" t="s">
        <v>1891</v>
      </c>
      <c r="C441" t="s">
        <v>440</v>
      </c>
      <c r="D441" t="s">
        <v>1654</v>
      </c>
      <c r="E441" t="s">
        <v>1884</v>
      </c>
      <c r="F441" t="s">
        <v>1900</v>
      </c>
      <c r="G441" t="s">
        <v>1901</v>
      </c>
      <c r="H441">
        <v>10416277</v>
      </c>
      <c r="I441" t="str">
        <f>HYPERLINK("bbg://screens/bbls%20DD%20X1Q6O7A68BO2","BBLS DD X1Q6O7A68BO2")</f>
        <v>BBLS DD X1Q6O7A68BO2</v>
      </c>
    </row>
    <row r="442" spans="1:9" x14ac:dyDescent="0.25">
      <c r="A442" t="s">
        <v>1902</v>
      </c>
      <c r="B442" t="s">
        <v>1903</v>
      </c>
      <c r="C442" t="s">
        <v>636</v>
      </c>
      <c r="D442" t="s">
        <v>1904</v>
      </c>
      <c r="E442" t="s">
        <v>1905</v>
      </c>
      <c r="F442" t="s">
        <v>1906</v>
      </c>
      <c r="G442" t="s">
        <v>1907</v>
      </c>
      <c r="H442">
        <v>13877823</v>
      </c>
      <c r="I442" t="str">
        <f>HYPERLINK("bbg://screens/bbls%20DD%20X1Q6O79RC282","BBLS DD X1Q6O79RC282")</f>
        <v>BBLS DD X1Q6O79RC282</v>
      </c>
    </row>
    <row r="443" spans="1:9" x14ac:dyDescent="0.25">
      <c r="A443" t="s">
        <v>1908</v>
      </c>
      <c r="B443" t="s">
        <v>1909</v>
      </c>
      <c r="C443" t="s">
        <v>18</v>
      </c>
      <c r="D443" t="s">
        <v>1910</v>
      </c>
      <c r="F443" t="s">
        <v>1911</v>
      </c>
      <c r="G443" t="s">
        <v>1912</v>
      </c>
      <c r="H443">
        <v>52108437</v>
      </c>
      <c r="I443" t="str">
        <f>HYPERLINK("bbg://screens/bbls%20DD%20X1Q6O79FFVO2","BBLS DD X1Q6O79FFVO2")</f>
        <v>BBLS DD X1Q6O79FFVO2</v>
      </c>
    </row>
    <row r="444" spans="1:9" x14ac:dyDescent="0.25">
      <c r="A444" t="s">
        <v>1913</v>
      </c>
      <c r="B444" t="s">
        <v>1914</v>
      </c>
      <c r="C444" t="s">
        <v>909</v>
      </c>
      <c r="D444" t="s">
        <v>1567</v>
      </c>
      <c r="E444" t="s">
        <v>1915</v>
      </c>
      <c r="F444" t="s">
        <v>1916</v>
      </c>
      <c r="G444" t="s">
        <v>1917</v>
      </c>
      <c r="H444">
        <v>39035708</v>
      </c>
      <c r="I444" t="str">
        <f>HYPERLINK("bbg://screens/bbls%20DD%20X1Q6O792ED82","BBLS DD X1Q6O792ED82")</f>
        <v>BBLS DD X1Q6O792ED82</v>
      </c>
    </row>
    <row r="445" spans="1:9" x14ac:dyDescent="0.25">
      <c r="A445" t="s">
        <v>1918</v>
      </c>
      <c r="B445" t="s">
        <v>1919</v>
      </c>
      <c r="C445" t="s">
        <v>467</v>
      </c>
      <c r="D445" t="s">
        <v>1716</v>
      </c>
      <c r="F445" t="s">
        <v>1920</v>
      </c>
      <c r="G445" t="s">
        <v>1921</v>
      </c>
      <c r="H445">
        <v>43083444</v>
      </c>
      <c r="I445" t="str">
        <f>HYPERLINK("bbg://screens/bbls%20DD%20X1Q6O78J2T82","BBLS DD X1Q6O78J2T82")</f>
        <v>BBLS DD X1Q6O78J2T82</v>
      </c>
    </row>
    <row r="446" spans="1:9" x14ac:dyDescent="0.25">
      <c r="A446" t="s">
        <v>1922</v>
      </c>
      <c r="B446" t="s">
        <v>1923</v>
      </c>
      <c r="C446" t="s">
        <v>250</v>
      </c>
      <c r="D446" t="s">
        <v>1552</v>
      </c>
      <c r="E446" t="s">
        <v>1924</v>
      </c>
      <c r="F446" t="s">
        <v>1925</v>
      </c>
      <c r="G446" t="s">
        <v>1926</v>
      </c>
      <c r="H446">
        <v>261418</v>
      </c>
      <c r="I446" t="str">
        <f>HYPERLINK("bbg://screens/bbls%20DD%20X1Q6O784PC82","BBLS DD X1Q6O784PC82")</f>
        <v>BBLS DD X1Q6O784PC82</v>
      </c>
    </row>
    <row r="447" spans="1:9" x14ac:dyDescent="0.25">
      <c r="A447" t="s">
        <v>1927</v>
      </c>
      <c r="B447" t="s">
        <v>1923</v>
      </c>
      <c r="C447" t="s">
        <v>1928</v>
      </c>
      <c r="D447" t="s">
        <v>1383</v>
      </c>
      <c r="E447" t="s">
        <v>1929</v>
      </c>
      <c r="F447" t="s">
        <v>1930</v>
      </c>
      <c r="G447" t="s">
        <v>1931</v>
      </c>
      <c r="H447">
        <v>159805</v>
      </c>
      <c r="I447" t="str">
        <f>HYPERLINK("bbg://screens/bbls%20DD%20X1Q6O78BDI82","BBLS DD X1Q6O78BDI82")</f>
        <v>BBLS DD X1Q6O78BDI82</v>
      </c>
    </row>
    <row r="448" spans="1:9" x14ac:dyDescent="0.25">
      <c r="A448" t="s">
        <v>1932</v>
      </c>
      <c r="B448" t="s">
        <v>1933</v>
      </c>
      <c r="C448" t="s">
        <v>1317</v>
      </c>
      <c r="D448" t="s">
        <v>1934</v>
      </c>
      <c r="E448" t="s">
        <v>1935</v>
      </c>
      <c r="F448" t="s">
        <v>1936</v>
      </c>
      <c r="G448" t="s">
        <v>1937</v>
      </c>
      <c r="H448">
        <v>32051410</v>
      </c>
      <c r="I448" t="str">
        <f>HYPERLINK("bbg://screens/bbls%20DD%20X1Q6O7832182","BBLS DD X1Q6O7832182")</f>
        <v>BBLS DD X1Q6O7832182</v>
      </c>
    </row>
    <row r="449" spans="1:9" x14ac:dyDescent="0.25">
      <c r="A449" t="s">
        <v>1938</v>
      </c>
      <c r="B449" t="s">
        <v>1939</v>
      </c>
      <c r="C449" t="s">
        <v>1940</v>
      </c>
      <c r="D449" t="s">
        <v>1552</v>
      </c>
      <c r="E449" t="s">
        <v>1941</v>
      </c>
      <c r="F449" t="s">
        <v>1942</v>
      </c>
      <c r="G449" t="s">
        <v>1943</v>
      </c>
      <c r="H449">
        <v>19429425</v>
      </c>
      <c r="I449" t="str">
        <f>HYPERLINK("bbg://screens/bbls%20DD%20X1Q6O77HBJO2","BBLS DD X1Q6O77HBJO2")</f>
        <v>BBLS DD X1Q6O77HBJO2</v>
      </c>
    </row>
    <row r="450" spans="1:9" x14ac:dyDescent="0.25">
      <c r="A450" t="s">
        <v>1944</v>
      </c>
      <c r="B450" t="s">
        <v>1945</v>
      </c>
      <c r="C450" t="s">
        <v>790</v>
      </c>
      <c r="D450" t="s">
        <v>1892</v>
      </c>
      <c r="E450" t="s">
        <v>1946</v>
      </c>
      <c r="F450" t="s">
        <v>1947</v>
      </c>
      <c r="G450" t="s">
        <v>1948</v>
      </c>
      <c r="H450">
        <v>68379710</v>
      </c>
      <c r="I450" t="str">
        <f>HYPERLINK("bbg://screens/bbls%20DD%20X1Q6O771FQ82","BBLS DD X1Q6O771FQ82")</f>
        <v>BBLS DD X1Q6O771FQ82</v>
      </c>
    </row>
    <row r="451" spans="1:9" x14ac:dyDescent="0.25">
      <c r="A451" t="s">
        <v>1949</v>
      </c>
      <c r="B451" t="s">
        <v>1945</v>
      </c>
      <c r="C451" t="s">
        <v>1950</v>
      </c>
      <c r="E451" t="s">
        <v>1951</v>
      </c>
      <c r="F451" t="s">
        <v>1952</v>
      </c>
      <c r="G451" t="s">
        <v>1953</v>
      </c>
      <c r="H451">
        <v>345043</v>
      </c>
      <c r="I451" t="str">
        <f>HYPERLINK("bbg://screens/bbls%20DD%20X1Q6O76P22O2","BBLS DD X1Q6O76P22O2")</f>
        <v>BBLS DD X1Q6O76P22O2</v>
      </c>
    </row>
    <row r="452" spans="1:9" x14ac:dyDescent="0.25">
      <c r="A452" t="s">
        <v>1954</v>
      </c>
      <c r="B452" t="s">
        <v>1955</v>
      </c>
      <c r="C452" t="s">
        <v>177</v>
      </c>
      <c r="D452" t="s">
        <v>1458</v>
      </c>
      <c r="E452" t="s">
        <v>1956</v>
      </c>
      <c r="F452" t="s">
        <v>1957</v>
      </c>
      <c r="G452" t="s">
        <v>1958</v>
      </c>
      <c r="H452">
        <v>136271</v>
      </c>
      <c r="I452" t="str">
        <f>HYPERLINK("bbg://screens/bbls%20DD%20X1Q6O76J8O82","BBLS DD X1Q6O76J8O82")</f>
        <v>BBLS DD X1Q6O76J8O82</v>
      </c>
    </row>
    <row r="453" spans="1:9" x14ac:dyDescent="0.25">
      <c r="A453" t="s">
        <v>1959</v>
      </c>
      <c r="B453" t="s">
        <v>1960</v>
      </c>
      <c r="C453" t="s">
        <v>1961</v>
      </c>
      <c r="D453" t="s">
        <v>1962</v>
      </c>
      <c r="E453" t="s">
        <v>1963</v>
      </c>
      <c r="F453" t="s">
        <v>1964</v>
      </c>
      <c r="G453" t="s">
        <v>1965</v>
      </c>
      <c r="H453">
        <v>186626</v>
      </c>
      <c r="I453" t="str">
        <f>HYPERLINK("bbg://screens/bbls%20DD%20X1Q6O766SB82","BBLS DD X1Q6O766SB82")</f>
        <v>BBLS DD X1Q6O766SB82</v>
      </c>
    </row>
    <row r="454" spans="1:9" x14ac:dyDescent="0.25">
      <c r="A454" t="s">
        <v>1966</v>
      </c>
      <c r="B454" t="s">
        <v>1967</v>
      </c>
      <c r="C454" t="s">
        <v>1206</v>
      </c>
      <c r="E454" t="s">
        <v>1968</v>
      </c>
      <c r="F454" t="s">
        <v>1969</v>
      </c>
      <c r="G454" t="s">
        <v>1970</v>
      </c>
      <c r="H454">
        <v>59113266</v>
      </c>
      <c r="I454" t="str">
        <f>HYPERLINK("bbg://screens/bbls%20DD%20X1Q6O7639582","BBLS DD X1Q6O7639582")</f>
        <v>BBLS DD X1Q6O7639582</v>
      </c>
    </row>
    <row r="455" spans="1:9" x14ac:dyDescent="0.25">
      <c r="A455" t="s">
        <v>1971</v>
      </c>
      <c r="B455" t="s">
        <v>1972</v>
      </c>
      <c r="C455" t="s">
        <v>1973</v>
      </c>
      <c r="D455" t="s">
        <v>1820</v>
      </c>
      <c r="F455" t="s">
        <v>1974</v>
      </c>
      <c r="G455" t="s">
        <v>1975</v>
      </c>
      <c r="H455">
        <v>106122</v>
      </c>
      <c r="I455" t="str">
        <f>HYPERLINK("bbg://screens/bbls%20DD%202048122984257794","BBLS DD 2048122984257794")</f>
        <v>BBLS DD 2048122984257794</v>
      </c>
    </row>
    <row r="456" spans="1:9" x14ac:dyDescent="0.25">
      <c r="A456" t="s">
        <v>1976</v>
      </c>
      <c r="B456" t="s">
        <v>1977</v>
      </c>
      <c r="C456" t="s">
        <v>739</v>
      </c>
      <c r="D456" t="s">
        <v>1978</v>
      </c>
      <c r="E456" t="s">
        <v>1979</v>
      </c>
      <c r="F456" t="s">
        <v>1980</v>
      </c>
      <c r="G456" t="s">
        <v>1981</v>
      </c>
      <c r="H456">
        <v>24338392</v>
      </c>
      <c r="I456" t="str">
        <f>HYPERLINK("bbg://screens/bbls%20DD%20X1Q6O75AQP82","BBLS DD X1Q6O75AQP82")</f>
        <v>BBLS DD X1Q6O75AQP82</v>
      </c>
    </row>
    <row r="457" spans="1:9" x14ac:dyDescent="0.25">
      <c r="A457" t="s">
        <v>1982</v>
      </c>
      <c r="B457" t="s">
        <v>1983</v>
      </c>
      <c r="C457" t="s">
        <v>1984</v>
      </c>
      <c r="D457" t="s">
        <v>1552</v>
      </c>
      <c r="E457" t="s">
        <v>1985</v>
      </c>
      <c r="F457" t="s">
        <v>1986</v>
      </c>
      <c r="G457" t="s">
        <v>1987</v>
      </c>
      <c r="H457">
        <v>7263840</v>
      </c>
      <c r="I457" t="str">
        <f>HYPERLINK("bbg://screens/bbls%20DD%20X1Q6O752GTO2","BBLS DD X1Q6O752GTO2")</f>
        <v>BBLS DD X1Q6O752GTO2</v>
      </c>
    </row>
    <row r="458" spans="1:9" x14ac:dyDescent="0.25">
      <c r="A458" t="s">
        <v>1988</v>
      </c>
      <c r="B458" t="s">
        <v>1983</v>
      </c>
      <c r="C458" t="s">
        <v>51</v>
      </c>
      <c r="E458" t="s">
        <v>1989</v>
      </c>
      <c r="F458" t="s">
        <v>1990</v>
      </c>
      <c r="G458" t="s">
        <v>1991</v>
      </c>
      <c r="H458">
        <v>395397</v>
      </c>
      <c r="I458" t="str">
        <f>HYPERLINK("bbg://screens/bbls%20DD%20X1Q6O752P5O2","BBLS DD X1Q6O752P5O2")</f>
        <v>BBLS DD X1Q6O752P5O2</v>
      </c>
    </row>
    <row r="459" spans="1:9" x14ac:dyDescent="0.25">
      <c r="A459" t="s">
        <v>1992</v>
      </c>
      <c r="B459" t="s">
        <v>1993</v>
      </c>
      <c r="C459" t="s">
        <v>18</v>
      </c>
      <c r="E459" t="s">
        <v>1994</v>
      </c>
      <c r="F459" t="s">
        <v>1995</v>
      </c>
      <c r="G459" t="s">
        <v>1996</v>
      </c>
      <c r="H459">
        <v>15338933</v>
      </c>
      <c r="I459" t="str">
        <f>HYPERLINK("bbg://screens/bbls%20DD%20X1Q6O74R4QO2","BBLS DD X1Q6O74R4QO2")</f>
        <v>BBLS DD X1Q6O74R4QO2</v>
      </c>
    </row>
    <row r="460" spans="1:9" x14ac:dyDescent="0.25">
      <c r="A460" t="s">
        <v>1997</v>
      </c>
      <c r="B460" t="s">
        <v>1993</v>
      </c>
      <c r="C460" t="s">
        <v>909</v>
      </c>
      <c r="D460" t="s">
        <v>1998</v>
      </c>
      <c r="E460" t="s">
        <v>1999</v>
      </c>
      <c r="F460" t="s">
        <v>2000</v>
      </c>
      <c r="G460" t="s">
        <v>2001</v>
      </c>
      <c r="H460">
        <v>117019</v>
      </c>
      <c r="I460" t="str">
        <f>HYPERLINK("bbg://screens/bbls%20DD%20X1Q6O74QCP82","BBLS DD X1Q6O74QCP82")</f>
        <v>BBLS DD X1Q6O74QCP82</v>
      </c>
    </row>
    <row r="461" spans="1:9" x14ac:dyDescent="0.25">
      <c r="A461" t="s">
        <v>2002</v>
      </c>
      <c r="B461" t="s">
        <v>1993</v>
      </c>
      <c r="C461" t="s">
        <v>2003</v>
      </c>
      <c r="D461" t="s">
        <v>2004</v>
      </c>
      <c r="E461" t="s">
        <v>2005</v>
      </c>
      <c r="F461" t="s">
        <v>855</v>
      </c>
      <c r="G461" t="s">
        <v>2006</v>
      </c>
      <c r="H461">
        <v>16891117</v>
      </c>
      <c r="I461" t="str">
        <f>HYPERLINK("bbg://screens/bbls%20DD%20X1Q6O74R4Q82","BBLS DD X1Q6O74R4Q82")</f>
        <v>BBLS DD X1Q6O74R4Q82</v>
      </c>
    </row>
    <row r="462" spans="1:9" x14ac:dyDescent="0.25">
      <c r="A462" t="s">
        <v>2007</v>
      </c>
      <c r="B462" t="s">
        <v>2008</v>
      </c>
      <c r="C462" t="s">
        <v>1330</v>
      </c>
      <c r="G462" t="s">
        <v>2009</v>
      </c>
      <c r="H462">
        <v>7014457</v>
      </c>
      <c r="I462" t="str">
        <f>HYPERLINK("bbg://screens/bbls%20DD%20X1Q6O74GR382","BBLS DD X1Q6O74GR382")</f>
        <v>BBLS DD X1Q6O74GR382</v>
      </c>
    </row>
    <row r="463" spans="1:9" x14ac:dyDescent="0.25">
      <c r="A463" t="s">
        <v>2010</v>
      </c>
      <c r="B463" t="s">
        <v>2011</v>
      </c>
      <c r="C463" t="s">
        <v>18</v>
      </c>
      <c r="D463" t="s">
        <v>1370</v>
      </c>
      <c r="E463" t="s">
        <v>740</v>
      </c>
      <c r="F463" t="s">
        <v>2012</v>
      </c>
      <c r="G463" t="s">
        <v>2013</v>
      </c>
      <c r="H463">
        <v>60781503</v>
      </c>
      <c r="I463" t="str">
        <f>HYPERLINK("bbg://screens/bbls%20DD%20X1Q6O74AUT82","BBLS DD X1Q6O74AUT82")</f>
        <v>BBLS DD X1Q6O74AUT82</v>
      </c>
    </row>
    <row r="464" spans="1:9" x14ac:dyDescent="0.25">
      <c r="A464" t="s">
        <v>2014</v>
      </c>
      <c r="B464" t="s">
        <v>2015</v>
      </c>
      <c r="C464" t="s">
        <v>2016</v>
      </c>
      <c r="D464" t="s">
        <v>2017</v>
      </c>
      <c r="E464" t="s">
        <v>2018</v>
      </c>
      <c r="F464" t="s">
        <v>2019</v>
      </c>
      <c r="G464" t="s">
        <v>2020</v>
      </c>
      <c r="H464">
        <v>36053571</v>
      </c>
      <c r="I464" t="str">
        <f>HYPERLINK("bbg://screens/bbls%20DD%20X1Q6O73VJ782","BBLS DD X1Q6O73VJ782")</f>
        <v>BBLS DD X1Q6O73VJ782</v>
      </c>
    </row>
    <row r="465" spans="1:9" x14ac:dyDescent="0.25">
      <c r="A465" t="s">
        <v>2021</v>
      </c>
      <c r="B465" t="s">
        <v>2015</v>
      </c>
      <c r="C465" t="s">
        <v>2022</v>
      </c>
      <c r="D465" t="s">
        <v>1572</v>
      </c>
      <c r="E465" t="s">
        <v>2023</v>
      </c>
      <c r="F465" t="s">
        <v>2024</v>
      </c>
      <c r="G465" t="s">
        <v>2025</v>
      </c>
      <c r="H465">
        <v>106806</v>
      </c>
      <c r="I465" t="str">
        <f>HYPERLINK("bbg://screens/bbls%20DD%20X1Q6O7447I82","BBLS DD X1Q6O7447I82")</f>
        <v>BBLS DD X1Q6O7447I82</v>
      </c>
    </row>
    <row r="466" spans="1:9" x14ac:dyDescent="0.25">
      <c r="A466" t="s">
        <v>2026</v>
      </c>
      <c r="B466" t="s">
        <v>2027</v>
      </c>
      <c r="C466" t="s">
        <v>2028</v>
      </c>
      <c r="D466" t="s">
        <v>1551</v>
      </c>
      <c r="E466" t="s">
        <v>170</v>
      </c>
      <c r="F466" t="s">
        <v>2029</v>
      </c>
      <c r="G466" t="s">
        <v>2030</v>
      </c>
      <c r="H466">
        <v>19879156</v>
      </c>
      <c r="I466" t="str">
        <f>HYPERLINK("bbg://screens/bbls%20DD%20X1Q6O73Q5F82","BBLS DD X1Q6O73Q5F82")</f>
        <v>BBLS DD X1Q6O73Q5F82</v>
      </c>
    </row>
    <row r="467" spans="1:9" x14ac:dyDescent="0.25">
      <c r="A467" t="s">
        <v>2031</v>
      </c>
      <c r="B467" t="s">
        <v>2032</v>
      </c>
      <c r="C467" t="s">
        <v>1062</v>
      </c>
      <c r="D467" t="s">
        <v>1458</v>
      </c>
      <c r="E467" t="s">
        <v>2033</v>
      </c>
      <c r="F467" t="s">
        <v>2034</v>
      </c>
      <c r="G467" t="s">
        <v>2035</v>
      </c>
      <c r="H467">
        <v>40642350</v>
      </c>
      <c r="I467" t="str">
        <f>HYPERLINK("bbg://screens/bbls%20DD%20X1Q6O734Q2O2","BBLS DD X1Q6O734Q2O2")</f>
        <v>BBLS DD X1Q6O734Q2O2</v>
      </c>
    </row>
    <row r="468" spans="1:9" x14ac:dyDescent="0.25">
      <c r="A468" t="s">
        <v>2036</v>
      </c>
      <c r="B468" t="s">
        <v>2037</v>
      </c>
      <c r="C468" t="s">
        <v>89</v>
      </c>
      <c r="E468" t="s">
        <v>2038</v>
      </c>
      <c r="F468" t="s">
        <v>2039</v>
      </c>
      <c r="G468" t="s">
        <v>2040</v>
      </c>
      <c r="H468">
        <v>32385491</v>
      </c>
      <c r="I468" t="str">
        <f>HYPERLINK("bbg://screens/bbls%20DD%20X1Q6O72TGHO2","BBLS DD X1Q6O72TGHO2")</f>
        <v>BBLS DD X1Q6O72TGHO2</v>
      </c>
    </row>
    <row r="469" spans="1:9" x14ac:dyDescent="0.25">
      <c r="A469" t="s">
        <v>2041</v>
      </c>
      <c r="B469" t="s">
        <v>2042</v>
      </c>
      <c r="C469" t="s">
        <v>2043</v>
      </c>
      <c r="G469" t="s">
        <v>2044</v>
      </c>
      <c r="H469">
        <v>68163818</v>
      </c>
      <c r="I469" t="str">
        <f>HYPERLINK("bbg://screens/bbls%20DD%20X1Q6O72I3182","BBLS DD X1Q6O72I3182")</f>
        <v>BBLS DD X1Q6O72I3182</v>
      </c>
    </row>
    <row r="470" spans="1:9" x14ac:dyDescent="0.25">
      <c r="A470" t="s">
        <v>2045</v>
      </c>
      <c r="B470" t="s">
        <v>2042</v>
      </c>
      <c r="C470" t="s">
        <v>899</v>
      </c>
      <c r="D470" t="s">
        <v>1509</v>
      </c>
      <c r="E470" t="s">
        <v>2046</v>
      </c>
      <c r="F470" t="s">
        <v>2047</v>
      </c>
      <c r="G470" t="s">
        <v>2048</v>
      </c>
      <c r="H470">
        <v>68167413</v>
      </c>
      <c r="I470" t="str">
        <f>HYPERLINK("bbg://screens/bbls%20DD%20X1Q6O72LSL82","BBLS DD X1Q6O72LSL82")</f>
        <v>BBLS DD X1Q6O72LSL82</v>
      </c>
    </row>
    <row r="471" spans="1:9" x14ac:dyDescent="0.25">
      <c r="A471" t="s">
        <v>2049</v>
      </c>
      <c r="B471" t="s">
        <v>2050</v>
      </c>
      <c r="C471" t="s">
        <v>18</v>
      </c>
      <c r="D471" t="s">
        <v>2051</v>
      </c>
      <c r="F471" t="s">
        <v>2052</v>
      </c>
      <c r="G471" t="s">
        <v>2053</v>
      </c>
      <c r="H471">
        <v>53341687</v>
      </c>
      <c r="I471" t="str">
        <f>HYPERLINK("bbg://screens/bbls%20DD%20X1Q6O72HNV82","BBLS DD X1Q6O72HNV82")</f>
        <v>BBLS DD X1Q6O72HNV82</v>
      </c>
    </row>
    <row r="472" spans="1:9" x14ac:dyDescent="0.25">
      <c r="A472" t="s">
        <v>2054</v>
      </c>
      <c r="B472" t="s">
        <v>2055</v>
      </c>
      <c r="C472" t="s">
        <v>2056</v>
      </c>
      <c r="E472" t="s">
        <v>2057</v>
      </c>
      <c r="F472" t="s">
        <v>2058</v>
      </c>
      <c r="G472" t="s">
        <v>2059</v>
      </c>
      <c r="H472">
        <v>62999859</v>
      </c>
      <c r="I472" t="str">
        <f>HYPERLINK("bbg://screens/bbls%20DD%20X1Q6O7279C82","BBLS DD X1Q6O7279C82")</f>
        <v>BBLS DD X1Q6O7279C82</v>
      </c>
    </row>
    <row r="473" spans="1:9" x14ac:dyDescent="0.25">
      <c r="A473" t="s">
        <v>2060</v>
      </c>
      <c r="B473" t="s">
        <v>2061</v>
      </c>
      <c r="C473" t="s">
        <v>1446</v>
      </c>
      <c r="D473" t="s">
        <v>1552</v>
      </c>
      <c r="E473" t="s">
        <v>2062</v>
      </c>
      <c r="F473" t="s">
        <v>2063</v>
      </c>
      <c r="G473" t="s">
        <v>2064</v>
      </c>
      <c r="H473">
        <v>883470</v>
      </c>
      <c r="I473" t="str">
        <f>HYPERLINK("bbg://screens/bbls%20DD%20X1Q6O71NKD82","BBLS DD X1Q6O71NKD82")</f>
        <v>BBLS DD X1Q6O71NKD82</v>
      </c>
    </row>
    <row r="474" spans="1:9" x14ac:dyDescent="0.25">
      <c r="A474" t="s">
        <v>2065</v>
      </c>
      <c r="B474" t="s">
        <v>2061</v>
      </c>
      <c r="C474" t="s">
        <v>2066</v>
      </c>
      <c r="D474" t="s">
        <v>2067</v>
      </c>
      <c r="E474" t="s">
        <v>1762</v>
      </c>
      <c r="F474" t="s">
        <v>2068</v>
      </c>
      <c r="G474" t="s">
        <v>2069</v>
      </c>
      <c r="H474">
        <v>156956</v>
      </c>
      <c r="I474" t="str">
        <f>HYPERLINK("bbg://screens/bbls%20DD%20X1Q6O71O4I82","BBLS DD X1Q6O71O4I82")</f>
        <v>BBLS DD X1Q6O71O4I82</v>
      </c>
    </row>
    <row r="475" spans="1:9" x14ac:dyDescent="0.25">
      <c r="A475" t="s">
        <v>2070</v>
      </c>
      <c r="B475" t="s">
        <v>2061</v>
      </c>
      <c r="C475" t="s">
        <v>515</v>
      </c>
      <c r="E475" t="s">
        <v>2071</v>
      </c>
      <c r="F475" t="s">
        <v>2072</v>
      </c>
      <c r="G475" t="s">
        <v>2073</v>
      </c>
      <c r="H475">
        <v>53735525</v>
      </c>
      <c r="I475" t="str">
        <f>HYPERLINK("bbg://screens/bbls%20DD%20X1Q6O71S3SO2","BBLS DD X1Q6O71S3SO2")</f>
        <v>BBLS DD X1Q6O71S3SO2</v>
      </c>
    </row>
    <row r="476" spans="1:9" x14ac:dyDescent="0.25">
      <c r="A476" t="s">
        <v>2074</v>
      </c>
      <c r="B476" t="s">
        <v>2061</v>
      </c>
      <c r="C476" t="s">
        <v>1171</v>
      </c>
      <c r="E476" t="s">
        <v>2075</v>
      </c>
      <c r="F476" t="s">
        <v>855</v>
      </c>
      <c r="G476" t="s">
        <v>2076</v>
      </c>
      <c r="H476">
        <v>19515371</v>
      </c>
      <c r="I476" t="str">
        <f>HYPERLINK("bbg://screens/bbls%20DD%20X1Q6O71TB282","BBLS DD X1Q6O71TB282")</f>
        <v>BBLS DD X1Q6O71TB282</v>
      </c>
    </row>
    <row r="477" spans="1:9" x14ac:dyDescent="0.25">
      <c r="A477" t="s">
        <v>2077</v>
      </c>
      <c r="B477" t="s">
        <v>2078</v>
      </c>
      <c r="C477" t="s">
        <v>909</v>
      </c>
      <c r="D477" t="s">
        <v>2079</v>
      </c>
      <c r="F477" t="s">
        <v>1189</v>
      </c>
      <c r="G477" t="s">
        <v>2080</v>
      </c>
      <c r="H477">
        <v>42022885</v>
      </c>
      <c r="I477" t="str">
        <f>HYPERLINK("bbg://screens/bbls%20DD%20X1Q6O71NE682","BBLS DD X1Q6O71NE682")</f>
        <v>BBLS DD X1Q6O71NE682</v>
      </c>
    </row>
    <row r="478" spans="1:9" x14ac:dyDescent="0.25">
      <c r="A478" t="s">
        <v>2081</v>
      </c>
      <c r="B478" t="s">
        <v>2078</v>
      </c>
      <c r="C478" t="s">
        <v>2082</v>
      </c>
      <c r="D478" t="s">
        <v>1729</v>
      </c>
      <c r="F478" t="s">
        <v>2083</v>
      </c>
      <c r="G478" t="s">
        <v>2084</v>
      </c>
      <c r="H478">
        <v>883429</v>
      </c>
      <c r="I478" t="str">
        <f>HYPERLINK("bbg://screens/bbls%20DD%20X1Q6O71NC4O2","BBLS DD X1Q6O71NC4O2")</f>
        <v>BBLS DD X1Q6O71NC4O2</v>
      </c>
    </row>
    <row r="479" spans="1:9" x14ac:dyDescent="0.25">
      <c r="A479" t="s">
        <v>2085</v>
      </c>
      <c r="B479" t="s">
        <v>2078</v>
      </c>
      <c r="C479" t="s">
        <v>1416</v>
      </c>
      <c r="E479" t="s">
        <v>2086</v>
      </c>
      <c r="F479" t="s">
        <v>2087</v>
      </c>
      <c r="G479" t="s">
        <v>2088</v>
      </c>
      <c r="H479">
        <v>24730440</v>
      </c>
      <c r="I479" t="str">
        <f>HYPERLINK("bbg://screens/bbls%20DD%20X1Q6O71N1L82","BBLS DD X1Q6O71N1L82")</f>
        <v>BBLS DD X1Q6O71N1L82</v>
      </c>
    </row>
    <row r="480" spans="1:9" x14ac:dyDescent="0.25">
      <c r="A480" t="s">
        <v>2089</v>
      </c>
      <c r="B480" t="s">
        <v>2090</v>
      </c>
      <c r="C480" t="s">
        <v>2091</v>
      </c>
      <c r="E480" t="s">
        <v>2092</v>
      </c>
      <c r="F480" t="s">
        <v>2093</v>
      </c>
      <c r="G480" t="s">
        <v>2094</v>
      </c>
      <c r="H480">
        <v>9294839</v>
      </c>
      <c r="I480" t="str">
        <f>HYPERLINK("bbg://screens/bbls%20DD%20X1Q6O70NSS82","BBLS DD X1Q6O70NSS82")</f>
        <v>BBLS DD X1Q6O70NSS82</v>
      </c>
    </row>
    <row r="481" spans="1:9" x14ac:dyDescent="0.25">
      <c r="A481" t="s">
        <v>2095</v>
      </c>
      <c r="B481" t="s">
        <v>2096</v>
      </c>
      <c r="C481" t="s">
        <v>2097</v>
      </c>
      <c r="E481" t="s">
        <v>704</v>
      </c>
      <c r="F481" t="s">
        <v>2098</v>
      </c>
      <c r="G481" t="s">
        <v>2099</v>
      </c>
      <c r="H481">
        <v>55649724</v>
      </c>
      <c r="I481" t="str">
        <f>HYPERLINK("bbg://screens/bbls%20DD%20X1Q6O70OE0O2","BBLS DD X1Q6O70OE0O2")</f>
        <v>BBLS DD X1Q6O70OE0O2</v>
      </c>
    </row>
    <row r="482" spans="1:9" x14ac:dyDescent="0.25">
      <c r="A482" t="s">
        <v>2100</v>
      </c>
      <c r="B482" t="s">
        <v>2101</v>
      </c>
      <c r="C482" t="s">
        <v>479</v>
      </c>
      <c r="D482" t="s">
        <v>2102</v>
      </c>
      <c r="F482" t="s">
        <v>2103</v>
      </c>
      <c r="G482" t="s">
        <v>2104</v>
      </c>
      <c r="H482">
        <v>53609919</v>
      </c>
      <c r="I482" t="str">
        <f>HYPERLINK("bbg://screens/bbls%20DD%20X1Q6O6VCLSO2","BBLS DD X1Q6O6VCLSO2")</f>
        <v>BBLS DD X1Q6O6VCLSO2</v>
      </c>
    </row>
    <row r="483" spans="1:9" x14ac:dyDescent="0.25">
      <c r="A483" t="s">
        <v>2105</v>
      </c>
      <c r="B483" t="s">
        <v>2106</v>
      </c>
      <c r="C483" t="s">
        <v>790</v>
      </c>
      <c r="D483" t="s">
        <v>2107</v>
      </c>
      <c r="E483" t="s">
        <v>2108</v>
      </c>
      <c r="F483" t="s">
        <v>2109</v>
      </c>
      <c r="G483" t="s">
        <v>2110</v>
      </c>
      <c r="H483">
        <v>7385447</v>
      </c>
      <c r="I483" t="str">
        <f>HYPERLINK("bbg://screens/bbls%20DD%20X1Q6O6UR6FO2","BBLS DD X1Q6O6UR6FO2")</f>
        <v>BBLS DD X1Q6O6UR6FO2</v>
      </c>
    </row>
    <row r="484" spans="1:9" x14ac:dyDescent="0.25">
      <c r="A484" t="s">
        <v>2111</v>
      </c>
      <c r="B484" t="s">
        <v>2106</v>
      </c>
      <c r="C484" t="s">
        <v>18</v>
      </c>
      <c r="F484" t="s">
        <v>2112</v>
      </c>
      <c r="G484" t="s">
        <v>2113</v>
      </c>
      <c r="H484">
        <v>34903189</v>
      </c>
      <c r="I484" t="str">
        <f>HYPERLINK("bbg://screens/bbls%20DD%20X1Q6O6UR6MO2","BBLS DD X1Q6O6UR6MO2")</f>
        <v>BBLS DD X1Q6O6UR6MO2</v>
      </c>
    </row>
    <row r="485" spans="1:9" x14ac:dyDescent="0.25">
      <c r="A485" t="s">
        <v>2114</v>
      </c>
      <c r="B485" t="s">
        <v>2115</v>
      </c>
      <c r="C485" t="s">
        <v>161</v>
      </c>
      <c r="E485" t="s">
        <v>2116</v>
      </c>
      <c r="F485" t="s">
        <v>2117</v>
      </c>
      <c r="G485" t="s">
        <v>2118</v>
      </c>
      <c r="H485">
        <v>68046708</v>
      </c>
      <c r="I485" t="str">
        <f>HYPERLINK("bbg://screens/bbls%20DD%20X1Q6O6ULOLO2","BBLS DD X1Q6O6ULOLO2")</f>
        <v>BBLS DD X1Q6O6ULOLO2</v>
      </c>
    </row>
    <row r="486" spans="1:9" x14ac:dyDescent="0.25">
      <c r="A486" t="s">
        <v>2119</v>
      </c>
      <c r="B486" t="s">
        <v>2120</v>
      </c>
      <c r="C486" t="s">
        <v>511</v>
      </c>
      <c r="E486" t="s">
        <v>2121</v>
      </c>
      <c r="F486" t="s">
        <v>2122</v>
      </c>
      <c r="G486" t="s">
        <v>2123</v>
      </c>
      <c r="H486">
        <v>21470292</v>
      </c>
      <c r="I486" t="str">
        <f>HYPERLINK("bbg://screens/bbls%20DD%20X1Q6O6TS02O2","BBLS DD X1Q6O6TS02O2")</f>
        <v>BBLS DD X1Q6O6TS02O2</v>
      </c>
    </row>
    <row r="487" spans="1:9" x14ac:dyDescent="0.25">
      <c r="A487" t="s">
        <v>385</v>
      </c>
      <c r="B487" t="s">
        <v>2120</v>
      </c>
      <c r="C487" t="s">
        <v>237</v>
      </c>
      <c r="D487" t="s">
        <v>2124</v>
      </c>
      <c r="E487" t="s">
        <v>2125</v>
      </c>
      <c r="F487" t="s">
        <v>2126</v>
      </c>
      <c r="G487" t="s">
        <v>2127</v>
      </c>
      <c r="H487">
        <v>386949</v>
      </c>
      <c r="I487" t="str">
        <f>HYPERLINK("bbg://screens/bbls%20DD%20X1Q6O6TU4E82","BBLS DD X1Q6O6TU4E82")</f>
        <v>BBLS DD X1Q6O6TU4E82</v>
      </c>
    </row>
    <row r="488" spans="1:9" x14ac:dyDescent="0.25">
      <c r="A488" t="s">
        <v>2128</v>
      </c>
      <c r="B488" t="s">
        <v>2129</v>
      </c>
      <c r="C488" t="s">
        <v>739</v>
      </c>
      <c r="D488" t="s">
        <v>2130</v>
      </c>
      <c r="E488" t="s">
        <v>2131</v>
      </c>
      <c r="F488" t="s">
        <v>2132</v>
      </c>
      <c r="G488" t="s">
        <v>2133</v>
      </c>
      <c r="H488">
        <v>163441</v>
      </c>
      <c r="I488" t="str">
        <f>HYPERLINK("bbg://screens/bbls%20DD%20X1Q6O6TN4F82","BBLS DD X1Q6O6TN4F82")</f>
        <v>BBLS DD X1Q6O6TN4F82</v>
      </c>
    </row>
    <row r="489" spans="1:9" x14ac:dyDescent="0.25">
      <c r="A489" t="s">
        <v>2134</v>
      </c>
      <c r="B489" t="s">
        <v>2129</v>
      </c>
      <c r="C489" t="s">
        <v>1139</v>
      </c>
      <c r="F489" t="s">
        <v>2135</v>
      </c>
      <c r="G489" t="s">
        <v>2136</v>
      </c>
      <c r="H489">
        <v>68017001</v>
      </c>
      <c r="I489" t="str">
        <f>HYPERLINK("bbg://screens/bbls%20DD%20X1Q6O6TRFB82","BBLS DD X1Q6O6TRFB82")</f>
        <v>BBLS DD X1Q6O6TRFB82</v>
      </c>
    </row>
    <row r="490" spans="1:9" x14ac:dyDescent="0.25">
      <c r="A490" t="s">
        <v>2137</v>
      </c>
      <c r="B490" t="s">
        <v>2129</v>
      </c>
      <c r="C490" t="s">
        <v>479</v>
      </c>
      <c r="G490" t="s">
        <v>2138</v>
      </c>
      <c r="H490">
        <v>68018426</v>
      </c>
      <c r="I490" t="str">
        <f>HYPERLINK("bbg://screens/bbls%20DD%20X1Q6O6TTGEO2","BBLS DD X1Q6O6TTGEO2")</f>
        <v>BBLS DD X1Q6O6TTGEO2</v>
      </c>
    </row>
    <row r="491" spans="1:9" x14ac:dyDescent="0.25">
      <c r="A491" t="s">
        <v>2139</v>
      </c>
      <c r="B491" t="s">
        <v>2140</v>
      </c>
      <c r="C491" t="s">
        <v>909</v>
      </c>
      <c r="D491" t="s">
        <v>2141</v>
      </c>
      <c r="E491" t="s">
        <v>2142</v>
      </c>
      <c r="F491" t="s">
        <v>685</v>
      </c>
      <c r="G491" t="s">
        <v>2143</v>
      </c>
      <c r="H491">
        <v>101544</v>
      </c>
      <c r="I491" t="str">
        <f>HYPERLINK("bbg://screens/bbls%20DD%20X1Q6O6TGM182","BBLS DD X1Q6O6TGM182")</f>
        <v>BBLS DD X1Q6O6TGM182</v>
      </c>
    </row>
    <row r="492" spans="1:9" x14ac:dyDescent="0.25">
      <c r="A492" t="s">
        <v>2144</v>
      </c>
      <c r="B492" t="s">
        <v>2140</v>
      </c>
      <c r="C492" t="s">
        <v>2145</v>
      </c>
      <c r="D492" t="s">
        <v>1188</v>
      </c>
      <c r="E492" t="s">
        <v>2146</v>
      </c>
      <c r="F492" t="s">
        <v>2147</v>
      </c>
      <c r="G492" t="s">
        <v>2148</v>
      </c>
      <c r="H492">
        <v>48467156</v>
      </c>
      <c r="I492" t="str">
        <f>HYPERLINK("bbg://screens/bbls%20DD%20X1Q6O6TFT282","BBLS DD X1Q6O6TFT282")</f>
        <v>BBLS DD X1Q6O6TFT282</v>
      </c>
    </row>
    <row r="493" spans="1:9" x14ac:dyDescent="0.25">
      <c r="A493" t="s">
        <v>2149</v>
      </c>
      <c r="B493" t="s">
        <v>2150</v>
      </c>
      <c r="C493" t="s">
        <v>1590</v>
      </c>
      <c r="E493" t="s">
        <v>1254</v>
      </c>
      <c r="F493" t="s">
        <v>2151</v>
      </c>
      <c r="G493" t="s">
        <v>2152</v>
      </c>
      <c r="H493">
        <v>104804</v>
      </c>
      <c r="I493" t="str">
        <f>HYPERLINK("bbg://screens/bbls%20DD%20X1Q6O6T04Q82","BBLS DD X1Q6O6T04Q82")</f>
        <v>BBLS DD X1Q6O6T04Q82</v>
      </c>
    </row>
    <row r="494" spans="1:9" x14ac:dyDescent="0.25">
      <c r="A494" t="s">
        <v>2153</v>
      </c>
      <c r="B494" t="s">
        <v>2150</v>
      </c>
      <c r="C494" t="s">
        <v>177</v>
      </c>
      <c r="D494" t="s">
        <v>1962</v>
      </c>
      <c r="E494" t="s">
        <v>685</v>
      </c>
      <c r="F494" t="s">
        <v>740</v>
      </c>
      <c r="G494" t="s">
        <v>2154</v>
      </c>
      <c r="H494">
        <v>101982</v>
      </c>
      <c r="I494" t="str">
        <f>HYPERLINK("bbg://screens/bbls%20DD%20X1Q6O6T07M82","BBLS DD X1Q6O6T07M82")</f>
        <v>BBLS DD X1Q6O6T07M82</v>
      </c>
    </row>
    <row r="495" spans="1:9" x14ac:dyDescent="0.25">
      <c r="A495" t="s">
        <v>2155</v>
      </c>
      <c r="B495" t="s">
        <v>2156</v>
      </c>
      <c r="C495" t="s">
        <v>699</v>
      </c>
      <c r="D495" t="s">
        <v>1859</v>
      </c>
      <c r="E495" t="s">
        <v>2157</v>
      </c>
      <c r="F495" t="s">
        <v>2158</v>
      </c>
      <c r="G495" t="s">
        <v>2159</v>
      </c>
      <c r="H495">
        <v>7333869</v>
      </c>
      <c r="I495" t="str">
        <f>HYPERLINK("bbg://screens/bbls%20DD%20X1Q6O6SISG82","BBLS DD X1Q6O6SISG82")</f>
        <v>BBLS DD X1Q6O6SISG82</v>
      </c>
    </row>
    <row r="496" spans="1:9" x14ac:dyDescent="0.25">
      <c r="A496" t="s">
        <v>2160</v>
      </c>
      <c r="B496" t="s">
        <v>2156</v>
      </c>
      <c r="C496" t="s">
        <v>2161</v>
      </c>
      <c r="D496" t="s">
        <v>1571</v>
      </c>
      <c r="E496" t="s">
        <v>2162</v>
      </c>
      <c r="F496" t="s">
        <v>2163</v>
      </c>
      <c r="G496" t="s">
        <v>2164</v>
      </c>
      <c r="H496">
        <v>67974792</v>
      </c>
      <c r="I496" t="str">
        <f>HYPERLINK("bbg://screens/bbls%20DD%20X1Q6O6SHMKO2","BBLS DD X1Q6O6SHMKO2")</f>
        <v>BBLS DD X1Q6O6SHMKO2</v>
      </c>
    </row>
    <row r="497" spans="1:9" x14ac:dyDescent="0.25">
      <c r="A497" t="s">
        <v>2165</v>
      </c>
      <c r="B497" t="s">
        <v>2166</v>
      </c>
      <c r="C497" t="s">
        <v>1233</v>
      </c>
      <c r="D497" t="s">
        <v>1600</v>
      </c>
      <c r="E497" t="s">
        <v>2167</v>
      </c>
      <c r="F497" t="s">
        <v>2168</v>
      </c>
      <c r="G497" t="s">
        <v>2169</v>
      </c>
      <c r="H497">
        <v>104711</v>
      </c>
      <c r="I497" t="str">
        <f>HYPERLINK("bbg://screens/bbls%20DD%20X1Q6O6SA0G82","BBLS DD X1Q6O6SA0G82")</f>
        <v>BBLS DD X1Q6O6SA0G82</v>
      </c>
    </row>
    <row r="498" spans="1:9" x14ac:dyDescent="0.25">
      <c r="A498" t="s">
        <v>2170</v>
      </c>
      <c r="B498" t="s">
        <v>2171</v>
      </c>
      <c r="C498" t="s">
        <v>2172</v>
      </c>
      <c r="E498" t="s">
        <v>2167</v>
      </c>
      <c r="F498" t="s">
        <v>2024</v>
      </c>
      <c r="G498" t="s">
        <v>2173</v>
      </c>
      <c r="H498">
        <v>7098474</v>
      </c>
      <c r="I498" t="str">
        <f>HYPERLINK("bbg://screens/bbls%20DD%20X1Q6O6S93U82","BBLS DD X1Q6O6S93U82")</f>
        <v>BBLS DD X1Q6O6S93U82</v>
      </c>
    </row>
    <row r="499" spans="1:9" x14ac:dyDescent="0.25">
      <c r="A499" t="s">
        <v>2174</v>
      </c>
      <c r="B499" t="s">
        <v>2175</v>
      </c>
      <c r="C499" t="s">
        <v>1330</v>
      </c>
      <c r="D499" t="s">
        <v>2176</v>
      </c>
      <c r="E499" t="s">
        <v>2177</v>
      </c>
      <c r="F499" t="s">
        <v>2178</v>
      </c>
      <c r="G499" t="s">
        <v>2179</v>
      </c>
      <c r="H499">
        <v>101154</v>
      </c>
      <c r="I499" t="str">
        <f>HYPERLINK("bbg://screens/bbls%20DD%20X1Q6O6S3LDO2","BBLS DD X1Q6O6S3LDO2")</f>
        <v>BBLS DD X1Q6O6S3LDO2</v>
      </c>
    </row>
    <row r="500" spans="1:9" x14ac:dyDescent="0.25">
      <c r="A500" t="s">
        <v>2180</v>
      </c>
      <c r="B500" t="s">
        <v>2175</v>
      </c>
      <c r="C500" t="s">
        <v>1275</v>
      </c>
      <c r="F500" t="s">
        <v>2181</v>
      </c>
      <c r="G500" t="s">
        <v>2182</v>
      </c>
      <c r="H500">
        <v>67965576</v>
      </c>
      <c r="I500" t="str">
        <f>HYPERLINK("bbg://screens/bbls%20DD%20X1Q6O6S4RIO2","BBLS DD X1Q6O6S4RIO2")</f>
        <v>BBLS DD X1Q6O6S4RIO2</v>
      </c>
    </row>
    <row r="501" spans="1:9" x14ac:dyDescent="0.25">
      <c r="A501" t="s">
        <v>2183</v>
      </c>
      <c r="B501" t="s">
        <v>2184</v>
      </c>
      <c r="C501" t="s">
        <v>2185</v>
      </c>
      <c r="D501" t="s">
        <v>2186</v>
      </c>
      <c r="E501" t="s">
        <v>2187</v>
      </c>
      <c r="F501" t="s">
        <v>2188</v>
      </c>
      <c r="G501" t="s">
        <v>2189</v>
      </c>
      <c r="H501">
        <v>110767</v>
      </c>
      <c r="I501" t="str">
        <f>HYPERLINK("bbg://screens/bbls%20DD%202048122664454914","BBLS DD 2048122664454914")</f>
        <v>BBLS DD 2048122664454914</v>
      </c>
    </row>
    <row r="502" spans="1:9" x14ac:dyDescent="0.25">
      <c r="A502" t="s">
        <v>2190</v>
      </c>
      <c r="B502" t="s">
        <v>2184</v>
      </c>
      <c r="C502" t="s">
        <v>2191</v>
      </c>
      <c r="D502" t="s">
        <v>2192</v>
      </c>
      <c r="E502" t="s">
        <v>2193</v>
      </c>
      <c r="F502" t="s">
        <v>2194</v>
      </c>
      <c r="G502" t="s">
        <v>2195</v>
      </c>
      <c r="H502">
        <v>31020763</v>
      </c>
      <c r="I502" t="str">
        <f>HYPERLINK("bbg://screens/bbls%20DD%20X1Q6O6RNPH82","BBLS DD X1Q6O6RNPH82")</f>
        <v>BBLS DD X1Q6O6RNPH82</v>
      </c>
    </row>
    <row r="503" spans="1:9" x14ac:dyDescent="0.25">
      <c r="A503" t="s">
        <v>2196</v>
      </c>
      <c r="B503" t="s">
        <v>2184</v>
      </c>
      <c r="C503" t="s">
        <v>511</v>
      </c>
      <c r="E503" t="s">
        <v>2197</v>
      </c>
      <c r="F503" t="s">
        <v>2198</v>
      </c>
      <c r="G503" t="s">
        <v>2199</v>
      </c>
      <c r="H503">
        <v>67951490</v>
      </c>
      <c r="I503" t="str">
        <f>HYPERLINK("bbg://screens/bbls%20DD%20X1Q6O6RU2HO2","BBLS DD X1Q6O6RU2HO2")</f>
        <v>BBLS DD X1Q6O6RU2HO2</v>
      </c>
    </row>
    <row r="504" spans="1:9" x14ac:dyDescent="0.25">
      <c r="A504" t="s">
        <v>2200</v>
      </c>
      <c r="B504" t="s">
        <v>2201</v>
      </c>
      <c r="C504" t="s">
        <v>1330</v>
      </c>
      <c r="F504" t="s">
        <v>2202</v>
      </c>
      <c r="G504" t="s">
        <v>2203</v>
      </c>
      <c r="H504">
        <v>7417152</v>
      </c>
      <c r="I504" t="str">
        <f>HYPERLINK("bbg://screens/bbls%20DD%20X1Q6O6R5N8O2","BBLS DD X1Q6O6R5N8O2")</f>
        <v>BBLS DD X1Q6O6R5N8O2</v>
      </c>
    </row>
    <row r="505" spans="1:9" x14ac:dyDescent="0.25">
      <c r="A505" t="s">
        <v>2204</v>
      </c>
      <c r="B505" t="s">
        <v>2201</v>
      </c>
      <c r="C505" t="s">
        <v>739</v>
      </c>
      <c r="D505" t="s">
        <v>2205</v>
      </c>
      <c r="E505" t="s">
        <v>2206</v>
      </c>
      <c r="F505" t="s">
        <v>2206</v>
      </c>
      <c r="G505" t="s">
        <v>2207</v>
      </c>
      <c r="H505">
        <v>24288654</v>
      </c>
      <c r="I505" t="str">
        <f>HYPERLINK("bbg://screens/bbls%20DD%20X1Q6O6R53VO2","BBLS DD X1Q6O6R53VO2")</f>
        <v>BBLS DD X1Q6O6R53VO2</v>
      </c>
    </row>
    <row r="506" spans="1:9" x14ac:dyDescent="0.25">
      <c r="A506" t="s">
        <v>2208</v>
      </c>
      <c r="B506" t="s">
        <v>2209</v>
      </c>
      <c r="C506" t="s">
        <v>515</v>
      </c>
      <c r="F506" t="s">
        <v>2210</v>
      </c>
      <c r="G506" t="s">
        <v>2211</v>
      </c>
      <c r="H506">
        <v>62703466</v>
      </c>
      <c r="I506" t="str">
        <f>HYPERLINK("bbg://screens/bbls%20DD%20X1Q6O6QVK882","BBLS DD X1Q6O6QVK882")</f>
        <v>BBLS DD X1Q6O6QVK882</v>
      </c>
    </row>
    <row r="507" spans="1:9" x14ac:dyDescent="0.25">
      <c r="A507" t="s">
        <v>2212</v>
      </c>
      <c r="B507" t="s">
        <v>2213</v>
      </c>
      <c r="C507" t="s">
        <v>2214</v>
      </c>
      <c r="D507" t="s">
        <v>1654</v>
      </c>
      <c r="F507" t="s">
        <v>2215</v>
      </c>
      <c r="G507" t="s">
        <v>2216</v>
      </c>
      <c r="H507">
        <v>14920249</v>
      </c>
      <c r="I507" t="str">
        <f>HYPERLINK("bbg://screens/bbls%20DD%20X1Q6O6QMUL82","BBLS DD X1Q6O6QMUL82")</f>
        <v>BBLS DD X1Q6O6QMUL82</v>
      </c>
    </row>
    <row r="508" spans="1:9" x14ac:dyDescent="0.25">
      <c r="A508" t="s">
        <v>2217</v>
      </c>
      <c r="B508" t="s">
        <v>2218</v>
      </c>
      <c r="C508" t="s">
        <v>67</v>
      </c>
      <c r="E508" t="s">
        <v>2219</v>
      </c>
      <c r="F508" t="s">
        <v>2220</v>
      </c>
      <c r="G508" t="s">
        <v>2221</v>
      </c>
      <c r="H508">
        <v>12125396</v>
      </c>
      <c r="I508" t="str">
        <f>HYPERLINK("bbg://screens/bbls%20DD%20X1Q6O6QEIB82","BBLS DD X1Q6O6QEIB82")</f>
        <v>BBLS DD X1Q6O6QEIB82</v>
      </c>
    </row>
    <row r="509" spans="1:9" x14ac:dyDescent="0.25">
      <c r="A509" t="s">
        <v>2222</v>
      </c>
      <c r="B509" t="s">
        <v>2218</v>
      </c>
      <c r="C509" t="s">
        <v>2223</v>
      </c>
      <c r="E509" t="s">
        <v>2224</v>
      </c>
      <c r="F509" t="s">
        <v>2225</v>
      </c>
      <c r="G509" t="s">
        <v>2226</v>
      </c>
      <c r="H509">
        <v>21446700</v>
      </c>
      <c r="I509" t="str">
        <f>HYPERLINK("bbg://screens/bbls%20DD%20X1Q6O6QJ7KO2","BBLS DD X1Q6O6QJ7KO2")</f>
        <v>BBLS DD X1Q6O6QJ7KO2</v>
      </c>
    </row>
    <row r="510" spans="1:9" x14ac:dyDescent="0.25">
      <c r="A510" t="s">
        <v>2227</v>
      </c>
      <c r="B510" t="s">
        <v>2228</v>
      </c>
      <c r="C510" t="s">
        <v>1206</v>
      </c>
      <c r="D510" t="s">
        <v>1690</v>
      </c>
      <c r="F510" t="s">
        <v>2024</v>
      </c>
      <c r="G510" t="s">
        <v>2229</v>
      </c>
      <c r="H510">
        <v>27860849</v>
      </c>
      <c r="I510" t="str">
        <f>HYPERLINK("bbg://screens/bbls%20DD%20X1Q6O6Q08D82","BBLS DD X1Q6O6Q08D82")</f>
        <v>BBLS DD X1Q6O6Q08D82</v>
      </c>
    </row>
    <row r="511" spans="1:9" x14ac:dyDescent="0.25">
      <c r="A511" t="s">
        <v>2230</v>
      </c>
      <c r="B511" t="s">
        <v>2228</v>
      </c>
      <c r="C511" t="s">
        <v>1446</v>
      </c>
      <c r="E511" t="s">
        <v>2231</v>
      </c>
      <c r="F511" t="s">
        <v>2232</v>
      </c>
      <c r="G511" t="s">
        <v>2233</v>
      </c>
      <c r="H511">
        <v>9224791</v>
      </c>
      <c r="I511" t="str">
        <f>HYPERLINK("bbg://screens/bbls%20DD%20X1Q6O6Q0N4O2","BBLS DD X1Q6O6Q0N4O2")</f>
        <v>BBLS DD X1Q6O6Q0N4O2</v>
      </c>
    </row>
    <row r="512" spans="1:9" x14ac:dyDescent="0.25">
      <c r="A512" t="s">
        <v>2234</v>
      </c>
      <c r="B512" t="s">
        <v>2228</v>
      </c>
      <c r="C512" t="s">
        <v>899</v>
      </c>
      <c r="G512" t="s">
        <v>2235</v>
      </c>
      <c r="H512">
        <v>67870746</v>
      </c>
      <c r="I512" t="str">
        <f>HYPERLINK("bbg://screens/bbls%20DD%20X1Q6O6Q179O2","BBLS DD X1Q6O6Q179O2")</f>
        <v>BBLS DD X1Q6O6Q179O2</v>
      </c>
    </row>
    <row r="513" spans="1:9" x14ac:dyDescent="0.25">
      <c r="A513" t="s">
        <v>2236</v>
      </c>
      <c r="B513" t="s">
        <v>2237</v>
      </c>
      <c r="C513" t="s">
        <v>89</v>
      </c>
      <c r="G513" t="s">
        <v>2238</v>
      </c>
      <c r="H513">
        <v>67854905</v>
      </c>
      <c r="I513" t="str">
        <f>HYPERLINK("bbg://screens/bbls%20DD%20X1Q6O6PL84O2","BBLS DD X1Q6O6PL84O2")</f>
        <v>BBLS DD X1Q6O6PL84O2</v>
      </c>
    </row>
    <row r="514" spans="1:9" x14ac:dyDescent="0.25">
      <c r="A514" t="s">
        <v>2239</v>
      </c>
      <c r="B514" t="s">
        <v>2240</v>
      </c>
      <c r="C514" t="s">
        <v>2241</v>
      </c>
      <c r="E514" t="s">
        <v>2242</v>
      </c>
      <c r="F514" t="s">
        <v>2243</v>
      </c>
      <c r="G514" t="s">
        <v>2244</v>
      </c>
      <c r="H514">
        <v>67853140</v>
      </c>
      <c r="I514" t="str">
        <f>HYPERLINK("bbg://screens/bbls%20DD%20X1Q6O6PII182","BBLS DD X1Q6O6PII182")</f>
        <v>BBLS DD X1Q6O6PII182</v>
      </c>
    </row>
    <row r="515" spans="1:9" x14ac:dyDescent="0.25">
      <c r="A515" t="s">
        <v>2245</v>
      </c>
      <c r="B515" t="s">
        <v>2240</v>
      </c>
      <c r="C515" t="s">
        <v>2246</v>
      </c>
      <c r="E515" t="s">
        <v>2247</v>
      </c>
      <c r="F515" t="s">
        <v>2248</v>
      </c>
      <c r="G515" t="s">
        <v>2249</v>
      </c>
      <c r="H515">
        <v>947817</v>
      </c>
      <c r="I515" t="str">
        <f>HYPERLINK("bbg://screens/bbls%20DD%20X1Q6O6PK8NO2","BBLS DD X1Q6O6PK8NO2")</f>
        <v>BBLS DD X1Q6O6PK8NO2</v>
      </c>
    </row>
    <row r="516" spans="1:9" x14ac:dyDescent="0.25">
      <c r="A516" t="s">
        <v>2250</v>
      </c>
      <c r="B516" t="s">
        <v>2251</v>
      </c>
      <c r="C516" t="s">
        <v>1041</v>
      </c>
      <c r="D516" t="s">
        <v>1835</v>
      </c>
      <c r="E516" t="s">
        <v>1479</v>
      </c>
      <c r="F516" t="s">
        <v>2252</v>
      </c>
      <c r="G516" t="s">
        <v>2253</v>
      </c>
      <c r="H516">
        <v>24894395</v>
      </c>
      <c r="I516" t="str">
        <f>HYPERLINK("bbg://screens/bbls%20DD%20X1Q6O6P1D282","BBLS DD X1Q6O6P1D282")</f>
        <v>BBLS DD X1Q6O6P1D282</v>
      </c>
    </row>
    <row r="517" spans="1:9" x14ac:dyDescent="0.25">
      <c r="A517" t="s">
        <v>2254</v>
      </c>
      <c r="B517" t="s">
        <v>2255</v>
      </c>
      <c r="C517" t="s">
        <v>2256</v>
      </c>
      <c r="D517" t="s">
        <v>1314</v>
      </c>
      <c r="E517" t="s">
        <v>2257</v>
      </c>
      <c r="F517" t="s">
        <v>2258</v>
      </c>
      <c r="G517" t="s">
        <v>2259</v>
      </c>
      <c r="H517">
        <v>52216773</v>
      </c>
      <c r="I517" t="str">
        <f>HYPERLINK("bbg://screens/bbls%20DD%20X1Q6O6OT2G82","BBLS DD X1Q6O6OT2G82")</f>
        <v>BBLS DD X1Q6O6OT2G82</v>
      </c>
    </row>
    <row r="518" spans="1:9" x14ac:dyDescent="0.25">
      <c r="A518" t="s">
        <v>2260</v>
      </c>
      <c r="B518" t="s">
        <v>2261</v>
      </c>
      <c r="C518" t="s">
        <v>174</v>
      </c>
      <c r="D518" t="s">
        <v>1276</v>
      </c>
      <c r="E518" t="s">
        <v>2262</v>
      </c>
      <c r="F518" t="s">
        <v>2062</v>
      </c>
      <c r="G518" t="s">
        <v>2263</v>
      </c>
      <c r="H518">
        <v>171248</v>
      </c>
      <c r="I518" t="str">
        <f>HYPERLINK("bbg://screens/bbls%20DD%20X1Q6O6ONF082","BBLS DD X1Q6O6ONF082")</f>
        <v>BBLS DD X1Q6O6ONF082</v>
      </c>
    </row>
    <row r="519" spans="1:9" x14ac:dyDescent="0.25">
      <c r="A519" t="s">
        <v>2264</v>
      </c>
      <c r="B519" t="s">
        <v>2265</v>
      </c>
      <c r="C519" t="s">
        <v>654</v>
      </c>
      <c r="D519" t="s">
        <v>1436</v>
      </c>
      <c r="E519" t="s">
        <v>2266</v>
      </c>
      <c r="F519" t="s">
        <v>2267</v>
      </c>
      <c r="G519" t="s">
        <v>2268</v>
      </c>
      <c r="H519">
        <v>55469907</v>
      </c>
      <c r="I519" t="str">
        <f>HYPERLINK("bbg://screens/bbls%20DD%20X1Q6O6OI3O82","BBLS DD X1Q6O6OI3O82")</f>
        <v>BBLS DD X1Q6O6OI3O82</v>
      </c>
    </row>
    <row r="520" spans="1:9" x14ac:dyDescent="0.25">
      <c r="A520" t="s">
        <v>2269</v>
      </c>
      <c r="B520" t="s">
        <v>2270</v>
      </c>
      <c r="C520" t="s">
        <v>2271</v>
      </c>
      <c r="D520" t="s">
        <v>2272</v>
      </c>
      <c r="F520" t="s">
        <v>2273</v>
      </c>
      <c r="G520" t="s">
        <v>2274</v>
      </c>
      <c r="H520">
        <v>49424370</v>
      </c>
      <c r="I520" t="str">
        <f>HYPERLINK("bbg://screens/bbls%20DD%20X1Q6O6O5H782","BBLS DD X1Q6O6O5H782")</f>
        <v>BBLS DD X1Q6O6O5H782</v>
      </c>
    </row>
    <row r="521" spans="1:9" x14ac:dyDescent="0.25">
      <c r="A521" t="s">
        <v>2275</v>
      </c>
      <c r="B521" t="s">
        <v>2276</v>
      </c>
      <c r="C521" t="s">
        <v>15</v>
      </c>
      <c r="G521" t="s">
        <v>2277</v>
      </c>
      <c r="H521">
        <v>51796374</v>
      </c>
      <c r="I521" t="str">
        <f>HYPERLINK("bbg://screens/bbls%20DD%20X1Q6O6NT5782","BBLS DD X1Q6O6NT5782")</f>
        <v>BBLS DD X1Q6O6NT5782</v>
      </c>
    </row>
    <row r="522" spans="1:9" x14ac:dyDescent="0.25">
      <c r="A522" t="s">
        <v>2278</v>
      </c>
      <c r="B522" t="s">
        <v>2279</v>
      </c>
      <c r="C522" t="s">
        <v>169</v>
      </c>
      <c r="E522" t="s">
        <v>2280</v>
      </c>
      <c r="F522" t="s">
        <v>2281</v>
      </c>
      <c r="G522" t="s">
        <v>2282</v>
      </c>
      <c r="H522">
        <v>67771807</v>
      </c>
      <c r="I522" t="str">
        <f>HYPERLINK("bbg://screens/bbls%20DD%20X1Q6O6NLTN82","BBLS DD X1Q6O6NLTN82")</f>
        <v>BBLS DD X1Q6O6NLTN82</v>
      </c>
    </row>
    <row r="523" spans="1:9" x14ac:dyDescent="0.25">
      <c r="A523" t="s">
        <v>2283</v>
      </c>
      <c r="B523" t="s">
        <v>2284</v>
      </c>
      <c r="C523" t="s">
        <v>2285</v>
      </c>
      <c r="E523" t="s">
        <v>2286</v>
      </c>
      <c r="F523" t="s">
        <v>2287</v>
      </c>
      <c r="G523" t="s">
        <v>2288</v>
      </c>
      <c r="H523">
        <v>32324324</v>
      </c>
      <c r="I523" t="str">
        <f>HYPERLINK("bbg://screens/bbls%20DD%20X1Q6O6NFGR82","BBLS DD X1Q6O6NFGR82")</f>
        <v>BBLS DD X1Q6O6NFGR82</v>
      </c>
    </row>
    <row r="524" spans="1:9" x14ac:dyDescent="0.25">
      <c r="A524" t="s">
        <v>2289</v>
      </c>
      <c r="B524" t="s">
        <v>2290</v>
      </c>
      <c r="C524" t="s">
        <v>899</v>
      </c>
      <c r="D524" t="s">
        <v>1824</v>
      </c>
      <c r="F524" t="s">
        <v>2291</v>
      </c>
      <c r="G524" t="s">
        <v>2292</v>
      </c>
      <c r="H524">
        <v>36758795</v>
      </c>
      <c r="I524" t="str">
        <f>HYPERLINK("bbg://screens/bbls%20DD%20X1Q6O6MEA3O2","BBLS DD X1Q6O6MEA3O2")</f>
        <v>BBLS DD X1Q6O6MEA3O2</v>
      </c>
    </row>
    <row r="525" spans="1:9" x14ac:dyDescent="0.25">
      <c r="A525" t="s">
        <v>2293</v>
      </c>
      <c r="B525" t="s">
        <v>2290</v>
      </c>
      <c r="C525" t="s">
        <v>2294</v>
      </c>
      <c r="D525" t="s">
        <v>1671</v>
      </c>
      <c r="E525" t="s">
        <v>2295</v>
      </c>
      <c r="F525" t="s">
        <v>2296</v>
      </c>
      <c r="G525" t="s">
        <v>2297</v>
      </c>
      <c r="H525">
        <v>100337</v>
      </c>
      <c r="I525" t="str">
        <f>HYPERLINK("bbg://screens/bbls%20DD%20X1Q6O6MP0582","BBLS DD X1Q6O6MP0582")</f>
        <v>BBLS DD X1Q6O6MP0582</v>
      </c>
    </row>
    <row r="526" spans="1:9" x14ac:dyDescent="0.25">
      <c r="A526" t="s">
        <v>2298</v>
      </c>
      <c r="B526" t="s">
        <v>2299</v>
      </c>
      <c r="C526" t="s">
        <v>1233</v>
      </c>
      <c r="D526" t="s">
        <v>1589</v>
      </c>
      <c r="E526" t="s">
        <v>2300</v>
      </c>
      <c r="F526" t="s">
        <v>2301</v>
      </c>
      <c r="G526" t="s">
        <v>2302</v>
      </c>
      <c r="H526">
        <v>1755011</v>
      </c>
      <c r="I526" t="str">
        <f>HYPERLINK("bbg://screens/bbls%20DD%20X1Q6O6MBCKO2","BBLS DD X1Q6O6MBCKO2")</f>
        <v>BBLS DD X1Q6O6MBCKO2</v>
      </c>
    </row>
    <row r="527" spans="1:9" x14ac:dyDescent="0.25">
      <c r="A527" t="s">
        <v>2303</v>
      </c>
      <c r="B527" t="s">
        <v>2299</v>
      </c>
      <c r="C527" t="s">
        <v>1773</v>
      </c>
      <c r="D527" t="s">
        <v>2304</v>
      </c>
      <c r="E527" t="s">
        <v>2305</v>
      </c>
      <c r="F527" t="s">
        <v>674</v>
      </c>
      <c r="G527" t="s">
        <v>2306</v>
      </c>
      <c r="H527">
        <v>46727974</v>
      </c>
      <c r="I527" t="str">
        <f>HYPERLINK("bbg://screens/bbls%20DD%20X1Q6O6M9SLO2","BBLS DD X1Q6O6M9SLO2")</f>
        <v>BBLS DD X1Q6O6M9SLO2</v>
      </c>
    </row>
    <row r="528" spans="1:9" x14ac:dyDescent="0.25">
      <c r="A528" t="s">
        <v>2307</v>
      </c>
      <c r="B528" t="s">
        <v>2308</v>
      </c>
      <c r="C528" t="s">
        <v>2309</v>
      </c>
      <c r="D528" t="s">
        <v>2310</v>
      </c>
      <c r="F528" t="s">
        <v>2311</v>
      </c>
      <c r="G528" t="s">
        <v>2312</v>
      </c>
      <c r="H528">
        <v>67721272</v>
      </c>
      <c r="I528" t="str">
        <f>HYPERLINK("bbg://screens/bbls%20DD%20X1Q6O6M9H7O2","BBLS DD X1Q6O6M9H7O2")</f>
        <v>BBLS DD X1Q6O6M9H7O2</v>
      </c>
    </row>
    <row r="529" spans="1:9" x14ac:dyDescent="0.25">
      <c r="A529" t="s">
        <v>2313</v>
      </c>
      <c r="B529" t="s">
        <v>2314</v>
      </c>
      <c r="C529" t="s">
        <v>211</v>
      </c>
      <c r="E529" t="s">
        <v>2315</v>
      </c>
      <c r="F529" t="s">
        <v>2316</v>
      </c>
      <c r="G529" t="s">
        <v>2317</v>
      </c>
      <c r="H529">
        <v>67707980</v>
      </c>
      <c r="I529" t="str">
        <f>HYPERLINK("bbg://screens/bbls%20DD%20X1Q6O6LS2T82","BBLS DD X1Q6O6LS2T82")</f>
        <v>BBLS DD X1Q6O6LS2T82</v>
      </c>
    </row>
    <row r="530" spans="1:9" x14ac:dyDescent="0.25">
      <c r="A530" t="s">
        <v>2318</v>
      </c>
      <c r="B530" t="s">
        <v>2319</v>
      </c>
      <c r="C530" t="s">
        <v>246</v>
      </c>
      <c r="D530" t="s">
        <v>1955</v>
      </c>
      <c r="E530" t="s">
        <v>2320</v>
      </c>
      <c r="F530" t="s">
        <v>1884</v>
      </c>
      <c r="G530" t="s">
        <v>2321</v>
      </c>
      <c r="H530">
        <v>46727992</v>
      </c>
      <c r="I530" t="str">
        <f>HYPERLINK("bbg://screens/bbls%20DD%20X1Q6O6LHCMO2","BBLS DD X1Q6O6LHCMO2")</f>
        <v>BBLS DD X1Q6O6LHCMO2</v>
      </c>
    </row>
    <row r="531" spans="1:9" x14ac:dyDescent="0.25">
      <c r="A531" t="s">
        <v>2322</v>
      </c>
      <c r="B531" t="s">
        <v>2323</v>
      </c>
      <c r="C531" t="s">
        <v>1041</v>
      </c>
      <c r="D531" t="s">
        <v>1551</v>
      </c>
      <c r="E531" t="s">
        <v>2324</v>
      </c>
      <c r="F531" t="s">
        <v>2325</v>
      </c>
      <c r="G531" t="s">
        <v>2326</v>
      </c>
      <c r="H531">
        <v>47425938</v>
      </c>
      <c r="I531" t="str">
        <f>HYPERLINK("bbg://screens/bbls%20DD%20X1Q6O6LBQAO2","BBLS DD X1Q6O6LBQAO2")</f>
        <v>BBLS DD X1Q6O6LBQAO2</v>
      </c>
    </row>
    <row r="532" spans="1:9" x14ac:dyDescent="0.25">
      <c r="A532" t="s">
        <v>2327</v>
      </c>
      <c r="B532" t="s">
        <v>2328</v>
      </c>
      <c r="C532" t="s">
        <v>909</v>
      </c>
      <c r="D532" t="s">
        <v>1716</v>
      </c>
      <c r="E532" t="s">
        <v>2329</v>
      </c>
      <c r="F532" t="s">
        <v>2330</v>
      </c>
      <c r="G532" t="s">
        <v>2331</v>
      </c>
      <c r="H532">
        <v>8240322</v>
      </c>
      <c r="I532" t="str">
        <f>HYPERLINK("bbg://screens/bbls%20DD%20X1Q6O6KNDN82","BBLS DD X1Q6O6KNDN82")</f>
        <v>BBLS DD X1Q6O6KNDN82</v>
      </c>
    </row>
    <row r="533" spans="1:9" x14ac:dyDescent="0.25">
      <c r="A533" t="s">
        <v>2332</v>
      </c>
      <c r="B533" t="s">
        <v>2333</v>
      </c>
      <c r="C533" t="s">
        <v>511</v>
      </c>
      <c r="D533" t="s">
        <v>2334</v>
      </c>
      <c r="E533" t="s">
        <v>2335</v>
      </c>
      <c r="F533" t="s">
        <v>2336</v>
      </c>
      <c r="G533" t="s">
        <v>2337</v>
      </c>
      <c r="H533">
        <v>1180495</v>
      </c>
      <c r="I533" t="str">
        <f>HYPERLINK("bbg://screens/bbls%20DD%20X1Q6O6KJ9D82","BBLS DD X1Q6O6KJ9D82")</f>
        <v>BBLS DD X1Q6O6KJ9D82</v>
      </c>
    </row>
    <row r="534" spans="1:9" x14ac:dyDescent="0.25">
      <c r="A534" t="s">
        <v>2338</v>
      </c>
      <c r="B534" t="s">
        <v>2339</v>
      </c>
      <c r="C534" t="s">
        <v>864</v>
      </c>
      <c r="D534" t="s">
        <v>1891</v>
      </c>
      <c r="E534" t="s">
        <v>2340</v>
      </c>
      <c r="F534" t="s">
        <v>2340</v>
      </c>
      <c r="G534" t="s">
        <v>2341</v>
      </c>
      <c r="H534">
        <v>171568</v>
      </c>
      <c r="I534" t="str">
        <f>HYPERLINK("bbg://screens/bbls%20DD%20X1Q6O6K8OOO2","BBLS DD X1Q6O6K8OOO2")</f>
        <v>BBLS DD X1Q6O6K8OOO2</v>
      </c>
    </row>
    <row r="535" spans="1:9" x14ac:dyDescent="0.25">
      <c r="A535" t="s">
        <v>2342</v>
      </c>
      <c r="B535" t="s">
        <v>2343</v>
      </c>
      <c r="C535" t="s">
        <v>1308</v>
      </c>
      <c r="D535" t="s">
        <v>2344</v>
      </c>
      <c r="E535" t="s">
        <v>2345</v>
      </c>
      <c r="F535" t="s">
        <v>2083</v>
      </c>
      <c r="G535" t="s">
        <v>2346</v>
      </c>
      <c r="H535">
        <v>67617163</v>
      </c>
      <c r="I535" t="str">
        <f>HYPERLINK("bbg://screens/bbls%20DD%20X1Q6O6K2HR82","BBLS DD X1Q6O6K2HR82")</f>
        <v>BBLS DD X1Q6O6K2HR82</v>
      </c>
    </row>
    <row r="536" spans="1:9" x14ac:dyDescent="0.25">
      <c r="A536" t="s">
        <v>2347</v>
      </c>
      <c r="B536" t="s">
        <v>2348</v>
      </c>
      <c r="C536" t="s">
        <v>18</v>
      </c>
      <c r="E536" t="s">
        <v>2349</v>
      </c>
      <c r="F536" t="s">
        <v>2350</v>
      </c>
      <c r="G536" t="s">
        <v>2351</v>
      </c>
      <c r="H536">
        <v>58007064</v>
      </c>
      <c r="I536" t="str">
        <f>HYPERLINK("bbg://screens/bbls%20DD%20X1Q6O6JE60O2","BBLS DD X1Q6O6JE60O2")</f>
        <v>BBLS DD X1Q6O6JE60O2</v>
      </c>
    </row>
    <row r="537" spans="1:9" x14ac:dyDescent="0.25">
      <c r="A537" t="s">
        <v>2352</v>
      </c>
      <c r="B537" t="s">
        <v>2353</v>
      </c>
      <c r="C537" t="s">
        <v>18</v>
      </c>
      <c r="D537" t="s">
        <v>2339</v>
      </c>
      <c r="F537" t="s">
        <v>2354</v>
      </c>
      <c r="G537" t="s">
        <v>2355</v>
      </c>
      <c r="H537">
        <v>19976337</v>
      </c>
      <c r="I537" t="str">
        <f>HYPERLINK("bbg://screens/bbls%20DD%20X1Q6O6J2VC82","BBLS DD X1Q6O6J2VC82")</f>
        <v>BBLS DD X1Q6O6J2VC82</v>
      </c>
    </row>
    <row r="538" spans="1:9" x14ac:dyDescent="0.25">
      <c r="A538" t="s">
        <v>2356</v>
      </c>
      <c r="B538" t="s">
        <v>2357</v>
      </c>
      <c r="C538" t="s">
        <v>2358</v>
      </c>
      <c r="E538" t="s">
        <v>2359</v>
      </c>
      <c r="F538" t="s">
        <v>2360</v>
      </c>
      <c r="G538" t="s">
        <v>2361</v>
      </c>
      <c r="H538">
        <v>65116678</v>
      </c>
      <c r="I538" t="str">
        <f>HYPERLINK("bbg://screens/bbls%20DD%20X1Q6O6HKAH82","BBLS DD X1Q6O6HKAH82")</f>
        <v>BBLS DD X1Q6O6HKAH82</v>
      </c>
    </row>
    <row r="539" spans="1:9" x14ac:dyDescent="0.25">
      <c r="A539" t="s">
        <v>2362</v>
      </c>
      <c r="B539" t="s">
        <v>2363</v>
      </c>
      <c r="C539" t="s">
        <v>106</v>
      </c>
      <c r="D539" t="s">
        <v>2364</v>
      </c>
      <c r="E539" t="s">
        <v>2365</v>
      </c>
      <c r="F539" t="s">
        <v>2366</v>
      </c>
      <c r="G539" t="s">
        <v>2367</v>
      </c>
      <c r="H539">
        <v>927372</v>
      </c>
      <c r="I539" t="str">
        <f>HYPERLINK("bbg://screens/bbls%20DD%20X1Q6O6HSFH82","BBLS DD X1Q6O6HSFH82")</f>
        <v>BBLS DD X1Q6O6HSFH82</v>
      </c>
    </row>
    <row r="540" spans="1:9" x14ac:dyDescent="0.25">
      <c r="A540" t="s">
        <v>2368</v>
      </c>
      <c r="B540" t="s">
        <v>2363</v>
      </c>
      <c r="C540" t="s">
        <v>909</v>
      </c>
      <c r="E540" t="s">
        <v>2369</v>
      </c>
      <c r="F540" t="s">
        <v>2370</v>
      </c>
      <c r="G540" t="s">
        <v>2371</v>
      </c>
      <c r="H540">
        <v>67505420</v>
      </c>
      <c r="I540" t="str">
        <f>HYPERLINK("bbg://screens/bbls%20DD%20X1Q6O6H4F982","BBLS DD X1Q6O6H4F982")</f>
        <v>BBLS DD X1Q6O6H4F982</v>
      </c>
    </row>
    <row r="541" spans="1:9" x14ac:dyDescent="0.25">
      <c r="A541" t="s">
        <v>2372</v>
      </c>
      <c r="B541" t="s">
        <v>2373</v>
      </c>
      <c r="C541" t="s">
        <v>2374</v>
      </c>
      <c r="E541" t="s">
        <v>2375</v>
      </c>
      <c r="F541" t="s">
        <v>2376</v>
      </c>
      <c r="G541" t="s">
        <v>2377</v>
      </c>
      <c r="H541">
        <v>10406987</v>
      </c>
      <c r="I541" t="str">
        <f>HYPERLINK("bbg://screens/bbls%20DD%20X1Q6O6G6EAO2","BBLS DD X1Q6O6G6EAO2")</f>
        <v>BBLS DD X1Q6O6G6EAO2</v>
      </c>
    </row>
    <row r="542" spans="1:9" x14ac:dyDescent="0.25">
      <c r="A542" t="s">
        <v>2378</v>
      </c>
      <c r="B542" t="s">
        <v>2379</v>
      </c>
      <c r="C542" t="s">
        <v>559</v>
      </c>
      <c r="E542" t="s">
        <v>2380</v>
      </c>
      <c r="F542" t="s">
        <v>2381</v>
      </c>
      <c r="G542" t="s">
        <v>2382</v>
      </c>
      <c r="H542">
        <v>67451591</v>
      </c>
      <c r="I542" t="str">
        <f>HYPERLINK("bbg://screens/bbls%20DD%20X1Q6O6FUKO82","BBLS DD X1Q6O6FUKO82")</f>
        <v>BBLS DD X1Q6O6FUKO82</v>
      </c>
    </row>
    <row r="543" spans="1:9" x14ac:dyDescent="0.25">
      <c r="A543" t="s">
        <v>2383</v>
      </c>
      <c r="B543" t="s">
        <v>2384</v>
      </c>
      <c r="C543" t="s">
        <v>2385</v>
      </c>
      <c r="D543" t="s">
        <v>1977</v>
      </c>
      <c r="F543" t="s">
        <v>2386</v>
      </c>
      <c r="G543" t="s">
        <v>2387</v>
      </c>
      <c r="H543">
        <v>29063890</v>
      </c>
      <c r="I543" t="str">
        <f>HYPERLINK("bbg://screens/bbls%20DD%20X1Q6O6FC8U82","BBLS DD X1Q6O6FC8U82")</f>
        <v>BBLS DD X1Q6O6FC8U82</v>
      </c>
    </row>
    <row r="544" spans="1:9" x14ac:dyDescent="0.25">
      <c r="A544" t="s">
        <v>2388</v>
      </c>
      <c r="B544" t="s">
        <v>2389</v>
      </c>
      <c r="C544" t="s">
        <v>678</v>
      </c>
      <c r="D544" t="s">
        <v>2017</v>
      </c>
      <c r="E544" t="s">
        <v>2390</v>
      </c>
      <c r="F544" t="s">
        <v>2391</v>
      </c>
      <c r="G544" t="s">
        <v>2392</v>
      </c>
      <c r="H544">
        <v>25128406</v>
      </c>
      <c r="I544" t="str">
        <f>HYPERLINK("bbg://screens/bbls%20DD%20X1Q6O6EH8PO2","BBLS DD X1Q6O6EH8PO2")</f>
        <v>BBLS DD X1Q6O6EH8PO2</v>
      </c>
    </row>
    <row r="545" spans="1:9" x14ac:dyDescent="0.25">
      <c r="A545" t="s">
        <v>2393</v>
      </c>
      <c r="B545" t="s">
        <v>2394</v>
      </c>
      <c r="C545" t="s">
        <v>2395</v>
      </c>
      <c r="E545" t="s">
        <v>2396</v>
      </c>
      <c r="F545" t="s">
        <v>2397</v>
      </c>
      <c r="G545" t="s">
        <v>2398</v>
      </c>
      <c r="H545">
        <v>67409830</v>
      </c>
      <c r="I545" t="str">
        <f>HYPERLINK("bbg://screens/bbls%20DD%20X1Q6O6EGNFO2","BBLS DD X1Q6O6EGNFO2")</f>
        <v>BBLS DD X1Q6O6EGNFO2</v>
      </c>
    </row>
    <row r="546" spans="1:9" x14ac:dyDescent="0.25">
      <c r="A546" t="s">
        <v>2399</v>
      </c>
      <c r="B546" t="s">
        <v>2400</v>
      </c>
      <c r="C546" t="s">
        <v>246</v>
      </c>
      <c r="E546" t="s">
        <v>2401</v>
      </c>
      <c r="F546" t="s">
        <v>2402</v>
      </c>
      <c r="G546" t="s">
        <v>2403</v>
      </c>
      <c r="H546">
        <v>7838088</v>
      </c>
      <c r="I546" t="str">
        <f>HYPERLINK("bbg://screens/bbls%20DD%20X1Q6O6E4CLO2","BBLS DD X1Q6O6E4CLO2")</f>
        <v>BBLS DD X1Q6O6E4CLO2</v>
      </c>
    </row>
    <row r="547" spans="1:9" x14ac:dyDescent="0.25">
      <c r="A547" t="s">
        <v>2404</v>
      </c>
      <c r="B547" t="s">
        <v>2405</v>
      </c>
      <c r="C547" t="s">
        <v>511</v>
      </c>
      <c r="E547" t="s">
        <v>2406</v>
      </c>
      <c r="F547" t="s">
        <v>2407</v>
      </c>
      <c r="G547" t="s">
        <v>2408</v>
      </c>
      <c r="H547">
        <v>67366522</v>
      </c>
      <c r="I547" t="str">
        <f>HYPERLINK("bbg://screens/bbls%20DD%20X1Q6O6CP5CO2","BBLS DD X1Q6O6CP5CO2")</f>
        <v>BBLS DD X1Q6O6CP5CO2</v>
      </c>
    </row>
    <row r="548" spans="1:9" x14ac:dyDescent="0.25">
      <c r="A548" t="s">
        <v>2409</v>
      </c>
      <c r="B548" t="s">
        <v>2410</v>
      </c>
      <c r="C548" t="s">
        <v>864</v>
      </c>
      <c r="D548" t="s">
        <v>2106</v>
      </c>
      <c r="E548" t="s">
        <v>2411</v>
      </c>
      <c r="F548" t="s">
        <v>2411</v>
      </c>
      <c r="G548" t="s">
        <v>2412</v>
      </c>
      <c r="H548">
        <v>154364</v>
      </c>
      <c r="I548" t="str">
        <f>HYPERLINK("bbg://screens/bbls%20DD%20X1Q6O6CCQA82","BBLS DD X1Q6O6CCQA82")</f>
        <v>BBLS DD X1Q6O6CCQA82</v>
      </c>
    </row>
    <row r="549" spans="1:9" x14ac:dyDescent="0.25">
      <c r="A549" t="s">
        <v>2413</v>
      </c>
      <c r="B549" t="s">
        <v>2414</v>
      </c>
      <c r="C549" t="s">
        <v>15</v>
      </c>
      <c r="E549" t="s">
        <v>2415</v>
      </c>
      <c r="F549" t="s">
        <v>2416</v>
      </c>
      <c r="G549" t="s">
        <v>2417</v>
      </c>
      <c r="H549">
        <v>67353501</v>
      </c>
      <c r="I549" t="str">
        <f>HYPERLINK("bbg://screens/bbls%20DD%20X1Q6O6C8MVO2","BBLS DD X1Q6O6C8MVO2")</f>
        <v>BBLS DD X1Q6O6C8MVO2</v>
      </c>
    </row>
    <row r="550" spans="1:9" x14ac:dyDescent="0.25">
      <c r="A550" t="s">
        <v>2418</v>
      </c>
      <c r="B550" t="s">
        <v>2419</v>
      </c>
      <c r="C550" t="s">
        <v>89</v>
      </c>
      <c r="G550" t="s">
        <v>2420</v>
      </c>
      <c r="H550">
        <v>50134480</v>
      </c>
      <c r="I550" t="str">
        <f>HYPERLINK("bbg://screens/bbls%20DD%20X1Q6O6BNR2O2","BBLS DD X1Q6O6BNR2O2")</f>
        <v>BBLS DD X1Q6O6BNR2O2</v>
      </c>
    </row>
    <row r="551" spans="1:9" x14ac:dyDescent="0.25">
      <c r="A551" t="s">
        <v>2421</v>
      </c>
      <c r="B551" t="s">
        <v>2422</v>
      </c>
      <c r="C551" t="s">
        <v>153</v>
      </c>
      <c r="E551" t="s">
        <v>2423</v>
      </c>
      <c r="F551" t="s">
        <v>1656</v>
      </c>
      <c r="G551" t="s">
        <v>2424</v>
      </c>
      <c r="H551">
        <v>36825205</v>
      </c>
      <c r="I551" t="str">
        <f>HYPERLINK("bbg://screens/bbls%20DD%20X1Q6O6AEQM82","BBLS DD X1Q6O6AEQM82")</f>
        <v>BBLS DD X1Q6O6AEQM82</v>
      </c>
    </row>
    <row r="552" spans="1:9" x14ac:dyDescent="0.25">
      <c r="A552" t="s">
        <v>2425</v>
      </c>
      <c r="B552" t="s">
        <v>2426</v>
      </c>
      <c r="C552" t="s">
        <v>157</v>
      </c>
      <c r="D552" t="s">
        <v>1778</v>
      </c>
      <c r="E552" t="s">
        <v>2427</v>
      </c>
      <c r="F552" t="s">
        <v>2428</v>
      </c>
      <c r="G552" t="s">
        <v>2429</v>
      </c>
      <c r="H552">
        <v>56191491</v>
      </c>
      <c r="I552" t="str">
        <f>HYPERLINK("bbg://screens/bbls%20DD%20X1Q6O69UD882","BBLS DD X1Q6O69UD882")</f>
        <v>BBLS DD X1Q6O69UD882</v>
      </c>
    </row>
    <row r="553" spans="1:9" x14ac:dyDescent="0.25">
      <c r="A553" t="s">
        <v>2430</v>
      </c>
      <c r="B553" t="s">
        <v>2431</v>
      </c>
      <c r="C553" t="s">
        <v>2432</v>
      </c>
      <c r="G553" t="s">
        <v>2433</v>
      </c>
      <c r="H553">
        <v>67303010</v>
      </c>
      <c r="I553" t="str">
        <f>HYPERLINK("bbg://screens/bbls%20DD%20X1Q6O69CHP82","BBLS DD X1Q6O69CHP82")</f>
        <v>BBLS DD X1Q6O69CHP82</v>
      </c>
    </row>
    <row r="554" spans="1:9" x14ac:dyDescent="0.25">
      <c r="A554" t="s">
        <v>2434</v>
      </c>
      <c r="B554" t="s">
        <v>2435</v>
      </c>
      <c r="C554" t="s">
        <v>368</v>
      </c>
      <c r="E554" t="s">
        <v>2436</v>
      </c>
      <c r="F554" t="s">
        <v>2437</v>
      </c>
      <c r="G554" t="s">
        <v>2438</v>
      </c>
      <c r="H554">
        <v>43644454</v>
      </c>
      <c r="I554" t="str">
        <f>HYPERLINK("bbg://screens/bbls%20DD%20X1Q6O66U9IO2","BBLS DD X1Q6O66U9IO2")</f>
        <v>BBLS DD X1Q6O66U9IO2</v>
      </c>
    </row>
    <row r="555" spans="1:9" x14ac:dyDescent="0.25">
      <c r="A555" t="s">
        <v>2439</v>
      </c>
      <c r="B555" t="s">
        <v>2440</v>
      </c>
      <c r="C555" t="s">
        <v>2441</v>
      </c>
      <c r="D555" t="s">
        <v>1914</v>
      </c>
      <c r="E555" t="s">
        <v>2442</v>
      </c>
      <c r="F555" t="s">
        <v>2443</v>
      </c>
      <c r="G555" t="s">
        <v>2444</v>
      </c>
      <c r="H555">
        <v>27876025</v>
      </c>
      <c r="I555" t="str">
        <f>HYPERLINK("bbg://screens/bbls%20DD%20X1Q6O5N4QF82","BBLS DD X1Q6O5N4QF82")</f>
        <v>BBLS DD X1Q6O5N4QF82</v>
      </c>
    </row>
    <row r="556" spans="1:9" x14ac:dyDescent="0.25">
      <c r="A556" t="s">
        <v>2445</v>
      </c>
      <c r="B556" t="s">
        <v>2440</v>
      </c>
      <c r="C556" t="s">
        <v>89</v>
      </c>
      <c r="G556" t="s">
        <v>2446</v>
      </c>
      <c r="H556">
        <v>20467457</v>
      </c>
      <c r="I556" t="str">
        <f>HYPERLINK("bbg://screens/bbls%20DD%20X1Q6O5NC8PO2","BBLS DD X1Q6O5NC8PO2")</f>
        <v>BBLS DD X1Q6O5NC8PO2</v>
      </c>
    </row>
    <row r="557" spans="1:9" x14ac:dyDescent="0.25">
      <c r="A557" t="s">
        <v>2447</v>
      </c>
      <c r="B557" t="s">
        <v>2448</v>
      </c>
      <c r="C557" t="s">
        <v>89</v>
      </c>
      <c r="E557" t="s">
        <v>2449</v>
      </c>
      <c r="F557" t="s">
        <v>2450</v>
      </c>
      <c r="G557" t="s">
        <v>2451</v>
      </c>
      <c r="H557">
        <v>381008</v>
      </c>
      <c r="I557" t="str">
        <f>HYPERLINK("bbg://screens/bbls%20DD%20X1Q6O5MPFC82","BBLS DD X1Q6O5MPFC82")</f>
        <v>BBLS DD X1Q6O5MPFC82</v>
      </c>
    </row>
    <row r="558" spans="1:9" x14ac:dyDescent="0.25">
      <c r="A558" t="s">
        <v>2452</v>
      </c>
      <c r="B558" t="s">
        <v>2448</v>
      </c>
      <c r="C558" t="s">
        <v>2453</v>
      </c>
      <c r="E558" t="s">
        <v>2454</v>
      </c>
      <c r="F558" t="s">
        <v>2455</v>
      </c>
      <c r="G558" t="s">
        <v>2456</v>
      </c>
      <c r="H558">
        <v>52496088</v>
      </c>
      <c r="I558" t="str">
        <f>HYPERLINK("bbg://screens/bbls%20DD%20X1Q6O5MQUI82","BBLS DD X1Q6O5MQUI82")</f>
        <v>BBLS DD X1Q6O5MQUI82</v>
      </c>
    </row>
    <row r="559" spans="1:9" x14ac:dyDescent="0.25">
      <c r="A559" t="s">
        <v>2457</v>
      </c>
      <c r="B559" t="s">
        <v>2458</v>
      </c>
      <c r="C559" t="s">
        <v>237</v>
      </c>
      <c r="D559" t="s">
        <v>1934</v>
      </c>
      <c r="E559" t="s">
        <v>2459</v>
      </c>
      <c r="F559" t="s">
        <v>2460</v>
      </c>
      <c r="G559" t="s">
        <v>2461</v>
      </c>
      <c r="H559">
        <v>101179</v>
      </c>
      <c r="I559" t="str">
        <f>HYPERLINK("bbg://screens/bbls%20DD%20X1Q6O5MMESO2","BBLS DD X1Q6O5MMESO2")</f>
        <v>BBLS DD X1Q6O5MMESO2</v>
      </c>
    </row>
    <row r="560" spans="1:9" x14ac:dyDescent="0.25">
      <c r="A560" t="s">
        <v>2462</v>
      </c>
      <c r="B560" t="s">
        <v>2463</v>
      </c>
      <c r="C560" t="s">
        <v>15</v>
      </c>
      <c r="F560" t="s">
        <v>2464</v>
      </c>
      <c r="G560" t="s">
        <v>2465</v>
      </c>
      <c r="H560">
        <v>67249315</v>
      </c>
      <c r="I560" t="str">
        <f>HYPERLINK("bbg://screens/bbls%20DD%20X1Q6O5LVAKO2","BBLS DD X1Q6O5LVAKO2")</f>
        <v>BBLS DD X1Q6O5LVAKO2</v>
      </c>
    </row>
    <row r="561" spans="1:9" x14ac:dyDescent="0.25">
      <c r="A561" t="s">
        <v>2466</v>
      </c>
      <c r="B561" t="s">
        <v>2463</v>
      </c>
      <c r="C561" t="s">
        <v>2467</v>
      </c>
      <c r="D561" t="s">
        <v>1637</v>
      </c>
      <c r="E561" t="s">
        <v>2468</v>
      </c>
      <c r="F561" t="s">
        <v>2469</v>
      </c>
      <c r="G561" t="s">
        <v>2470</v>
      </c>
      <c r="H561">
        <v>100957</v>
      </c>
      <c r="I561" t="str">
        <f>HYPERLINK("bbg://screens/bbls%20DD%20X1Q6O5LKFQ82","BBLS DD X1Q6O5LKFQ82")</f>
        <v>BBLS DD X1Q6O5LKFQ82</v>
      </c>
    </row>
    <row r="562" spans="1:9" x14ac:dyDescent="0.25">
      <c r="A562" t="s">
        <v>2471</v>
      </c>
      <c r="B562" t="s">
        <v>2472</v>
      </c>
      <c r="C562" t="s">
        <v>1158</v>
      </c>
      <c r="D562" t="s">
        <v>2473</v>
      </c>
      <c r="E562" t="s">
        <v>2474</v>
      </c>
      <c r="F562" t="s">
        <v>2475</v>
      </c>
      <c r="G562" t="s">
        <v>2476</v>
      </c>
      <c r="H562">
        <v>67226061</v>
      </c>
      <c r="I562" t="str">
        <f>HYPERLINK("bbg://screens/bbls%20DD%20X1Q6O5L8DI82","BBLS DD X1Q6O5L8DI82")</f>
        <v>BBLS DD X1Q6O5L8DI82</v>
      </c>
    </row>
    <row r="563" spans="1:9" x14ac:dyDescent="0.25">
      <c r="A563" t="s">
        <v>2477</v>
      </c>
      <c r="B563" t="s">
        <v>2478</v>
      </c>
      <c r="C563" t="s">
        <v>368</v>
      </c>
      <c r="D563" t="s">
        <v>1458</v>
      </c>
      <c r="F563" t="s">
        <v>2479</v>
      </c>
      <c r="G563" t="s">
        <v>2480</v>
      </c>
      <c r="H563">
        <v>67226371</v>
      </c>
      <c r="I563" t="str">
        <f>HYPERLINK("bbg://screens/bbls%20DD%20X1Q6O5L8V082","BBLS DD X1Q6O5L8V082")</f>
        <v>BBLS DD X1Q6O5L8V082</v>
      </c>
    </row>
    <row r="564" spans="1:9" x14ac:dyDescent="0.25">
      <c r="A564" t="s">
        <v>2481</v>
      </c>
      <c r="B564" t="s">
        <v>2482</v>
      </c>
      <c r="C564" t="s">
        <v>2483</v>
      </c>
      <c r="D564" t="s">
        <v>2240</v>
      </c>
      <c r="E564" t="s">
        <v>2484</v>
      </c>
      <c r="F564" t="s">
        <v>1979</v>
      </c>
      <c r="G564" t="s">
        <v>2485</v>
      </c>
      <c r="H564">
        <v>9450443</v>
      </c>
      <c r="I564" t="str">
        <f>HYPERLINK("bbg://screens/bbls%20DD%20X1Q6O5K747O2","BBLS DD X1Q6O5K747O2")</f>
        <v>BBLS DD X1Q6O5K747O2</v>
      </c>
    </row>
    <row r="565" spans="1:9" x14ac:dyDescent="0.25">
      <c r="A565" t="s">
        <v>2486</v>
      </c>
      <c r="B565" t="s">
        <v>2487</v>
      </c>
      <c r="C565" t="s">
        <v>177</v>
      </c>
      <c r="F565" t="s">
        <v>2488</v>
      </c>
      <c r="G565" t="s">
        <v>2489</v>
      </c>
      <c r="H565">
        <v>65593123</v>
      </c>
      <c r="I565" t="str">
        <f>HYPERLINK("bbg://screens/bbls%20DD%20X1Q6O5JLGS82","BBLS DD X1Q6O5JLGS82")</f>
        <v>BBLS DD X1Q6O5JLGS82</v>
      </c>
    </row>
    <row r="566" spans="1:9" x14ac:dyDescent="0.25">
      <c r="A566" t="s">
        <v>2490</v>
      </c>
      <c r="B566" t="s">
        <v>2491</v>
      </c>
      <c r="C566" t="s">
        <v>1746</v>
      </c>
      <c r="E566" t="s">
        <v>2492</v>
      </c>
      <c r="F566" t="s">
        <v>2493</v>
      </c>
      <c r="G566" t="s">
        <v>2494</v>
      </c>
      <c r="H566">
        <v>11105036</v>
      </c>
      <c r="I566" t="str">
        <f>HYPERLINK("bbg://screens/bbls%20DD%20X1Q6O5IVQEO2","BBLS DD X1Q6O5IVQEO2")</f>
        <v>BBLS DD X1Q6O5IVQEO2</v>
      </c>
    </row>
    <row r="567" spans="1:9" x14ac:dyDescent="0.25">
      <c r="A567" t="s">
        <v>2495</v>
      </c>
      <c r="B567" t="s">
        <v>2496</v>
      </c>
      <c r="C567" t="s">
        <v>864</v>
      </c>
      <c r="E567" t="s">
        <v>2497</v>
      </c>
      <c r="F567" t="s">
        <v>2498</v>
      </c>
      <c r="G567" t="s">
        <v>2499</v>
      </c>
      <c r="H567">
        <v>56516420</v>
      </c>
      <c r="I567" t="str">
        <f>HYPERLINK("bbg://screens/bbls%20DD%20X1Q6O5INH6O2","BBLS DD X1Q6O5INH6O2")</f>
        <v>BBLS DD X1Q6O5INH6O2</v>
      </c>
    </row>
    <row r="568" spans="1:9" x14ac:dyDescent="0.25">
      <c r="A568" t="s">
        <v>2500</v>
      </c>
      <c r="B568" t="s">
        <v>2501</v>
      </c>
      <c r="C568" t="s">
        <v>2502</v>
      </c>
      <c r="E568" t="s">
        <v>2503</v>
      </c>
      <c r="F568" t="s">
        <v>2504</v>
      </c>
      <c r="G568" t="s">
        <v>2505</v>
      </c>
      <c r="H568">
        <v>233657</v>
      </c>
      <c r="I568" t="str">
        <f>HYPERLINK("bbg://screens/bbls%20DD%20X1Q6O5H64FO2","BBLS DD X1Q6O5H64FO2")</f>
        <v>BBLS DD X1Q6O5H64FO2</v>
      </c>
    </row>
    <row r="569" spans="1:9" x14ac:dyDescent="0.25">
      <c r="A569" t="s">
        <v>2506</v>
      </c>
      <c r="B569" t="s">
        <v>2507</v>
      </c>
      <c r="C569" t="s">
        <v>2508</v>
      </c>
      <c r="D569" t="s">
        <v>2509</v>
      </c>
      <c r="E569" t="s">
        <v>2510</v>
      </c>
      <c r="F569" t="s">
        <v>2511</v>
      </c>
      <c r="G569" t="s">
        <v>2512</v>
      </c>
      <c r="H569">
        <v>20662417</v>
      </c>
      <c r="I569" t="str">
        <f>HYPERLINK("bbg://screens/bbls%20DD%20X1Q6O5GJEHO2","BBLS DD X1Q6O5GJEHO2")</f>
        <v>BBLS DD X1Q6O5GJEHO2</v>
      </c>
    </row>
    <row r="570" spans="1:9" x14ac:dyDescent="0.25">
      <c r="A570" t="s">
        <v>2513</v>
      </c>
      <c r="B570" t="s">
        <v>2507</v>
      </c>
      <c r="C570" t="s">
        <v>511</v>
      </c>
      <c r="E570" t="s">
        <v>2514</v>
      </c>
      <c r="F570" t="s">
        <v>2515</v>
      </c>
      <c r="G570" t="s">
        <v>2516</v>
      </c>
      <c r="H570">
        <v>67128774</v>
      </c>
      <c r="I570" t="str">
        <f>HYPERLINK("bbg://screens/bbls%20DD%20X1Q6O5GJ4P82","BBLS DD X1Q6O5GJ4P82")</f>
        <v>BBLS DD X1Q6O5GJ4P82</v>
      </c>
    </row>
    <row r="571" spans="1:9" x14ac:dyDescent="0.25">
      <c r="A571" t="s">
        <v>2517</v>
      </c>
      <c r="B571" t="s">
        <v>2507</v>
      </c>
      <c r="C571" t="s">
        <v>909</v>
      </c>
      <c r="E571" t="s">
        <v>2518</v>
      </c>
      <c r="F571" t="s">
        <v>2519</v>
      </c>
      <c r="G571" t="s">
        <v>2520</v>
      </c>
      <c r="H571">
        <v>20216714</v>
      </c>
      <c r="I571" t="str">
        <f>HYPERLINK("bbg://screens/bbls%20DD%20X1Q6O5GJ7JO2","BBLS DD X1Q6O5GJ7JO2")</f>
        <v>BBLS DD X1Q6O5GJ7JO2</v>
      </c>
    </row>
    <row r="572" spans="1:9" x14ac:dyDescent="0.25">
      <c r="A572" t="s">
        <v>2521</v>
      </c>
      <c r="B572" t="s">
        <v>2507</v>
      </c>
      <c r="C572" t="s">
        <v>1746</v>
      </c>
      <c r="E572" t="s">
        <v>2522</v>
      </c>
      <c r="F572" t="s">
        <v>2523</v>
      </c>
      <c r="G572" t="s">
        <v>2524</v>
      </c>
      <c r="H572">
        <v>67129062</v>
      </c>
      <c r="I572" t="str">
        <f>HYPERLINK("bbg://screens/bbls%20DD%20X1Q6O5GJIC82","BBLS DD X1Q6O5GJIC82")</f>
        <v>BBLS DD X1Q6O5GJIC82</v>
      </c>
    </row>
    <row r="573" spans="1:9" x14ac:dyDescent="0.25">
      <c r="A573" t="s">
        <v>2525</v>
      </c>
      <c r="B573" t="s">
        <v>2526</v>
      </c>
      <c r="C573" t="s">
        <v>467</v>
      </c>
      <c r="E573" t="s">
        <v>2527</v>
      </c>
      <c r="F573" t="s">
        <v>2528</v>
      </c>
      <c r="G573" t="s">
        <v>2529</v>
      </c>
      <c r="H573">
        <v>15979937</v>
      </c>
      <c r="I573" t="str">
        <f>HYPERLINK("bbg://screens/bbls%20DD%20X1Q6O5FRGN82","BBLS DD X1Q6O5FRGN82")</f>
        <v>BBLS DD X1Q6O5FRGN82</v>
      </c>
    </row>
    <row r="574" spans="1:9" x14ac:dyDescent="0.25">
      <c r="A574" t="s">
        <v>2530</v>
      </c>
      <c r="B574" t="s">
        <v>2526</v>
      </c>
      <c r="C574" t="s">
        <v>2531</v>
      </c>
      <c r="D574" t="s">
        <v>1551</v>
      </c>
      <c r="E574" t="s">
        <v>2532</v>
      </c>
      <c r="F574" t="s">
        <v>2533</v>
      </c>
      <c r="G574" t="s">
        <v>2534</v>
      </c>
      <c r="H574">
        <v>20497982</v>
      </c>
      <c r="I574" t="str">
        <f>HYPERLINK("bbg://screens/bbls%20DD%20X1Q6O5FN4282","BBLS DD X1Q6O5FN4282")</f>
        <v>BBLS DD X1Q6O5FN4282</v>
      </c>
    </row>
    <row r="575" spans="1:9" x14ac:dyDescent="0.25">
      <c r="A575" t="s">
        <v>2535</v>
      </c>
      <c r="B575" t="s">
        <v>2526</v>
      </c>
      <c r="C575" t="s">
        <v>2536</v>
      </c>
      <c r="G575" t="s">
        <v>2537</v>
      </c>
      <c r="H575">
        <v>67117705</v>
      </c>
      <c r="I575" t="str">
        <f>HYPERLINK("bbg://screens/bbls%20DD%20X1Q6O5FTHV82","BBLS DD X1Q6O5FTHV82")</f>
        <v>BBLS DD X1Q6O5FTHV82</v>
      </c>
    </row>
    <row r="576" spans="1:9" x14ac:dyDescent="0.25">
      <c r="A576" t="s">
        <v>2538</v>
      </c>
      <c r="B576" t="s">
        <v>1852</v>
      </c>
      <c r="C576" t="s">
        <v>1317</v>
      </c>
      <c r="D576" t="s">
        <v>1977</v>
      </c>
      <c r="E576" t="s">
        <v>2539</v>
      </c>
      <c r="F576" t="s">
        <v>2540</v>
      </c>
      <c r="G576" t="s">
        <v>2541</v>
      </c>
      <c r="H576">
        <v>100958</v>
      </c>
      <c r="I576" t="str">
        <f>HYPERLINK("bbg://screens/bbls%20DD%20X1Q6O5F789O2","BBLS DD X1Q6O5F789O2")</f>
        <v>BBLS DD X1Q6O5F789O2</v>
      </c>
    </row>
    <row r="577" spans="1:9" x14ac:dyDescent="0.25">
      <c r="A577" t="s">
        <v>2542</v>
      </c>
      <c r="B577" t="s">
        <v>2543</v>
      </c>
      <c r="C577" t="s">
        <v>511</v>
      </c>
      <c r="E577" t="s">
        <v>2544</v>
      </c>
      <c r="F577" t="s">
        <v>2545</v>
      </c>
      <c r="G577" t="s">
        <v>2546</v>
      </c>
      <c r="H577">
        <v>19545225</v>
      </c>
      <c r="I577" t="str">
        <f>HYPERLINK("bbg://screens/bbls%20DD%20X1Q6O5EP3J82","BBLS DD X1Q6O5EP3J82")</f>
        <v>BBLS DD X1Q6O5EP3J82</v>
      </c>
    </row>
    <row r="578" spans="1:9" x14ac:dyDescent="0.25">
      <c r="A578" t="s">
        <v>2547</v>
      </c>
      <c r="B578" t="s">
        <v>2548</v>
      </c>
      <c r="C578" t="s">
        <v>1459</v>
      </c>
      <c r="D578" t="s">
        <v>2419</v>
      </c>
      <c r="E578" t="s">
        <v>2549</v>
      </c>
      <c r="F578" t="s">
        <v>2550</v>
      </c>
      <c r="G578" t="s">
        <v>2551</v>
      </c>
      <c r="H578">
        <v>19537429</v>
      </c>
      <c r="I578" t="str">
        <f>HYPERLINK("bbg://screens/bbls%20DD%20X1Q6O5DA6AO2","BBLS DD X1Q6O5DA6AO2")</f>
        <v>BBLS DD X1Q6O5DA6AO2</v>
      </c>
    </row>
    <row r="579" spans="1:9" x14ac:dyDescent="0.25">
      <c r="A579" t="s">
        <v>2552</v>
      </c>
      <c r="B579" t="s">
        <v>2553</v>
      </c>
      <c r="C579" t="s">
        <v>2554</v>
      </c>
      <c r="E579" t="s">
        <v>2555</v>
      </c>
      <c r="F579" t="s">
        <v>2556</v>
      </c>
      <c r="G579" t="s">
        <v>2557</v>
      </c>
      <c r="H579">
        <v>67044503</v>
      </c>
      <c r="I579" t="str">
        <f>HYPERLINK("bbg://screens/bbls%20DD%20X1Q6O5CQCK82","BBLS DD X1Q6O5CQCK82")</f>
        <v>BBLS DD X1Q6O5CQCK82</v>
      </c>
    </row>
    <row r="580" spans="1:9" x14ac:dyDescent="0.25">
      <c r="A580" t="s">
        <v>2558</v>
      </c>
      <c r="B580" t="s">
        <v>2553</v>
      </c>
      <c r="C580" t="s">
        <v>246</v>
      </c>
      <c r="D580" t="s">
        <v>1637</v>
      </c>
      <c r="E580" t="s">
        <v>2559</v>
      </c>
      <c r="F580" t="s">
        <v>2560</v>
      </c>
      <c r="G580" t="s">
        <v>2561</v>
      </c>
      <c r="H580">
        <v>24766477</v>
      </c>
      <c r="I580" t="str">
        <f>HYPERLINK("bbg://screens/bbls%20DD%20X1Q6O5CLNLO2","BBLS DD X1Q6O5CLNLO2")</f>
        <v>BBLS DD X1Q6O5CLNLO2</v>
      </c>
    </row>
    <row r="581" spans="1:9" x14ac:dyDescent="0.25">
      <c r="A581" t="s">
        <v>2562</v>
      </c>
      <c r="B581" t="s">
        <v>2563</v>
      </c>
      <c r="C581" t="s">
        <v>2564</v>
      </c>
      <c r="E581" t="s">
        <v>2565</v>
      </c>
      <c r="F581" t="s">
        <v>2566</v>
      </c>
      <c r="G581" t="s">
        <v>2567</v>
      </c>
      <c r="H581">
        <v>67010480</v>
      </c>
      <c r="I581" t="str">
        <f>HYPERLINK("bbg://screens/bbls%20DD%20X1Q6O5BKN2O2","BBLS DD X1Q6O5BKN2O2")</f>
        <v>BBLS DD X1Q6O5BKN2O2</v>
      </c>
    </row>
    <row r="582" spans="1:9" x14ac:dyDescent="0.25">
      <c r="A582" t="s">
        <v>2568</v>
      </c>
      <c r="B582" t="s">
        <v>2569</v>
      </c>
      <c r="C582" t="s">
        <v>15</v>
      </c>
      <c r="D582" t="s">
        <v>2570</v>
      </c>
      <c r="G582" t="s">
        <v>2571</v>
      </c>
      <c r="H582">
        <v>66992564</v>
      </c>
      <c r="I582" t="str">
        <f>HYPERLINK("bbg://screens/bbls%20DD%20X1Q6O5B8I082","BBLS DD X1Q6O5B8I082")</f>
        <v>BBLS DD X1Q6O5B8I082</v>
      </c>
    </row>
    <row r="583" spans="1:9" x14ac:dyDescent="0.25">
      <c r="A583" t="s">
        <v>2572</v>
      </c>
      <c r="B583" t="s">
        <v>2569</v>
      </c>
      <c r="C583" t="s">
        <v>15</v>
      </c>
      <c r="G583" t="s">
        <v>2573</v>
      </c>
      <c r="H583">
        <v>67004135</v>
      </c>
      <c r="I583" t="str">
        <f>HYPERLINK("bbg://screens/bbls%20DD%20X1Q6O5BFR9O2","BBLS DD X1Q6O5BFR9O2")</f>
        <v>BBLS DD X1Q6O5BFR9O2</v>
      </c>
    </row>
    <row r="584" spans="1:9" x14ac:dyDescent="0.25">
      <c r="A584" t="s">
        <v>2574</v>
      </c>
      <c r="B584" t="s">
        <v>2575</v>
      </c>
      <c r="C584" t="s">
        <v>2576</v>
      </c>
      <c r="D584" t="s">
        <v>2577</v>
      </c>
      <c r="E584" t="s">
        <v>2578</v>
      </c>
      <c r="F584" t="s">
        <v>2579</v>
      </c>
      <c r="G584" t="s">
        <v>2580</v>
      </c>
      <c r="H584">
        <v>66987084</v>
      </c>
      <c r="I584" t="str">
        <f>HYPERLINK("bbg://screens/bbls%20DD%20X1Q6O5B82HO2","BBLS DD X1Q6O5B82HO2")</f>
        <v>BBLS DD X1Q6O5B82HO2</v>
      </c>
    </row>
    <row r="585" spans="1:9" x14ac:dyDescent="0.25">
      <c r="A585" t="s">
        <v>2581</v>
      </c>
      <c r="B585" t="s">
        <v>2582</v>
      </c>
      <c r="C585" t="s">
        <v>192</v>
      </c>
      <c r="D585" t="s">
        <v>2279</v>
      </c>
      <c r="E585" t="s">
        <v>2583</v>
      </c>
      <c r="F585" t="s">
        <v>2584</v>
      </c>
      <c r="G585" t="s">
        <v>2585</v>
      </c>
      <c r="H585">
        <v>27796772</v>
      </c>
      <c r="I585" t="str">
        <f>HYPERLINK("bbg://screens/bbls%20DD%20X1Q6O59LL7O2","BBLS DD X1Q6O59LL7O2")</f>
        <v>BBLS DD X1Q6O59LL7O2</v>
      </c>
    </row>
    <row r="586" spans="1:9" x14ac:dyDescent="0.25">
      <c r="A586" t="s">
        <v>2586</v>
      </c>
      <c r="B586" t="s">
        <v>2587</v>
      </c>
      <c r="C586" t="s">
        <v>2294</v>
      </c>
      <c r="E586" t="s">
        <v>2588</v>
      </c>
      <c r="F586" t="s">
        <v>2589</v>
      </c>
      <c r="G586" t="s">
        <v>2590</v>
      </c>
      <c r="H586">
        <v>66895109</v>
      </c>
      <c r="I586" t="str">
        <f>HYPERLINK("bbg://screens/bbls%20DD%20X1Q6O58RBSO2","BBLS DD X1Q6O58RBSO2")</f>
        <v>BBLS DD X1Q6O58RBSO2</v>
      </c>
    </row>
    <row r="587" spans="1:9" x14ac:dyDescent="0.25">
      <c r="A587" t="s">
        <v>2591</v>
      </c>
      <c r="B587" t="s">
        <v>2592</v>
      </c>
      <c r="C587" t="s">
        <v>530</v>
      </c>
      <c r="D587" t="s">
        <v>1551</v>
      </c>
      <c r="F587" t="s">
        <v>2593</v>
      </c>
      <c r="G587" t="s">
        <v>2594</v>
      </c>
      <c r="H587">
        <v>27075597</v>
      </c>
      <c r="I587" t="str">
        <f>HYPERLINK("bbg://screens/bbls%20DD%20X1Q6O57N2LO2","BBLS DD X1Q6O57N2LO2")</f>
        <v>BBLS DD X1Q6O57N2LO2</v>
      </c>
    </row>
    <row r="588" spans="1:9" x14ac:dyDescent="0.25">
      <c r="A588" t="s">
        <v>2595</v>
      </c>
      <c r="B588" t="s">
        <v>2596</v>
      </c>
      <c r="C588" t="s">
        <v>102</v>
      </c>
      <c r="D588" t="s">
        <v>2491</v>
      </c>
      <c r="G588" t="s">
        <v>2597</v>
      </c>
      <c r="H588">
        <v>30111612</v>
      </c>
      <c r="I588" t="str">
        <f>HYPERLINK("bbg://screens/bbls%20DD%20X1Q6O5798A82","BBLS DD X1Q6O5798A82")</f>
        <v>BBLS DD X1Q6O5798A82</v>
      </c>
    </row>
    <row r="589" spans="1:9" x14ac:dyDescent="0.25">
      <c r="A589" t="s">
        <v>2598</v>
      </c>
      <c r="B589" t="s">
        <v>2599</v>
      </c>
      <c r="C589" t="s">
        <v>2600</v>
      </c>
      <c r="E589" t="s">
        <v>2601</v>
      </c>
      <c r="F589" t="s">
        <v>2602</v>
      </c>
      <c r="G589" t="s">
        <v>2603</v>
      </c>
      <c r="H589">
        <v>129811</v>
      </c>
      <c r="I589" t="str">
        <f>HYPERLINK("bbg://screens/bbls%20DD%20X1Q6O557RR82","BBLS DD X1Q6O557RR82")</f>
        <v>BBLS DD X1Q6O557RR82</v>
      </c>
    </row>
    <row r="590" spans="1:9" x14ac:dyDescent="0.25">
      <c r="A590" t="s">
        <v>2604</v>
      </c>
      <c r="B590" t="s">
        <v>2605</v>
      </c>
      <c r="C590" t="s">
        <v>2606</v>
      </c>
      <c r="F590" t="s">
        <v>891</v>
      </c>
      <c r="G590" t="s">
        <v>2607</v>
      </c>
      <c r="H590">
        <v>40739784</v>
      </c>
      <c r="I590" t="str">
        <f>HYPERLINK("bbg://screens/bbls%20DD%20X1Q6O53O0OO2","BBLS DD X1Q6O53O0OO2")</f>
        <v>BBLS DD X1Q6O53O0OO2</v>
      </c>
    </row>
    <row r="591" spans="1:9" x14ac:dyDescent="0.25">
      <c r="A591" t="s">
        <v>2608</v>
      </c>
      <c r="B591" t="s">
        <v>2609</v>
      </c>
      <c r="C591" t="s">
        <v>2610</v>
      </c>
      <c r="D591" t="s">
        <v>2611</v>
      </c>
      <c r="G591" t="s">
        <v>2612</v>
      </c>
      <c r="H591">
        <v>66627588</v>
      </c>
      <c r="I591" t="str">
        <f>HYPERLINK("bbg://screens/bbls%20DD%20X1Q6O537OI82","BBLS DD X1Q6O537OI82")</f>
        <v>BBLS DD X1Q6O537OI82</v>
      </c>
    </row>
    <row r="592" spans="1:9" x14ac:dyDescent="0.25">
      <c r="A592" t="s">
        <v>2613</v>
      </c>
      <c r="B592" t="s">
        <v>2614</v>
      </c>
      <c r="C592" t="s">
        <v>15</v>
      </c>
      <c r="E592" t="s">
        <v>2615</v>
      </c>
      <c r="F592" t="s">
        <v>2616</v>
      </c>
      <c r="G592" t="s">
        <v>2617</v>
      </c>
      <c r="H592">
        <v>66577351</v>
      </c>
      <c r="I592" t="str">
        <f>HYPERLINK("bbg://screens/bbls%20DD%20X1Q6O51RULO2","BBLS DD X1Q6O51RULO2")</f>
        <v>BBLS DD X1Q6O51RULO2</v>
      </c>
    </row>
    <row r="593" spans="1:9" x14ac:dyDescent="0.25">
      <c r="A593" t="s">
        <v>2618</v>
      </c>
      <c r="B593" t="s">
        <v>2619</v>
      </c>
      <c r="C593" t="s">
        <v>2620</v>
      </c>
      <c r="D593" t="s">
        <v>2621</v>
      </c>
      <c r="E593" t="s">
        <v>395</v>
      </c>
      <c r="F593" t="s">
        <v>395</v>
      </c>
      <c r="G593" t="s">
        <v>2622</v>
      </c>
      <c r="H593">
        <v>879614</v>
      </c>
      <c r="I593" t="str">
        <f>HYPERLINK("bbg://screens/bbls%20DD%20X1Q6O5138F82","BBLS DD X1Q6O5138F82")</f>
        <v>BBLS DD X1Q6O5138F82</v>
      </c>
    </row>
    <row r="594" spans="1:9" x14ac:dyDescent="0.25">
      <c r="A594" t="s">
        <v>2623</v>
      </c>
      <c r="B594" t="s">
        <v>2624</v>
      </c>
      <c r="C594" t="s">
        <v>39</v>
      </c>
      <c r="D594" t="s">
        <v>2328</v>
      </c>
      <c r="E594" t="s">
        <v>2625</v>
      </c>
      <c r="F594" t="s">
        <v>2626</v>
      </c>
      <c r="G594" t="s">
        <v>2627</v>
      </c>
      <c r="H594">
        <v>53572007</v>
      </c>
      <c r="I594" t="str">
        <f>HYPERLINK("bbg://screens/bbls%20DD%20X1Q6O50ASMO2","BBLS DD X1Q6O50ASMO2")</f>
        <v>BBLS DD X1Q6O50ASMO2</v>
      </c>
    </row>
    <row r="595" spans="1:9" x14ac:dyDescent="0.25">
      <c r="A595" t="s">
        <v>2628</v>
      </c>
      <c r="B595" t="s">
        <v>2629</v>
      </c>
      <c r="C595" t="s">
        <v>909</v>
      </c>
      <c r="D595" t="s">
        <v>1552</v>
      </c>
      <c r="F595" t="s">
        <v>2630</v>
      </c>
      <c r="G595" t="s">
        <v>2631</v>
      </c>
      <c r="H595">
        <v>12274992</v>
      </c>
      <c r="I595" t="str">
        <f>HYPERLINK("bbg://screens/bbls%20DD%20X1Q6O502F7O2","BBLS DD X1Q6O502F7O2")</f>
        <v>BBLS DD X1Q6O502F7O2</v>
      </c>
    </row>
    <row r="596" spans="1:9" x14ac:dyDescent="0.25">
      <c r="A596" t="s">
        <v>2632</v>
      </c>
      <c r="B596" t="s">
        <v>2633</v>
      </c>
      <c r="C596" t="s">
        <v>511</v>
      </c>
      <c r="E596" t="s">
        <v>2634</v>
      </c>
      <c r="F596" t="s">
        <v>2635</v>
      </c>
      <c r="G596" t="s">
        <v>2636</v>
      </c>
      <c r="H596">
        <v>20052912</v>
      </c>
      <c r="I596" t="str">
        <f>HYPERLINK("bbg://screens/bbls%20DD%20X1Q6O4V0VQ82","BBLS DD X1Q6O4V0VQ82")</f>
        <v>BBLS DD X1Q6O4V0VQ82</v>
      </c>
    </row>
    <row r="597" spans="1:9" x14ac:dyDescent="0.25">
      <c r="A597" t="s">
        <v>2637</v>
      </c>
      <c r="B597" t="s">
        <v>2638</v>
      </c>
      <c r="C597" t="s">
        <v>55</v>
      </c>
      <c r="F597" t="s">
        <v>2639</v>
      </c>
      <c r="G597" t="s">
        <v>2640</v>
      </c>
      <c r="H597">
        <v>37175065</v>
      </c>
      <c r="I597" t="str">
        <f>HYPERLINK("bbg://screens/bbls%20DD%202048120603973378","BBLS DD 2048120603973378")</f>
        <v>BBLS DD 2048120603973378</v>
      </c>
    </row>
    <row r="598" spans="1:9" x14ac:dyDescent="0.25">
      <c r="A598" t="s">
        <v>2641</v>
      </c>
      <c r="B598" t="s">
        <v>2638</v>
      </c>
      <c r="C598" t="s">
        <v>2576</v>
      </c>
      <c r="E598" t="s">
        <v>2642</v>
      </c>
      <c r="F598" t="s">
        <v>2643</v>
      </c>
      <c r="G598" t="s">
        <v>2644</v>
      </c>
      <c r="H598">
        <v>154954</v>
      </c>
      <c r="I598" t="str">
        <f>HYPERLINK("bbg://screens/bbls%20DD%20X1Q6O4UA41O2","BBLS DD X1Q6O4UA41O2")</f>
        <v>BBLS DD X1Q6O4UA41O2</v>
      </c>
    </row>
    <row r="599" spans="1:9" x14ac:dyDescent="0.25">
      <c r="A599" t="s">
        <v>2645</v>
      </c>
      <c r="B599" t="s">
        <v>2646</v>
      </c>
      <c r="C599" t="s">
        <v>18</v>
      </c>
      <c r="D599" t="s">
        <v>2563</v>
      </c>
      <c r="F599" t="s">
        <v>2647</v>
      </c>
      <c r="G599" t="s">
        <v>2648</v>
      </c>
      <c r="H599">
        <v>62500122</v>
      </c>
      <c r="I599" t="str">
        <f>HYPERLINK("bbg://screens/bbls%20DD%20X1Q6O4THOLO2","BBLS DD X1Q6O4THOLO2")</f>
        <v>BBLS DD X1Q6O4THOLO2</v>
      </c>
    </row>
    <row r="600" spans="1:9" x14ac:dyDescent="0.25">
      <c r="A600" t="s">
        <v>2649</v>
      </c>
      <c r="B600" t="s">
        <v>2650</v>
      </c>
      <c r="C600" t="s">
        <v>309</v>
      </c>
      <c r="D600" t="s">
        <v>2651</v>
      </c>
      <c r="E600" t="s">
        <v>2652</v>
      </c>
      <c r="F600" t="s">
        <v>2653</v>
      </c>
      <c r="G600" t="s">
        <v>2654</v>
      </c>
      <c r="H600">
        <v>17533404</v>
      </c>
      <c r="I600" t="str">
        <f>HYPERLINK("bbg://screens/bbls%20DD%20X1Q6O4SQQLO2","BBLS DD X1Q6O4SQQLO2")</f>
        <v>BBLS DD X1Q6O4SQQLO2</v>
      </c>
    </row>
    <row r="601" spans="1:9" x14ac:dyDescent="0.25">
      <c r="A601" t="s">
        <v>2655</v>
      </c>
      <c r="B601" t="s">
        <v>2656</v>
      </c>
      <c r="C601" t="s">
        <v>2395</v>
      </c>
      <c r="E601" t="s">
        <v>2657</v>
      </c>
      <c r="F601" t="s">
        <v>2658</v>
      </c>
      <c r="G601" t="s">
        <v>2659</v>
      </c>
      <c r="H601">
        <v>40164426</v>
      </c>
      <c r="I601" t="str">
        <f>HYPERLINK("bbg://screens/bbls%20DD%20X1Q6O4S789O2","BBLS DD X1Q6O4S789O2")</f>
        <v>BBLS DD X1Q6O4S789O2</v>
      </c>
    </row>
    <row r="602" spans="1:9" x14ac:dyDescent="0.25">
      <c r="A602" t="s">
        <v>2660</v>
      </c>
      <c r="B602" t="s">
        <v>2661</v>
      </c>
      <c r="C602" t="s">
        <v>368</v>
      </c>
      <c r="D602" t="s">
        <v>2186</v>
      </c>
      <c r="F602" t="s">
        <v>2662</v>
      </c>
      <c r="G602" t="s">
        <v>2663</v>
      </c>
      <c r="H602">
        <v>17086012</v>
      </c>
      <c r="I602" t="str">
        <f>HYPERLINK("bbg://screens/bbls%20DD%20X1Q6O4QA3AO2","BBLS DD X1Q6O4QA3AO2")</f>
        <v>BBLS DD X1Q6O4QA3AO2</v>
      </c>
    </row>
    <row r="603" spans="1:9" x14ac:dyDescent="0.25">
      <c r="A603" t="s">
        <v>2664</v>
      </c>
      <c r="B603" t="s">
        <v>2665</v>
      </c>
      <c r="C603" t="s">
        <v>18</v>
      </c>
      <c r="E603" t="s">
        <v>2666</v>
      </c>
      <c r="F603" t="s">
        <v>2667</v>
      </c>
      <c r="G603" t="s">
        <v>2668</v>
      </c>
      <c r="H603">
        <v>66267671</v>
      </c>
      <c r="I603" t="str">
        <f>HYPERLINK("bbg://screens/bbls%20DD%20X1Q6O4OH4482","BBLS DD X1Q6O4OH4482")</f>
        <v>BBLS DD X1Q6O4OH4482</v>
      </c>
    </row>
    <row r="604" spans="1:9" x14ac:dyDescent="0.25">
      <c r="A604" t="s">
        <v>2669</v>
      </c>
      <c r="B604" t="s">
        <v>2670</v>
      </c>
      <c r="C604" t="s">
        <v>250</v>
      </c>
      <c r="E604" t="s">
        <v>2671</v>
      </c>
      <c r="F604" t="s">
        <v>2672</v>
      </c>
      <c r="G604" t="s">
        <v>2673</v>
      </c>
      <c r="H604">
        <v>116683</v>
      </c>
      <c r="I604" t="str">
        <f>HYPERLINK("bbg://screens/bbls%20DD%20X1Q6O4O4CE82","BBLS DD X1Q6O4O4CE82")</f>
        <v>BBLS DD X1Q6O4O4CE82</v>
      </c>
    </row>
    <row r="605" spans="1:9" x14ac:dyDescent="0.25">
      <c r="A605" t="s">
        <v>2674</v>
      </c>
      <c r="B605" t="s">
        <v>2675</v>
      </c>
      <c r="C605" t="s">
        <v>479</v>
      </c>
      <c r="F605" t="s">
        <v>2676</v>
      </c>
      <c r="G605" t="s">
        <v>2677</v>
      </c>
      <c r="H605">
        <v>14970235</v>
      </c>
      <c r="I605" t="str">
        <f>HYPERLINK("bbg://screens/bbls%20DD%20X1Q6O4TM3OO2","BBLS DD X1Q6O4TM3OO2")</f>
        <v>BBLS DD X1Q6O4TM3OO2</v>
      </c>
    </row>
    <row r="606" spans="1:9" x14ac:dyDescent="0.25">
      <c r="A606" t="s">
        <v>2678</v>
      </c>
      <c r="B606" t="s">
        <v>2679</v>
      </c>
      <c r="C606" t="s">
        <v>735</v>
      </c>
      <c r="F606" t="s">
        <v>2242</v>
      </c>
      <c r="G606" t="s">
        <v>2680</v>
      </c>
      <c r="H606">
        <v>7004606</v>
      </c>
      <c r="I606" t="str">
        <f>HYPERLINK("bbg://screens/bbls%20DD%20X1Q6O4MO8S82","BBLS DD X1Q6O4MO8S82")</f>
        <v>BBLS DD X1Q6O4MO8S82</v>
      </c>
    </row>
    <row r="607" spans="1:9" x14ac:dyDescent="0.25">
      <c r="A607" t="s">
        <v>2681</v>
      </c>
      <c r="B607" t="s">
        <v>2682</v>
      </c>
      <c r="C607" t="s">
        <v>2683</v>
      </c>
      <c r="E607" t="s">
        <v>2684</v>
      </c>
      <c r="F607" t="s">
        <v>2685</v>
      </c>
      <c r="G607" t="s">
        <v>2686</v>
      </c>
      <c r="H607">
        <v>66093781</v>
      </c>
      <c r="I607" t="str">
        <f>HYPERLINK("bbg://screens/bbls%20DD%20X1Q6O4K9Q4O2","BBLS DD X1Q6O4K9Q4O2")</f>
        <v>BBLS DD X1Q6O4K9Q4O2</v>
      </c>
    </row>
    <row r="608" spans="1:9" x14ac:dyDescent="0.25">
      <c r="A608" t="s">
        <v>2687</v>
      </c>
      <c r="B608" t="s">
        <v>2688</v>
      </c>
      <c r="C608" t="s">
        <v>813</v>
      </c>
      <c r="G608" t="s">
        <v>2689</v>
      </c>
      <c r="H608">
        <v>47714849</v>
      </c>
      <c r="I608" t="str">
        <f>HYPERLINK("bbg://screens/bbls%20DD%20X1Q6O4JLTSO2","BBLS DD X1Q6O4JLTSO2")</f>
        <v>BBLS DD X1Q6O4JLTSO2</v>
      </c>
    </row>
    <row r="609" spans="1:9" x14ac:dyDescent="0.25">
      <c r="A609" t="s">
        <v>2690</v>
      </c>
      <c r="B609" t="s">
        <v>2691</v>
      </c>
      <c r="C609" t="s">
        <v>2692</v>
      </c>
      <c r="D609" t="s">
        <v>2693</v>
      </c>
      <c r="E609" t="s">
        <v>2694</v>
      </c>
      <c r="F609" t="s">
        <v>2695</v>
      </c>
      <c r="G609" t="s">
        <v>2696</v>
      </c>
      <c r="H609">
        <v>10407319</v>
      </c>
      <c r="I609" t="str">
        <f>HYPERLINK("bbg://screens/bbls%20DD%20X1Q6O4JHJKO2","BBLS DD X1Q6O4JHJKO2")</f>
        <v>BBLS DD X1Q6O4JHJKO2</v>
      </c>
    </row>
    <row r="610" spans="1:9" x14ac:dyDescent="0.25">
      <c r="A610" t="s">
        <v>2697</v>
      </c>
      <c r="B610" t="s">
        <v>2691</v>
      </c>
      <c r="C610" t="s">
        <v>1275</v>
      </c>
      <c r="D610" t="s">
        <v>1962</v>
      </c>
      <c r="E610" t="s">
        <v>2698</v>
      </c>
      <c r="F610" t="s">
        <v>2699</v>
      </c>
      <c r="G610" t="s">
        <v>2700</v>
      </c>
      <c r="H610">
        <v>36796798</v>
      </c>
      <c r="I610" t="str">
        <f>HYPERLINK("bbg://screens/bbls%20DD%20X1Q6O4JLFPO2","BBLS DD X1Q6O4JLFPO2")</f>
        <v>BBLS DD X1Q6O4JLFPO2</v>
      </c>
    </row>
    <row r="611" spans="1:9" x14ac:dyDescent="0.25">
      <c r="A611" t="s">
        <v>2701</v>
      </c>
      <c r="B611" t="s">
        <v>2702</v>
      </c>
      <c r="C611" t="s">
        <v>636</v>
      </c>
      <c r="E611" t="s">
        <v>2703</v>
      </c>
      <c r="F611" t="s">
        <v>2704</v>
      </c>
      <c r="G611" t="s">
        <v>2705</v>
      </c>
      <c r="H611">
        <v>11057888</v>
      </c>
      <c r="I611" t="str">
        <f>HYPERLINK("bbg://screens/bbls%20DD%20X1Q6O4IG3H82","BBLS DD X1Q6O4IG3H82")</f>
        <v>BBLS DD X1Q6O4IG3H82</v>
      </c>
    </row>
    <row r="612" spans="1:9" x14ac:dyDescent="0.25">
      <c r="A612" t="s">
        <v>2706</v>
      </c>
      <c r="B612" t="s">
        <v>2707</v>
      </c>
      <c r="C612" t="s">
        <v>2309</v>
      </c>
      <c r="D612" t="s">
        <v>2708</v>
      </c>
      <c r="E612" t="s">
        <v>2709</v>
      </c>
      <c r="F612" t="s">
        <v>2710</v>
      </c>
      <c r="G612" t="s">
        <v>2711</v>
      </c>
      <c r="H612">
        <v>25768037</v>
      </c>
      <c r="I612" t="str">
        <f>HYPERLINK("bbg://screens/bbls%20DD%20X1Q6O4IH4AO2","BBLS DD X1Q6O4IH4AO2")</f>
        <v>BBLS DD X1Q6O4IH4AO2</v>
      </c>
    </row>
    <row r="613" spans="1:9" x14ac:dyDescent="0.25">
      <c r="A613" t="s">
        <v>2712</v>
      </c>
      <c r="B613" t="s">
        <v>2713</v>
      </c>
      <c r="C613" t="s">
        <v>1206</v>
      </c>
      <c r="D613" t="s">
        <v>2440</v>
      </c>
      <c r="E613" t="s">
        <v>2714</v>
      </c>
      <c r="F613" t="s">
        <v>112</v>
      </c>
      <c r="G613" t="s">
        <v>2715</v>
      </c>
      <c r="H613">
        <v>9474100</v>
      </c>
      <c r="I613" t="str">
        <f>HYPERLINK("bbg://screens/bbls%20DD%20X1Q6O4I4SG82","BBLS DD X1Q6O4I4SG82")</f>
        <v>BBLS DD X1Q6O4I4SG82</v>
      </c>
    </row>
    <row r="614" spans="1:9" x14ac:dyDescent="0.25">
      <c r="A614" t="s">
        <v>2716</v>
      </c>
      <c r="B614" t="s">
        <v>2717</v>
      </c>
      <c r="C614" t="s">
        <v>2610</v>
      </c>
      <c r="G614" t="s">
        <v>2718</v>
      </c>
      <c r="H614">
        <v>65910037</v>
      </c>
      <c r="I614" t="str">
        <f>HYPERLINK("bbg://screens/bbls%20DD%20X1Q6O4EEHGO2","BBLS DD X1Q6O4EEHGO2")</f>
        <v>BBLS DD X1Q6O4EEHGO2</v>
      </c>
    </row>
    <row r="615" spans="1:9" x14ac:dyDescent="0.25">
      <c r="A615" t="s">
        <v>2719</v>
      </c>
      <c r="B615" t="s">
        <v>2720</v>
      </c>
      <c r="C615" t="s">
        <v>221</v>
      </c>
      <c r="D615" t="s">
        <v>2290</v>
      </c>
      <c r="E615" t="s">
        <v>1553</v>
      </c>
      <c r="F615" t="s">
        <v>158</v>
      </c>
      <c r="G615" t="s">
        <v>2721</v>
      </c>
      <c r="H615">
        <v>41422247</v>
      </c>
      <c r="I615" t="str">
        <f>HYPERLINK("bbg://screens/bbls%20DD%20X1Q6O4E04CO2","BBLS DD X1Q6O4E04CO2")</f>
        <v>BBLS DD X1Q6O4E04CO2</v>
      </c>
    </row>
    <row r="616" spans="1:9" x14ac:dyDescent="0.25">
      <c r="A616" t="s">
        <v>2722</v>
      </c>
      <c r="B616" t="s">
        <v>2720</v>
      </c>
      <c r="C616" t="s">
        <v>18</v>
      </c>
      <c r="D616" t="s">
        <v>2708</v>
      </c>
      <c r="F616" t="s">
        <v>2723</v>
      </c>
      <c r="G616" t="s">
        <v>2724</v>
      </c>
      <c r="H616">
        <v>32104781</v>
      </c>
      <c r="I616" t="str">
        <f>HYPERLINK("bbg://screens/bbls%20DD%20X1Q6O4E0OFO2","BBLS DD X1Q6O4E0OFO2")</f>
        <v>BBLS DD X1Q6O4E0OFO2</v>
      </c>
    </row>
    <row r="617" spans="1:9" x14ac:dyDescent="0.25">
      <c r="A617" t="s">
        <v>2725</v>
      </c>
      <c r="B617" t="s">
        <v>2720</v>
      </c>
      <c r="C617" t="s">
        <v>177</v>
      </c>
      <c r="E617" t="s">
        <v>2726</v>
      </c>
      <c r="F617" t="s">
        <v>2727</v>
      </c>
      <c r="G617" t="s">
        <v>2728</v>
      </c>
      <c r="H617">
        <v>1448146</v>
      </c>
      <c r="I617" t="str">
        <f>HYPERLINK("bbg://screens/bbls%20DD%20X1Q6O4E0J382","BBLS DD X1Q6O4E0J382")</f>
        <v>BBLS DD X1Q6O4E0J382</v>
      </c>
    </row>
    <row r="618" spans="1:9" x14ac:dyDescent="0.25">
      <c r="A618" t="s">
        <v>2729</v>
      </c>
      <c r="B618" t="s">
        <v>2730</v>
      </c>
      <c r="C618" t="s">
        <v>233</v>
      </c>
      <c r="D618" t="s">
        <v>1671</v>
      </c>
      <c r="E618" t="s">
        <v>2731</v>
      </c>
      <c r="F618" t="s">
        <v>2732</v>
      </c>
      <c r="G618" t="s">
        <v>2733</v>
      </c>
      <c r="H618">
        <v>37160569</v>
      </c>
      <c r="I618" t="str">
        <f>HYPERLINK("bbg://screens/bbls%20DD%20X1Q6O4CUK0O2","BBLS DD X1Q6O4CUK0O2")</f>
        <v>BBLS DD X1Q6O4CUK0O2</v>
      </c>
    </row>
    <row r="619" spans="1:9" x14ac:dyDescent="0.25">
      <c r="A619" t="s">
        <v>2734</v>
      </c>
      <c r="B619" t="s">
        <v>2730</v>
      </c>
      <c r="C619" t="s">
        <v>2735</v>
      </c>
      <c r="D619" t="s">
        <v>2736</v>
      </c>
      <c r="E619" t="s">
        <v>2737</v>
      </c>
      <c r="F619" t="s">
        <v>2738</v>
      </c>
      <c r="G619" t="s">
        <v>2739</v>
      </c>
      <c r="H619">
        <v>52996867</v>
      </c>
      <c r="I619" t="str">
        <f>HYPERLINK("bbg://screens/bbls%20DD%20X1Q6O4D33582","BBLS DD X1Q6O4D33582")</f>
        <v>BBLS DD X1Q6O4D33582</v>
      </c>
    </row>
    <row r="620" spans="1:9" x14ac:dyDescent="0.25">
      <c r="A620" t="s">
        <v>2740</v>
      </c>
      <c r="B620" t="s">
        <v>2741</v>
      </c>
      <c r="C620" t="s">
        <v>1746</v>
      </c>
      <c r="E620" t="s">
        <v>2742</v>
      </c>
      <c r="F620" t="s">
        <v>2743</v>
      </c>
      <c r="G620" t="s">
        <v>2744</v>
      </c>
      <c r="H620">
        <v>103980</v>
      </c>
      <c r="I620" t="str">
        <f>HYPERLINK("bbg://screens/bbls%20DD%20X1Q6O4C2K8O2","BBLS DD X1Q6O4C2K8O2")</f>
        <v>BBLS DD X1Q6O4C2K8O2</v>
      </c>
    </row>
    <row r="621" spans="1:9" x14ac:dyDescent="0.25">
      <c r="A621" t="s">
        <v>2745</v>
      </c>
      <c r="B621" t="s">
        <v>2746</v>
      </c>
      <c r="C621" t="s">
        <v>689</v>
      </c>
      <c r="E621" t="s">
        <v>2747</v>
      </c>
      <c r="F621" t="s">
        <v>2748</v>
      </c>
      <c r="G621" t="s">
        <v>2749</v>
      </c>
      <c r="H621">
        <v>35271264</v>
      </c>
      <c r="I621" t="str">
        <f>HYPERLINK("bbg://screens/bbls%20DD%20X1Q6O4A61M82","BBLS DD X1Q6O4A61M82")</f>
        <v>BBLS DD X1Q6O4A61M82</v>
      </c>
    </row>
    <row r="622" spans="1:9" x14ac:dyDescent="0.25">
      <c r="A622" t="s">
        <v>2750</v>
      </c>
      <c r="B622" t="s">
        <v>2751</v>
      </c>
      <c r="C622" t="s">
        <v>1317</v>
      </c>
      <c r="E622" t="s">
        <v>2752</v>
      </c>
      <c r="F622" t="s">
        <v>2753</v>
      </c>
      <c r="G622" t="s">
        <v>2754</v>
      </c>
      <c r="H622">
        <v>62158558</v>
      </c>
      <c r="I622" t="str">
        <f>HYPERLINK("bbg://screens/bbls%20DD%20X1Q6O48OR8O2","BBLS DD X1Q6O48OR8O2")</f>
        <v>BBLS DD X1Q6O48OR8O2</v>
      </c>
    </row>
    <row r="623" spans="1:9" x14ac:dyDescent="0.25">
      <c r="A623" t="s">
        <v>2755</v>
      </c>
      <c r="B623" t="s">
        <v>2756</v>
      </c>
      <c r="C623" t="s">
        <v>124</v>
      </c>
      <c r="D623" t="s">
        <v>2757</v>
      </c>
      <c r="E623" t="s">
        <v>2758</v>
      </c>
      <c r="F623" t="s">
        <v>2759</v>
      </c>
      <c r="G623" t="s">
        <v>2760</v>
      </c>
      <c r="H623">
        <v>29272866</v>
      </c>
      <c r="I623" t="str">
        <f>HYPERLINK("bbg://screens/bbls%20DD%20X1Q6O47UOB82","BBLS DD X1Q6O47UOB82")</f>
        <v>BBLS DD X1Q6O47UOB82</v>
      </c>
    </row>
    <row r="624" spans="1:9" x14ac:dyDescent="0.25">
      <c r="A624" t="s">
        <v>2761</v>
      </c>
      <c r="B624" t="s">
        <v>2762</v>
      </c>
      <c r="C624" t="s">
        <v>2763</v>
      </c>
      <c r="D624" t="s">
        <v>2764</v>
      </c>
      <c r="F624" t="s">
        <v>2765</v>
      </c>
      <c r="G624" t="s">
        <v>2766</v>
      </c>
      <c r="H624">
        <v>844134</v>
      </c>
      <c r="I624" t="str">
        <f>HYPERLINK("bbg://screens/bbls%20DD%20X1Q6O46H6782","BBLS DD X1Q6O46H6782")</f>
        <v>BBLS DD X1Q6O46H6782</v>
      </c>
    </row>
    <row r="625" spans="1:9" x14ac:dyDescent="0.25">
      <c r="A625" t="s">
        <v>2767</v>
      </c>
      <c r="B625" t="s">
        <v>2768</v>
      </c>
      <c r="C625" t="s">
        <v>2769</v>
      </c>
      <c r="E625" t="s">
        <v>2770</v>
      </c>
      <c r="F625" t="s">
        <v>2771</v>
      </c>
      <c r="G625" t="s">
        <v>2772</v>
      </c>
      <c r="H625">
        <v>65620260</v>
      </c>
      <c r="I625" t="str">
        <f>HYPERLINK("bbg://screens/bbls%20DD%20X1Q6O4634V82","BBLS DD X1Q6O4634V82")</f>
        <v>BBLS DD X1Q6O4634V82</v>
      </c>
    </row>
    <row r="626" spans="1:9" x14ac:dyDescent="0.25">
      <c r="A626" t="s">
        <v>2773</v>
      </c>
      <c r="B626" t="s">
        <v>2768</v>
      </c>
      <c r="C626" t="s">
        <v>250</v>
      </c>
      <c r="E626" t="s">
        <v>2774</v>
      </c>
      <c r="F626" t="s">
        <v>2775</v>
      </c>
      <c r="G626" t="s">
        <v>2776</v>
      </c>
      <c r="H626">
        <v>33629025</v>
      </c>
      <c r="I626" t="str">
        <f>HYPERLINK("bbg://screens/bbls%20DD%20X1Q6O461HG82","BBLS DD X1Q6O461HG82")</f>
        <v>BBLS DD X1Q6O461HG82</v>
      </c>
    </row>
    <row r="627" spans="1:9" x14ac:dyDescent="0.25">
      <c r="A627" t="s">
        <v>2777</v>
      </c>
      <c r="B627" t="s">
        <v>2778</v>
      </c>
      <c r="C627" t="s">
        <v>909</v>
      </c>
      <c r="D627" t="s">
        <v>1977</v>
      </c>
      <c r="E627" t="s">
        <v>2779</v>
      </c>
      <c r="F627" t="s">
        <v>2780</v>
      </c>
      <c r="G627" t="s">
        <v>2781</v>
      </c>
      <c r="H627">
        <v>27137813</v>
      </c>
      <c r="I627" t="str">
        <f>HYPERLINK("bbg://screens/bbls%20DD%20X1Q6O44G8982","BBLS DD X1Q6O44G8982")</f>
        <v>BBLS DD X1Q6O44G8982</v>
      </c>
    </row>
    <row r="628" spans="1:9" x14ac:dyDescent="0.25">
      <c r="A628" t="s">
        <v>2782</v>
      </c>
      <c r="B628" t="s">
        <v>2778</v>
      </c>
      <c r="C628" t="s">
        <v>2783</v>
      </c>
      <c r="E628" t="s">
        <v>2784</v>
      </c>
      <c r="F628" t="s">
        <v>2005</v>
      </c>
      <c r="G628" t="s">
        <v>2785</v>
      </c>
      <c r="H628">
        <v>50080751</v>
      </c>
      <c r="I628" t="str">
        <f>HYPERLINK("bbg://screens/bbls%20DD%20X1Q6O44H6VO2","BBLS DD X1Q6O44H6VO2")</f>
        <v>BBLS DD X1Q6O44H6VO2</v>
      </c>
    </row>
    <row r="629" spans="1:9" x14ac:dyDescent="0.25">
      <c r="A629" t="s">
        <v>2786</v>
      </c>
      <c r="B629" t="s">
        <v>2787</v>
      </c>
      <c r="C629" t="s">
        <v>909</v>
      </c>
      <c r="E629" t="s">
        <v>2788</v>
      </c>
      <c r="F629" t="s">
        <v>2789</v>
      </c>
      <c r="G629" t="s">
        <v>2790</v>
      </c>
      <c r="H629">
        <v>44077355</v>
      </c>
      <c r="I629" t="str">
        <f>HYPERLINK("bbg://screens/bbls%20DD%20X1Q6O43TOCO2","BBLS DD X1Q6O43TOCO2")</f>
        <v>BBLS DD X1Q6O43TOCO2</v>
      </c>
    </row>
    <row r="630" spans="1:9" x14ac:dyDescent="0.25">
      <c r="A630" t="s">
        <v>2791</v>
      </c>
      <c r="B630" t="s">
        <v>2792</v>
      </c>
      <c r="C630" t="s">
        <v>260</v>
      </c>
      <c r="D630" t="s">
        <v>2793</v>
      </c>
      <c r="E630" t="s">
        <v>1807</v>
      </c>
      <c r="F630" t="s">
        <v>2794</v>
      </c>
      <c r="G630" t="s">
        <v>2795</v>
      </c>
      <c r="H630">
        <v>8746247</v>
      </c>
      <c r="I630" t="str">
        <f>HYPERLINK("bbg://screens/bbls%20DD%20X1Q6O438TRO2","BBLS DD X1Q6O438TRO2")</f>
        <v>BBLS DD X1Q6O438TRO2</v>
      </c>
    </row>
    <row r="631" spans="1:9" x14ac:dyDescent="0.25">
      <c r="A631" t="s">
        <v>2796</v>
      </c>
      <c r="B631" t="s">
        <v>2792</v>
      </c>
      <c r="C631" t="s">
        <v>1206</v>
      </c>
      <c r="E631" t="s">
        <v>2797</v>
      </c>
      <c r="F631" t="s">
        <v>2798</v>
      </c>
      <c r="G631" t="s">
        <v>2799</v>
      </c>
      <c r="H631">
        <v>20347563</v>
      </c>
      <c r="I631" t="str">
        <f>HYPERLINK("bbg://screens/bbls%20DD%20X1Q6O43DENO2","BBLS DD X1Q6O43DENO2")</f>
        <v>BBLS DD X1Q6O43DENO2</v>
      </c>
    </row>
    <row r="632" spans="1:9" x14ac:dyDescent="0.25">
      <c r="A632" t="s">
        <v>2800</v>
      </c>
      <c r="B632" t="s">
        <v>2801</v>
      </c>
      <c r="C632" t="s">
        <v>2802</v>
      </c>
      <c r="E632" t="s">
        <v>2803</v>
      </c>
      <c r="F632" t="s">
        <v>2804</v>
      </c>
      <c r="G632" t="s">
        <v>2805</v>
      </c>
      <c r="H632">
        <v>62352782</v>
      </c>
      <c r="I632" t="str">
        <f>HYPERLINK("bbg://screens/bbls%20DD%20X1Q6O4374R82","BBLS DD X1Q6O4374R82")</f>
        <v>BBLS DD X1Q6O4374R82</v>
      </c>
    </row>
    <row r="633" spans="1:9" x14ac:dyDescent="0.25">
      <c r="A633" t="s">
        <v>2806</v>
      </c>
      <c r="B633" t="s">
        <v>2801</v>
      </c>
      <c r="C633" t="s">
        <v>540</v>
      </c>
      <c r="D633" t="s">
        <v>2478</v>
      </c>
      <c r="E633" t="s">
        <v>2807</v>
      </c>
      <c r="F633" t="s">
        <v>2808</v>
      </c>
      <c r="G633" t="s">
        <v>2809</v>
      </c>
      <c r="H633">
        <v>217305</v>
      </c>
      <c r="I633" t="str">
        <f>HYPERLINK("bbg://screens/bbls%20DD%20X1Q6O42SK9O2","BBLS DD X1Q6O42SK9O2")</f>
        <v>BBLS DD X1Q6O42SK9O2</v>
      </c>
    </row>
    <row r="634" spans="1:9" x14ac:dyDescent="0.25">
      <c r="A634" t="s">
        <v>2810</v>
      </c>
      <c r="B634" t="s">
        <v>2811</v>
      </c>
      <c r="C634" t="s">
        <v>2508</v>
      </c>
      <c r="E634" t="s">
        <v>2812</v>
      </c>
      <c r="F634" t="s">
        <v>2813</v>
      </c>
      <c r="G634" t="s">
        <v>2814</v>
      </c>
      <c r="H634">
        <v>350167</v>
      </c>
      <c r="I634" t="str">
        <f>HYPERLINK("bbg://screens/bbls%20DD%20X1Q6O42JBK82","BBLS DD X1Q6O42JBK82")</f>
        <v>BBLS DD X1Q6O42JBK82</v>
      </c>
    </row>
    <row r="635" spans="1:9" x14ac:dyDescent="0.25">
      <c r="A635" t="s">
        <v>2815</v>
      </c>
      <c r="B635" t="s">
        <v>2811</v>
      </c>
      <c r="C635" t="s">
        <v>1129</v>
      </c>
      <c r="E635" t="s">
        <v>2816</v>
      </c>
      <c r="F635" t="s">
        <v>2817</v>
      </c>
      <c r="G635" t="s">
        <v>2818</v>
      </c>
      <c r="H635">
        <v>20942913</v>
      </c>
      <c r="I635" t="str">
        <f>HYPERLINK("bbg://screens/bbls%20DD%20X1Q6O42I5HO2","BBLS DD X1Q6O42I5HO2")</f>
        <v>BBLS DD X1Q6O42I5HO2</v>
      </c>
    </row>
    <row r="636" spans="1:9" x14ac:dyDescent="0.25">
      <c r="A636" t="s">
        <v>2819</v>
      </c>
      <c r="B636" t="s">
        <v>2820</v>
      </c>
      <c r="C636" t="s">
        <v>2821</v>
      </c>
      <c r="F636" t="s">
        <v>2822</v>
      </c>
      <c r="G636" t="s">
        <v>2823</v>
      </c>
      <c r="H636">
        <v>52951562</v>
      </c>
      <c r="I636" t="str">
        <f>HYPERLINK("bbg://screens/bbls%20DD%20X1Q6O41KDIO2","BBLS DD X1Q6O41KDIO2")</f>
        <v>BBLS DD X1Q6O41KDIO2</v>
      </c>
    </row>
    <row r="637" spans="1:9" x14ac:dyDescent="0.25">
      <c r="A637" t="s">
        <v>2824</v>
      </c>
      <c r="B637" t="s">
        <v>2825</v>
      </c>
      <c r="C637" t="s">
        <v>161</v>
      </c>
      <c r="F637" t="s">
        <v>2826</v>
      </c>
      <c r="G637" t="s">
        <v>2827</v>
      </c>
      <c r="H637">
        <v>53305333</v>
      </c>
      <c r="I637" t="str">
        <f>HYPERLINK("bbg://screens/bbls%20DD%20X1Q6O411MC82","BBLS DD X1Q6O411MC82")</f>
        <v>BBLS DD X1Q6O411MC82</v>
      </c>
    </row>
    <row r="638" spans="1:9" x14ac:dyDescent="0.25">
      <c r="A638" t="s">
        <v>2828</v>
      </c>
      <c r="B638" t="s">
        <v>2825</v>
      </c>
      <c r="C638" t="s">
        <v>161</v>
      </c>
      <c r="F638" t="s">
        <v>2826</v>
      </c>
      <c r="G638" t="s">
        <v>2829</v>
      </c>
      <c r="H638">
        <v>20048780</v>
      </c>
      <c r="I638" t="str">
        <f>HYPERLINK("bbg://screens/bbls%20DD%20X1Q6O411MC82","BBLS DD X1Q6O411MC82")</f>
        <v>BBLS DD X1Q6O411MC82</v>
      </c>
    </row>
    <row r="639" spans="1:9" x14ac:dyDescent="0.25">
      <c r="A639" t="s">
        <v>2830</v>
      </c>
      <c r="B639" t="s">
        <v>2831</v>
      </c>
      <c r="C639" t="s">
        <v>1317</v>
      </c>
      <c r="E639" t="s">
        <v>2832</v>
      </c>
      <c r="F639" t="s">
        <v>2833</v>
      </c>
      <c r="G639" t="s">
        <v>2834</v>
      </c>
      <c r="H639">
        <v>17354864</v>
      </c>
      <c r="I639" t="str">
        <f>HYPERLINK("bbg://screens/bbls%20DD%20X1Q6O49MR782","BBLS DD X1Q6O49MR782")</f>
        <v>BBLS DD X1Q6O49MR782</v>
      </c>
    </row>
    <row r="640" spans="1:9" x14ac:dyDescent="0.25">
      <c r="A640" t="s">
        <v>2835</v>
      </c>
      <c r="B640" t="s">
        <v>2836</v>
      </c>
      <c r="C640" t="s">
        <v>309</v>
      </c>
      <c r="E640" t="s">
        <v>2837</v>
      </c>
      <c r="F640" t="s">
        <v>2838</v>
      </c>
      <c r="G640" t="s">
        <v>2839</v>
      </c>
      <c r="H640">
        <v>7661434</v>
      </c>
      <c r="I640" t="str">
        <f>HYPERLINK("bbg://screens/bbls%20DD%20X1Q6O3UNG0O2","BBLS DD X1Q6O3UNG0O2")</f>
        <v>BBLS DD X1Q6O3UNG0O2</v>
      </c>
    </row>
    <row r="641" spans="1:9" x14ac:dyDescent="0.25">
      <c r="A641" t="s">
        <v>2840</v>
      </c>
      <c r="B641" t="s">
        <v>2836</v>
      </c>
      <c r="C641" t="s">
        <v>2841</v>
      </c>
      <c r="E641" t="s">
        <v>2842</v>
      </c>
      <c r="F641" t="s">
        <v>2843</v>
      </c>
      <c r="G641" t="s">
        <v>2844</v>
      </c>
      <c r="H641">
        <v>65406096</v>
      </c>
      <c r="I641" t="str">
        <f>HYPERLINK("bbg://screens/bbls%20DD%20X1Q6O3UK4M82","BBLS DD X1Q6O3UK4M82")</f>
        <v>BBLS DD X1Q6O3UK4M82</v>
      </c>
    </row>
    <row r="642" spans="1:9" x14ac:dyDescent="0.25">
      <c r="A642" t="s">
        <v>2845</v>
      </c>
      <c r="B642" t="s">
        <v>2846</v>
      </c>
      <c r="C642" t="s">
        <v>864</v>
      </c>
      <c r="D642" t="s">
        <v>2008</v>
      </c>
      <c r="E642" t="s">
        <v>2847</v>
      </c>
      <c r="F642" t="s">
        <v>2709</v>
      </c>
      <c r="G642" t="s">
        <v>2848</v>
      </c>
      <c r="H642">
        <v>34966895</v>
      </c>
      <c r="I642" t="str">
        <f>HYPERLINK("bbg://screens/bbls%20DD%20X1Q6O3UHUM82","BBLS DD X1Q6O3UHUM82")</f>
        <v>BBLS DD X1Q6O3UHUM82</v>
      </c>
    </row>
    <row r="643" spans="1:9" x14ac:dyDescent="0.25">
      <c r="A643" t="s">
        <v>2849</v>
      </c>
      <c r="B643" t="s">
        <v>2850</v>
      </c>
      <c r="C643" t="s">
        <v>368</v>
      </c>
      <c r="D643" t="s">
        <v>2851</v>
      </c>
      <c r="F643" t="s">
        <v>1762</v>
      </c>
      <c r="G643" t="s">
        <v>2852</v>
      </c>
      <c r="H643">
        <v>31418605</v>
      </c>
      <c r="I643" t="str">
        <f>HYPERLINK("bbg://screens/bbls%20DD%20X1Q6O3U4S182","BBLS DD X1Q6O3U4S182")</f>
        <v>BBLS DD X1Q6O3U4S182</v>
      </c>
    </row>
    <row r="644" spans="1:9" x14ac:dyDescent="0.25">
      <c r="A644" t="s">
        <v>2853</v>
      </c>
      <c r="B644" t="s">
        <v>2854</v>
      </c>
      <c r="C644" t="s">
        <v>837</v>
      </c>
      <c r="D644" t="s">
        <v>2855</v>
      </c>
      <c r="E644" t="s">
        <v>2856</v>
      </c>
      <c r="F644" t="s">
        <v>2857</v>
      </c>
      <c r="G644" t="s">
        <v>2858</v>
      </c>
      <c r="H644">
        <v>34842572</v>
      </c>
      <c r="I644" t="str">
        <f>HYPERLINK("bbg://screens/bbls%20DD%20X1Q6O3SUCOO2","BBLS DD X1Q6O3SUCOO2")</f>
        <v>BBLS DD X1Q6O3SUCOO2</v>
      </c>
    </row>
    <row r="645" spans="1:9" x14ac:dyDescent="0.25">
      <c r="A645" t="s">
        <v>2859</v>
      </c>
      <c r="B645" t="s">
        <v>2860</v>
      </c>
      <c r="C645" t="s">
        <v>2861</v>
      </c>
      <c r="D645" t="s">
        <v>572</v>
      </c>
      <c r="F645" t="s">
        <v>2862</v>
      </c>
      <c r="G645" t="s">
        <v>2863</v>
      </c>
      <c r="H645">
        <v>28949589</v>
      </c>
      <c r="I645" t="str">
        <f>HYPERLINK("bbg://screens/bbls%20DD%20X1Q6O3RQRL82","BBLS DD X1Q6O3RQRL82")</f>
        <v>BBLS DD X1Q6O3RQRL82</v>
      </c>
    </row>
    <row r="646" spans="1:9" x14ac:dyDescent="0.25">
      <c r="A646" t="s">
        <v>2864</v>
      </c>
      <c r="B646" t="s">
        <v>2865</v>
      </c>
      <c r="C646" t="s">
        <v>563</v>
      </c>
      <c r="D646" t="s">
        <v>2650</v>
      </c>
      <c r="E646" t="s">
        <v>1697</v>
      </c>
      <c r="F646" t="s">
        <v>2866</v>
      </c>
      <c r="G646" t="s">
        <v>2867</v>
      </c>
      <c r="H646">
        <v>36380834</v>
      </c>
      <c r="I646" t="str">
        <f>HYPERLINK("bbg://screens/bbls%20DD%20X1Q6O3R2R782","BBLS DD X1Q6O3R2R782")</f>
        <v>BBLS DD X1Q6O3R2R782</v>
      </c>
    </row>
    <row r="647" spans="1:9" x14ac:dyDescent="0.25">
      <c r="A647" t="s">
        <v>2868</v>
      </c>
      <c r="B647" t="s">
        <v>2869</v>
      </c>
      <c r="C647" t="s">
        <v>511</v>
      </c>
      <c r="F647" t="s">
        <v>2870</v>
      </c>
      <c r="G647" t="s">
        <v>2871</v>
      </c>
      <c r="H647">
        <v>19887153</v>
      </c>
      <c r="I647" t="str">
        <f>HYPERLINK("bbg://screens/bbls%20DD%20X1Q6O3QQFIO2","BBLS DD X1Q6O3QQFIO2")</f>
        <v>BBLS DD X1Q6O3QQFIO2</v>
      </c>
    </row>
    <row r="648" spans="1:9" x14ac:dyDescent="0.25">
      <c r="A648" t="s">
        <v>2872</v>
      </c>
      <c r="B648" t="s">
        <v>2873</v>
      </c>
      <c r="C648" t="s">
        <v>260</v>
      </c>
      <c r="D648" t="s">
        <v>2874</v>
      </c>
      <c r="E648" t="s">
        <v>2875</v>
      </c>
      <c r="F648" t="s">
        <v>2876</v>
      </c>
      <c r="G648" t="s">
        <v>2877</v>
      </c>
      <c r="H648">
        <v>103633</v>
      </c>
      <c r="I648" t="str">
        <f>HYPERLINK("bbg://screens/bbls%20DD%20X1Q6O3PAS4O2","BBLS DD X1Q6O3PAS4O2")</f>
        <v>BBLS DD X1Q6O3PAS4O2</v>
      </c>
    </row>
    <row r="649" spans="1:9" x14ac:dyDescent="0.25">
      <c r="A649" t="s">
        <v>2878</v>
      </c>
      <c r="B649" t="s">
        <v>2873</v>
      </c>
      <c r="C649" t="s">
        <v>1717</v>
      </c>
      <c r="D649" t="s">
        <v>1269</v>
      </c>
      <c r="E649" t="s">
        <v>2879</v>
      </c>
      <c r="F649" t="s">
        <v>2880</v>
      </c>
      <c r="G649" t="s">
        <v>2881</v>
      </c>
      <c r="H649">
        <v>57583120</v>
      </c>
      <c r="I649" t="str">
        <f>HYPERLINK("bbg://screens/bbls%20DD%20X1Q6O3P4J182","BBLS DD X1Q6O3P4J182")</f>
        <v>BBLS DD X1Q6O3P4J182</v>
      </c>
    </row>
    <row r="650" spans="1:9" x14ac:dyDescent="0.25">
      <c r="A650" t="s">
        <v>2882</v>
      </c>
      <c r="B650" t="s">
        <v>2883</v>
      </c>
      <c r="C650" t="s">
        <v>1062</v>
      </c>
      <c r="E650" t="s">
        <v>2884</v>
      </c>
      <c r="F650" t="s">
        <v>2885</v>
      </c>
      <c r="G650" t="s">
        <v>2886</v>
      </c>
      <c r="H650">
        <v>65204055</v>
      </c>
      <c r="I650" t="str">
        <f>HYPERLINK("bbg://screens/bbls%20DD%20X1Q6O3P2G1O2","BBLS DD X1Q6O3P2G1O2")</f>
        <v>BBLS DD X1Q6O3P2G1O2</v>
      </c>
    </row>
    <row r="651" spans="1:9" x14ac:dyDescent="0.25">
      <c r="A651" t="s">
        <v>155</v>
      </c>
      <c r="B651" t="s">
        <v>2883</v>
      </c>
      <c r="C651" t="s">
        <v>157</v>
      </c>
      <c r="D651" t="s">
        <v>2887</v>
      </c>
      <c r="E651" t="s">
        <v>526</v>
      </c>
      <c r="F651" t="s">
        <v>2888</v>
      </c>
      <c r="G651" t="s">
        <v>159</v>
      </c>
      <c r="H651">
        <v>65790895</v>
      </c>
      <c r="I651" t="str">
        <f>HYPERLINK("bbg://screens/bbls%20DD%20X1Q6O3P2HO82","BBLS DD X1Q6O3P2HO82")</f>
        <v>BBLS DD X1Q6O3P2HO82</v>
      </c>
    </row>
    <row r="652" spans="1:9" x14ac:dyDescent="0.25">
      <c r="A652" t="s">
        <v>2889</v>
      </c>
      <c r="B652" t="s">
        <v>2890</v>
      </c>
      <c r="C652" t="s">
        <v>2891</v>
      </c>
      <c r="E652" t="s">
        <v>2892</v>
      </c>
      <c r="F652" t="s">
        <v>2893</v>
      </c>
      <c r="G652" t="s">
        <v>2894</v>
      </c>
      <c r="H652">
        <v>65145171</v>
      </c>
      <c r="I652" t="str">
        <f>HYPERLINK("bbg://screens/bbls%20DD%20X1Q6O3N422O2","BBLS DD X1Q6O3N422O2")</f>
        <v>BBLS DD X1Q6O3N422O2</v>
      </c>
    </row>
    <row r="653" spans="1:9" x14ac:dyDescent="0.25">
      <c r="A653" t="s">
        <v>2895</v>
      </c>
      <c r="B653" t="s">
        <v>2890</v>
      </c>
      <c r="C653" t="s">
        <v>728</v>
      </c>
      <c r="D653" t="s">
        <v>2896</v>
      </c>
      <c r="E653" t="s">
        <v>2897</v>
      </c>
      <c r="F653" t="s">
        <v>2898</v>
      </c>
      <c r="G653" t="s">
        <v>2899</v>
      </c>
      <c r="H653">
        <v>36352761</v>
      </c>
      <c r="I653" t="str">
        <f>HYPERLINK("bbg://screens/bbls%20DD%20X1Q6O3NC99O2","BBLS DD X1Q6O3NC99O2")</f>
        <v>BBLS DD X1Q6O3NC99O2</v>
      </c>
    </row>
    <row r="654" spans="1:9" x14ac:dyDescent="0.25">
      <c r="A654" t="s">
        <v>2900</v>
      </c>
      <c r="B654" t="s">
        <v>2901</v>
      </c>
      <c r="C654" t="s">
        <v>909</v>
      </c>
      <c r="D654" t="s">
        <v>2902</v>
      </c>
      <c r="E654" t="s">
        <v>170</v>
      </c>
      <c r="F654" t="s">
        <v>2903</v>
      </c>
      <c r="G654" t="s">
        <v>2904</v>
      </c>
      <c r="H654">
        <v>59844148</v>
      </c>
      <c r="I654" t="str">
        <f>HYPERLINK("bbg://screens/bbls%20DD%20X1Q6O3LP5FO2","BBLS DD X1Q6O3LP5FO2")</f>
        <v>BBLS DD X1Q6O3LP5FO2</v>
      </c>
    </row>
    <row r="655" spans="1:9" x14ac:dyDescent="0.25">
      <c r="A655" t="s">
        <v>2905</v>
      </c>
      <c r="B655" t="s">
        <v>2906</v>
      </c>
      <c r="C655" t="s">
        <v>1092</v>
      </c>
      <c r="E655" t="s">
        <v>2907</v>
      </c>
      <c r="F655" t="s">
        <v>2908</v>
      </c>
      <c r="G655" t="s">
        <v>2909</v>
      </c>
      <c r="H655">
        <v>65091030</v>
      </c>
      <c r="I655" t="str">
        <f>HYPERLINK("bbg://screens/bbls%20DD%20X1Q6O3LCUQ82","BBLS DD X1Q6O3LCUQ82")</f>
        <v>BBLS DD X1Q6O3LCUQ82</v>
      </c>
    </row>
    <row r="656" spans="1:9" x14ac:dyDescent="0.25">
      <c r="A656" t="s">
        <v>2910</v>
      </c>
      <c r="B656" t="s">
        <v>2911</v>
      </c>
      <c r="C656" t="s">
        <v>368</v>
      </c>
      <c r="F656" t="s">
        <v>2912</v>
      </c>
      <c r="G656" t="s">
        <v>2913</v>
      </c>
      <c r="H656">
        <v>65077071</v>
      </c>
      <c r="I656" t="str">
        <f>HYPERLINK("bbg://screens/bbls%20DD%20X1Q6O3L1IOO2","BBLS DD X1Q6O3L1IOO2")</f>
        <v>BBLS DD X1Q6O3L1IOO2</v>
      </c>
    </row>
    <row r="657" spans="1:9" x14ac:dyDescent="0.25">
      <c r="A657" t="s">
        <v>2914</v>
      </c>
      <c r="B657" t="s">
        <v>2915</v>
      </c>
      <c r="C657" t="s">
        <v>309</v>
      </c>
      <c r="D657" t="s">
        <v>1892</v>
      </c>
      <c r="E657" t="s">
        <v>2916</v>
      </c>
      <c r="F657" t="s">
        <v>2917</v>
      </c>
      <c r="G657" t="s">
        <v>2918</v>
      </c>
      <c r="H657">
        <v>10925213</v>
      </c>
      <c r="I657" t="str">
        <f>HYPERLINK("bbg://screens/bbls%20DD%20X1Q6O3JURDO2","BBLS DD X1Q6O3JURDO2")</f>
        <v>BBLS DD X1Q6O3JURDO2</v>
      </c>
    </row>
    <row r="658" spans="1:9" x14ac:dyDescent="0.25">
      <c r="A658" t="s">
        <v>2919</v>
      </c>
      <c r="B658" t="s">
        <v>2920</v>
      </c>
      <c r="C658" t="s">
        <v>177</v>
      </c>
      <c r="D658" t="s">
        <v>2448</v>
      </c>
      <c r="E658" t="s">
        <v>2921</v>
      </c>
      <c r="F658" t="s">
        <v>2922</v>
      </c>
      <c r="G658" t="s">
        <v>2923</v>
      </c>
      <c r="H658">
        <v>171008</v>
      </c>
      <c r="I658" t="str">
        <f>HYPERLINK("bbg://screens/bbls%20DD%20X1Q6O3J68682","BBLS DD X1Q6O3J68682")</f>
        <v>BBLS DD X1Q6O3J68682</v>
      </c>
    </row>
    <row r="659" spans="1:9" x14ac:dyDescent="0.25">
      <c r="A659" t="s">
        <v>2924</v>
      </c>
      <c r="B659" t="s">
        <v>2920</v>
      </c>
      <c r="C659" t="s">
        <v>2925</v>
      </c>
      <c r="D659" t="s">
        <v>2619</v>
      </c>
      <c r="E659" t="s">
        <v>2926</v>
      </c>
      <c r="F659" t="s">
        <v>2927</v>
      </c>
      <c r="G659" t="s">
        <v>2928</v>
      </c>
      <c r="H659">
        <v>65014077</v>
      </c>
      <c r="I659" t="str">
        <f>HYPERLINK("bbg://screens/bbls%20DD%20X1Q6O3J6CA82","BBLS DD X1Q6O3J6CA82")</f>
        <v>BBLS DD X1Q6O3J6CA82</v>
      </c>
    </row>
    <row r="660" spans="1:9" x14ac:dyDescent="0.25">
      <c r="A660" t="s">
        <v>2929</v>
      </c>
      <c r="B660" t="s">
        <v>2930</v>
      </c>
      <c r="C660" t="s">
        <v>2931</v>
      </c>
      <c r="E660" t="s">
        <v>2932</v>
      </c>
      <c r="F660" t="s">
        <v>2933</v>
      </c>
      <c r="G660" t="s">
        <v>2934</v>
      </c>
      <c r="H660">
        <v>7602662</v>
      </c>
      <c r="I660" t="str">
        <f>HYPERLINK("bbg://screens/bbls%20DD%20X1Q6O3H86882","BBLS DD X1Q6O3H86882")</f>
        <v>BBLS DD X1Q6O3H86882</v>
      </c>
    </row>
    <row r="661" spans="1:9" x14ac:dyDescent="0.25">
      <c r="A661" t="s">
        <v>2935</v>
      </c>
      <c r="B661" t="s">
        <v>2930</v>
      </c>
      <c r="C661" t="s">
        <v>221</v>
      </c>
      <c r="D661" t="s">
        <v>2548</v>
      </c>
      <c r="E661" t="s">
        <v>2936</v>
      </c>
      <c r="F661" t="s">
        <v>2937</v>
      </c>
      <c r="G661" t="s">
        <v>2938</v>
      </c>
      <c r="H661">
        <v>7612279</v>
      </c>
      <c r="I661" t="str">
        <f>HYPERLINK("bbg://screens/bbls%20DD%20X1Q6O3H8QS82","BBLS DD X1Q6O3H8QS82")</f>
        <v>BBLS DD X1Q6O3H8QS82</v>
      </c>
    </row>
    <row r="662" spans="1:9" x14ac:dyDescent="0.25">
      <c r="A662" t="s">
        <v>2939</v>
      </c>
      <c r="B662" t="s">
        <v>2930</v>
      </c>
      <c r="C662" t="s">
        <v>18</v>
      </c>
      <c r="E662" t="s">
        <v>2940</v>
      </c>
      <c r="F662" t="s">
        <v>2941</v>
      </c>
      <c r="G662" t="s">
        <v>2942</v>
      </c>
      <c r="H662">
        <v>28677961</v>
      </c>
      <c r="I662" t="str">
        <f>HYPERLINK("bbg://screens/bbls%20DD%20X1Q6O3HFGA82","BBLS DD X1Q6O3HFGA82")</f>
        <v>BBLS DD X1Q6O3HFGA82</v>
      </c>
    </row>
    <row r="663" spans="1:9" x14ac:dyDescent="0.25">
      <c r="A663" t="s">
        <v>2943</v>
      </c>
      <c r="B663" t="s">
        <v>2944</v>
      </c>
      <c r="C663" t="s">
        <v>515</v>
      </c>
      <c r="E663" t="s">
        <v>2945</v>
      </c>
      <c r="F663" t="s">
        <v>2946</v>
      </c>
      <c r="G663" t="s">
        <v>2947</v>
      </c>
      <c r="H663">
        <v>64932262</v>
      </c>
      <c r="I663" t="str">
        <f>HYPERLINK("bbg://screens/bbls%20DD%20X1Q6O3GB7L82","BBLS DD X1Q6O3GB7L82")</f>
        <v>BBLS DD X1Q6O3GB7L82</v>
      </c>
    </row>
    <row r="664" spans="1:9" x14ac:dyDescent="0.25">
      <c r="A664" t="s">
        <v>2948</v>
      </c>
      <c r="B664" t="s">
        <v>2949</v>
      </c>
      <c r="C664" t="s">
        <v>909</v>
      </c>
      <c r="F664" t="s">
        <v>2950</v>
      </c>
      <c r="G664" t="s">
        <v>2951</v>
      </c>
      <c r="H664">
        <v>39235977</v>
      </c>
      <c r="I664" t="str">
        <f>HYPERLINK("bbg://screens/bbls%20DD%20X1Q6O3FL74O2","BBLS DD X1Q6O3FL74O2")</f>
        <v>BBLS DD X1Q6O3FL74O2</v>
      </c>
    </row>
    <row r="665" spans="1:9" x14ac:dyDescent="0.25">
      <c r="A665" t="s">
        <v>2952</v>
      </c>
      <c r="B665" t="s">
        <v>2953</v>
      </c>
      <c r="C665" t="s">
        <v>735</v>
      </c>
      <c r="D665" t="s">
        <v>2954</v>
      </c>
      <c r="E665" t="s">
        <v>2955</v>
      </c>
      <c r="F665" t="s">
        <v>2956</v>
      </c>
      <c r="G665" t="s">
        <v>2957</v>
      </c>
      <c r="H665">
        <v>62292845</v>
      </c>
      <c r="I665" t="str">
        <f>HYPERLINK("bbg://screens/bbls%20DD%20X1Q6O3ERVM82","BBLS DD X1Q6O3ERVM82")</f>
        <v>BBLS DD X1Q6O3ERVM82</v>
      </c>
    </row>
    <row r="666" spans="1:9" x14ac:dyDescent="0.25">
      <c r="A666" t="s">
        <v>2958</v>
      </c>
      <c r="B666" t="s">
        <v>2959</v>
      </c>
      <c r="C666" t="s">
        <v>18</v>
      </c>
      <c r="D666" t="s">
        <v>1705</v>
      </c>
      <c r="E666" t="s">
        <v>2960</v>
      </c>
      <c r="F666" t="s">
        <v>2961</v>
      </c>
      <c r="G666" t="s">
        <v>2962</v>
      </c>
      <c r="H666">
        <v>9839573</v>
      </c>
      <c r="I666" t="str">
        <f>HYPERLINK("bbg://screens/bbls%20DD%20X1Q6O3ELCQO2","BBLS DD X1Q6O3ELCQO2")</f>
        <v>BBLS DD X1Q6O3ELCQO2</v>
      </c>
    </row>
    <row r="667" spans="1:9" x14ac:dyDescent="0.25">
      <c r="A667" t="s">
        <v>2963</v>
      </c>
      <c r="B667" t="s">
        <v>2959</v>
      </c>
      <c r="C667" t="s">
        <v>881</v>
      </c>
      <c r="G667" t="s">
        <v>2964</v>
      </c>
      <c r="H667">
        <v>64870666</v>
      </c>
      <c r="I667" t="str">
        <f>HYPERLINK("bbg://screens/bbls%20DD%20X1Q6O3ENDTO2","BBLS DD X1Q6O3ENDTO2")</f>
        <v>BBLS DD X1Q6O3ENDTO2</v>
      </c>
    </row>
    <row r="668" spans="1:9" x14ac:dyDescent="0.25">
      <c r="A668" t="s">
        <v>2965</v>
      </c>
      <c r="B668" t="s">
        <v>2966</v>
      </c>
      <c r="C668" t="s">
        <v>192</v>
      </c>
      <c r="D668" t="s">
        <v>2967</v>
      </c>
      <c r="E668" t="s">
        <v>2968</v>
      </c>
      <c r="F668" t="s">
        <v>2969</v>
      </c>
      <c r="G668" t="s">
        <v>2970</v>
      </c>
      <c r="H668">
        <v>11534094</v>
      </c>
      <c r="I668" t="str">
        <f>HYPERLINK("bbg://screens/bbls%20DD%20X1Q6O3DVV382","BBLS DD X1Q6O3DVV382")</f>
        <v>BBLS DD X1Q6O3DVV382</v>
      </c>
    </row>
    <row r="669" spans="1:9" x14ac:dyDescent="0.25">
      <c r="A669" t="s">
        <v>2971</v>
      </c>
      <c r="B669" t="s">
        <v>2972</v>
      </c>
      <c r="C669" t="s">
        <v>899</v>
      </c>
      <c r="D669" t="s">
        <v>2656</v>
      </c>
      <c r="E669" t="s">
        <v>2973</v>
      </c>
      <c r="F669" t="s">
        <v>2974</v>
      </c>
      <c r="G669" t="s">
        <v>2975</v>
      </c>
      <c r="H669">
        <v>13756221</v>
      </c>
      <c r="I669" t="str">
        <f>HYPERLINK("bbg://screens/bbls%20DD%20X1Q6O3DN1SO2","BBLS DD X1Q6O3DN1SO2")</f>
        <v>BBLS DD X1Q6O3DN1SO2</v>
      </c>
    </row>
    <row r="670" spans="1:9" x14ac:dyDescent="0.25">
      <c r="A670" t="s">
        <v>2976</v>
      </c>
      <c r="B670" t="s">
        <v>2972</v>
      </c>
      <c r="C670" t="s">
        <v>453</v>
      </c>
      <c r="D670" t="s">
        <v>2977</v>
      </c>
      <c r="E670" t="s">
        <v>2978</v>
      </c>
      <c r="F670" t="s">
        <v>2979</v>
      </c>
      <c r="G670" t="s">
        <v>2980</v>
      </c>
      <c r="H670">
        <v>20147721</v>
      </c>
      <c r="I670" t="str">
        <f>HYPERLINK("bbg://screens/bbls%20DD%20X1Q6O3DN30O2","BBLS DD X1Q6O3DN30O2")</f>
        <v>BBLS DD X1Q6O3DN30O2</v>
      </c>
    </row>
    <row r="671" spans="1:9" x14ac:dyDescent="0.25">
      <c r="A671" t="s">
        <v>2981</v>
      </c>
      <c r="B671" t="s">
        <v>2982</v>
      </c>
      <c r="C671" t="s">
        <v>1135</v>
      </c>
      <c r="E671" t="s">
        <v>2983</v>
      </c>
      <c r="F671" t="s">
        <v>2984</v>
      </c>
      <c r="G671" t="s">
        <v>2985</v>
      </c>
      <c r="H671">
        <v>64821557</v>
      </c>
      <c r="I671" t="str">
        <f>HYPERLINK("bbg://screens/bbls%20DD%20X1Q6O3DC7A82","BBLS DD X1Q6O3DC7A82")</f>
        <v>BBLS DD X1Q6O3DC7A82</v>
      </c>
    </row>
    <row r="672" spans="1:9" x14ac:dyDescent="0.25">
      <c r="A672" t="s">
        <v>2986</v>
      </c>
      <c r="B672" t="s">
        <v>2987</v>
      </c>
      <c r="C672" t="s">
        <v>757</v>
      </c>
      <c r="E672" t="s">
        <v>2988</v>
      </c>
      <c r="F672" t="s">
        <v>2989</v>
      </c>
      <c r="G672" t="s">
        <v>2990</v>
      </c>
      <c r="H672">
        <v>64815016</v>
      </c>
      <c r="I672" t="str">
        <f>HYPERLINK("bbg://screens/bbls%20DD%20X1Q6O3D4EH82","BBLS DD X1Q6O3D4EH82")</f>
        <v>BBLS DD X1Q6O3D4EH82</v>
      </c>
    </row>
    <row r="673" spans="1:9" x14ac:dyDescent="0.25">
      <c r="A673" t="s">
        <v>2991</v>
      </c>
      <c r="B673" t="s">
        <v>2992</v>
      </c>
      <c r="C673" t="s">
        <v>909</v>
      </c>
      <c r="E673" t="s">
        <v>2993</v>
      </c>
      <c r="F673" t="s">
        <v>2994</v>
      </c>
      <c r="G673" t="s">
        <v>2995</v>
      </c>
      <c r="H673">
        <v>47936645</v>
      </c>
      <c r="I673" t="str">
        <f>HYPERLINK("bbg://screens/bbls%20DD%20X1Q6O3CJGQ82","BBLS DD X1Q6O3CJGQ82")</f>
        <v>BBLS DD X1Q6O3CJGQ82</v>
      </c>
    </row>
    <row r="674" spans="1:9" x14ac:dyDescent="0.25">
      <c r="A674" t="s">
        <v>2996</v>
      </c>
      <c r="B674" t="s">
        <v>2997</v>
      </c>
      <c r="C674" t="s">
        <v>1317</v>
      </c>
      <c r="D674" t="s">
        <v>2998</v>
      </c>
      <c r="E674" t="s">
        <v>2999</v>
      </c>
      <c r="F674" t="s">
        <v>454</v>
      </c>
      <c r="G674" t="s">
        <v>3000</v>
      </c>
      <c r="H674">
        <v>105881</v>
      </c>
      <c r="I674" t="str">
        <f>HYPERLINK("bbg://screens/bbls%20DD%20X1Q6O3BL1H82","BBLS DD X1Q6O3BL1H82")</f>
        <v>BBLS DD X1Q6O3BL1H82</v>
      </c>
    </row>
    <row r="675" spans="1:9" x14ac:dyDescent="0.25">
      <c r="A675" t="s">
        <v>3001</v>
      </c>
      <c r="B675" t="s">
        <v>3002</v>
      </c>
      <c r="C675" t="s">
        <v>368</v>
      </c>
      <c r="D675" t="s">
        <v>3003</v>
      </c>
      <c r="E675" t="s">
        <v>3004</v>
      </c>
      <c r="F675" t="s">
        <v>3005</v>
      </c>
      <c r="G675" t="s">
        <v>3006</v>
      </c>
      <c r="H675">
        <v>15093012</v>
      </c>
      <c r="I675" t="str">
        <f>HYPERLINK("bbg://screens/bbls%20DD%20X1Q6O3BDBO82","BBLS DD X1Q6O3BDBO82")</f>
        <v>BBLS DD X1Q6O3BDBO82</v>
      </c>
    </row>
    <row r="676" spans="1:9" x14ac:dyDescent="0.25">
      <c r="A676" t="s">
        <v>3007</v>
      </c>
      <c r="B676" t="s">
        <v>3008</v>
      </c>
      <c r="C676" t="s">
        <v>909</v>
      </c>
      <c r="D676" t="s">
        <v>3009</v>
      </c>
      <c r="G676" t="s">
        <v>3010</v>
      </c>
      <c r="H676">
        <v>9455628</v>
      </c>
      <c r="I676" t="str">
        <f>HYPERLINK("bbg://screens/bbls%20DD%20X1Q6O3AK9R82","BBLS DD X1Q6O3AK9R82")</f>
        <v>BBLS DD X1Q6O3AK9R82</v>
      </c>
    </row>
    <row r="677" spans="1:9" x14ac:dyDescent="0.25">
      <c r="A677" t="s">
        <v>3011</v>
      </c>
      <c r="B677" t="s">
        <v>3012</v>
      </c>
      <c r="C677" t="s">
        <v>423</v>
      </c>
      <c r="D677" t="s">
        <v>3013</v>
      </c>
      <c r="E677" t="s">
        <v>3014</v>
      </c>
      <c r="F677" t="s">
        <v>3015</v>
      </c>
      <c r="G677" t="s">
        <v>3016</v>
      </c>
      <c r="H677">
        <v>33579864</v>
      </c>
      <c r="I677" t="str">
        <f>HYPERLINK("bbg://screens/bbls%20DD%20X1Q6O3A7VM82","BBLS DD X1Q6O3A7VM82")</f>
        <v>BBLS DD X1Q6O3A7VM82</v>
      </c>
    </row>
    <row r="678" spans="1:9" x14ac:dyDescent="0.25">
      <c r="A678" t="s">
        <v>3017</v>
      </c>
      <c r="B678" t="s">
        <v>3012</v>
      </c>
      <c r="C678" t="s">
        <v>246</v>
      </c>
      <c r="D678" t="s">
        <v>1394</v>
      </c>
      <c r="E678" t="s">
        <v>3018</v>
      </c>
      <c r="F678" t="s">
        <v>3019</v>
      </c>
      <c r="G678" t="s">
        <v>3020</v>
      </c>
      <c r="H678">
        <v>56988211</v>
      </c>
      <c r="I678" t="str">
        <f>HYPERLINK("bbg://screens/bbls%20DD%20X1Q6O39UIIO2","BBLS DD X1Q6O39UIIO2")</f>
        <v>BBLS DD X1Q6O39UIIO2</v>
      </c>
    </row>
    <row r="679" spans="1:9" x14ac:dyDescent="0.25">
      <c r="A679" t="s">
        <v>3021</v>
      </c>
      <c r="B679" t="s">
        <v>3022</v>
      </c>
      <c r="C679" t="s">
        <v>423</v>
      </c>
      <c r="D679" t="s">
        <v>1690</v>
      </c>
      <c r="E679" t="s">
        <v>3023</v>
      </c>
      <c r="F679" t="s">
        <v>3024</v>
      </c>
      <c r="G679" t="s">
        <v>3025</v>
      </c>
      <c r="H679">
        <v>17711856</v>
      </c>
      <c r="I679" t="str">
        <f>HYPERLINK("bbg://screens/bbls%20DD%20X1Q6O38BMUO2","BBLS DD X1Q6O38BMUO2")</f>
        <v>BBLS DD X1Q6O38BMUO2</v>
      </c>
    </row>
    <row r="680" spans="1:9" x14ac:dyDescent="0.25">
      <c r="A680" t="s">
        <v>3026</v>
      </c>
      <c r="B680" t="s">
        <v>3022</v>
      </c>
      <c r="C680" t="s">
        <v>3027</v>
      </c>
      <c r="D680" t="s">
        <v>3028</v>
      </c>
      <c r="E680" t="s">
        <v>3029</v>
      </c>
      <c r="F680" t="s">
        <v>525</v>
      </c>
      <c r="G680" t="s">
        <v>3030</v>
      </c>
      <c r="H680">
        <v>39598838</v>
      </c>
      <c r="I680" t="str">
        <f>HYPERLINK("bbg://screens/bbls%20DD%20X1Q6O38E3082","BBLS DD X1Q6O38E3082")</f>
        <v>BBLS DD X1Q6O38E3082</v>
      </c>
    </row>
    <row r="681" spans="1:9" x14ac:dyDescent="0.25">
      <c r="A681" t="s">
        <v>3031</v>
      </c>
      <c r="B681" t="s">
        <v>3032</v>
      </c>
      <c r="C681" t="s">
        <v>2508</v>
      </c>
      <c r="E681" t="s">
        <v>3033</v>
      </c>
      <c r="F681" t="s">
        <v>3034</v>
      </c>
      <c r="G681" t="s">
        <v>3035</v>
      </c>
      <c r="H681">
        <v>9555532</v>
      </c>
      <c r="I681" t="str">
        <f>HYPERLINK("bbg://screens/bbls%20DD%20X1Q6O38229O2","BBLS DD X1Q6O38229O2")</f>
        <v>BBLS DD X1Q6O38229O2</v>
      </c>
    </row>
    <row r="682" spans="1:9" x14ac:dyDescent="0.25">
      <c r="A682" t="s">
        <v>3036</v>
      </c>
      <c r="B682" t="s">
        <v>3037</v>
      </c>
      <c r="C682" t="s">
        <v>51</v>
      </c>
      <c r="E682" t="s">
        <v>3038</v>
      </c>
      <c r="F682" t="s">
        <v>3039</v>
      </c>
      <c r="G682" t="s">
        <v>3040</v>
      </c>
      <c r="H682">
        <v>20118257</v>
      </c>
      <c r="I682" t="str">
        <f>HYPERLINK("bbg://screens/bbls%20DD%20X1Q6O35F2KO2","BBLS DD X1Q6O35F2KO2")</f>
        <v>BBLS DD X1Q6O35F2KO2</v>
      </c>
    </row>
    <row r="683" spans="1:9" x14ac:dyDescent="0.25">
      <c r="A683" t="s">
        <v>3041</v>
      </c>
      <c r="B683" t="s">
        <v>3042</v>
      </c>
      <c r="C683" t="s">
        <v>2610</v>
      </c>
      <c r="D683" t="s">
        <v>2873</v>
      </c>
      <c r="E683" t="s">
        <v>3043</v>
      </c>
      <c r="F683" t="s">
        <v>3044</v>
      </c>
      <c r="G683" t="s">
        <v>3045</v>
      </c>
      <c r="H683">
        <v>42518742</v>
      </c>
      <c r="I683" t="str">
        <f>HYPERLINK("bbg://screens/bbls%20DD%20X1Q6O35C2V82","BBLS DD X1Q6O35C2V82")</f>
        <v>BBLS DD X1Q6O35C2V82</v>
      </c>
    </row>
    <row r="684" spans="1:9" x14ac:dyDescent="0.25">
      <c r="A684" t="s">
        <v>3046</v>
      </c>
      <c r="B684" t="s">
        <v>3047</v>
      </c>
      <c r="C684" t="s">
        <v>177</v>
      </c>
      <c r="E684" t="s">
        <v>3048</v>
      </c>
      <c r="F684" t="s">
        <v>3049</v>
      </c>
      <c r="G684" t="s">
        <v>3050</v>
      </c>
      <c r="H684">
        <v>19654061</v>
      </c>
      <c r="I684" t="str">
        <f>HYPERLINK("bbg://screens/bbls%20DD%20X1Q6O33BCVO2","BBLS DD X1Q6O33BCVO2")</f>
        <v>BBLS DD X1Q6O33BCVO2</v>
      </c>
    </row>
    <row r="685" spans="1:9" x14ac:dyDescent="0.25">
      <c r="A685" t="s">
        <v>3051</v>
      </c>
      <c r="B685" t="s">
        <v>3052</v>
      </c>
      <c r="C685" t="s">
        <v>909</v>
      </c>
      <c r="D685" t="s">
        <v>2982</v>
      </c>
      <c r="E685" t="s">
        <v>3053</v>
      </c>
      <c r="F685" t="s">
        <v>3054</v>
      </c>
      <c r="G685" t="s">
        <v>3055</v>
      </c>
      <c r="H685">
        <v>35638167</v>
      </c>
      <c r="I685" t="str">
        <f>HYPERLINK("bbg://screens/bbls%20DD%20X1Q6O33A5QO2","BBLS DD X1Q6O33A5QO2")</f>
        <v>BBLS DD X1Q6O33A5QO2</v>
      </c>
    </row>
    <row r="686" spans="1:9" x14ac:dyDescent="0.25">
      <c r="A686" t="s">
        <v>3056</v>
      </c>
      <c r="B686" t="s">
        <v>3057</v>
      </c>
      <c r="C686" t="s">
        <v>3058</v>
      </c>
      <c r="E686" t="s">
        <v>3059</v>
      </c>
      <c r="G686" t="s">
        <v>3060</v>
      </c>
      <c r="H686">
        <v>40069643</v>
      </c>
      <c r="I686" t="str">
        <f>HYPERLINK("bbg://screens/bbls%20DD%20X1Q6O2VVUT82","BBLS DD X1Q6O2VVUT82")</f>
        <v>BBLS DD X1Q6O2VVUT82</v>
      </c>
    </row>
    <row r="687" spans="1:9" x14ac:dyDescent="0.25">
      <c r="A687" t="s">
        <v>3061</v>
      </c>
      <c r="B687" t="s">
        <v>3062</v>
      </c>
      <c r="C687" t="s">
        <v>881</v>
      </c>
      <c r="D687" t="s">
        <v>2621</v>
      </c>
      <c r="E687" t="s">
        <v>3063</v>
      </c>
      <c r="F687" t="s">
        <v>3064</v>
      </c>
      <c r="G687" t="s">
        <v>3065</v>
      </c>
      <c r="H687">
        <v>30062247</v>
      </c>
      <c r="I687" t="str">
        <f>HYPERLINK("bbg://screens/bbls%20DD%20X1Q6O2VCCP82","BBLS DD X1Q6O2VCCP82")</f>
        <v>BBLS DD X1Q6O2VCCP82</v>
      </c>
    </row>
    <row r="688" spans="1:9" x14ac:dyDescent="0.25">
      <c r="A688" t="s">
        <v>3066</v>
      </c>
      <c r="B688" t="s">
        <v>3062</v>
      </c>
      <c r="C688" t="s">
        <v>169</v>
      </c>
      <c r="D688" t="s">
        <v>2873</v>
      </c>
      <c r="G688" t="s">
        <v>3067</v>
      </c>
      <c r="H688">
        <v>21695187</v>
      </c>
      <c r="I688" t="str">
        <f>HYPERLINK("bbg://screens/bbls%20DD%20X1Q6O2VC4L82","BBLS DD X1Q6O2VC4L82")</f>
        <v>BBLS DD X1Q6O2VC4L82</v>
      </c>
    </row>
    <row r="689" spans="1:9" x14ac:dyDescent="0.25">
      <c r="A689" t="s">
        <v>3068</v>
      </c>
      <c r="B689" t="s">
        <v>3069</v>
      </c>
      <c r="C689" t="s">
        <v>909</v>
      </c>
      <c r="D689" t="s">
        <v>3070</v>
      </c>
      <c r="E689" t="s">
        <v>3071</v>
      </c>
      <c r="F689" t="s">
        <v>3072</v>
      </c>
      <c r="G689" t="s">
        <v>3073</v>
      </c>
      <c r="H689">
        <v>29734832</v>
      </c>
      <c r="I689" t="str">
        <f>HYPERLINK("bbg://screens/bbls%20DD%20X1Q6O2VBO882","BBLS DD X1Q6O2VBO882")</f>
        <v>BBLS DD X1Q6O2VBO882</v>
      </c>
    </row>
    <row r="690" spans="1:9" x14ac:dyDescent="0.25">
      <c r="A690" t="s">
        <v>3074</v>
      </c>
      <c r="B690" t="s">
        <v>3075</v>
      </c>
      <c r="C690" t="s">
        <v>300</v>
      </c>
      <c r="E690" t="s">
        <v>3076</v>
      </c>
      <c r="F690" t="s">
        <v>3077</v>
      </c>
      <c r="G690" t="s">
        <v>3078</v>
      </c>
      <c r="H690">
        <v>38142835</v>
      </c>
      <c r="I690" t="str">
        <f>HYPERLINK("bbg://screens/bbls%20DD%20X1Q6O2V34H82","BBLS DD X1Q6O2V34H82")</f>
        <v>BBLS DD X1Q6O2V34H82</v>
      </c>
    </row>
    <row r="691" spans="1:9" x14ac:dyDescent="0.25">
      <c r="A691" t="s">
        <v>3079</v>
      </c>
      <c r="B691" t="s">
        <v>3080</v>
      </c>
      <c r="C691" t="s">
        <v>1317</v>
      </c>
      <c r="D691" t="s">
        <v>2746</v>
      </c>
      <c r="G691" t="s">
        <v>3081</v>
      </c>
      <c r="H691">
        <v>106089</v>
      </c>
      <c r="I691" t="str">
        <f>HYPERLINK("bbg://screens/bbls%20DD%20X1Q6O2QOHU82","BBLS DD X1Q6O2QOHU82")</f>
        <v>BBLS DD X1Q6O2QOHU82</v>
      </c>
    </row>
    <row r="692" spans="1:9" x14ac:dyDescent="0.25">
      <c r="A692" t="s">
        <v>3082</v>
      </c>
      <c r="B692" t="s">
        <v>3080</v>
      </c>
      <c r="C692" t="s">
        <v>942</v>
      </c>
      <c r="E692" t="s">
        <v>3083</v>
      </c>
      <c r="F692" t="s">
        <v>3084</v>
      </c>
      <c r="G692" t="s">
        <v>3085</v>
      </c>
      <c r="H692">
        <v>14408917</v>
      </c>
      <c r="I692" t="str">
        <f>HYPERLINK("bbg://screens/bbls%20DD%20X1Q6O2QOHS82","BBLS DD X1Q6O2QOHS82")</f>
        <v>BBLS DD X1Q6O2QOHS82</v>
      </c>
    </row>
    <row r="693" spans="1:9" x14ac:dyDescent="0.25">
      <c r="A693" t="s">
        <v>3086</v>
      </c>
      <c r="B693" t="s">
        <v>3087</v>
      </c>
      <c r="C693" t="s">
        <v>124</v>
      </c>
      <c r="D693" t="s">
        <v>3028</v>
      </c>
      <c r="E693" t="s">
        <v>3088</v>
      </c>
      <c r="F693" t="s">
        <v>3089</v>
      </c>
      <c r="G693" t="s">
        <v>3090</v>
      </c>
      <c r="H693">
        <v>9850345</v>
      </c>
      <c r="I693" t="str">
        <f>HYPERLINK("bbg://screens/bbls%20DD%20X1Q6O2PC4DO2","BBLS DD X1Q6O2PC4DO2")</f>
        <v>BBLS DD X1Q6O2PC4DO2</v>
      </c>
    </row>
    <row r="694" spans="1:9" x14ac:dyDescent="0.25">
      <c r="A694" t="s">
        <v>3091</v>
      </c>
      <c r="B694" t="s">
        <v>3087</v>
      </c>
      <c r="C694" t="s">
        <v>2003</v>
      </c>
      <c r="D694" t="s">
        <v>3009</v>
      </c>
      <c r="E694" t="s">
        <v>3092</v>
      </c>
      <c r="F694" t="s">
        <v>3093</v>
      </c>
      <c r="G694" t="s">
        <v>3094</v>
      </c>
      <c r="H694">
        <v>17549876</v>
      </c>
      <c r="I694" t="str">
        <f>HYPERLINK("bbg://screens/bbls%20DD%20X1Q6O2PBG082","BBLS DD X1Q6O2PBG082")</f>
        <v>BBLS DD X1Q6O2PBG082</v>
      </c>
    </row>
    <row r="695" spans="1:9" x14ac:dyDescent="0.25">
      <c r="A695" t="s">
        <v>3095</v>
      </c>
      <c r="B695" t="s">
        <v>3096</v>
      </c>
      <c r="C695" t="s">
        <v>678</v>
      </c>
      <c r="E695" t="s">
        <v>3097</v>
      </c>
      <c r="F695" t="s">
        <v>3098</v>
      </c>
      <c r="G695" t="s">
        <v>3099</v>
      </c>
      <c r="H695">
        <v>8218934</v>
      </c>
      <c r="I695" t="str">
        <f>HYPERLINK("bbg://screens/bbls%20DD%20X1Q6O2PB0JO2","BBLS DD X1Q6O2PB0JO2")</f>
        <v>BBLS DD X1Q6O2PB0JO2</v>
      </c>
    </row>
    <row r="696" spans="1:9" x14ac:dyDescent="0.25">
      <c r="A696" t="s">
        <v>3100</v>
      </c>
      <c r="B696" t="s">
        <v>3096</v>
      </c>
      <c r="C696" t="s">
        <v>309</v>
      </c>
      <c r="F696" t="s">
        <v>3101</v>
      </c>
      <c r="G696" t="s">
        <v>3102</v>
      </c>
      <c r="H696">
        <v>7838521</v>
      </c>
      <c r="I696" t="str">
        <f>HYPERLINK("bbg://screens/bbls%20DD%20X1Q6O2PAVSO2","BBLS DD X1Q6O2PAVSO2")</f>
        <v>BBLS DD X1Q6O2PAVSO2</v>
      </c>
    </row>
    <row r="697" spans="1:9" x14ac:dyDescent="0.25">
      <c r="A697" t="s">
        <v>3103</v>
      </c>
      <c r="B697" t="s">
        <v>3104</v>
      </c>
      <c r="C697" t="s">
        <v>368</v>
      </c>
      <c r="E697" t="s">
        <v>3105</v>
      </c>
      <c r="F697" t="s">
        <v>3106</v>
      </c>
      <c r="G697" t="s">
        <v>3107</v>
      </c>
      <c r="H697">
        <v>63767867</v>
      </c>
      <c r="I697" t="str">
        <f>HYPERLINK("bbg://screens/bbls%20DD%20X1Q6O2NIO7O2","BBLS DD X1Q6O2NIO7O2")</f>
        <v>BBLS DD X1Q6O2NIO7O2</v>
      </c>
    </row>
    <row r="698" spans="1:9" x14ac:dyDescent="0.25">
      <c r="A698" t="s">
        <v>3108</v>
      </c>
      <c r="B698" t="s">
        <v>3109</v>
      </c>
      <c r="C698" t="s">
        <v>18</v>
      </c>
      <c r="E698" t="s">
        <v>3110</v>
      </c>
      <c r="F698" t="s">
        <v>3111</v>
      </c>
      <c r="G698" t="s">
        <v>3112</v>
      </c>
      <c r="H698">
        <v>58466752</v>
      </c>
      <c r="I698" t="str">
        <f>HYPERLINK("bbg://screens/bbls%20DD%20X1Q6O2MPBOO2","BBLS DD X1Q6O2MPBOO2")</f>
        <v>BBLS DD X1Q6O2MPBOO2</v>
      </c>
    </row>
    <row r="699" spans="1:9" x14ac:dyDescent="0.25">
      <c r="A699" t="s">
        <v>3113</v>
      </c>
      <c r="B699" t="s">
        <v>3114</v>
      </c>
      <c r="C699" t="s">
        <v>260</v>
      </c>
      <c r="D699" t="s">
        <v>3115</v>
      </c>
      <c r="E699" t="s">
        <v>3116</v>
      </c>
      <c r="F699" t="s">
        <v>3117</v>
      </c>
      <c r="G699" t="s">
        <v>3118</v>
      </c>
      <c r="H699">
        <v>1135830</v>
      </c>
      <c r="I699" t="str">
        <f>HYPERLINK("bbg://screens/bbls%20DD%20X1Q6O2LD5L82","BBLS DD X1Q6O2LD5L82")</f>
        <v>BBLS DD X1Q6O2LD5L82</v>
      </c>
    </row>
    <row r="700" spans="1:9" x14ac:dyDescent="0.25">
      <c r="A700" t="s">
        <v>3119</v>
      </c>
      <c r="B700" t="s">
        <v>3120</v>
      </c>
      <c r="C700" t="s">
        <v>192</v>
      </c>
      <c r="D700" t="s">
        <v>2702</v>
      </c>
      <c r="E700" t="s">
        <v>3121</v>
      </c>
      <c r="F700" t="s">
        <v>3122</v>
      </c>
      <c r="G700" t="s">
        <v>3123</v>
      </c>
      <c r="H700">
        <v>101840</v>
      </c>
      <c r="I700" t="str">
        <f>HYPERLINK("bbg://screens/bbls%20DD%20X1Q6O2JU07O2","BBLS DD X1Q6O2JU07O2")</f>
        <v>BBLS DD X1Q6O2JU07O2</v>
      </c>
    </row>
    <row r="701" spans="1:9" x14ac:dyDescent="0.25">
      <c r="A701" t="s">
        <v>3124</v>
      </c>
      <c r="B701" t="s">
        <v>3125</v>
      </c>
      <c r="C701" t="s">
        <v>3126</v>
      </c>
      <c r="D701" t="s">
        <v>2548</v>
      </c>
      <c r="F701" t="s">
        <v>3127</v>
      </c>
      <c r="G701" t="s">
        <v>3128</v>
      </c>
      <c r="H701">
        <v>53463120</v>
      </c>
      <c r="I701" t="str">
        <f>HYPERLINK("bbg://screens/bbls%20DD%20X1Q6O2JM6RO2","BBLS DD X1Q6O2JM6RO2")</f>
        <v>BBLS DD X1Q6O2JM6RO2</v>
      </c>
    </row>
    <row r="702" spans="1:9" x14ac:dyDescent="0.25">
      <c r="A702" t="s">
        <v>3129</v>
      </c>
      <c r="B702" t="s">
        <v>3130</v>
      </c>
      <c r="C702" t="s">
        <v>161</v>
      </c>
      <c r="G702" t="s">
        <v>3131</v>
      </c>
      <c r="H702">
        <v>63293215</v>
      </c>
      <c r="I702" t="str">
        <f>HYPERLINK("bbg://screens/bbls%20DD%20X1Q6O2JGMF82","BBLS DD X1Q6O2JGMF82")</f>
        <v>BBLS DD X1Q6O2JGMF82</v>
      </c>
    </row>
    <row r="703" spans="1:9" x14ac:dyDescent="0.25">
      <c r="A703" t="s">
        <v>3132</v>
      </c>
      <c r="B703" t="s">
        <v>3133</v>
      </c>
      <c r="C703" t="s">
        <v>813</v>
      </c>
      <c r="E703" t="s">
        <v>3134</v>
      </c>
      <c r="F703" t="s">
        <v>3135</v>
      </c>
      <c r="G703" t="s">
        <v>3136</v>
      </c>
      <c r="H703">
        <v>35210567</v>
      </c>
      <c r="I703" t="str">
        <f>HYPERLINK("bbg://screens/bbls%20DD%20X1Q6O2ISRHO2","BBLS DD X1Q6O2ISRHO2")</f>
        <v>BBLS DD X1Q6O2ISRHO2</v>
      </c>
    </row>
    <row r="704" spans="1:9" x14ac:dyDescent="0.25">
      <c r="A704" t="s">
        <v>3137</v>
      </c>
      <c r="B704" t="s">
        <v>3138</v>
      </c>
      <c r="C704" t="s">
        <v>1984</v>
      </c>
      <c r="E704" t="s">
        <v>3139</v>
      </c>
      <c r="F704" t="s">
        <v>3140</v>
      </c>
      <c r="G704" t="s">
        <v>3141</v>
      </c>
      <c r="H704">
        <v>45983910</v>
      </c>
      <c r="I704" t="str">
        <f>HYPERLINK("bbg://screens/bbls%20DD%20X1Q6O2IALP82","BBLS DD X1Q6O2IALP82")</f>
        <v>BBLS DD X1Q6O2IALP82</v>
      </c>
    </row>
    <row r="705" spans="1:9" x14ac:dyDescent="0.25">
      <c r="A705" t="s">
        <v>3142</v>
      </c>
      <c r="B705" t="s">
        <v>3138</v>
      </c>
      <c r="C705" t="s">
        <v>3143</v>
      </c>
      <c r="D705" t="s">
        <v>3144</v>
      </c>
      <c r="E705" t="s">
        <v>3145</v>
      </c>
      <c r="F705" t="s">
        <v>3146</v>
      </c>
      <c r="G705" t="s">
        <v>3147</v>
      </c>
      <c r="H705">
        <v>63239873</v>
      </c>
      <c r="I705" t="str">
        <f>HYPERLINK("bbg://screens/bbls%20DD%20X1Q6O2I9LS82","BBLS DD X1Q6O2I9LS82")</f>
        <v>BBLS DD X1Q6O2I9LS82</v>
      </c>
    </row>
    <row r="706" spans="1:9" x14ac:dyDescent="0.25">
      <c r="A706" t="s">
        <v>3148</v>
      </c>
      <c r="B706" t="s">
        <v>3149</v>
      </c>
      <c r="C706" t="s">
        <v>3150</v>
      </c>
      <c r="D706" t="s">
        <v>3012</v>
      </c>
      <c r="E706" t="s">
        <v>3151</v>
      </c>
      <c r="F706" t="s">
        <v>3152</v>
      </c>
      <c r="G706" t="s">
        <v>3153</v>
      </c>
      <c r="H706">
        <v>63233081</v>
      </c>
      <c r="I706" t="str">
        <f>HYPERLINK("bbg://screens/bbls%20DD%20X1Q6O2I1IOO2","BBLS DD X1Q6O2I1IOO2")</f>
        <v>BBLS DD X1Q6O2I1IOO2</v>
      </c>
    </row>
    <row r="707" spans="1:9" x14ac:dyDescent="0.25">
      <c r="A707" t="s">
        <v>3154</v>
      </c>
      <c r="B707" t="s">
        <v>3149</v>
      </c>
      <c r="C707" t="s">
        <v>2395</v>
      </c>
      <c r="D707" t="s">
        <v>3012</v>
      </c>
      <c r="E707" t="s">
        <v>3152</v>
      </c>
      <c r="F707" t="s">
        <v>3155</v>
      </c>
      <c r="G707" t="s">
        <v>3156</v>
      </c>
      <c r="H707">
        <v>19491550</v>
      </c>
      <c r="I707" t="str">
        <f>HYPERLINK("bbg://screens/bbls%20DD%20X1Q6O2I1IOO2","BBLS DD X1Q6O2I1IOO2")</f>
        <v>BBLS DD X1Q6O2I1IOO2</v>
      </c>
    </row>
    <row r="708" spans="1:9" x14ac:dyDescent="0.25">
      <c r="A708" t="s">
        <v>3157</v>
      </c>
      <c r="B708" t="s">
        <v>3158</v>
      </c>
      <c r="C708" t="s">
        <v>563</v>
      </c>
      <c r="D708" t="s">
        <v>2707</v>
      </c>
      <c r="E708" t="s">
        <v>3159</v>
      </c>
      <c r="F708" t="s">
        <v>3160</v>
      </c>
      <c r="G708" t="s">
        <v>3161</v>
      </c>
      <c r="H708">
        <v>233869</v>
      </c>
      <c r="I708" t="str">
        <f>HYPERLINK("bbg://screens/bbls%20DD%20X1Q6O2HHMNO2","BBLS DD X1Q6O2HHMNO2")</f>
        <v>BBLS DD X1Q6O2HHMNO2</v>
      </c>
    </row>
    <row r="709" spans="1:9" x14ac:dyDescent="0.25">
      <c r="A709" t="s">
        <v>3162</v>
      </c>
      <c r="B709" t="s">
        <v>3158</v>
      </c>
      <c r="C709" t="s">
        <v>2802</v>
      </c>
      <c r="D709" t="s">
        <v>3163</v>
      </c>
      <c r="E709" t="s">
        <v>3164</v>
      </c>
      <c r="F709" t="s">
        <v>3165</v>
      </c>
      <c r="G709" t="s">
        <v>3166</v>
      </c>
      <c r="H709">
        <v>20078461</v>
      </c>
      <c r="I709" t="str">
        <f>HYPERLINK("bbg://screens/bbls%20DD%20X1Q6O2HL8Q82","BBLS DD X1Q6O2HL8Q82")</f>
        <v>BBLS DD X1Q6O2HL8Q82</v>
      </c>
    </row>
    <row r="710" spans="1:9" x14ac:dyDescent="0.25">
      <c r="A710" t="s">
        <v>3167</v>
      </c>
      <c r="B710" t="s">
        <v>3168</v>
      </c>
      <c r="C710" t="s">
        <v>3169</v>
      </c>
      <c r="E710" t="s">
        <v>3170</v>
      </c>
      <c r="F710" t="s">
        <v>3171</v>
      </c>
      <c r="G710" t="s">
        <v>3172</v>
      </c>
      <c r="H710">
        <v>63195865</v>
      </c>
      <c r="I710" t="str">
        <f>HYPERLINK("bbg://screens/bbls%20DD%20X1Q6O2HH3KO2","BBLS DD X1Q6O2HH3KO2")</f>
        <v>BBLS DD X1Q6O2HH3KO2</v>
      </c>
    </row>
    <row r="711" spans="1:9" x14ac:dyDescent="0.25">
      <c r="A711" t="s">
        <v>3173</v>
      </c>
      <c r="B711" t="s">
        <v>3168</v>
      </c>
      <c r="C711" t="s">
        <v>728</v>
      </c>
      <c r="D711" t="s">
        <v>3174</v>
      </c>
      <c r="E711" t="s">
        <v>3175</v>
      </c>
      <c r="F711" t="s">
        <v>3176</v>
      </c>
      <c r="G711" t="s">
        <v>3177</v>
      </c>
      <c r="H711">
        <v>48990004</v>
      </c>
      <c r="I711" t="str">
        <f>HYPERLINK("bbg://screens/bbls%20DD%20X1Q6O2HH3L82","BBLS DD X1Q6O2HH3L82")</f>
        <v>BBLS DD X1Q6O2HH3L82</v>
      </c>
    </row>
    <row r="712" spans="1:9" x14ac:dyDescent="0.25">
      <c r="A712" t="s">
        <v>3178</v>
      </c>
      <c r="B712" t="s">
        <v>3179</v>
      </c>
      <c r="C712" t="s">
        <v>309</v>
      </c>
      <c r="D712" t="s">
        <v>2949</v>
      </c>
      <c r="E712" t="s">
        <v>3180</v>
      </c>
      <c r="F712" t="s">
        <v>3181</v>
      </c>
      <c r="G712" t="s">
        <v>3182</v>
      </c>
      <c r="H712">
        <v>18480813</v>
      </c>
      <c r="I712" t="str">
        <f>HYPERLINK("bbg://screens/bbls%20DD%20X1Q6O2H6P0O2","BBLS DD X1Q6O2H6P0O2")</f>
        <v>BBLS DD X1Q6O2H6P0O2</v>
      </c>
    </row>
    <row r="713" spans="1:9" x14ac:dyDescent="0.25">
      <c r="A713" t="s">
        <v>3183</v>
      </c>
      <c r="B713" t="s">
        <v>3184</v>
      </c>
      <c r="C713" t="s">
        <v>3185</v>
      </c>
      <c r="D713" t="s">
        <v>2051</v>
      </c>
      <c r="E713" t="s">
        <v>3186</v>
      </c>
      <c r="F713" t="s">
        <v>3187</v>
      </c>
      <c r="G713" t="s">
        <v>3188</v>
      </c>
      <c r="H713">
        <v>63175646</v>
      </c>
      <c r="I713" t="str">
        <f>HYPERLINK("bbg://screens/bbls%20DD%20X1Q6O2GDEL82","BBLS DD X1Q6O2GDEL82")</f>
        <v>BBLS DD X1Q6O2GDEL82</v>
      </c>
    </row>
    <row r="714" spans="1:9" x14ac:dyDescent="0.25">
      <c r="A714" t="s">
        <v>3189</v>
      </c>
      <c r="B714" t="s">
        <v>3184</v>
      </c>
      <c r="C714" t="s">
        <v>414</v>
      </c>
      <c r="D714" t="s">
        <v>3190</v>
      </c>
      <c r="E714" t="s">
        <v>3191</v>
      </c>
      <c r="F714" t="s">
        <v>3192</v>
      </c>
      <c r="G714" t="s">
        <v>3193</v>
      </c>
      <c r="H714">
        <v>8697182</v>
      </c>
      <c r="I714" t="str">
        <f>HYPERLINK("bbg://screens/bbls%20DD%20X1Q6O2GA1P82","BBLS DD X1Q6O2GA1P82")</f>
        <v>BBLS DD X1Q6O2GA1P82</v>
      </c>
    </row>
    <row r="715" spans="1:9" x14ac:dyDescent="0.25">
      <c r="A715" t="s">
        <v>3194</v>
      </c>
      <c r="B715" t="s">
        <v>3195</v>
      </c>
      <c r="C715" t="s">
        <v>909</v>
      </c>
      <c r="D715" t="s">
        <v>3133</v>
      </c>
      <c r="G715" t="s">
        <v>3196</v>
      </c>
      <c r="H715">
        <v>63157715</v>
      </c>
      <c r="I715" t="str">
        <f>HYPERLINK("bbg://screens/bbls%20DD%20X1Q6O2FOTVO2","BBLS DD X1Q6O2FOTVO2")</f>
        <v>BBLS DD X1Q6O2FOTVO2</v>
      </c>
    </row>
    <row r="716" spans="1:9" x14ac:dyDescent="0.25">
      <c r="A716" t="s">
        <v>3197</v>
      </c>
      <c r="B716" t="s">
        <v>3198</v>
      </c>
      <c r="C716" t="s">
        <v>3199</v>
      </c>
      <c r="D716" t="s">
        <v>3200</v>
      </c>
      <c r="E716" t="s">
        <v>3201</v>
      </c>
      <c r="F716" t="s">
        <v>2063</v>
      </c>
      <c r="G716" t="s">
        <v>3202</v>
      </c>
      <c r="H716">
        <v>47314522</v>
      </c>
      <c r="I716" t="str">
        <f>HYPERLINK("bbg://screens/bbls%20DD%20X1Q6O2FHDD82","BBLS DD X1Q6O2FHDD82")</f>
        <v>BBLS DD X1Q6O2FHDD82</v>
      </c>
    </row>
    <row r="717" spans="1:9" x14ac:dyDescent="0.25">
      <c r="A717" t="s">
        <v>3203</v>
      </c>
      <c r="B717" t="s">
        <v>3198</v>
      </c>
      <c r="C717" t="s">
        <v>1275</v>
      </c>
      <c r="G717" t="s">
        <v>3204</v>
      </c>
      <c r="H717">
        <v>63150514</v>
      </c>
      <c r="I717" t="str">
        <f>HYPERLINK("bbg://screens/bbls%20DD%20X1Q6O2FIAH82","BBLS DD X1Q6O2FIAH82")</f>
        <v>BBLS DD X1Q6O2FIAH82</v>
      </c>
    </row>
    <row r="718" spans="1:9" x14ac:dyDescent="0.25">
      <c r="A718" t="s">
        <v>3205</v>
      </c>
      <c r="B718" t="s">
        <v>3198</v>
      </c>
      <c r="C718" t="s">
        <v>192</v>
      </c>
      <c r="D718" t="s">
        <v>3206</v>
      </c>
      <c r="E718" t="s">
        <v>3207</v>
      </c>
      <c r="F718" t="s">
        <v>3208</v>
      </c>
      <c r="G718" t="s">
        <v>3209</v>
      </c>
      <c r="H718">
        <v>63149500</v>
      </c>
      <c r="I718" t="str">
        <f>HYPERLINK("bbg://screens/bbls%20DD%20X1Q6O2FH8082","BBLS DD X1Q6O2FH8082")</f>
        <v>BBLS DD X1Q6O2FH8082</v>
      </c>
    </row>
    <row r="719" spans="1:9" x14ac:dyDescent="0.25">
      <c r="A719" t="s">
        <v>3210</v>
      </c>
      <c r="B719" t="s">
        <v>3198</v>
      </c>
      <c r="C719" t="s">
        <v>250</v>
      </c>
      <c r="E719" t="s">
        <v>3211</v>
      </c>
      <c r="F719" t="s">
        <v>3212</v>
      </c>
      <c r="G719" t="s">
        <v>3213</v>
      </c>
      <c r="H719">
        <v>898202</v>
      </c>
      <c r="I719" t="str">
        <f>HYPERLINK("bbg://screens/bbls%20DD%20X1Q6O2FHMOO2","BBLS DD X1Q6O2FHMOO2")</f>
        <v>BBLS DD X1Q6O2FHMOO2</v>
      </c>
    </row>
    <row r="720" spans="1:9" x14ac:dyDescent="0.25">
      <c r="A720" t="s">
        <v>3214</v>
      </c>
      <c r="B720" t="s">
        <v>3215</v>
      </c>
      <c r="C720" t="s">
        <v>735</v>
      </c>
      <c r="D720" t="s">
        <v>3057</v>
      </c>
      <c r="E720" t="s">
        <v>3216</v>
      </c>
      <c r="F720" t="s">
        <v>3217</v>
      </c>
      <c r="G720" t="s">
        <v>3218</v>
      </c>
      <c r="H720">
        <v>11814029</v>
      </c>
      <c r="I720" t="str">
        <f>HYPERLINK("bbg://screens/bbls%20DD%20X1Q6O2F2EQ82","BBLS DD X1Q6O2F2EQ82")</f>
        <v>BBLS DD X1Q6O2F2EQ82</v>
      </c>
    </row>
    <row r="721" spans="1:9" x14ac:dyDescent="0.25">
      <c r="A721" t="s">
        <v>3219</v>
      </c>
      <c r="B721" t="s">
        <v>3220</v>
      </c>
      <c r="C721" t="s">
        <v>309</v>
      </c>
      <c r="E721" t="s">
        <v>3221</v>
      </c>
      <c r="F721" t="s">
        <v>3222</v>
      </c>
      <c r="G721" t="s">
        <v>3223</v>
      </c>
      <c r="H721">
        <v>32415977</v>
      </c>
      <c r="I721" t="str">
        <f>HYPERLINK("bbg://screens/bbls%20DD%20X1Q6O2EF21O2","BBLS DD X1Q6O2EF21O2")</f>
        <v>BBLS DD X1Q6O2EF21O2</v>
      </c>
    </row>
    <row r="722" spans="1:9" x14ac:dyDescent="0.25">
      <c r="A722" t="s">
        <v>3224</v>
      </c>
      <c r="B722" t="s">
        <v>3225</v>
      </c>
      <c r="C722" t="s">
        <v>1301</v>
      </c>
      <c r="D722" t="s">
        <v>1972</v>
      </c>
      <c r="E722" t="s">
        <v>3226</v>
      </c>
      <c r="F722" t="s">
        <v>3227</v>
      </c>
      <c r="G722" t="s">
        <v>3228</v>
      </c>
      <c r="H722">
        <v>101139</v>
      </c>
      <c r="I722" t="str">
        <f>HYPERLINK("bbg://screens/bbls%20DD%20X1Q6O2DQURO2","BBLS DD X1Q6O2DQURO2")</f>
        <v>BBLS DD X1Q6O2DQURO2</v>
      </c>
    </row>
    <row r="723" spans="1:9" x14ac:dyDescent="0.25">
      <c r="A723" t="s">
        <v>3229</v>
      </c>
      <c r="B723" t="s">
        <v>3230</v>
      </c>
      <c r="C723" t="s">
        <v>136</v>
      </c>
      <c r="E723" t="s">
        <v>3231</v>
      </c>
      <c r="F723" t="s">
        <v>3232</v>
      </c>
      <c r="G723" t="s">
        <v>3233</v>
      </c>
      <c r="H723">
        <v>19524309</v>
      </c>
      <c r="I723" t="str">
        <f>HYPERLINK("bbg://screens/bbls%20DD%20X1Q6O2D2ED82","BBLS DD X1Q6O2D2ED82")</f>
        <v>BBLS DD X1Q6O2D2ED82</v>
      </c>
    </row>
    <row r="724" spans="1:9" x14ac:dyDescent="0.25">
      <c r="A724" t="s">
        <v>3234</v>
      </c>
      <c r="B724" t="s">
        <v>3235</v>
      </c>
      <c r="C724" t="s">
        <v>3236</v>
      </c>
      <c r="E724" t="s">
        <v>3237</v>
      </c>
      <c r="F724" t="s">
        <v>3238</v>
      </c>
      <c r="G724" t="s">
        <v>3239</v>
      </c>
      <c r="H724">
        <v>19998729</v>
      </c>
      <c r="I724" t="str">
        <f>HYPERLINK("bbg://screens/bbls%20DD%20X1Q6O2C2S082","BBLS DD X1Q6O2C2S082")</f>
        <v>BBLS DD X1Q6O2C2S082</v>
      </c>
    </row>
    <row r="725" spans="1:9" x14ac:dyDescent="0.25">
      <c r="A725" t="s">
        <v>3240</v>
      </c>
      <c r="B725" t="s">
        <v>3235</v>
      </c>
      <c r="C725" t="s">
        <v>479</v>
      </c>
      <c r="D725" t="s">
        <v>2865</v>
      </c>
      <c r="G725" t="s">
        <v>3241</v>
      </c>
      <c r="H725">
        <v>15008642</v>
      </c>
      <c r="I725" t="str">
        <f>HYPERLINK("bbg://screens/bbls%20DD%20X1Q6O2BPJI82","BBLS DD X1Q6O2BPJI82")</f>
        <v>BBLS DD X1Q6O2BPJI82</v>
      </c>
    </row>
    <row r="726" spans="1:9" x14ac:dyDescent="0.25">
      <c r="A726" t="s">
        <v>3242</v>
      </c>
      <c r="B726" t="s">
        <v>3243</v>
      </c>
      <c r="C726" t="s">
        <v>1950</v>
      </c>
      <c r="D726" t="s">
        <v>2008</v>
      </c>
      <c r="E726" t="s">
        <v>3244</v>
      </c>
      <c r="F726" t="s">
        <v>3245</v>
      </c>
      <c r="G726" t="s">
        <v>3246</v>
      </c>
      <c r="H726">
        <v>63029585</v>
      </c>
      <c r="I726" t="str">
        <f>HYPERLINK("bbg://screens/bbls%20DD%20X1Q6O2AQFBO2","BBLS DD X1Q6O2AQFBO2")</f>
        <v>BBLS DD X1Q6O2AQFBO2</v>
      </c>
    </row>
    <row r="727" spans="1:9" x14ac:dyDescent="0.25">
      <c r="A727" t="s">
        <v>3247</v>
      </c>
      <c r="B727" t="s">
        <v>3248</v>
      </c>
      <c r="C727" t="s">
        <v>540</v>
      </c>
      <c r="D727" t="s">
        <v>2987</v>
      </c>
      <c r="E727" t="s">
        <v>3249</v>
      </c>
      <c r="F727" t="s">
        <v>3250</v>
      </c>
      <c r="G727" t="s">
        <v>3251</v>
      </c>
      <c r="H727">
        <v>101343</v>
      </c>
      <c r="I727" t="str">
        <f>HYPERLINK("bbg://screens/bbls%20DD%20X1Q6O2AGFHO2","BBLS DD X1Q6O2AGFHO2")</f>
        <v>BBLS DD X1Q6O2AGFHO2</v>
      </c>
    </row>
    <row r="728" spans="1:9" x14ac:dyDescent="0.25">
      <c r="A728" t="s">
        <v>3252</v>
      </c>
      <c r="B728" t="s">
        <v>3248</v>
      </c>
      <c r="C728" t="s">
        <v>608</v>
      </c>
      <c r="D728" t="s">
        <v>2887</v>
      </c>
      <c r="E728" t="s">
        <v>3249</v>
      </c>
      <c r="F728" t="s">
        <v>3250</v>
      </c>
      <c r="G728" t="s">
        <v>3253</v>
      </c>
      <c r="H728">
        <v>19675641</v>
      </c>
      <c r="I728" t="str">
        <f>HYPERLINK("bbg://screens/bbls%20DD%20X1Q6O2AGFHO2","BBLS DD X1Q6O2AGFHO2")</f>
        <v>BBLS DD X1Q6O2AGFHO2</v>
      </c>
    </row>
    <row r="729" spans="1:9" x14ac:dyDescent="0.25">
      <c r="A729" t="s">
        <v>3254</v>
      </c>
      <c r="B729" t="s">
        <v>3255</v>
      </c>
      <c r="C729" t="s">
        <v>102</v>
      </c>
      <c r="D729" t="s">
        <v>3256</v>
      </c>
      <c r="G729" t="s">
        <v>3257</v>
      </c>
      <c r="H729">
        <v>38945144</v>
      </c>
      <c r="I729" t="str">
        <f>HYPERLINK("bbg://screens/bbls%20DD%20X1Q6O22GHUO2","BBLS DD X1Q6O22GHUO2")</f>
        <v>BBLS DD X1Q6O22GHUO2</v>
      </c>
    </row>
    <row r="730" spans="1:9" x14ac:dyDescent="0.25">
      <c r="A730" t="s">
        <v>298</v>
      </c>
      <c r="B730" t="s">
        <v>3258</v>
      </c>
      <c r="C730" t="s">
        <v>300</v>
      </c>
      <c r="D730" t="s">
        <v>3259</v>
      </c>
      <c r="F730" t="s">
        <v>1986</v>
      </c>
      <c r="G730" t="s">
        <v>301</v>
      </c>
      <c r="H730">
        <v>100283</v>
      </c>
      <c r="I730" t="str">
        <f>HYPERLINK("bbg://screens/bbls%20DD%20X1Q6O21R4CO2","BBLS DD X1Q6O21R4CO2")</f>
        <v>BBLS DD X1Q6O21R4CO2</v>
      </c>
    </row>
    <row r="731" spans="1:9" x14ac:dyDescent="0.25">
      <c r="A731" t="s">
        <v>3260</v>
      </c>
      <c r="B731" t="s">
        <v>3258</v>
      </c>
      <c r="C731" t="s">
        <v>174</v>
      </c>
      <c r="D731" t="s">
        <v>3261</v>
      </c>
      <c r="E731" t="s">
        <v>3262</v>
      </c>
      <c r="F731" t="s">
        <v>3263</v>
      </c>
      <c r="G731" t="s">
        <v>3264</v>
      </c>
      <c r="H731">
        <v>101148</v>
      </c>
      <c r="I731" t="str">
        <f>HYPERLINK("bbg://screens/bbls%20DD%20X1Q6O21ST8O2","BBLS DD X1Q6O21ST8O2")</f>
        <v>BBLS DD X1Q6O21ST8O2</v>
      </c>
    </row>
    <row r="732" spans="1:9" x14ac:dyDescent="0.25">
      <c r="A732" t="s">
        <v>3265</v>
      </c>
      <c r="B732" t="s">
        <v>3258</v>
      </c>
      <c r="C732" t="s">
        <v>3266</v>
      </c>
      <c r="D732" t="s">
        <v>3259</v>
      </c>
      <c r="G732" t="s">
        <v>3267</v>
      </c>
      <c r="H732">
        <v>19923525</v>
      </c>
      <c r="I732" t="str">
        <f>HYPERLINK("bbg://screens/bbls%20DD%20X1Q6O21R4CO2","BBLS DD X1Q6O21R4CO2")</f>
        <v>BBLS DD X1Q6O21R4CO2</v>
      </c>
    </row>
    <row r="733" spans="1:9" x14ac:dyDescent="0.25">
      <c r="A733" t="s">
        <v>3268</v>
      </c>
      <c r="B733" t="s">
        <v>3258</v>
      </c>
      <c r="C733" t="s">
        <v>177</v>
      </c>
      <c r="D733" t="s">
        <v>3022</v>
      </c>
      <c r="E733" t="s">
        <v>3269</v>
      </c>
      <c r="F733" t="s">
        <v>3270</v>
      </c>
      <c r="G733" t="s">
        <v>3271</v>
      </c>
      <c r="H733">
        <v>10886726</v>
      </c>
      <c r="I733" t="str">
        <f>HYPERLINK("bbg://screens/bbls%20DD%20X1Q6O21QKI82","BBLS DD X1Q6O21QKI82")</f>
        <v>BBLS DD X1Q6O21QKI82</v>
      </c>
    </row>
    <row r="734" spans="1:9" x14ac:dyDescent="0.25">
      <c r="A734" t="s">
        <v>3272</v>
      </c>
      <c r="B734" t="s">
        <v>3273</v>
      </c>
      <c r="C734" t="s">
        <v>89</v>
      </c>
      <c r="G734" t="s">
        <v>3274</v>
      </c>
      <c r="H734">
        <v>24389528</v>
      </c>
      <c r="I734" t="str">
        <f>HYPERLINK("bbg://screens/bbls%20DD%20X1Q6O1VVEO82","BBLS DD X1Q6O1VVEO82")</f>
        <v>BBLS DD X1Q6O1VVEO82</v>
      </c>
    </row>
    <row r="735" spans="1:9" x14ac:dyDescent="0.25">
      <c r="A735" t="s">
        <v>3275</v>
      </c>
      <c r="B735" t="s">
        <v>3273</v>
      </c>
      <c r="C735" t="s">
        <v>786</v>
      </c>
      <c r="E735" t="s">
        <v>3276</v>
      </c>
      <c r="F735" t="s">
        <v>3277</v>
      </c>
      <c r="G735" t="s">
        <v>3278</v>
      </c>
      <c r="H735">
        <v>48632711</v>
      </c>
      <c r="I735" t="str">
        <f>HYPERLINK("bbg://screens/bbls%20DD%20X1Q6O202MEO2","BBLS DD X1Q6O202MEO2")</f>
        <v>BBLS DD X1Q6O202MEO2</v>
      </c>
    </row>
    <row r="736" spans="1:9" x14ac:dyDescent="0.25">
      <c r="A736" t="s">
        <v>3279</v>
      </c>
      <c r="B736" t="s">
        <v>3280</v>
      </c>
      <c r="C736" t="s">
        <v>309</v>
      </c>
      <c r="D736" t="s">
        <v>2343</v>
      </c>
      <c r="E736" t="s">
        <v>3023</v>
      </c>
      <c r="F736" t="s">
        <v>3281</v>
      </c>
      <c r="G736" t="s">
        <v>3282</v>
      </c>
      <c r="H736">
        <v>29689060</v>
      </c>
      <c r="I736" t="str">
        <f>HYPERLINK("bbg://screens/bbls%20DD%20X1Q6O1VLAS82","BBLS DD X1Q6O1VLAS82")</f>
        <v>BBLS DD X1Q6O1VLAS82</v>
      </c>
    </row>
    <row r="737" spans="1:9" x14ac:dyDescent="0.25">
      <c r="A737" t="s">
        <v>3283</v>
      </c>
      <c r="B737" t="s">
        <v>3284</v>
      </c>
      <c r="C737" t="s">
        <v>3285</v>
      </c>
      <c r="E737" t="s">
        <v>3286</v>
      </c>
      <c r="F737" t="s">
        <v>3287</v>
      </c>
      <c r="G737" t="s">
        <v>3288</v>
      </c>
      <c r="H737">
        <v>28698874</v>
      </c>
      <c r="I737" t="str">
        <f>HYPERLINK("bbg://screens/bbls%20DD%20X1Q6O1T8D4O2","BBLS DD X1Q6O1T8D4O2")</f>
        <v>BBLS DD X1Q6O1T8D4O2</v>
      </c>
    </row>
    <row r="738" spans="1:9" x14ac:dyDescent="0.25">
      <c r="A738" t="s">
        <v>3289</v>
      </c>
      <c r="B738" t="s">
        <v>3290</v>
      </c>
      <c r="C738" t="s">
        <v>102</v>
      </c>
      <c r="E738" t="s">
        <v>2469</v>
      </c>
      <c r="F738" t="s">
        <v>3291</v>
      </c>
      <c r="G738" t="s">
        <v>3292</v>
      </c>
      <c r="H738">
        <v>37989376</v>
      </c>
      <c r="I738" t="str">
        <f>HYPERLINK("bbg://screens/bbls%20DD%20X1Q6O1T1MFO2","BBLS DD X1Q6O1T1MFO2")</f>
        <v>BBLS DD X1Q6O1T1MFO2</v>
      </c>
    </row>
    <row r="739" spans="1:9" x14ac:dyDescent="0.25">
      <c r="A739" t="s">
        <v>3293</v>
      </c>
      <c r="B739" t="s">
        <v>3290</v>
      </c>
      <c r="C739" t="s">
        <v>3294</v>
      </c>
      <c r="D739" t="s">
        <v>2787</v>
      </c>
      <c r="E739" t="s">
        <v>3295</v>
      </c>
      <c r="F739" t="s">
        <v>3296</v>
      </c>
      <c r="G739" t="s">
        <v>3297</v>
      </c>
      <c r="H739">
        <v>43075413</v>
      </c>
      <c r="I739" t="str">
        <f>HYPERLINK("bbg://screens/bbls%20DD%20X1Q6O1T1MFO2","BBLS DD X1Q6O1T1MFO2")</f>
        <v>BBLS DD X1Q6O1T1MFO2</v>
      </c>
    </row>
    <row r="740" spans="1:9" x14ac:dyDescent="0.25">
      <c r="A740" t="s">
        <v>3298</v>
      </c>
      <c r="B740" t="s">
        <v>3299</v>
      </c>
      <c r="C740" t="s">
        <v>3143</v>
      </c>
      <c r="D740" t="s">
        <v>3300</v>
      </c>
      <c r="E740" t="s">
        <v>3301</v>
      </c>
      <c r="F740" t="s">
        <v>2566</v>
      </c>
      <c r="G740" t="s">
        <v>3302</v>
      </c>
      <c r="H740">
        <v>24742577</v>
      </c>
      <c r="I740" t="str">
        <f>HYPERLINK("bbg://screens/bbls%20DD%20X1Q6O1SUDA82","BBLS DD X1Q6O1SUDA82")</f>
        <v>BBLS DD X1Q6O1SUDA82</v>
      </c>
    </row>
    <row r="741" spans="1:9" x14ac:dyDescent="0.25">
      <c r="A741" t="s">
        <v>3303</v>
      </c>
      <c r="B741" t="s">
        <v>3304</v>
      </c>
      <c r="C741" t="s">
        <v>3305</v>
      </c>
      <c r="D741" t="s">
        <v>3306</v>
      </c>
      <c r="E741" t="s">
        <v>3307</v>
      </c>
      <c r="F741" t="s">
        <v>3308</v>
      </c>
      <c r="G741" t="s">
        <v>3309</v>
      </c>
      <c r="H741">
        <v>7780272</v>
      </c>
      <c r="I741" t="str">
        <f>HYPERLINK("bbg://screens/bbls%20DD%20X1Q6O1S82R82","BBLS DD X1Q6O1S82R82")</f>
        <v>BBLS DD X1Q6O1S82R82</v>
      </c>
    </row>
    <row r="742" spans="1:9" x14ac:dyDescent="0.25">
      <c r="A742" t="s">
        <v>3310</v>
      </c>
      <c r="B742" t="s">
        <v>3304</v>
      </c>
      <c r="C742" t="s">
        <v>1387</v>
      </c>
      <c r="D742" t="s">
        <v>3306</v>
      </c>
      <c r="E742" t="s">
        <v>3307</v>
      </c>
      <c r="F742" t="s">
        <v>3308</v>
      </c>
      <c r="G742" t="s">
        <v>3311</v>
      </c>
      <c r="H742">
        <v>1499653</v>
      </c>
      <c r="I742" t="str">
        <f>HYPERLINK("bbg://screens/bbls%20DD%20X1Q6O1S82R82","BBLS DD X1Q6O1S82R82")</f>
        <v>BBLS DD X1Q6O1S82R82</v>
      </c>
    </row>
    <row r="743" spans="1:9" x14ac:dyDescent="0.25">
      <c r="A743" t="s">
        <v>3312</v>
      </c>
      <c r="B743" t="s">
        <v>3313</v>
      </c>
      <c r="C743" t="s">
        <v>250</v>
      </c>
      <c r="D743" t="s">
        <v>3314</v>
      </c>
      <c r="G743" t="s">
        <v>251</v>
      </c>
      <c r="H743">
        <v>386612</v>
      </c>
      <c r="I743" t="str">
        <f>HYPERLINK("bbg://screens/bbls%20DD%20X1Q6O1RGAMO2","BBLS DD X1Q6O1RGAMO2")</f>
        <v>BBLS DD X1Q6O1RGAMO2</v>
      </c>
    </row>
    <row r="744" spans="1:9" x14ac:dyDescent="0.25">
      <c r="A744" t="s">
        <v>3315</v>
      </c>
      <c r="B744" t="s">
        <v>3316</v>
      </c>
      <c r="C744" t="s">
        <v>3317</v>
      </c>
      <c r="E744" t="s">
        <v>3318</v>
      </c>
      <c r="F744" t="s">
        <v>3319</v>
      </c>
      <c r="G744" t="s">
        <v>3320</v>
      </c>
      <c r="H744">
        <v>62523537</v>
      </c>
      <c r="I744" t="str">
        <f>HYPERLINK("bbg://screens/bbls%20DD%20X1Q6O1R092O2","BBLS DD X1Q6O1R092O2")</f>
        <v>BBLS DD X1Q6O1R092O2</v>
      </c>
    </row>
    <row r="745" spans="1:9" x14ac:dyDescent="0.25">
      <c r="A745" t="s">
        <v>3321</v>
      </c>
      <c r="B745" t="s">
        <v>3322</v>
      </c>
      <c r="C745" t="s">
        <v>1816</v>
      </c>
      <c r="D745" t="s">
        <v>3323</v>
      </c>
      <c r="E745" t="s">
        <v>3324</v>
      </c>
      <c r="F745" t="s">
        <v>3325</v>
      </c>
      <c r="G745" t="s">
        <v>3326</v>
      </c>
      <c r="H745">
        <v>37683535</v>
      </c>
      <c r="I745" t="str">
        <f>HYPERLINK("bbg://screens/bbls%20DD%20X1Q6O1QQBTO2","BBLS DD X1Q6O1QQBTO2")</f>
        <v>BBLS DD X1Q6O1QQBTO2</v>
      </c>
    </row>
    <row r="746" spans="1:9" x14ac:dyDescent="0.25">
      <c r="A746" t="s">
        <v>3327</v>
      </c>
      <c r="B746" t="s">
        <v>3322</v>
      </c>
      <c r="C746" t="s">
        <v>3328</v>
      </c>
      <c r="E746" t="s">
        <v>3329</v>
      </c>
      <c r="F746" t="s">
        <v>1244</v>
      </c>
      <c r="G746" t="s">
        <v>3330</v>
      </c>
      <c r="H746">
        <v>62513535</v>
      </c>
      <c r="I746" t="str">
        <f>HYPERLINK("bbg://screens/bbls%20DD%20X1Q6O1QR5M82","BBLS DD X1Q6O1QR5M82")</f>
        <v>BBLS DD X1Q6O1QR5M82</v>
      </c>
    </row>
    <row r="747" spans="1:9" x14ac:dyDescent="0.25">
      <c r="A747" t="s">
        <v>3331</v>
      </c>
      <c r="B747" t="s">
        <v>3332</v>
      </c>
      <c r="C747" t="s">
        <v>1816</v>
      </c>
      <c r="D747" t="s">
        <v>3273</v>
      </c>
      <c r="E747" t="s">
        <v>3333</v>
      </c>
      <c r="F747" t="s">
        <v>3334</v>
      </c>
      <c r="G747" t="s">
        <v>3335</v>
      </c>
      <c r="H747">
        <v>50944530</v>
      </c>
      <c r="I747" t="str">
        <f>HYPERLINK("bbg://screens/bbls%20DD%20X1Q6O1QDJC82","BBLS DD X1Q6O1QDJC82")</f>
        <v>BBLS DD X1Q6O1QDJC82</v>
      </c>
    </row>
    <row r="748" spans="1:9" x14ac:dyDescent="0.25">
      <c r="A748" t="s">
        <v>3336</v>
      </c>
      <c r="B748" t="s">
        <v>3337</v>
      </c>
      <c r="C748" t="s">
        <v>3338</v>
      </c>
      <c r="E748" t="s">
        <v>3339</v>
      </c>
      <c r="F748" t="s">
        <v>3340</v>
      </c>
      <c r="G748" t="s">
        <v>3341</v>
      </c>
      <c r="H748">
        <v>37431226</v>
      </c>
      <c r="I748" t="str">
        <f>HYPERLINK("bbg://screens/bbls%20DD%20X1Q6O1Q1MF82","BBLS DD X1Q6O1Q1MF82")</f>
        <v>BBLS DD X1Q6O1Q1MF82</v>
      </c>
    </row>
    <row r="749" spans="1:9" x14ac:dyDescent="0.25">
      <c r="A749" t="s">
        <v>3342</v>
      </c>
      <c r="B749" t="s">
        <v>3343</v>
      </c>
      <c r="C749" t="s">
        <v>1605</v>
      </c>
      <c r="D749" t="s">
        <v>3344</v>
      </c>
      <c r="E749" t="s">
        <v>3345</v>
      </c>
      <c r="F749" t="s">
        <v>3346</v>
      </c>
      <c r="G749" t="s">
        <v>3347</v>
      </c>
      <c r="H749">
        <v>9073841</v>
      </c>
      <c r="I749" t="str">
        <f>HYPERLINK("bbg://screens/bbls%20DD%20X1Q6O1PM4VO2","BBLS DD X1Q6O1PM4VO2")</f>
        <v>BBLS DD X1Q6O1PM4VO2</v>
      </c>
    </row>
    <row r="750" spans="1:9" x14ac:dyDescent="0.25">
      <c r="A750" t="s">
        <v>3348</v>
      </c>
      <c r="B750" t="s">
        <v>3349</v>
      </c>
      <c r="C750" t="s">
        <v>511</v>
      </c>
      <c r="D750" t="s">
        <v>3350</v>
      </c>
      <c r="E750" t="s">
        <v>3351</v>
      </c>
      <c r="F750" t="s">
        <v>3352</v>
      </c>
      <c r="G750" t="s">
        <v>3353</v>
      </c>
      <c r="H750">
        <v>233752</v>
      </c>
      <c r="I750" t="str">
        <f>HYPERLINK("bbg://screens/bbls%20DD%20X1Q6O1NVTS82","BBLS DD X1Q6O1NVTS82")</f>
        <v>BBLS DD X1Q6O1NVTS82</v>
      </c>
    </row>
    <row r="751" spans="1:9" x14ac:dyDescent="0.25">
      <c r="A751" t="s">
        <v>3354</v>
      </c>
      <c r="B751" t="s">
        <v>3349</v>
      </c>
      <c r="C751" t="s">
        <v>909</v>
      </c>
      <c r="D751" t="s">
        <v>3179</v>
      </c>
      <c r="E751" t="s">
        <v>3355</v>
      </c>
      <c r="F751" t="s">
        <v>3356</v>
      </c>
      <c r="G751" t="s">
        <v>3357</v>
      </c>
      <c r="H751">
        <v>110113</v>
      </c>
      <c r="I751" t="str">
        <f>HYPERLINK("bbg://screens/bbls%20DD%20X1Q6O1O38QO2","BBLS DD X1Q6O1O38QO2")</f>
        <v>BBLS DD X1Q6O1O38QO2</v>
      </c>
    </row>
    <row r="752" spans="1:9" x14ac:dyDescent="0.25">
      <c r="A752" t="s">
        <v>3358</v>
      </c>
      <c r="B752" t="s">
        <v>3349</v>
      </c>
      <c r="C752" t="s">
        <v>3359</v>
      </c>
      <c r="D752" t="s">
        <v>3360</v>
      </c>
      <c r="E752" t="s">
        <v>3361</v>
      </c>
      <c r="F752" t="s">
        <v>3362</v>
      </c>
      <c r="G752" t="s">
        <v>3363</v>
      </c>
      <c r="H752">
        <v>10133987</v>
      </c>
      <c r="I752" t="str">
        <f>HYPERLINK("bbg://screens/bbls%20DD%20X1Q6O1NPT9O2","BBLS DD X1Q6O1NPT9O2")</f>
        <v>BBLS DD X1Q6O1NPT9O2</v>
      </c>
    </row>
    <row r="753" spans="1:9" x14ac:dyDescent="0.25">
      <c r="A753" t="s">
        <v>3364</v>
      </c>
      <c r="B753" t="s">
        <v>3365</v>
      </c>
      <c r="C753" t="s">
        <v>246</v>
      </c>
      <c r="E753" t="s">
        <v>3366</v>
      </c>
      <c r="F753" t="s">
        <v>3367</v>
      </c>
      <c r="G753" t="s">
        <v>3368</v>
      </c>
      <c r="H753">
        <v>49337612</v>
      </c>
      <c r="I753" t="str">
        <f>HYPERLINK("bbg://screens/bbls%20DD%20X1Q6O1NCDV82","BBLS DD X1Q6O1NCDV82")</f>
        <v>BBLS DD X1Q6O1NCDV82</v>
      </c>
    </row>
    <row r="754" spans="1:9" x14ac:dyDescent="0.25">
      <c r="A754" t="s">
        <v>3369</v>
      </c>
      <c r="B754" t="s">
        <v>3365</v>
      </c>
      <c r="C754" t="s">
        <v>51</v>
      </c>
      <c r="F754" t="s">
        <v>3370</v>
      </c>
      <c r="G754" t="s">
        <v>3371</v>
      </c>
      <c r="H754">
        <v>62405713</v>
      </c>
      <c r="I754" t="str">
        <f>HYPERLINK("bbg://screens/bbls%20DD%20X1Q6O1NF2V82","BBLS DD X1Q6O1NF2V82")</f>
        <v>BBLS DD X1Q6O1NF2V82</v>
      </c>
    </row>
    <row r="755" spans="1:9" x14ac:dyDescent="0.25">
      <c r="A755" t="s">
        <v>3372</v>
      </c>
      <c r="B755" t="s">
        <v>3373</v>
      </c>
      <c r="C755" t="s">
        <v>3374</v>
      </c>
      <c r="E755" t="s">
        <v>3375</v>
      </c>
      <c r="F755" t="s">
        <v>3376</v>
      </c>
      <c r="G755" t="s">
        <v>3377</v>
      </c>
      <c r="H755">
        <v>62403463</v>
      </c>
      <c r="I755" t="str">
        <f>HYPERLINK("bbg://screens/bbls%20DD%20X1Q6O1N3FN82","BBLS DD X1Q6O1N3FN82")</f>
        <v>BBLS DD X1Q6O1N3FN82</v>
      </c>
    </row>
    <row r="756" spans="1:9" x14ac:dyDescent="0.25">
      <c r="A756" t="s">
        <v>3378</v>
      </c>
      <c r="B756" t="s">
        <v>3373</v>
      </c>
      <c r="C756" t="s">
        <v>3379</v>
      </c>
      <c r="D756" t="s">
        <v>3380</v>
      </c>
      <c r="E756" t="s">
        <v>3381</v>
      </c>
      <c r="F756" t="s">
        <v>3382</v>
      </c>
      <c r="G756" t="s">
        <v>3383</v>
      </c>
      <c r="H756">
        <v>35743342</v>
      </c>
      <c r="I756" t="str">
        <f>HYPERLINK("bbg://screens/bbls%20DD%20X1Q6O1MQB482","BBLS DD X1Q6O1MQB482")</f>
        <v>BBLS DD X1Q6O1MQB482</v>
      </c>
    </row>
    <row r="757" spans="1:9" x14ac:dyDescent="0.25">
      <c r="A757" t="s">
        <v>3384</v>
      </c>
      <c r="B757" t="s">
        <v>3385</v>
      </c>
      <c r="C757" t="s">
        <v>177</v>
      </c>
      <c r="D757" t="s">
        <v>3235</v>
      </c>
      <c r="E757" t="s">
        <v>3386</v>
      </c>
      <c r="F757" t="s">
        <v>3387</v>
      </c>
      <c r="G757" t="s">
        <v>3388</v>
      </c>
      <c r="H757">
        <v>202299</v>
      </c>
      <c r="I757" t="str">
        <f>HYPERLINK("bbg://screens/bbls%20DD%20X1Q6O1M85R82","BBLS DD X1Q6O1M85R82")</f>
        <v>BBLS DD X1Q6O1M85R82</v>
      </c>
    </row>
    <row r="758" spans="1:9" x14ac:dyDescent="0.25">
      <c r="A758" t="s">
        <v>3389</v>
      </c>
      <c r="B758" t="s">
        <v>3390</v>
      </c>
      <c r="C758" t="s">
        <v>177</v>
      </c>
      <c r="D758" t="s">
        <v>3391</v>
      </c>
      <c r="E758" t="s">
        <v>3392</v>
      </c>
      <c r="F758" t="s">
        <v>3393</v>
      </c>
      <c r="G758" t="s">
        <v>3394</v>
      </c>
      <c r="H758">
        <v>37602862</v>
      </c>
      <c r="I758" t="str">
        <f>HYPERLINK("bbg://screens/bbls%20DD%20X1Q6O1LQPG82","BBLS DD X1Q6O1LQPG82")</f>
        <v>BBLS DD X1Q6O1LQPG82</v>
      </c>
    </row>
    <row r="759" spans="1:9" x14ac:dyDescent="0.25">
      <c r="A759" t="s">
        <v>3395</v>
      </c>
      <c r="B759" t="s">
        <v>3396</v>
      </c>
      <c r="C759" t="s">
        <v>430</v>
      </c>
      <c r="E759" t="s">
        <v>3397</v>
      </c>
      <c r="F759" t="s">
        <v>855</v>
      </c>
      <c r="G759" t="s">
        <v>3398</v>
      </c>
      <c r="H759">
        <v>30189983</v>
      </c>
      <c r="I759" t="str">
        <f>HYPERLINK("bbg://screens/bbls%20DD%20X1Q6O1JSCEO2","BBLS DD X1Q6O1JSCEO2")</f>
        <v>BBLS DD X1Q6O1JSCEO2</v>
      </c>
    </row>
    <row r="760" spans="1:9" x14ac:dyDescent="0.25">
      <c r="A760" t="s">
        <v>3399</v>
      </c>
      <c r="B760" t="s">
        <v>3400</v>
      </c>
      <c r="C760" t="s">
        <v>132</v>
      </c>
      <c r="D760" t="s">
        <v>1824</v>
      </c>
      <c r="E760" t="s">
        <v>3401</v>
      </c>
      <c r="F760" t="s">
        <v>3402</v>
      </c>
      <c r="G760" t="s">
        <v>3403</v>
      </c>
      <c r="H760">
        <v>17680115</v>
      </c>
      <c r="I760" t="str">
        <f>HYPERLINK("bbg://screens/bbls%20DD%20X1Q6O1IVKB82","BBLS DD X1Q6O1IVKB82")</f>
        <v>BBLS DD X1Q6O1IVKB82</v>
      </c>
    </row>
    <row r="761" spans="1:9" x14ac:dyDescent="0.25">
      <c r="A761" t="s">
        <v>3404</v>
      </c>
      <c r="B761" t="s">
        <v>3405</v>
      </c>
      <c r="C761" t="s">
        <v>221</v>
      </c>
      <c r="E761" t="s">
        <v>3406</v>
      </c>
      <c r="F761" t="s">
        <v>3407</v>
      </c>
      <c r="G761" t="s">
        <v>3408</v>
      </c>
      <c r="H761">
        <v>7343060</v>
      </c>
      <c r="I761" t="str">
        <f>HYPERLINK("bbg://screens/bbls%20DD%20X1Q6O1HD3D82","BBLS DD X1Q6O1HD3D82")</f>
        <v>BBLS DD X1Q6O1HD3D82</v>
      </c>
    </row>
    <row r="762" spans="1:9" x14ac:dyDescent="0.25">
      <c r="A762" t="s">
        <v>3409</v>
      </c>
      <c r="B762" t="s">
        <v>3410</v>
      </c>
      <c r="C762" t="s">
        <v>1330</v>
      </c>
      <c r="E762" t="s">
        <v>3411</v>
      </c>
      <c r="F762" t="s">
        <v>3412</v>
      </c>
      <c r="G762" t="s">
        <v>3413</v>
      </c>
      <c r="H762">
        <v>8097586</v>
      </c>
      <c r="I762" t="str">
        <f>HYPERLINK("bbg://screens/bbls%20DD%20X1Q6O1GOI582","BBLS DD X1Q6O1GOI582")</f>
        <v>BBLS DD X1Q6O1GOI582</v>
      </c>
    </row>
    <row r="763" spans="1:9" x14ac:dyDescent="0.25">
      <c r="A763" t="s">
        <v>3414</v>
      </c>
      <c r="B763" t="s">
        <v>3415</v>
      </c>
      <c r="C763" t="s">
        <v>1717</v>
      </c>
      <c r="D763" t="s">
        <v>3416</v>
      </c>
      <c r="E763" t="s">
        <v>3417</v>
      </c>
      <c r="F763" t="s">
        <v>3418</v>
      </c>
      <c r="G763" t="s">
        <v>3419</v>
      </c>
      <c r="H763">
        <v>62145481</v>
      </c>
      <c r="I763" t="str">
        <f>HYPERLINK("bbg://screens/bbls%20DD%20X1Q6O1GOFG82","BBLS DD X1Q6O1GOFG82")</f>
        <v>BBLS DD X1Q6O1GOFG82</v>
      </c>
    </row>
    <row r="764" spans="1:9" x14ac:dyDescent="0.25">
      <c r="A764" t="s">
        <v>3420</v>
      </c>
      <c r="B764" t="s">
        <v>3421</v>
      </c>
      <c r="C764" t="s">
        <v>3422</v>
      </c>
      <c r="D764" t="s">
        <v>3423</v>
      </c>
      <c r="E764" t="s">
        <v>3424</v>
      </c>
      <c r="F764" t="s">
        <v>3425</v>
      </c>
      <c r="G764" t="s">
        <v>3426</v>
      </c>
      <c r="H764">
        <v>101649</v>
      </c>
      <c r="I764" t="str">
        <f>HYPERLINK("bbg://screens/bbls%20DD%20X1Q6O1ESVTO2","BBLS DD X1Q6O1ESVTO2")</f>
        <v>BBLS DD X1Q6O1ESVTO2</v>
      </c>
    </row>
    <row r="765" spans="1:9" x14ac:dyDescent="0.25">
      <c r="A765" t="s">
        <v>3427</v>
      </c>
      <c r="B765" t="s">
        <v>3421</v>
      </c>
      <c r="C765" t="s">
        <v>3428</v>
      </c>
      <c r="E765" t="s">
        <v>3429</v>
      </c>
      <c r="F765" t="s">
        <v>3430</v>
      </c>
      <c r="G765" t="s">
        <v>3431</v>
      </c>
      <c r="H765">
        <v>59080144</v>
      </c>
      <c r="I765" t="str">
        <f>HYPERLINK("bbg://screens/bbls%20DD%20X1Q6O1F4QM82","BBLS DD X1Q6O1F4QM82")</f>
        <v>BBLS DD X1Q6O1F4QM82</v>
      </c>
    </row>
    <row r="766" spans="1:9" x14ac:dyDescent="0.25">
      <c r="A766" t="s">
        <v>3432</v>
      </c>
      <c r="B766" t="s">
        <v>3433</v>
      </c>
      <c r="C766" t="s">
        <v>3434</v>
      </c>
      <c r="E766" t="s">
        <v>3435</v>
      </c>
      <c r="F766" t="s">
        <v>3436</v>
      </c>
      <c r="G766" t="s">
        <v>3437</v>
      </c>
      <c r="H766">
        <v>38361756</v>
      </c>
      <c r="I766" t="str">
        <f>HYPERLINK("bbg://screens/bbls%20DD%20X1Q6O1EBAJ82","BBLS DD X1Q6O1EBAJ82")</f>
        <v>BBLS DD X1Q6O1EBAJ82</v>
      </c>
    </row>
    <row r="767" spans="1:9" x14ac:dyDescent="0.25">
      <c r="A767" t="s">
        <v>3438</v>
      </c>
      <c r="B767" t="s">
        <v>3433</v>
      </c>
      <c r="C767" t="s">
        <v>453</v>
      </c>
      <c r="D767" t="s">
        <v>3304</v>
      </c>
      <c r="G767" t="s">
        <v>3439</v>
      </c>
      <c r="H767">
        <v>7896026</v>
      </c>
      <c r="I767" t="str">
        <f>HYPERLINK("bbg://screens/bbls%20DD%20X1Q6O1E48182","BBLS DD X1Q6O1E48182")</f>
        <v>BBLS DD X1Q6O1E48182</v>
      </c>
    </row>
    <row r="768" spans="1:9" x14ac:dyDescent="0.25">
      <c r="A768" t="s">
        <v>3440</v>
      </c>
      <c r="B768" t="s">
        <v>3441</v>
      </c>
      <c r="C768" t="s">
        <v>3442</v>
      </c>
      <c r="D768" t="s">
        <v>3380</v>
      </c>
      <c r="F768" t="s">
        <v>120</v>
      </c>
      <c r="G768" t="s">
        <v>3443</v>
      </c>
      <c r="H768">
        <v>7604169</v>
      </c>
      <c r="I768" t="str">
        <f>HYPERLINK("bbg://screens/bbls%20DD%20X1Q6O1DL2A82","BBLS DD X1Q6O1DL2A82")</f>
        <v>BBLS DD X1Q6O1DL2A82</v>
      </c>
    </row>
    <row r="769" spans="1:9" x14ac:dyDescent="0.25">
      <c r="A769" t="s">
        <v>3444</v>
      </c>
      <c r="B769" t="s">
        <v>3445</v>
      </c>
      <c r="C769" t="s">
        <v>1317</v>
      </c>
      <c r="E769" t="s">
        <v>3446</v>
      </c>
      <c r="F769" t="s">
        <v>3447</v>
      </c>
      <c r="G769" t="s">
        <v>3448</v>
      </c>
      <c r="H769">
        <v>20351767</v>
      </c>
      <c r="I769" t="str">
        <f>HYPERLINK("bbg://screens/bbls%20DD%20X1Q6O1CE9LO2","BBLS DD X1Q6O1CE9LO2")</f>
        <v>BBLS DD X1Q6O1CE9LO2</v>
      </c>
    </row>
    <row r="770" spans="1:9" x14ac:dyDescent="0.25">
      <c r="A770" t="s">
        <v>3449</v>
      </c>
      <c r="B770" t="s">
        <v>3450</v>
      </c>
      <c r="C770" t="s">
        <v>3451</v>
      </c>
      <c r="G770" t="s">
        <v>3452</v>
      </c>
      <c r="H770">
        <v>61902025</v>
      </c>
      <c r="I770" t="str">
        <f>HYPERLINK("bbg://screens/bbls%20DD%20X1Q6O1AAMBO2","BBLS DD X1Q6O1AAMBO2")</f>
        <v>BBLS DD X1Q6O1AAMBO2</v>
      </c>
    </row>
    <row r="771" spans="1:9" x14ac:dyDescent="0.25">
      <c r="A771" t="s">
        <v>3453</v>
      </c>
      <c r="B771" t="s">
        <v>3454</v>
      </c>
      <c r="C771" t="s">
        <v>3455</v>
      </c>
      <c r="D771" t="s">
        <v>2959</v>
      </c>
      <c r="E771" t="s">
        <v>3456</v>
      </c>
      <c r="F771" t="s">
        <v>3457</v>
      </c>
      <c r="G771" t="s">
        <v>3458</v>
      </c>
      <c r="H771">
        <v>61857851</v>
      </c>
      <c r="I771" t="str">
        <f>HYPERLINK("bbg://screens/bbls%20DD%20X1Q6O19G0582","BBLS DD X1Q6O19G0582")</f>
        <v>BBLS DD X1Q6O19G0582</v>
      </c>
    </row>
    <row r="772" spans="1:9" x14ac:dyDescent="0.25">
      <c r="A772" t="s">
        <v>3459</v>
      </c>
      <c r="B772" t="s">
        <v>3460</v>
      </c>
      <c r="C772" t="s">
        <v>177</v>
      </c>
      <c r="G772" t="s">
        <v>3461</v>
      </c>
      <c r="H772">
        <v>37981780</v>
      </c>
      <c r="I772" t="str">
        <f>HYPERLINK("bbg://screens/bbls%20DD%20X1Q6O15C7682","BBLS DD X1Q6O15C7682")</f>
        <v>BBLS DD X1Q6O15C7682</v>
      </c>
    </row>
    <row r="773" spans="1:9" x14ac:dyDescent="0.25">
      <c r="A773" t="s">
        <v>3462</v>
      </c>
      <c r="B773" t="s">
        <v>3463</v>
      </c>
      <c r="C773" t="s">
        <v>1129</v>
      </c>
      <c r="D773" t="s">
        <v>2682</v>
      </c>
      <c r="E773" t="s">
        <v>3464</v>
      </c>
      <c r="F773" t="s">
        <v>3465</v>
      </c>
      <c r="G773" t="s">
        <v>3466</v>
      </c>
      <c r="H773">
        <v>28638518</v>
      </c>
      <c r="I773" t="str">
        <f>HYPERLINK("bbg://screens/bbls%20DD%20X1Q6O14PKAO2","BBLS DD X1Q6O14PKAO2")</f>
        <v>BBLS DD X1Q6O14PKAO2</v>
      </c>
    </row>
    <row r="774" spans="1:9" x14ac:dyDescent="0.25">
      <c r="A774" t="s">
        <v>3467</v>
      </c>
      <c r="B774" t="s">
        <v>3468</v>
      </c>
      <c r="C774" t="s">
        <v>246</v>
      </c>
      <c r="D774" t="s">
        <v>1859</v>
      </c>
      <c r="E774" t="s">
        <v>3469</v>
      </c>
      <c r="F774" t="s">
        <v>3470</v>
      </c>
      <c r="G774" t="s">
        <v>3471</v>
      </c>
      <c r="H774">
        <v>7976030</v>
      </c>
      <c r="I774" t="str">
        <f>HYPERLINK("bbg://screens/bbls%20DD%20X1Q6O13DRT82","BBLS DD X1Q6O13DRT82")</f>
        <v>BBLS DD X1Q6O13DRT82</v>
      </c>
    </row>
    <row r="775" spans="1:9" x14ac:dyDescent="0.25">
      <c r="A775" t="s">
        <v>3472</v>
      </c>
      <c r="B775" t="s">
        <v>3468</v>
      </c>
      <c r="C775" t="s">
        <v>1163</v>
      </c>
      <c r="E775" t="s">
        <v>3473</v>
      </c>
      <c r="F775" t="s">
        <v>3474</v>
      </c>
      <c r="G775" t="s">
        <v>3475</v>
      </c>
      <c r="H775">
        <v>37981354</v>
      </c>
      <c r="I775" t="str">
        <f>HYPERLINK("bbg://screens/bbls%20DD%20X1Q6O13LQJO2","BBLS DD X1Q6O13LQJO2")</f>
        <v>BBLS DD X1Q6O13LQJO2</v>
      </c>
    </row>
    <row r="776" spans="1:9" x14ac:dyDescent="0.25">
      <c r="A776" t="s">
        <v>3476</v>
      </c>
      <c r="B776" t="s">
        <v>3477</v>
      </c>
      <c r="C776" t="s">
        <v>1590</v>
      </c>
      <c r="E776" t="s">
        <v>3478</v>
      </c>
      <c r="F776" t="s">
        <v>3479</v>
      </c>
      <c r="G776" t="s">
        <v>3480</v>
      </c>
      <c r="H776">
        <v>51262336</v>
      </c>
      <c r="I776" t="str">
        <f>HYPERLINK("bbg://screens/bbls%20DD%20X1Q6O11ELK82","BBLS DD X1Q6O11ELK82")</f>
        <v>BBLS DD X1Q6O11ELK82</v>
      </c>
    </row>
    <row r="777" spans="1:9" x14ac:dyDescent="0.25">
      <c r="A777" t="s">
        <v>3481</v>
      </c>
      <c r="B777" t="s">
        <v>3482</v>
      </c>
      <c r="C777" t="s">
        <v>1158</v>
      </c>
      <c r="E777" t="s">
        <v>3483</v>
      </c>
      <c r="F777" t="s">
        <v>3484</v>
      </c>
      <c r="G777" t="s">
        <v>3485</v>
      </c>
      <c r="H777">
        <v>61459991</v>
      </c>
      <c r="I777" t="str">
        <f>HYPERLINK("bbg://screens/bbls%20DD%20X1Q6O0U0EL82","BBLS DD X1Q6O0U0EL82")</f>
        <v>BBLS DD X1Q6O0U0EL82</v>
      </c>
    </row>
    <row r="778" spans="1:9" x14ac:dyDescent="0.25">
      <c r="A778" t="s">
        <v>3486</v>
      </c>
      <c r="B778" t="s">
        <v>3487</v>
      </c>
      <c r="C778" t="s">
        <v>2374</v>
      </c>
      <c r="D778" t="s">
        <v>2982</v>
      </c>
      <c r="F778" t="s">
        <v>3488</v>
      </c>
      <c r="G778" t="s">
        <v>3489</v>
      </c>
      <c r="H778">
        <v>51453637</v>
      </c>
      <c r="I778" t="str">
        <f>HYPERLINK("bbg://screens/bbls%20DD%20X1Q6O0T34J82","BBLS DD X1Q6O0T34J82")</f>
        <v>BBLS DD X1Q6O0T34J82</v>
      </c>
    </row>
    <row r="779" spans="1:9" x14ac:dyDescent="0.25">
      <c r="A779" t="s">
        <v>3490</v>
      </c>
      <c r="B779" t="s">
        <v>2757</v>
      </c>
      <c r="C779" t="s">
        <v>3491</v>
      </c>
      <c r="E779" t="s">
        <v>3492</v>
      </c>
      <c r="F779" t="s">
        <v>3493</v>
      </c>
      <c r="G779" t="s">
        <v>3494</v>
      </c>
      <c r="H779">
        <v>384120</v>
      </c>
      <c r="I779" t="str">
        <f>HYPERLINK("bbg://screens/bbls%20DD%20X1Q6O0S2UL82","BBLS DD X1Q6O0S2UL82")</f>
        <v>BBLS DD X1Q6O0S2UL82</v>
      </c>
    </row>
    <row r="780" spans="1:9" x14ac:dyDescent="0.25">
      <c r="A780" t="s">
        <v>3495</v>
      </c>
      <c r="B780" t="s">
        <v>2757</v>
      </c>
      <c r="C780" t="s">
        <v>909</v>
      </c>
      <c r="D780" t="s">
        <v>2944</v>
      </c>
      <c r="E780" t="s">
        <v>3496</v>
      </c>
      <c r="F780" t="s">
        <v>3497</v>
      </c>
      <c r="G780" t="s">
        <v>3498</v>
      </c>
      <c r="H780">
        <v>17671250</v>
      </c>
      <c r="I780" t="str">
        <f>HYPERLINK("bbg://screens/bbls%20DD%20X1Q6O0S4KLO2","BBLS DD X1Q6O0S4KLO2")</f>
        <v>BBLS DD X1Q6O0S4KLO2</v>
      </c>
    </row>
    <row r="781" spans="1:9" x14ac:dyDescent="0.25">
      <c r="A781" t="s">
        <v>3499</v>
      </c>
      <c r="B781" t="s">
        <v>3500</v>
      </c>
      <c r="C781" t="s">
        <v>430</v>
      </c>
      <c r="E781" t="s">
        <v>3501</v>
      </c>
      <c r="F781" t="s">
        <v>3502</v>
      </c>
      <c r="G781" t="s">
        <v>3503</v>
      </c>
      <c r="H781">
        <v>928315</v>
      </c>
      <c r="I781" t="str">
        <f>HYPERLINK("bbg://screens/bbls%20DD%20X1Q6O0RLV8O2","BBLS DD X1Q6O0RLV8O2")</f>
        <v>BBLS DD X1Q6O0RLV8O2</v>
      </c>
    </row>
    <row r="782" spans="1:9" x14ac:dyDescent="0.25">
      <c r="A782" t="s">
        <v>3504</v>
      </c>
      <c r="B782" t="s">
        <v>3505</v>
      </c>
      <c r="C782" t="s">
        <v>3328</v>
      </c>
      <c r="E782" t="s">
        <v>3506</v>
      </c>
      <c r="F782" t="s">
        <v>3507</v>
      </c>
      <c r="G782" t="s">
        <v>3508</v>
      </c>
      <c r="H782">
        <v>61402668</v>
      </c>
      <c r="I782" t="str">
        <f>HYPERLINK("bbg://screens/bbls%20DD%20X1Q6O0RLF282","BBLS DD X1Q6O0RLF282")</f>
        <v>BBLS DD X1Q6O0RLF282</v>
      </c>
    </row>
    <row r="783" spans="1:9" x14ac:dyDescent="0.25">
      <c r="A783" t="s">
        <v>3509</v>
      </c>
      <c r="B783" t="s">
        <v>3510</v>
      </c>
      <c r="C783" t="s">
        <v>2214</v>
      </c>
      <c r="D783" t="s">
        <v>3062</v>
      </c>
      <c r="E783" t="s">
        <v>3511</v>
      </c>
      <c r="F783" t="s">
        <v>3512</v>
      </c>
      <c r="G783" t="s">
        <v>3513</v>
      </c>
      <c r="H783">
        <v>39857936</v>
      </c>
      <c r="I783" t="str">
        <f>HYPERLINK("bbg://screens/bbls%20DD%20X1Q6O0QOE282","BBLS DD X1Q6O0QOE282")</f>
        <v>BBLS DD X1Q6O0QOE282</v>
      </c>
    </row>
    <row r="784" spans="1:9" x14ac:dyDescent="0.25">
      <c r="A784" t="s">
        <v>3514</v>
      </c>
      <c r="B784" t="s">
        <v>3515</v>
      </c>
      <c r="C784" t="s">
        <v>2395</v>
      </c>
      <c r="E784" t="s">
        <v>3516</v>
      </c>
      <c r="F784" t="s">
        <v>3517</v>
      </c>
      <c r="G784" t="s">
        <v>3518</v>
      </c>
      <c r="H784">
        <v>38506355</v>
      </c>
      <c r="I784" t="str">
        <f>HYPERLINK("bbg://screens/bbls%20DD%20X1Q6O0PEU0O2","BBLS DD X1Q6O0PEU0O2")</f>
        <v>BBLS DD X1Q6O0PEU0O2</v>
      </c>
    </row>
    <row r="785" spans="1:9" x14ac:dyDescent="0.25">
      <c r="A785" t="s">
        <v>3519</v>
      </c>
      <c r="B785" t="s">
        <v>3520</v>
      </c>
      <c r="C785" t="s">
        <v>18</v>
      </c>
      <c r="D785" t="s">
        <v>2949</v>
      </c>
      <c r="E785" t="s">
        <v>662</v>
      </c>
      <c r="F785" t="s">
        <v>3521</v>
      </c>
      <c r="G785" t="s">
        <v>3522</v>
      </c>
      <c r="H785">
        <v>61248467</v>
      </c>
      <c r="I785" t="str">
        <f>HYPERLINK("bbg://screens/bbls%20DD%20X1Q6O0NIMEO2","BBLS DD X1Q6O0NIMEO2")</f>
        <v>BBLS DD X1Q6O0NIMEO2</v>
      </c>
    </row>
    <row r="786" spans="1:9" x14ac:dyDescent="0.25">
      <c r="A786" t="s">
        <v>3523</v>
      </c>
      <c r="B786" t="s">
        <v>3524</v>
      </c>
      <c r="C786" t="s">
        <v>886</v>
      </c>
      <c r="D786" t="s">
        <v>3525</v>
      </c>
      <c r="E786" t="s">
        <v>3526</v>
      </c>
      <c r="F786" t="s">
        <v>3527</v>
      </c>
      <c r="G786" t="s">
        <v>3528</v>
      </c>
      <c r="H786">
        <v>1448006</v>
      </c>
      <c r="I786" t="str">
        <f>HYPERLINK("bbg://screens/bbls%20DD%20X1Q6O0NDQM82","BBLS DD X1Q6O0NDQM82")</f>
        <v>BBLS DD X1Q6O0NDQM82</v>
      </c>
    </row>
    <row r="787" spans="1:9" x14ac:dyDescent="0.25">
      <c r="A787" t="s">
        <v>3529</v>
      </c>
      <c r="B787" t="s">
        <v>3530</v>
      </c>
      <c r="C787" t="s">
        <v>15</v>
      </c>
      <c r="E787" t="s">
        <v>3531</v>
      </c>
      <c r="F787" t="s">
        <v>3532</v>
      </c>
      <c r="G787" t="s">
        <v>3533</v>
      </c>
      <c r="H787">
        <v>61247999</v>
      </c>
      <c r="I787" t="str">
        <f>HYPERLINK("bbg://screens/bbls%20DD%20X1Q6O0N54PO2","BBLS DD X1Q6O0N54PO2")</f>
        <v>BBLS DD X1Q6O0N54PO2</v>
      </c>
    </row>
    <row r="788" spans="1:9" x14ac:dyDescent="0.25">
      <c r="A788" t="s">
        <v>3534</v>
      </c>
      <c r="B788" t="s">
        <v>3535</v>
      </c>
      <c r="C788" t="s">
        <v>15</v>
      </c>
      <c r="E788" t="s">
        <v>3536</v>
      </c>
      <c r="F788" t="s">
        <v>3537</v>
      </c>
      <c r="G788" t="s">
        <v>3538</v>
      </c>
      <c r="H788">
        <v>53644207</v>
      </c>
      <c r="I788" t="str">
        <f>HYPERLINK("bbg://screens/bbls%20DD%20X1Q6O0K14A82","BBLS DD X1Q6O0K14A82")</f>
        <v>BBLS DD X1Q6O0K14A82</v>
      </c>
    </row>
    <row r="789" spans="1:9" x14ac:dyDescent="0.25">
      <c r="A789" t="s">
        <v>3539</v>
      </c>
      <c r="B789" t="s">
        <v>3540</v>
      </c>
      <c r="C789" t="s">
        <v>102</v>
      </c>
      <c r="E789" t="s">
        <v>3541</v>
      </c>
      <c r="F789" t="s">
        <v>3542</v>
      </c>
      <c r="G789" t="s">
        <v>3543</v>
      </c>
      <c r="H789">
        <v>959316</v>
      </c>
      <c r="I789" t="str">
        <f>HYPERLINK("bbg://screens/bbls%20DD%20X1Q6O0GKTIO2","BBLS DD X1Q6O0GKTIO2")</f>
        <v>BBLS DD X1Q6O0GKTIO2</v>
      </c>
    </row>
    <row r="790" spans="1:9" x14ac:dyDescent="0.25">
      <c r="A790" t="s">
        <v>3544</v>
      </c>
      <c r="B790" t="s">
        <v>3545</v>
      </c>
      <c r="C790" t="s">
        <v>288</v>
      </c>
      <c r="D790" t="s">
        <v>3463</v>
      </c>
      <c r="E790" t="s">
        <v>3546</v>
      </c>
      <c r="F790" t="s">
        <v>3547</v>
      </c>
      <c r="G790" t="s">
        <v>3548</v>
      </c>
      <c r="H790">
        <v>48093790</v>
      </c>
      <c r="I790" t="str">
        <f>HYPERLINK("bbg://screens/bbls%20DD%20X1Q6O09UNM82","BBLS DD X1Q6O09UNM82")</f>
        <v>BBLS DD X1Q6O09UNM82</v>
      </c>
    </row>
    <row r="791" spans="1:9" x14ac:dyDescent="0.25">
      <c r="A791" t="s">
        <v>3549</v>
      </c>
      <c r="B791" t="s">
        <v>3545</v>
      </c>
      <c r="C791" t="s">
        <v>1446</v>
      </c>
      <c r="D791" t="s">
        <v>3380</v>
      </c>
      <c r="G791" t="s">
        <v>3550</v>
      </c>
      <c r="H791">
        <v>60715457</v>
      </c>
      <c r="I791" t="str">
        <f>HYPERLINK("bbg://screens/bbls%20DD%20X1Q6O09V8SO2","BBLS DD X1Q6O09V8SO2")</f>
        <v>BBLS DD X1Q6O09V8SO2</v>
      </c>
    </row>
    <row r="792" spans="1:9" x14ac:dyDescent="0.25">
      <c r="A792" t="s">
        <v>3551</v>
      </c>
      <c r="B792" t="s">
        <v>3552</v>
      </c>
      <c r="C792" t="s">
        <v>15</v>
      </c>
      <c r="E792" t="s">
        <v>3553</v>
      </c>
      <c r="F792" t="s">
        <v>3554</v>
      </c>
      <c r="G792" t="s">
        <v>3555</v>
      </c>
      <c r="H792">
        <v>60706805</v>
      </c>
      <c r="I792" t="str">
        <f>HYPERLINK("bbg://screens/bbls%20DD%20X1Q6O09OU5O2","BBLS DD X1Q6O09OU5O2")</f>
        <v>BBLS DD X1Q6O09OU5O2</v>
      </c>
    </row>
    <row r="793" spans="1:9" x14ac:dyDescent="0.25">
      <c r="A793" t="s">
        <v>3556</v>
      </c>
      <c r="B793" t="s">
        <v>3552</v>
      </c>
      <c r="C793" t="s">
        <v>1446</v>
      </c>
      <c r="D793" t="s">
        <v>3557</v>
      </c>
      <c r="E793" t="s">
        <v>3558</v>
      </c>
      <c r="F793" t="s">
        <v>3559</v>
      </c>
      <c r="G793" t="s">
        <v>3560</v>
      </c>
      <c r="H793">
        <v>45879629</v>
      </c>
      <c r="I793" t="str">
        <f>HYPERLINK("bbg://screens/bbls%20DD%20X1Q6NAPFAMO2","BBLS DD X1Q6NAPFAMO2")</f>
        <v>BBLS DD X1Q6NAPFAMO2</v>
      </c>
    </row>
    <row r="794" spans="1:9" x14ac:dyDescent="0.25">
      <c r="A794" t="s">
        <v>3561</v>
      </c>
      <c r="B794" t="s">
        <v>3562</v>
      </c>
      <c r="C794" t="s">
        <v>423</v>
      </c>
      <c r="D794" t="s">
        <v>3350</v>
      </c>
      <c r="E794" t="s">
        <v>3563</v>
      </c>
      <c r="F794" t="s">
        <v>3564</v>
      </c>
      <c r="G794" t="s">
        <v>3565</v>
      </c>
      <c r="H794">
        <v>36421597</v>
      </c>
      <c r="I794" t="str">
        <f>HYPERLINK("bbg://screens/bbls%20DD%20X1Q6O05S7V82","BBLS DD X1Q6O05S7V82")</f>
        <v>BBLS DD X1Q6O05S7V82</v>
      </c>
    </row>
    <row r="795" spans="1:9" x14ac:dyDescent="0.25">
      <c r="A795" t="s">
        <v>3566</v>
      </c>
      <c r="B795" t="s">
        <v>3567</v>
      </c>
      <c r="C795" t="s">
        <v>3568</v>
      </c>
      <c r="D795" t="s">
        <v>3569</v>
      </c>
      <c r="E795" t="s">
        <v>3570</v>
      </c>
      <c r="F795" t="s">
        <v>3571</v>
      </c>
      <c r="G795" t="s">
        <v>3572</v>
      </c>
      <c r="H795">
        <v>60495148</v>
      </c>
      <c r="I795" t="str">
        <f>HYPERLINK("bbg://screens/bbls%20DD%20X1Q6O04IFBO2","BBLS DD X1Q6O04IFBO2")</f>
        <v>BBLS DD X1Q6O04IFBO2</v>
      </c>
    </row>
    <row r="796" spans="1:9" x14ac:dyDescent="0.25">
      <c r="A796" t="s">
        <v>3573</v>
      </c>
      <c r="B796" t="s">
        <v>3574</v>
      </c>
      <c r="C796" t="s">
        <v>3575</v>
      </c>
      <c r="G796" t="s">
        <v>3576</v>
      </c>
      <c r="H796">
        <v>36173471</v>
      </c>
      <c r="I796" t="str">
        <f>HYPERLINK("bbg://screens/bbls%20DD%20X1Q6O03CAN82","BBLS DD X1Q6O03CAN82")</f>
        <v>BBLS DD X1Q6O03CAN82</v>
      </c>
    </row>
    <row r="797" spans="1:9" x14ac:dyDescent="0.25">
      <c r="A797" t="s">
        <v>3577</v>
      </c>
      <c r="B797" t="s">
        <v>3574</v>
      </c>
      <c r="C797" t="s">
        <v>909</v>
      </c>
      <c r="D797" t="s">
        <v>3578</v>
      </c>
      <c r="E797" t="s">
        <v>1900</v>
      </c>
      <c r="F797" t="s">
        <v>3579</v>
      </c>
      <c r="G797" t="s">
        <v>3580</v>
      </c>
      <c r="H797">
        <v>11888786</v>
      </c>
      <c r="I797" t="str">
        <f>HYPERLINK("bbg://screens/bbls%20DD%20X1Q6O037KBO2","BBLS DD X1Q6O037KBO2")</f>
        <v>BBLS DD X1Q6O037KBO2</v>
      </c>
    </row>
    <row r="798" spans="1:9" x14ac:dyDescent="0.25">
      <c r="A798" t="s">
        <v>3581</v>
      </c>
      <c r="B798" t="s">
        <v>3582</v>
      </c>
      <c r="C798" t="s">
        <v>1129</v>
      </c>
      <c r="E798" t="s">
        <v>3583</v>
      </c>
      <c r="F798" t="s">
        <v>3584</v>
      </c>
      <c r="G798" t="s">
        <v>3585</v>
      </c>
      <c r="H798">
        <v>23495248</v>
      </c>
      <c r="I798" t="str">
        <f>HYPERLINK("bbg://screens/bbls%20DD%20X1Q6O02IBF82","BBLS DD X1Q6O02IBF82")</f>
        <v>BBLS DD X1Q6O02IBF82</v>
      </c>
    </row>
    <row r="799" spans="1:9" x14ac:dyDescent="0.25">
      <c r="A799" t="s">
        <v>3586</v>
      </c>
      <c r="B799" t="s">
        <v>3587</v>
      </c>
      <c r="C799" t="s">
        <v>18</v>
      </c>
      <c r="D799" t="s">
        <v>3588</v>
      </c>
      <c r="E799" t="s">
        <v>3583</v>
      </c>
      <c r="F799" t="s">
        <v>3589</v>
      </c>
      <c r="G799" t="s">
        <v>3590</v>
      </c>
      <c r="H799">
        <v>22802580</v>
      </c>
      <c r="I799" t="str">
        <f>HYPERLINK("bbg://screens/bbls%20DD%20X1Q6O027VI82","BBLS DD X1Q6O027VI82")</f>
        <v>BBLS DD X1Q6O027VI82</v>
      </c>
    </row>
    <row r="800" spans="1:9" x14ac:dyDescent="0.25">
      <c r="A800" t="s">
        <v>65</v>
      </c>
      <c r="B800" t="s">
        <v>3591</v>
      </c>
      <c r="C800" t="s">
        <v>67</v>
      </c>
      <c r="D800" t="s">
        <v>3350</v>
      </c>
      <c r="E800" t="s">
        <v>3592</v>
      </c>
      <c r="F800" t="s">
        <v>3593</v>
      </c>
      <c r="G800" t="s">
        <v>69</v>
      </c>
      <c r="H800">
        <v>12396314</v>
      </c>
      <c r="I800" t="str">
        <f>HYPERLINK("bbg://screens/bbls%20DD%20X1Q6O01LBM82","BBLS DD X1Q6O01LBM82")</f>
        <v>BBLS DD X1Q6O01LBM82</v>
      </c>
    </row>
    <row r="801" spans="1:9" x14ac:dyDescent="0.25">
      <c r="A801" t="s">
        <v>3594</v>
      </c>
      <c r="B801" t="s">
        <v>3595</v>
      </c>
      <c r="C801" t="s">
        <v>2610</v>
      </c>
      <c r="D801" t="s">
        <v>2768</v>
      </c>
      <c r="E801" t="s">
        <v>3596</v>
      </c>
      <c r="F801" t="s">
        <v>3597</v>
      </c>
      <c r="G801" t="s">
        <v>3598</v>
      </c>
      <c r="H801">
        <v>32312631</v>
      </c>
      <c r="I801" t="str">
        <f>HYPERLINK("bbg://screens/bbls%20DD%20X1Q6NVUL1K82","BBLS DD X1Q6NVUL1K82")</f>
        <v>BBLS DD X1Q6NVUL1K82</v>
      </c>
    </row>
    <row r="802" spans="1:9" x14ac:dyDescent="0.25">
      <c r="A802" t="s">
        <v>3599</v>
      </c>
      <c r="B802" t="s">
        <v>3600</v>
      </c>
      <c r="C802" t="s">
        <v>511</v>
      </c>
      <c r="D802" t="s">
        <v>3380</v>
      </c>
      <c r="E802" t="s">
        <v>3601</v>
      </c>
      <c r="F802" t="s">
        <v>3602</v>
      </c>
      <c r="G802" t="s">
        <v>3603</v>
      </c>
      <c r="H802">
        <v>38781611</v>
      </c>
      <c r="I802" t="str">
        <f>HYPERLINK("bbg://screens/bbls%20DD%20X1Q6NVTP0482","BBLS DD X1Q6NVTP0482")</f>
        <v>BBLS DD X1Q6NVTP0482</v>
      </c>
    </row>
    <row r="803" spans="1:9" x14ac:dyDescent="0.25">
      <c r="A803" t="s">
        <v>3604</v>
      </c>
      <c r="B803" t="s">
        <v>3605</v>
      </c>
      <c r="C803" t="s">
        <v>3606</v>
      </c>
      <c r="D803" t="s">
        <v>3391</v>
      </c>
      <c r="E803" t="s">
        <v>3607</v>
      </c>
      <c r="F803" t="s">
        <v>3608</v>
      </c>
      <c r="G803" t="s">
        <v>3609</v>
      </c>
      <c r="H803">
        <v>13963669</v>
      </c>
      <c r="I803" t="str">
        <f>HYPERLINK("bbg://screens/bbls%20DD%20X1Q6NVSOFD82","BBLS DD X1Q6NVSOFD82")</f>
        <v>BBLS DD X1Q6NVSOFD82</v>
      </c>
    </row>
    <row r="804" spans="1:9" x14ac:dyDescent="0.25">
      <c r="A804" t="s">
        <v>3610</v>
      </c>
      <c r="B804" t="s">
        <v>3611</v>
      </c>
      <c r="C804" t="s">
        <v>3612</v>
      </c>
      <c r="D804" t="s">
        <v>3062</v>
      </c>
      <c r="E804" t="s">
        <v>3613</v>
      </c>
      <c r="F804" t="s">
        <v>3614</v>
      </c>
      <c r="G804" t="s">
        <v>3615</v>
      </c>
      <c r="H804">
        <v>18731134</v>
      </c>
      <c r="I804" t="str">
        <f>HYPERLINK("bbg://screens/bbls%20DD%20X1Q6NVRQT7O2","BBLS DD X1Q6NVRQT7O2")</f>
        <v>BBLS DD X1Q6NVRQT7O2</v>
      </c>
    </row>
    <row r="805" spans="1:9" x14ac:dyDescent="0.25">
      <c r="A805" t="s">
        <v>3616</v>
      </c>
      <c r="B805" t="s">
        <v>3611</v>
      </c>
      <c r="C805" t="s">
        <v>3617</v>
      </c>
      <c r="D805" t="s">
        <v>3618</v>
      </c>
      <c r="E805" t="s">
        <v>395</v>
      </c>
      <c r="F805" t="s">
        <v>3619</v>
      </c>
      <c r="G805" t="s">
        <v>3620</v>
      </c>
      <c r="H805">
        <v>922265</v>
      </c>
      <c r="I805" t="str">
        <f>HYPERLINK("bbg://screens/bbls%20DD%20X1Q6NVRN2JO2","BBLS DD X1Q6NVRN2JO2")</f>
        <v>BBLS DD X1Q6NVRN2JO2</v>
      </c>
    </row>
    <row r="806" spans="1:9" x14ac:dyDescent="0.25">
      <c r="A806" t="s">
        <v>3621</v>
      </c>
      <c r="B806" t="s">
        <v>3622</v>
      </c>
      <c r="C806" t="s">
        <v>909</v>
      </c>
      <c r="E806" t="s">
        <v>3623</v>
      </c>
      <c r="F806" t="s">
        <v>3624</v>
      </c>
      <c r="G806" t="s">
        <v>3625</v>
      </c>
      <c r="H806">
        <v>159794</v>
      </c>
      <c r="I806" t="str">
        <f>HYPERLINK("bbg://screens/bbls%20DD%20X1Q6NVQ01DO2","BBLS DD X1Q6NVQ01DO2")</f>
        <v>BBLS DD X1Q6NVQ01DO2</v>
      </c>
    </row>
    <row r="807" spans="1:9" x14ac:dyDescent="0.25">
      <c r="A807" t="s">
        <v>3626</v>
      </c>
      <c r="B807" t="s">
        <v>3627</v>
      </c>
      <c r="C807" t="s">
        <v>3628</v>
      </c>
      <c r="F807" t="s">
        <v>3629</v>
      </c>
      <c r="G807" t="s">
        <v>3630</v>
      </c>
      <c r="H807">
        <v>60094723</v>
      </c>
      <c r="I807" t="str">
        <f>HYPERLINK("bbg://screens/bbls%20DD%20X1Q6NVMUU6O2","BBLS DD X1Q6NVMUU6O2")</f>
        <v>BBLS DD X1Q6NVMUU6O2</v>
      </c>
    </row>
    <row r="808" spans="1:9" x14ac:dyDescent="0.25">
      <c r="A808" t="s">
        <v>3631</v>
      </c>
      <c r="B808" t="s">
        <v>3632</v>
      </c>
      <c r="C808" t="s">
        <v>1233</v>
      </c>
      <c r="D808" t="s">
        <v>3633</v>
      </c>
      <c r="E808" t="s">
        <v>3634</v>
      </c>
      <c r="F808" t="s">
        <v>3635</v>
      </c>
      <c r="G808" t="s">
        <v>3636</v>
      </c>
      <c r="H808">
        <v>819009</v>
      </c>
      <c r="I808" t="str">
        <f>HYPERLINK("bbg://screens/bbls%20DD%20X1Q6NVKIH782","BBLS DD X1Q6NVKIH782")</f>
        <v>BBLS DD X1Q6NVKIH782</v>
      </c>
    </row>
    <row r="809" spans="1:9" x14ac:dyDescent="0.25">
      <c r="A809" t="s">
        <v>3637</v>
      </c>
      <c r="B809" t="s">
        <v>3638</v>
      </c>
      <c r="C809" t="s">
        <v>3639</v>
      </c>
      <c r="D809" t="s">
        <v>3640</v>
      </c>
      <c r="F809" t="s">
        <v>3641</v>
      </c>
      <c r="G809" t="s">
        <v>3642</v>
      </c>
      <c r="H809">
        <v>48659970</v>
      </c>
      <c r="I809" t="str">
        <f>HYPERLINK("bbg://screens/bbls%20DD%20X1Q6NVK0OPO2","BBLS DD X1Q6NVK0OPO2")</f>
        <v>BBLS DD X1Q6NVK0OPO2</v>
      </c>
    </row>
    <row r="810" spans="1:9" x14ac:dyDescent="0.25">
      <c r="A810" t="s">
        <v>3643</v>
      </c>
      <c r="B810" t="s">
        <v>3644</v>
      </c>
      <c r="C810" t="s">
        <v>909</v>
      </c>
      <c r="D810" t="s">
        <v>3645</v>
      </c>
      <c r="G810" t="s">
        <v>3646</v>
      </c>
      <c r="H810">
        <v>10782962</v>
      </c>
      <c r="I810" t="str">
        <f>HYPERLINK("bbg://screens/bbls%20DD%20X1Q6NVILL582","BBLS DD X1Q6NVILL582")</f>
        <v>BBLS DD X1Q6NVILL582</v>
      </c>
    </row>
    <row r="811" spans="1:9" x14ac:dyDescent="0.25">
      <c r="A811" t="s">
        <v>3647</v>
      </c>
      <c r="B811" t="s">
        <v>3648</v>
      </c>
      <c r="C811" t="s">
        <v>813</v>
      </c>
      <c r="D811" t="s">
        <v>3649</v>
      </c>
      <c r="E811" t="s">
        <v>3650</v>
      </c>
      <c r="F811" t="s">
        <v>119</v>
      </c>
      <c r="G811" t="s">
        <v>3651</v>
      </c>
      <c r="H811">
        <v>7715100</v>
      </c>
      <c r="I811" t="str">
        <f>HYPERLINK("bbg://screens/bbls%20DD%20X1Q6NVIB0FO2","BBLS DD X1Q6NVIB0FO2")</f>
        <v>BBLS DD X1Q6NVIB0FO2</v>
      </c>
    </row>
    <row r="812" spans="1:9" x14ac:dyDescent="0.25">
      <c r="A812" t="s">
        <v>3652</v>
      </c>
      <c r="B812" t="s">
        <v>3653</v>
      </c>
      <c r="C812" t="s">
        <v>1746</v>
      </c>
      <c r="D812" t="s">
        <v>3654</v>
      </c>
      <c r="F812" t="s">
        <v>3655</v>
      </c>
      <c r="G812" t="s">
        <v>3656</v>
      </c>
      <c r="H812">
        <v>37104037</v>
      </c>
      <c r="I812" t="str">
        <f>HYPERLINK("bbg://screens/bbls%20DD%20X1Q6NVGCSU82","BBLS DD X1Q6NVGCSU82")</f>
        <v>BBLS DD X1Q6NVGCSU82</v>
      </c>
    </row>
    <row r="813" spans="1:9" x14ac:dyDescent="0.25">
      <c r="A813" t="s">
        <v>1845</v>
      </c>
      <c r="B813" t="s">
        <v>3657</v>
      </c>
      <c r="C813" t="s">
        <v>1847</v>
      </c>
      <c r="D813" t="s">
        <v>3587</v>
      </c>
      <c r="G813" t="s">
        <v>1849</v>
      </c>
      <c r="H813">
        <v>14917220</v>
      </c>
      <c r="I813" t="str">
        <f>HYPERLINK("bbg://screens/bbls%20DD%20X1Q6NVG0RR82","BBLS DD X1Q6NVG0RR82")</f>
        <v>BBLS DD X1Q6NVG0RR82</v>
      </c>
    </row>
    <row r="814" spans="1:9" x14ac:dyDescent="0.25">
      <c r="A814" t="s">
        <v>3658</v>
      </c>
      <c r="B814" t="s">
        <v>3659</v>
      </c>
      <c r="C814" t="s">
        <v>621</v>
      </c>
      <c r="E814" t="s">
        <v>3660</v>
      </c>
      <c r="F814" t="s">
        <v>3661</v>
      </c>
      <c r="G814" t="s">
        <v>3662</v>
      </c>
      <c r="H814">
        <v>56881043</v>
      </c>
      <c r="I814" t="str">
        <f>HYPERLINK("bbg://screens/bbls%20DD%20X1Q6NVFIBFO2","BBLS DD X1Q6NVFIBFO2")</f>
        <v>BBLS DD X1Q6NVFIBFO2</v>
      </c>
    </row>
    <row r="815" spans="1:9" x14ac:dyDescent="0.25">
      <c r="A815" t="s">
        <v>3663</v>
      </c>
      <c r="B815" t="s">
        <v>3664</v>
      </c>
      <c r="C815" t="s">
        <v>1387</v>
      </c>
      <c r="D815" t="s">
        <v>3062</v>
      </c>
      <c r="E815" t="s">
        <v>3665</v>
      </c>
      <c r="F815" t="s">
        <v>3666</v>
      </c>
      <c r="G815" t="s">
        <v>3667</v>
      </c>
      <c r="H815">
        <v>43785199</v>
      </c>
      <c r="I815" t="str">
        <f>HYPERLINK("bbg://screens/bbls%20DD%20X1Q6NVEAC382","BBLS DD X1Q6NVEAC382")</f>
        <v>BBLS DD X1Q6NVEAC382</v>
      </c>
    </row>
    <row r="816" spans="1:9" x14ac:dyDescent="0.25">
      <c r="A816" t="s">
        <v>3668</v>
      </c>
      <c r="B816" t="s">
        <v>3664</v>
      </c>
      <c r="C816" t="s">
        <v>3669</v>
      </c>
      <c r="D816" t="s">
        <v>3670</v>
      </c>
      <c r="E816" t="s">
        <v>3671</v>
      </c>
      <c r="F816" t="s">
        <v>3672</v>
      </c>
      <c r="G816" t="s">
        <v>3673</v>
      </c>
      <c r="H816">
        <v>10399480</v>
      </c>
      <c r="I816" t="str">
        <f>HYPERLINK("bbg://screens/bbls%20DD%20X1Q6NVE84U82","BBLS DD X1Q6NVE84U82")</f>
        <v>BBLS DD X1Q6NVE84U82</v>
      </c>
    </row>
    <row r="817" spans="1:9" x14ac:dyDescent="0.25">
      <c r="A817" t="s">
        <v>3674</v>
      </c>
      <c r="B817" t="s">
        <v>3675</v>
      </c>
      <c r="C817" t="s">
        <v>3491</v>
      </c>
      <c r="D817" t="s">
        <v>3676</v>
      </c>
      <c r="E817" t="s">
        <v>3677</v>
      </c>
      <c r="F817" t="s">
        <v>3678</v>
      </c>
      <c r="G817" t="s">
        <v>3679</v>
      </c>
      <c r="H817">
        <v>100339</v>
      </c>
      <c r="I817" t="str">
        <f>HYPERLINK("bbg://screens/bbls%20DD%20X1Q6NVDF15O2","BBLS DD X1Q6NVDF15O2")</f>
        <v>BBLS DD X1Q6NVDF15O2</v>
      </c>
    </row>
    <row r="818" spans="1:9" x14ac:dyDescent="0.25">
      <c r="A818" t="s">
        <v>3680</v>
      </c>
      <c r="B818" t="s">
        <v>3675</v>
      </c>
      <c r="C818" t="s">
        <v>1129</v>
      </c>
      <c r="G818" t="s">
        <v>3681</v>
      </c>
      <c r="H818">
        <v>9791748</v>
      </c>
      <c r="I818" t="str">
        <f>HYPERLINK("bbg://screens/bbls%20DD%20X1Q6NVE09RO2","BBLS DD X1Q6NVE09RO2")</f>
        <v>BBLS DD X1Q6NVE09RO2</v>
      </c>
    </row>
    <row r="819" spans="1:9" x14ac:dyDescent="0.25">
      <c r="A819" t="s">
        <v>3682</v>
      </c>
      <c r="B819" t="s">
        <v>3683</v>
      </c>
      <c r="C819" t="s">
        <v>161</v>
      </c>
      <c r="D819" t="s">
        <v>3569</v>
      </c>
      <c r="F819" t="s">
        <v>3684</v>
      </c>
      <c r="G819" t="s">
        <v>3685</v>
      </c>
      <c r="H819">
        <v>43383346</v>
      </c>
      <c r="I819" t="str">
        <f>HYPERLINK("bbg://screens/bbls%20DD%20X1Q6NVD38L82","BBLS DD X1Q6NVD38L82")</f>
        <v>BBLS DD X1Q6NVD38L82</v>
      </c>
    </row>
    <row r="820" spans="1:9" x14ac:dyDescent="0.25">
      <c r="A820" t="s">
        <v>3686</v>
      </c>
      <c r="B820" t="s">
        <v>3687</v>
      </c>
      <c r="C820" t="s">
        <v>1135</v>
      </c>
      <c r="D820" t="s">
        <v>3569</v>
      </c>
      <c r="E820" t="s">
        <v>3688</v>
      </c>
      <c r="F820" t="s">
        <v>3689</v>
      </c>
      <c r="G820" t="s">
        <v>3690</v>
      </c>
      <c r="H820">
        <v>354431</v>
      </c>
      <c r="I820" t="str">
        <f>HYPERLINK("bbg://screens/bbls%20DD%20X1Q6NVD38L82","BBLS DD X1Q6NVD38L82")</f>
        <v>BBLS DD X1Q6NVD38L82</v>
      </c>
    </row>
    <row r="821" spans="1:9" x14ac:dyDescent="0.25">
      <c r="A821" t="s">
        <v>3691</v>
      </c>
      <c r="B821" t="s">
        <v>3692</v>
      </c>
      <c r="C821" t="s">
        <v>3693</v>
      </c>
      <c r="D821" t="s">
        <v>3022</v>
      </c>
      <c r="E821" t="s">
        <v>3694</v>
      </c>
      <c r="F821" t="s">
        <v>3695</v>
      </c>
      <c r="G821" t="s">
        <v>3696</v>
      </c>
      <c r="H821">
        <v>13145036</v>
      </c>
      <c r="I821" t="str">
        <f>HYPERLINK("bbg://screens/bbls%20DD%20X1Q6NVC96HO2","BBLS DD X1Q6NVC96HO2")</f>
        <v>BBLS DD X1Q6NVC96HO2</v>
      </c>
    </row>
    <row r="822" spans="1:9" x14ac:dyDescent="0.25">
      <c r="A822" t="s">
        <v>3697</v>
      </c>
      <c r="B822" t="s">
        <v>3698</v>
      </c>
      <c r="C822" t="s">
        <v>177</v>
      </c>
      <c r="D822" t="s">
        <v>3699</v>
      </c>
      <c r="E822" t="s">
        <v>3700</v>
      </c>
      <c r="F822" t="s">
        <v>3701</v>
      </c>
      <c r="G822" t="s">
        <v>3702</v>
      </c>
      <c r="H822">
        <v>11398640</v>
      </c>
      <c r="I822" t="str">
        <f>HYPERLINK("bbg://screens/bbls%20DD%20X1Q6NVAH40O2","BBLS DD X1Q6NVAH40O2")</f>
        <v>BBLS DD X1Q6NVAH40O2</v>
      </c>
    </row>
    <row r="823" spans="1:9" x14ac:dyDescent="0.25">
      <c r="A823" t="s">
        <v>3703</v>
      </c>
      <c r="B823" t="s">
        <v>3704</v>
      </c>
      <c r="C823" t="s">
        <v>51</v>
      </c>
      <c r="E823" t="s">
        <v>3705</v>
      </c>
      <c r="F823" t="s">
        <v>107</v>
      </c>
      <c r="G823" t="s">
        <v>3706</v>
      </c>
      <c r="H823">
        <v>48199707</v>
      </c>
      <c r="I823" t="str">
        <f>HYPERLINK("bbg://screens/bbls%20DD%20X1Q6NVAGG382","BBLS DD X1Q6NVAGG382")</f>
        <v>BBLS DD X1Q6NVAGG382</v>
      </c>
    </row>
    <row r="824" spans="1:9" x14ac:dyDescent="0.25">
      <c r="A824" t="s">
        <v>3707</v>
      </c>
      <c r="B824" t="s">
        <v>3704</v>
      </c>
      <c r="C824" t="s">
        <v>51</v>
      </c>
      <c r="F824" t="s">
        <v>3708</v>
      </c>
      <c r="G824" t="s">
        <v>3709</v>
      </c>
      <c r="H824">
        <v>59610508</v>
      </c>
      <c r="I824" t="str">
        <f>HYPERLINK("bbg://screens/bbls%20DD%20X1Q6NVAGG382","BBLS DD X1Q6NVAGG382")</f>
        <v>BBLS DD X1Q6NVAGG382</v>
      </c>
    </row>
    <row r="825" spans="1:9" x14ac:dyDescent="0.25">
      <c r="A825" t="s">
        <v>3710</v>
      </c>
      <c r="B825" t="s">
        <v>3711</v>
      </c>
      <c r="C825" t="s">
        <v>161</v>
      </c>
      <c r="D825" t="s">
        <v>3220</v>
      </c>
      <c r="E825" t="s">
        <v>3712</v>
      </c>
      <c r="F825" t="s">
        <v>3713</v>
      </c>
      <c r="G825" t="s">
        <v>3714</v>
      </c>
      <c r="H825">
        <v>59610424</v>
      </c>
      <c r="I825" t="str">
        <f>HYPERLINK("bbg://screens/bbls%20DD%20X1Q6NVA1C582","BBLS DD X1Q6NVA1C582")</f>
        <v>BBLS DD X1Q6NVA1C582</v>
      </c>
    </row>
    <row r="826" spans="1:9" x14ac:dyDescent="0.25">
      <c r="A826" t="s">
        <v>3715</v>
      </c>
      <c r="B826" t="s">
        <v>3716</v>
      </c>
      <c r="C826" t="s">
        <v>15</v>
      </c>
      <c r="E826" t="s">
        <v>3717</v>
      </c>
      <c r="F826" t="s">
        <v>3718</v>
      </c>
      <c r="G826" t="s">
        <v>3719</v>
      </c>
      <c r="H826">
        <v>59610082</v>
      </c>
      <c r="I826" t="str">
        <f>HYPERLINK("bbg://screens/bbls%20DD%20X1Q6NV9J3PO2","BBLS DD X1Q6NV9J3PO2")</f>
        <v>BBLS DD X1Q6NV9J3PO2</v>
      </c>
    </row>
    <row r="827" spans="1:9" x14ac:dyDescent="0.25">
      <c r="A827" t="s">
        <v>3720</v>
      </c>
      <c r="B827" t="s">
        <v>3721</v>
      </c>
      <c r="C827" t="s">
        <v>89</v>
      </c>
      <c r="D827" t="s">
        <v>3540</v>
      </c>
      <c r="G827" t="s">
        <v>3722</v>
      </c>
      <c r="H827">
        <v>35370088</v>
      </c>
      <c r="I827" t="str">
        <f>HYPERLINK("bbg://screens/bbls%20DD%20X1Q6NV97GAO2","BBLS DD X1Q6NV97GAO2")</f>
        <v>BBLS DD X1Q6NV97GAO2</v>
      </c>
    </row>
    <row r="828" spans="1:9" x14ac:dyDescent="0.25">
      <c r="A828" t="s">
        <v>3723</v>
      </c>
      <c r="B828" t="s">
        <v>3724</v>
      </c>
      <c r="C828" t="s">
        <v>3126</v>
      </c>
      <c r="D828" t="s">
        <v>3725</v>
      </c>
      <c r="E828" t="s">
        <v>3726</v>
      </c>
      <c r="F828" t="s">
        <v>3727</v>
      </c>
      <c r="G828" t="s">
        <v>3728</v>
      </c>
      <c r="H828">
        <v>302009</v>
      </c>
      <c r="I828" t="str">
        <f>HYPERLINK("bbg://screens/bbls%20DD%20X1Q6NV8FEV82","BBLS DD X1Q6NV8FEV82")</f>
        <v>BBLS DD X1Q6NV8FEV82</v>
      </c>
    </row>
    <row r="829" spans="1:9" x14ac:dyDescent="0.25">
      <c r="A829" t="s">
        <v>3729</v>
      </c>
      <c r="B829" t="s">
        <v>3724</v>
      </c>
      <c r="C829" t="s">
        <v>1062</v>
      </c>
      <c r="D829" t="s">
        <v>3138</v>
      </c>
      <c r="E829" t="s">
        <v>3730</v>
      </c>
      <c r="F829" t="s">
        <v>3731</v>
      </c>
      <c r="G829" t="s">
        <v>3732</v>
      </c>
      <c r="H829">
        <v>59484684</v>
      </c>
      <c r="I829" t="str">
        <f>HYPERLINK("bbg://screens/bbls%20DD%20X1Q6NV8RDB82","BBLS DD X1Q6NV8RDB82")</f>
        <v>BBLS DD X1Q6NV8RDB82</v>
      </c>
    </row>
    <row r="830" spans="1:9" x14ac:dyDescent="0.25">
      <c r="A830" t="s">
        <v>3733</v>
      </c>
      <c r="B830" t="s">
        <v>3734</v>
      </c>
      <c r="C830" t="s">
        <v>1317</v>
      </c>
      <c r="D830" t="s">
        <v>3735</v>
      </c>
      <c r="E830" t="s">
        <v>3736</v>
      </c>
      <c r="F830" t="s">
        <v>3737</v>
      </c>
      <c r="G830" t="s">
        <v>1937</v>
      </c>
      <c r="H830">
        <v>100719</v>
      </c>
      <c r="I830" t="str">
        <f>HYPERLINK("bbg://screens/bbls%20DD%20X1Q6NV832182","BBLS DD X1Q6NV832182")</f>
        <v>BBLS DD X1Q6NV832182</v>
      </c>
    </row>
    <row r="831" spans="1:9" x14ac:dyDescent="0.25">
      <c r="A831" t="s">
        <v>3738</v>
      </c>
      <c r="B831" t="s">
        <v>3734</v>
      </c>
      <c r="C831" t="s">
        <v>309</v>
      </c>
      <c r="D831" t="s">
        <v>3735</v>
      </c>
      <c r="E831" t="s">
        <v>3736</v>
      </c>
      <c r="F831" t="s">
        <v>3737</v>
      </c>
      <c r="G831" t="s">
        <v>3739</v>
      </c>
      <c r="H831">
        <v>11242657</v>
      </c>
      <c r="I831" t="str">
        <f>HYPERLINK("bbg://screens/bbls%20DD%20X1Q6NV832182","BBLS DD X1Q6NV832182")</f>
        <v>BBLS DD X1Q6NV832182</v>
      </c>
    </row>
    <row r="832" spans="1:9" x14ac:dyDescent="0.25">
      <c r="A832" t="s">
        <v>3740</v>
      </c>
      <c r="B832" t="s">
        <v>3741</v>
      </c>
      <c r="C832" t="s">
        <v>3742</v>
      </c>
      <c r="D832" t="s">
        <v>3743</v>
      </c>
      <c r="E832" t="s">
        <v>3744</v>
      </c>
      <c r="F832" t="s">
        <v>3745</v>
      </c>
      <c r="G832" t="s">
        <v>3746</v>
      </c>
      <c r="H832">
        <v>18077427</v>
      </c>
      <c r="I832" t="str">
        <f>HYPERLINK("bbg://screens/bbls%20DD%20X1Q6NV5IU6O2","BBLS DD X1Q6NV5IU6O2")</f>
        <v>BBLS DD X1Q6NV5IU6O2</v>
      </c>
    </row>
    <row r="833" spans="1:9" x14ac:dyDescent="0.25">
      <c r="A833" t="s">
        <v>3747</v>
      </c>
      <c r="B833" t="s">
        <v>3741</v>
      </c>
      <c r="C833" t="s">
        <v>45</v>
      </c>
      <c r="G833" t="s">
        <v>3748</v>
      </c>
      <c r="H833">
        <v>19112197</v>
      </c>
      <c r="I833" t="str">
        <f>HYPERLINK("bbg://screens/bbls%20DD%20X1Q6NV5S5CO2","BBLS DD X1Q6NV5S5CO2")</f>
        <v>BBLS DD X1Q6NV5S5CO2</v>
      </c>
    </row>
    <row r="834" spans="1:9" x14ac:dyDescent="0.25">
      <c r="A834" t="s">
        <v>3749</v>
      </c>
      <c r="B834" t="s">
        <v>3750</v>
      </c>
      <c r="C834" t="s">
        <v>1746</v>
      </c>
      <c r="D834" t="s">
        <v>3313</v>
      </c>
      <c r="E834" t="s">
        <v>3751</v>
      </c>
      <c r="F834" t="s">
        <v>2709</v>
      </c>
      <c r="G834" t="s">
        <v>3752</v>
      </c>
      <c r="H834">
        <v>35402000</v>
      </c>
      <c r="I834" t="str">
        <f>HYPERLINK("bbg://screens/bbls%20DD%20X1Q6NV3VKHO2","BBLS DD X1Q6NV3VKHO2")</f>
        <v>BBLS DD X1Q6NV3VKHO2</v>
      </c>
    </row>
    <row r="835" spans="1:9" x14ac:dyDescent="0.25">
      <c r="A835" t="s">
        <v>3753</v>
      </c>
      <c r="B835" t="s">
        <v>3754</v>
      </c>
      <c r="C835" t="s">
        <v>909</v>
      </c>
      <c r="D835" t="s">
        <v>3755</v>
      </c>
      <c r="G835" t="s">
        <v>3756</v>
      </c>
      <c r="H835">
        <v>34645786</v>
      </c>
      <c r="I835" t="str">
        <f>HYPERLINK("bbg://screens/bbls%20DD%20X1Q6NV2AIA82","BBLS DD X1Q6NV2AIA82")</f>
        <v>BBLS DD X1Q6NV2AIA82</v>
      </c>
    </row>
    <row r="836" spans="1:9" x14ac:dyDescent="0.25">
      <c r="A836" t="s">
        <v>3757</v>
      </c>
      <c r="B836" t="s">
        <v>3758</v>
      </c>
      <c r="C836" t="s">
        <v>18</v>
      </c>
      <c r="D836" t="s">
        <v>3759</v>
      </c>
      <c r="G836" t="s">
        <v>3760</v>
      </c>
      <c r="H836">
        <v>50192811</v>
      </c>
      <c r="I836" t="str">
        <f>HYPERLINK("bbg://screens/bbls%20DD%20X1Q6NUVCUNO2","BBLS DD X1Q6NUVCUNO2")</f>
        <v>BBLS DD X1Q6NUVCUNO2</v>
      </c>
    </row>
    <row r="837" spans="1:9" x14ac:dyDescent="0.25">
      <c r="A837" t="s">
        <v>3761</v>
      </c>
      <c r="B837" t="s">
        <v>3762</v>
      </c>
      <c r="C837" t="s">
        <v>1950</v>
      </c>
      <c r="E837" t="s">
        <v>973</v>
      </c>
      <c r="F837" t="s">
        <v>2023</v>
      </c>
      <c r="G837" t="s">
        <v>3763</v>
      </c>
      <c r="H837">
        <v>102536</v>
      </c>
      <c r="I837" t="str">
        <f>HYPERLINK("bbg://screens/bbls%20DD%20X1Q6NUUP7I82","BBLS DD X1Q6NUUP7I82")</f>
        <v>BBLS DD X1Q6NUUP7I82</v>
      </c>
    </row>
    <row r="838" spans="1:9" x14ac:dyDescent="0.25">
      <c r="A838" t="s">
        <v>3764</v>
      </c>
      <c r="B838" t="s">
        <v>3765</v>
      </c>
      <c r="C838" t="s">
        <v>3766</v>
      </c>
      <c r="D838" t="s">
        <v>3460</v>
      </c>
      <c r="E838" t="s">
        <v>3767</v>
      </c>
      <c r="F838" t="s">
        <v>3768</v>
      </c>
      <c r="G838" t="s">
        <v>3769</v>
      </c>
      <c r="H838">
        <v>170225</v>
      </c>
      <c r="I838" t="str">
        <f>HYPERLINK("bbg://screens/bbls%20DD%20X1Q6NUU6CT82","BBLS DD X1Q6NUU6CT82")</f>
        <v>BBLS DD X1Q6NUU6CT82</v>
      </c>
    </row>
    <row r="839" spans="1:9" x14ac:dyDescent="0.25">
      <c r="A839" t="s">
        <v>3770</v>
      </c>
      <c r="B839" t="s">
        <v>3771</v>
      </c>
      <c r="C839" t="s">
        <v>2432</v>
      </c>
      <c r="D839" t="s">
        <v>3524</v>
      </c>
      <c r="E839" t="s">
        <v>3772</v>
      </c>
      <c r="F839" t="s">
        <v>3773</v>
      </c>
      <c r="G839" t="s">
        <v>3774</v>
      </c>
      <c r="H839">
        <v>43675887</v>
      </c>
      <c r="I839" t="str">
        <f>HYPERLINK("bbg://screens/bbls%20DD%20X1Q6NUT5K8O2","BBLS DD X1Q6NUT5K8O2")</f>
        <v>BBLS DD X1Q6NUT5K8O2</v>
      </c>
    </row>
    <row r="840" spans="1:9" x14ac:dyDescent="0.25">
      <c r="A840" t="s">
        <v>3775</v>
      </c>
      <c r="B840" t="s">
        <v>3776</v>
      </c>
      <c r="C840" t="s">
        <v>3777</v>
      </c>
      <c r="D840" t="s">
        <v>3778</v>
      </c>
      <c r="E840" t="s">
        <v>3779</v>
      </c>
      <c r="F840" t="s">
        <v>3780</v>
      </c>
      <c r="G840" t="s">
        <v>3781</v>
      </c>
      <c r="H840">
        <v>9103187</v>
      </c>
      <c r="I840" t="str">
        <f>HYPERLINK("bbg://screens/bbls%20DD%20X1Q6NUSP7DO2","BBLS DD X1Q6NUSP7DO2")</f>
        <v>BBLS DD X1Q6NUSP7DO2</v>
      </c>
    </row>
    <row r="841" spans="1:9" x14ac:dyDescent="0.25">
      <c r="A841" t="s">
        <v>3782</v>
      </c>
      <c r="B841" t="s">
        <v>3783</v>
      </c>
      <c r="C841" t="s">
        <v>3784</v>
      </c>
      <c r="E841" t="s">
        <v>1897</v>
      </c>
      <c r="F841" t="s">
        <v>3785</v>
      </c>
      <c r="G841" t="s">
        <v>3786</v>
      </c>
      <c r="H841">
        <v>27871913</v>
      </c>
      <c r="I841" t="str">
        <f>HYPERLINK("bbg://screens/bbls%20DD%20X1Q6NUSCTHO2","BBLS DD X1Q6NUSCTHO2")</f>
        <v>BBLS DD X1Q6NUSCTHO2</v>
      </c>
    </row>
    <row r="842" spans="1:9" x14ac:dyDescent="0.25">
      <c r="A842" t="s">
        <v>3787</v>
      </c>
      <c r="B842" t="s">
        <v>3788</v>
      </c>
      <c r="C842" t="s">
        <v>608</v>
      </c>
      <c r="G842" t="s">
        <v>3789</v>
      </c>
      <c r="H842">
        <v>11407286</v>
      </c>
      <c r="I842" t="str">
        <f>HYPERLINK("bbg://screens/bbls%20DD%20X1Q6NUQV2LO2","BBLS DD X1Q6NUQV2LO2")</f>
        <v>BBLS DD X1Q6NUQV2LO2</v>
      </c>
    </row>
    <row r="843" spans="1:9" x14ac:dyDescent="0.25">
      <c r="A843" t="s">
        <v>3790</v>
      </c>
      <c r="B843" t="s">
        <v>3791</v>
      </c>
      <c r="C843" t="s">
        <v>3792</v>
      </c>
      <c r="D843" t="s">
        <v>2757</v>
      </c>
      <c r="G843" t="s">
        <v>3793</v>
      </c>
      <c r="H843">
        <v>34966890</v>
      </c>
      <c r="I843" t="str">
        <f>HYPERLINK("bbg://screens/bbls%20DD%20X1Q6NUPPP282","BBLS DD X1Q6NUPPP282")</f>
        <v>BBLS DD X1Q6NUPPP282</v>
      </c>
    </row>
    <row r="844" spans="1:9" x14ac:dyDescent="0.25">
      <c r="A844" t="s">
        <v>3794</v>
      </c>
      <c r="B844" t="s">
        <v>3795</v>
      </c>
      <c r="C844" t="s">
        <v>423</v>
      </c>
      <c r="D844" t="s">
        <v>3796</v>
      </c>
      <c r="E844" t="s">
        <v>3797</v>
      </c>
      <c r="F844" t="s">
        <v>3798</v>
      </c>
      <c r="G844" t="s">
        <v>3799</v>
      </c>
      <c r="H844">
        <v>19732170</v>
      </c>
      <c r="I844" t="str">
        <f>HYPERLINK("bbg://screens/bbls%20DD%20X1Q6NUP4U4O2","BBLS DD X1Q6NUP4U4O2")</f>
        <v>BBLS DD X1Q6NUP4U4O2</v>
      </c>
    </row>
    <row r="845" spans="1:9" x14ac:dyDescent="0.25">
      <c r="A845" t="s">
        <v>3800</v>
      </c>
      <c r="B845" t="s">
        <v>3801</v>
      </c>
      <c r="C845" t="s">
        <v>3802</v>
      </c>
      <c r="E845" t="s">
        <v>3803</v>
      </c>
      <c r="F845" t="s">
        <v>3804</v>
      </c>
      <c r="G845" t="s">
        <v>3805</v>
      </c>
      <c r="H845">
        <v>20045340</v>
      </c>
      <c r="I845" t="str">
        <f>HYPERLINK("bbg://screens/bbls%20DD%20X1Q6NUO4CK82","BBLS DD X1Q6NUO4CK82")</f>
        <v>BBLS DD X1Q6NUO4CK82</v>
      </c>
    </row>
    <row r="846" spans="1:9" x14ac:dyDescent="0.25">
      <c r="A846" t="s">
        <v>3806</v>
      </c>
      <c r="B846" t="s">
        <v>3807</v>
      </c>
      <c r="C846" t="s">
        <v>2185</v>
      </c>
      <c r="D846" t="s">
        <v>2873</v>
      </c>
      <c r="E846" t="s">
        <v>3808</v>
      </c>
      <c r="F846" t="s">
        <v>1190</v>
      </c>
      <c r="G846" t="s">
        <v>3809</v>
      </c>
      <c r="H846">
        <v>10461026</v>
      </c>
      <c r="I846" t="str">
        <f>HYPERLINK("bbg://screens/bbls%20DD%20X1Q6NUNUGM82","BBLS DD X1Q6NUNUGM82")</f>
        <v>BBLS DD X1Q6NUNUGM82</v>
      </c>
    </row>
    <row r="847" spans="1:9" x14ac:dyDescent="0.25">
      <c r="A847" t="s">
        <v>3810</v>
      </c>
      <c r="B847" t="s">
        <v>3811</v>
      </c>
      <c r="C847" t="s">
        <v>3379</v>
      </c>
      <c r="D847" t="s">
        <v>3337</v>
      </c>
      <c r="E847" t="s">
        <v>3812</v>
      </c>
      <c r="F847" t="s">
        <v>3813</v>
      </c>
      <c r="G847" t="s">
        <v>3814</v>
      </c>
      <c r="H847">
        <v>58649525</v>
      </c>
      <c r="I847" t="str">
        <f>HYPERLINK("bbg://screens/bbls%20DD%20X1Q6NUNG9A82","BBLS DD X1Q6NUNG9A82")</f>
        <v>BBLS DD X1Q6NUNG9A82</v>
      </c>
    </row>
    <row r="848" spans="1:9" x14ac:dyDescent="0.25">
      <c r="A848" t="s">
        <v>3815</v>
      </c>
      <c r="B848" t="s">
        <v>3816</v>
      </c>
      <c r="C848" t="s">
        <v>3817</v>
      </c>
      <c r="G848" t="s">
        <v>3818</v>
      </c>
      <c r="H848">
        <v>925197</v>
      </c>
      <c r="I848" t="str">
        <f>HYPERLINK("bbg://screens/bbls%20DD%20X1Q6NUMM4HO2","BBLS DD X1Q6NUMM4HO2")</f>
        <v>BBLS DD X1Q6NUMM4HO2</v>
      </c>
    </row>
    <row r="849" spans="1:9" x14ac:dyDescent="0.25">
      <c r="A849" t="s">
        <v>2796</v>
      </c>
      <c r="B849" t="s">
        <v>3819</v>
      </c>
      <c r="C849" t="s">
        <v>1206</v>
      </c>
      <c r="D849" t="s">
        <v>3510</v>
      </c>
      <c r="E849" t="s">
        <v>3820</v>
      </c>
      <c r="F849" t="s">
        <v>3821</v>
      </c>
      <c r="G849" t="s">
        <v>2799</v>
      </c>
      <c r="H849">
        <v>20347563</v>
      </c>
      <c r="I849" t="str">
        <f>HYPERLINK("bbg://screens/bbls%20DD%20X1Q6NUM6BHO2","BBLS DD X1Q6NUM6BHO2")</f>
        <v>BBLS DD X1Q6NUM6BHO2</v>
      </c>
    </row>
    <row r="850" spans="1:9" x14ac:dyDescent="0.25">
      <c r="A850" t="s">
        <v>3822</v>
      </c>
      <c r="B850" t="s">
        <v>3823</v>
      </c>
      <c r="C850" t="s">
        <v>1158</v>
      </c>
      <c r="E850" t="s">
        <v>3824</v>
      </c>
      <c r="F850" t="s">
        <v>3825</v>
      </c>
      <c r="G850" t="s">
        <v>3826</v>
      </c>
      <c r="H850">
        <v>58304683</v>
      </c>
      <c r="I850" t="str">
        <f>HYPERLINK("bbg://screens/bbls%20DD%20X1Q6NUM1AUO2","BBLS DD X1Q6NUM1AUO2")</f>
        <v>BBLS DD X1Q6NUM1AUO2</v>
      </c>
    </row>
    <row r="851" spans="1:9" x14ac:dyDescent="0.25">
      <c r="A851" t="s">
        <v>3827</v>
      </c>
      <c r="B851" t="s">
        <v>3828</v>
      </c>
      <c r="C851" t="s">
        <v>51</v>
      </c>
      <c r="E851" t="s">
        <v>3829</v>
      </c>
      <c r="F851" t="s">
        <v>3830</v>
      </c>
      <c r="G851" t="s">
        <v>3831</v>
      </c>
      <c r="H851">
        <v>58355535</v>
      </c>
      <c r="I851" t="str">
        <f>HYPERLINK("bbg://screens/bbls%20DD%20X1Q6NUIUA0O2","BBLS DD X1Q6NUIUA0O2")</f>
        <v>BBLS DD X1Q6NUIUA0O2</v>
      </c>
    </row>
    <row r="852" spans="1:9" x14ac:dyDescent="0.25">
      <c r="A852" t="s">
        <v>3832</v>
      </c>
      <c r="B852" t="s">
        <v>3833</v>
      </c>
      <c r="C852" t="s">
        <v>735</v>
      </c>
      <c r="D852" t="s">
        <v>3711</v>
      </c>
      <c r="E852" t="s">
        <v>3834</v>
      </c>
      <c r="F852" t="s">
        <v>3835</v>
      </c>
      <c r="G852" t="s">
        <v>3836</v>
      </c>
      <c r="H852">
        <v>58222518</v>
      </c>
      <c r="I852" t="str">
        <f>HYPERLINK("bbg://screens/bbls%20DD%20X1Q6NUH83N82","BBLS DD X1Q6NUH83N82")</f>
        <v>BBLS DD X1Q6NUH83N82</v>
      </c>
    </row>
    <row r="853" spans="1:9" x14ac:dyDescent="0.25">
      <c r="A853" t="s">
        <v>3837</v>
      </c>
      <c r="B853" t="s">
        <v>3838</v>
      </c>
      <c r="C853" t="s">
        <v>1317</v>
      </c>
      <c r="D853" t="s">
        <v>3839</v>
      </c>
      <c r="F853" t="s">
        <v>525</v>
      </c>
      <c r="G853" t="s">
        <v>3840</v>
      </c>
      <c r="H853">
        <v>17470636</v>
      </c>
      <c r="I853" t="str">
        <f>HYPERLINK("bbg://screens/bbls%20DD%20X1Q6NUBT5082","BBLS DD X1Q6NUBT5082")</f>
        <v>BBLS DD X1Q6NUBT5082</v>
      </c>
    </row>
    <row r="854" spans="1:9" x14ac:dyDescent="0.25">
      <c r="A854" t="s">
        <v>3841</v>
      </c>
      <c r="B854" t="s">
        <v>3842</v>
      </c>
      <c r="C854" t="s">
        <v>3843</v>
      </c>
      <c r="D854" t="s">
        <v>3811</v>
      </c>
      <c r="E854" t="s">
        <v>2012</v>
      </c>
      <c r="F854" t="s">
        <v>2012</v>
      </c>
      <c r="G854" t="s">
        <v>3844</v>
      </c>
      <c r="H854">
        <v>24106585</v>
      </c>
      <c r="I854" t="str">
        <f>HYPERLINK("bbg://screens/bbls%20DD%20X1Q6NUB7T682","BBLS DD X1Q6NUB7T682")</f>
        <v>BBLS DD X1Q6NUB7T682</v>
      </c>
    </row>
    <row r="855" spans="1:9" x14ac:dyDescent="0.25">
      <c r="A855" t="s">
        <v>3845</v>
      </c>
      <c r="B855" t="s">
        <v>3846</v>
      </c>
      <c r="C855" t="s">
        <v>909</v>
      </c>
      <c r="D855" t="s">
        <v>3847</v>
      </c>
      <c r="E855" t="s">
        <v>3848</v>
      </c>
      <c r="F855" t="s">
        <v>1812</v>
      </c>
      <c r="G855" t="s">
        <v>3849</v>
      </c>
      <c r="H855">
        <v>17027676</v>
      </c>
      <c r="I855" t="str">
        <f>HYPERLINK("bbg://screens/bbls%20DD%20X1Q6NUA9E682","BBLS DD X1Q6NUA9E682")</f>
        <v>BBLS DD X1Q6NUA9E682</v>
      </c>
    </row>
    <row r="856" spans="1:9" x14ac:dyDescent="0.25">
      <c r="A856" t="s">
        <v>3850</v>
      </c>
      <c r="B856" t="s">
        <v>3851</v>
      </c>
      <c r="C856" t="s">
        <v>3852</v>
      </c>
      <c r="D856" t="s">
        <v>3032</v>
      </c>
      <c r="E856" t="s">
        <v>3853</v>
      </c>
      <c r="F856" t="s">
        <v>3854</v>
      </c>
      <c r="G856" t="s">
        <v>3855</v>
      </c>
      <c r="H856">
        <v>57744333</v>
      </c>
      <c r="I856" t="str">
        <f>HYPERLINK("bbg://screens/bbls%20DD%20X1Q6NU9RPJO2","BBLS DD X1Q6NU9RPJO2")</f>
        <v>BBLS DD X1Q6NU9RPJO2</v>
      </c>
    </row>
    <row r="857" spans="1:9" x14ac:dyDescent="0.25">
      <c r="A857" t="s">
        <v>3856</v>
      </c>
      <c r="B857" t="s">
        <v>3857</v>
      </c>
      <c r="C857" t="s">
        <v>102</v>
      </c>
      <c r="D857" t="s">
        <v>3858</v>
      </c>
      <c r="E857" t="s">
        <v>3859</v>
      </c>
      <c r="F857" t="s">
        <v>3860</v>
      </c>
      <c r="G857" t="s">
        <v>3861</v>
      </c>
      <c r="H857">
        <v>37435924</v>
      </c>
      <c r="I857" t="str">
        <f>HYPERLINK("bbg://screens/bbls%20DD%20X1Q6NU9DPVO2","BBLS DD X1Q6NU9DPVO2")</f>
        <v>BBLS DD X1Q6NU9DPVO2</v>
      </c>
    </row>
    <row r="858" spans="1:9" x14ac:dyDescent="0.25">
      <c r="A858" t="s">
        <v>3862</v>
      </c>
      <c r="B858" t="s">
        <v>3863</v>
      </c>
      <c r="C858" t="s">
        <v>187</v>
      </c>
      <c r="D858" t="s">
        <v>3864</v>
      </c>
      <c r="E858" t="s">
        <v>3865</v>
      </c>
      <c r="F858" t="s">
        <v>3866</v>
      </c>
      <c r="G858" t="s">
        <v>3867</v>
      </c>
      <c r="H858">
        <v>20766781</v>
      </c>
      <c r="I858" t="str">
        <f>HYPERLINK("bbg://screens/bbls%20DD%20X1Q6NU993982","BBLS DD X1Q6NU993982")</f>
        <v>BBLS DD X1Q6NU993982</v>
      </c>
    </row>
    <row r="859" spans="1:9" x14ac:dyDescent="0.25">
      <c r="A859" t="s">
        <v>3868</v>
      </c>
      <c r="B859" t="s">
        <v>3863</v>
      </c>
      <c r="C859" t="s">
        <v>1152</v>
      </c>
      <c r="D859" t="s">
        <v>3869</v>
      </c>
      <c r="E859" t="s">
        <v>3870</v>
      </c>
      <c r="F859" t="s">
        <v>3871</v>
      </c>
      <c r="G859" t="s">
        <v>3872</v>
      </c>
      <c r="H859">
        <v>57562405</v>
      </c>
      <c r="I859" t="str">
        <f>HYPERLINK("bbg://screens/bbls%20DD%20X1Q6NU98D082","BBLS DD X1Q6NU98D082")</f>
        <v>BBLS DD X1Q6NU98D082</v>
      </c>
    </row>
    <row r="860" spans="1:9" x14ac:dyDescent="0.25">
      <c r="A860" t="s">
        <v>3873</v>
      </c>
      <c r="B860" t="s">
        <v>3874</v>
      </c>
      <c r="C860" t="s">
        <v>1248</v>
      </c>
      <c r="D860" t="s">
        <v>3259</v>
      </c>
      <c r="F860" t="s">
        <v>3875</v>
      </c>
      <c r="G860" t="s">
        <v>3876</v>
      </c>
      <c r="H860">
        <v>9273544</v>
      </c>
      <c r="I860" t="str">
        <f>HYPERLINK("bbg://screens/bbls%20DD%20X1Q6NU6MJMO2","BBLS DD X1Q6NU6MJMO2")</f>
        <v>BBLS DD X1Q6NU6MJMO2</v>
      </c>
    </row>
    <row r="861" spans="1:9" x14ac:dyDescent="0.25">
      <c r="A861" t="s">
        <v>3877</v>
      </c>
      <c r="B861" t="s">
        <v>3878</v>
      </c>
      <c r="C861" t="s">
        <v>563</v>
      </c>
      <c r="D861" t="s">
        <v>3879</v>
      </c>
      <c r="E861" t="s">
        <v>3880</v>
      </c>
      <c r="F861" t="s">
        <v>3881</v>
      </c>
      <c r="G861" t="s">
        <v>3882</v>
      </c>
      <c r="H861">
        <v>233869</v>
      </c>
      <c r="I861" t="str">
        <f>HYPERLINK("bbg://screens/bbls%20DD%20X1Q6NU5U58O2","BBLS DD X1Q6NU5U58O2")</f>
        <v>BBLS DD X1Q6NU5U58O2</v>
      </c>
    </row>
    <row r="862" spans="1:9" x14ac:dyDescent="0.25">
      <c r="A862" t="s">
        <v>3883</v>
      </c>
      <c r="B862" t="s">
        <v>3884</v>
      </c>
      <c r="C862" t="s">
        <v>3126</v>
      </c>
      <c r="D862" t="s">
        <v>3725</v>
      </c>
      <c r="E862" t="s">
        <v>3885</v>
      </c>
      <c r="F862" t="s">
        <v>3886</v>
      </c>
      <c r="G862" t="s">
        <v>3887</v>
      </c>
      <c r="H862">
        <v>21449720</v>
      </c>
      <c r="I862" t="str">
        <f>HYPERLINK("bbg://screens/bbls%20DD%20X1Q6NU58BI82","BBLS DD X1Q6NU58BI82")</f>
        <v>BBLS DD X1Q6NU58BI82</v>
      </c>
    </row>
    <row r="863" spans="1:9" x14ac:dyDescent="0.25">
      <c r="A863" t="s">
        <v>3888</v>
      </c>
      <c r="B863" t="s">
        <v>3884</v>
      </c>
      <c r="C863" t="s">
        <v>722</v>
      </c>
      <c r="D863" t="s">
        <v>3645</v>
      </c>
      <c r="F863" t="s">
        <v>3889</v>
      </c>
      <c r="G863" t="s">
        <v>3890</v>
      </c>
      <c r="H863">
        <v>313790</v>
      </c>
      <c r="I863" t="str">
        <f>HYPERLINK("bbg://screens/bbls%20DD%20X1Q6NU5AL982","BBLS DD X1Q6NU5AL982")</f>
        <v>BBLS DD X1Q6NU5AL982</v>
      </c>
    </row>
    <row r="864" spans="1:9" x14ac:dyDescent="0.25">
      <c r="A864" t="s">
        <v>3891</v>
      </c>
      <c r="B864" t="s">
        <v>3892</v>
      </c>
      <c r="C864" t="s">
        <v>3612</v>
      </c>
      <c r="E864" t="s">
        <v>3893</v>
      </c>
      <c r="F864" t="s">
        <v>3894</v>
      </c>
      <c r="G864" t="s">
        <v>3895</v>
      </c>
      <c r="H864">
        <v>13355293</v>
      </c>
      <c r="I864" t="str">
        <f>HYPERLINK("bbg://screens/bbls%20DD%20X1Q6NU2NTA82","BBLS DD X1Q6NU2NTA82")</f>
        <v>BBLS DD X1Q6NU2NTA82</v>
      </c>
    </row>
    <row r="865" spans="1:9" x14ac:dyDescent="0.25">
      <c r="A865" t="s">
        <v>3896</v>
      </c>
      <c r="B865" t="s">
        <v>3897</v>
      </c>
      <c r="C865" t="s">
        <v>136</v>
      </c>
      <c r="D865" t="s">
        <v>3898</v>
      </c>
      <c r="F865" t="s">
        <v>3899</v>
      </c>
      <c r="G865" t="s">
        <v>3900</v>
      </c>
      <c r="H865">
        <v>103990</v>
      </c>
      <c r="I865" t="str">
        <f>HYPERLINK("bbg://screens/bbls%20DD%20X1Q6NU23UMO2","BBLS DD X1Q6NU23UMO2")</f>
        <v>BBLS DD X1Q6NU23UMO2</v>
      </c>
    </row>
    <row r="866" spans="1:9" x14ac:dyDescent="0.25">
      <c r="A866" t="s">
        <v>3901</v>
      </c>
      <c r="B866" t="s">
        <v>3902</v>
      </c>
      <c r="C866" t="s">
        <v>3903</v>
      </c>
      <c r="D866" t="s">
        <v>3759</v>
      </c>
      <c r="E866" t="s">
        <v>3904</v>
      </c>
      <c r="F866" t="s">
        <v>3905</v>
      </c>
      <c r="G866" t="s">
        <v>3906</v>
      </c>
      <c r="H866">
        <v>56467618</v>
      </c>
      <c r="I866" t="str">
        <f>HYPERLINK("bbg://screens/bbls%20DD%20X1Q6NU1F8L82","BBLS DD X1Q6NU1F8L82")</f>
        <v>BBLS DD X1Q6NU1F8L82</v>
      </c>
    </row>
    <row r="867" spans="1:9" x14ac:dyDescent="0.25">
      <c r="A867" t="s">
        <v>3907</v>
      </c>
      <c r="B867" t="s">
        <v>3902</v>
      </c>
      <c r="C867" t="s">
        <v>3908</v>
      </c>
      <c r="D867" t="s">
        <v>3909</v>
      </c>
      <c r="F867" t="s">
        <v>3910</v>
      </c>
      <c r="G867" t="s">
        <v>3911</v>
      </c>
      <c r="H867">
        <v>7771432</v>
      </c>
      <c r="I867" t="str">
        <f>HYPERLINK("bbg://screens/bbls%20DD%20X1Q6NU1F8L82","BBLS DD X1Q6NU1F8L82")</f>
        <v>BBLS DD X1Q6NU1F8L82</v>
      </c>
    </row>
    <row r="868" spans="1:9" x14ac:dyDescent="0.25">
      <c r="A868" t="s">
        <v>1550</v>
      </c>
      <c r="B868" t="s">
        <v>3912</v>
      </c>
      <c r="C868" t="s">
        <v>174</v>
      </c>
      <c r="D868" t="s">
        <v>3313</v>
      </c>
      <c r="E868" t="s">
        <v>3913</v>
      </c>
      <c r="F868" t="s">
        <v>3914</v>
      </c>
      <c r="G868" t="s">
        <v>3915</v>
      </c>
      <c r="H868">
        <v>24329286</v>
      </c>
      <c r="I868" t="str">
        <f>HYPERLINK("bbg://screens/bbls%20DD%20X1Q6NU0G3GO2","BBLS DD X1Q6NU0G3GO2")</f>
        <v>BBLS DD X1Q6NU0G3GO2</v>
      </c>
    </row>
    <row r="869" spans="1:9" x14ac:dyDescent="0.25">
      <c r="A869" t="s">
        <v>3916</v>
      </c>
      <c r="B869" t="s">
        <v>3917</v>
      </c>
      <c r="C869" t="s">
        <v>423</v>
      </c>
      <c r="D869" t="s">
        <v>3918</v>
      </c>
      <c r="E869" t="s">
        <v>3919</v>
      </c>
      <c r="F869" t="s">
        <v>3920</v>
      </c>
      <c r="G869" t="s">
        <v>3921</v>
      </c>
      <c r="H869">
        <v>56480026</v>
      </c>
      <c r="I869" t="str">
        <f>HYPERLINK("bbg://screens/bbls%20DD%20X1Q6NTVTF3O2","BBLS DD X1Q6NTVTF3O2")</f>
        <v>BBLS DD X1Q6NTVTF3O2</v>
      </c>
    </row>
    <row r="870" spans="1:9" x14ac:dyDescent="0.25">
      <c r="A870" t="s">
        <v>3922</v>
      </c>
      <c r="B870" t="s">
        <v>3923</v>
      </c>
      <c r="C870" t="s">
        <v>233</v>
      </c>
      <c r="D870" t="s">
        <v>3924</v>
      </c>
      <c r="E870" t="s">
        <v>3319</v>
      </c>
      <c r="F870" t="s">
        <v>3925</v>
      </c>
      <c r="G870" t="s">
        <v>3926</v>
      </c>
      <c r="H870">
        <v>21539009</v>
      </c>
      <c r="I870" t="str">
        <f>HYPERLINK("bbg://screens/bbls%20DD%20X1Q6NTUQB682","BBLS DD X1Q6NTUQB682")</f>
        <v>BBLS DD X1Q6NTUQB682</v>
      </c>
    </row>
    <row r="871" spans="1:9" x14ac:dyDescent="0.25">
      <c r="A871" t="s">
        <v>3927</v>
      </c>
      <c r="B871" t="s">
        <v>3928</v>
      </c>
      <c r="C871" t="s">
        <v>899</v>
      </c>
      <c r="D871" t="s">
        <v>3929</v>
      </c>
      <c r="G871" t="s">
        <v>3930</v>
      </c>
      <c r="H871">
        <v>41969171</v>
      </c>
      <c r="I871" t="str">
        <f>HYPERLINK("bbg://screens/bbls%20DD%20X1Q6NTUEBH82","BBLS DD X1Q6NTUEBH82")</f>
        <v>BBLS DD X1Q6NTUEBH82</v>
      </c>
    </row>
    <row r="872" spans="1:9" x14ac:dyDescent="0.25">
      <c r="A872" t="s">
        <v>3931</v>
      </c>
      <c r="B872" t="s">
        <v>3932</v>
      </c>
      <c r="C872" t="s">
        <v>3933</v>
      </c>
      <c r="E872" t="s">
        <v>3934</v>
      </c>
      <c r="F872" t="s">
        <v>3935</v>
      </c>
      <c r="G872" t="s">
        <v>3936</v>
      </c>
      <c r="H872">
        <v>56261143</v>
      </c>
      <c r="I872" t="str">
        <f>HYPERLINK("bbg://screens/bbls%20DD%20X1Q6NTU3QL82","BBLS DD X1Q6NTU3QL82")</f>
        <v>BBLS DD X1Q6NTU3QL82</v>
      </c>
    </row>
    <row r="873" spans="1:9" x14ac:dyDescent="0.25">
      <c r="A873" t="s">
        <v>3937</v>
      </c>
      <c r="B873" t="s">
        <v>3938</v>
      </c>
      <c r="C873" t="s">
        <v>1717</v>
      </c>
      <c r="D873" t="s">
        <v>3939</v>
      </c>
      <c r="E873" t="s">
        <v>3940</v>
      </c>
      <c r="F873" t="s">
        <v>3941</v>
      </c>
      <c r="G873" t="s">
        <v>3942</v>
      </c>
      <c r="H873">
        <v>27794432</v>
      </c>
      <c r="I873" t="str">
        <f>HYPERLINK("bbg://screens/bbls%20DD%20X1Q6NTSOKH82","BBLS DD X1Q6NTSOKH82")</f>
        <v>BBLS DD X1Q6NTSOKH82</v>
      </c>
    </row>
    <row r="874" spans="1:9" x14ac:dyDescent="0.25">
      <c r="A874" t="s">
        <v>3943</v>
      </c>
      <c r="B874" t="s">
        <v>3944</v>
      </c>
      <c r="C874" t="s">
        <v>309</v>
      </c>
      <c r="E874" t="s">
        <v>3945</v>
      </c>
      <c r="F874" t="s">
        <v>3946</v>
      </c>
      <c r="G874" t="s">
        <v>3947</v>
      </c>
      <c r="H874">
        <v>55982294</v>
      </c>
      <c r="I874" t="str">
        <f>HYPERLINK("bbg://screens/bbls%20DD%20X1Q6NTS2H382","BBLS DD X1Q6NTS2H382")</f>
        <v>BBLS DD X1Q6NTS2H382</v>
      </c>
    </row>
    <row r="875" spans="1:9" x14ac:dyDescent="0.25">
      <c r="A875" t="s">
        <v>3948</v>
      </c>
      <c r="B875" t="s">
        <v>3944</v>
      </c>
      <c r="C875" t="s">
        <v>2223</v>
      </c>
      <c r="D875" t="s">
        <v>3350</v>
      </c>
      <c r="E875" t="s">
        <v>3949</v>
      </c>
      <c r="F875" t="s">
        <v>2063</v>
      </c>
      <c r="G875" t="s">
        <v>3950</v>
      </c>
      <c r="H875">
        <v>39972614</v>
      </c>
      <c r="I875" t="str">
        <f>HYPERLINK("bbg://screens/bbls%20DD%20X1Q6NTS7IB82","BBLS DD X1Q6NTS7IB82")</f>
        <v>BBLS DD X1Q6NTS7IB82</v>
      </c>
    </row>
    <row r="876" spans="1:9" x14ac:dyDescent="0.25">
      <c r="A876" t="s">
        <v>3951</v>
      </c>
      <c r="B876" t="s">
        <v>3952</v>
      </c>
      <c r="C876" t="s">
        <v>709</v>
      </c>
      <c r="G876" t="s">
        <v>3953</v>
      </c>
      <c r="H876">
        <v>17247740</v>
      </c>
      <c r="I876" t="str">
        <f>HYPERLINK("bbg://screens/bbls%20DD%20X1Q6NTQ4QI82","BBLS DD X1Q6NTQ4QI82")</f>
        <v>BBLS DD X1Q6NTQ4QI82</v>
      </c>
    </row>
    <row r="877" spans="1:9" x14ac:dyDescent="0.25">
      <c r="A877" t="s">
        <v>3954</v>
      </c>
      <c r="B877" t="s">
        <v>3955</v>
      </c>
      <c r="C877" t="s">
        <v>3956</v>
      </c>
      <c r="D877" t="s">
        <v>3754</v>
      </c>
      <c r="E877" t="s">
        <v>3957</v>
      </c>
      <c r="F877" t="s">
        <v>3958</v>
      </c>
      <c r="G877" t="s">
        <v>3959</v>
      </c>
      <c r="H877">
        <v>55693975</v>
      </c>
      <c r="I877" t="str">
        <f>HYPERLINK("bbg://screens/bbls%20DD%20X1Q6NTO4AA82","BBLS DD X1Q6NTO4AA82")</f>
        <v>BBLS DD X1Q6NTO4AA82</v>
      </c>
    </row>
    <row r="878" spans="1:9" x14ac:dyDescent="0.25">
      <c r="A878" t="s">
        <v>3960</v>
      </c>
      <c r="B878" t="s">
        <v>3961</v>
      </c>
      <c r="C878" t="s">
        <v>3962</v>
      </c>
      <c r="E878" t="s">
        <v>3963</v>
      </c>
      <c r="F878" t="s">
        <v>3964</v>
      </c>
      <c r="G878" t="s">
        <v>3965</v>
      </c>
      <c r="H878">
        <v>55617711</v>
      </c>
      <c r="I878" t="str">
        <f>HYPERLINK("bbg://screens/bbls%20DD%20X1Q6NTNN5QO2","BBLS DD X1Q6NTNN5QO2")</f>
        <v>BBLS DD X1Q6NTNN5QO2</v>
      </c>
    </row>
    <row r="879" spans="1:9" x14ac:dyDescent="0.25">
      <c r="A879" t="s">
        <v>3966</v>
      </c>
      <c r="B879" t="s">
        <v>3967</v>
      </c>
      <c r="C879" t="s">
        <v>1317</v>
      </c>
      <c r="D879" t="s">
        <v>3692</v>
      </c>
      <c r="E879" t="s">
        <v>3968</v>
      </c>
      <c r="F879" t="s">
        <v>3969</v>
      </c>
      <c r="G879" t="s">
        <v>3970</v>
      </c>
      <c r="H879">
        <v>16285513</v>
      </c>
      <c r="I879" t="str">
        <f>HYPERLINK("bbg://screens/bbls%20DD%20X1Q6NTNFGM82","BBLS DD X1Q6NTNFGM82")</f>
        <v>BBLS DD X1Q6NTNFGM82</v>
      </c>
    </row>
    <row r="880" spans="1:9" x14ac:dyDescent="0.25">
      <c r="A880" t="s">
        <v>3971</v>
      </c>
      <c r="B880" t="s">
        <v>3972</v>
      </c>
      <c r="C880" t="s">
        <v>3973</v>
      </c>
      <c r="D880" t="s">
        <v>3898</v>
      </c>
      <c r="E880" t="s">
        <v>3974</v>
      </c>
      <c r="F880" t="s">
        <v>3975</v>
      </c>
      <c r="G880" t="s">
        <v>3976</v>
      </c>
      <c r="H880">
        <v>30648488</v>
      </c>
      <c r="I880" t="str">
        <f>HYPERLINK("bbg://screens/bbls%20DD%20X1Q6NTMQTTO2","BBLS DD X1Q6NTMQTTO2")</f>
        <v>BBLS DD X1Q6NTMQTTO2</v>
      </c>
    </row>
    <row r="881" spans="1:9" x14ac:dyDescent="0.25">
      <c r="A881" t="s">
        <v>3977</v>
      </c>
      <c r="B881" t="s">
        <v>3978</v>
      </c>
      <c r="C881" t="s">
        <v>479</v>
      </c>
      <c r="D881" t="s">
        <v>3979</v>
      </c>
      <c r="E881" t="s">
        <v>3980</v>
      </c>
      <c r="F881" t="s">
        <v>3981</v>
      </c>
      <c r="G881" t="s">
        <v>3982</v>
      </c>
      <c r="H881">
        <v>14433750</v>
      </c>
      <c r="I881" t="str">
        <f>HYPERLINK("bbg://screens/bbls%20DD%20X1Q6NTJGK682","BBLS DD X1Q6NTJGK682")</f>
        <v>BBLS DD X1Q6NTJGK682</v>
      </c>
    </row>
    <row r="882" spans="1:9" x14ac:dyDescent="0.25">
      <c r="A882" t="s">
        <v>3983</v>
      </c>
      <c r="B882" t="s">
        <v>3984</v>
      </c>
      <c r="C882" t="s">
        <v>3985</v>
      </c>
      <c r="D882" t="s">
        <v>3477</v>
      </c>
      <c r="E882" t="s">
        <v>3986</v>
      </c>
      <c r="F882" t="s">
        <v>3987</v>
      </c>
      <c r="G882" t="s">
        <v>3988</v>
      </c>
      <c r="H882">
        <v>970697</v>
      </c>
      <c r="I882" t="str">
        <f>HYPERLINK("bbg://screens/bbls%20DD%20X1Q6NTJ2D982","BBLS DD X1Q6NTJ2D982")</f>
        <v>BBLS DD X1Q6NTJ2D982</v>
      </c>
    </row>
    <row r="883" spans="1:9" x14ac:dyDescent="0.25">
      <c r="A883" t="s">
        <v>3989</v>
      </c>
      <c r="B883" t="s">
        <v>3990</v>
      </c>
      <c r="C883" t="s">
        <v>3991</v>
      </c>
      <c r="E883" t="s">
        <v>3992</v>
      </c>
      <c r="F883" t="s">
        <v>3993</v>
      </c>
      <c r="G883" t="s">
        <v>3994</v>
      </c>
      <c r="H883">
        <v>20300954</v>
      </c>
      <c r="I883" t="str">
        <f>HYPERLINK("bbg://screens/bbls%20DD%20X1Q6NTGE6B82","BBLS DD X1Q6NTGE6B82")</f>
        <v>BBLS DD X1Q6NTGE6B82</v>
      </c>
    </row>
    <row r="884" spans="1:9" x14ac:dyDescent="0.25">
      <c r="A884" t="s">
        <v>3995</v>
      </c>
      <c r="B884" t="s">
        <v>3996</v>
      </c>
      <c r="C884" t="s">
        <v>3997</v>
      </c>
      <c r="D884" t="s">
        <v>3460</v>
      </c>
      <c r="E884" t="s">
        <v>3998</v>
      </c>
      <c r="F884" t="s">
        <v>1980</v>
      </c>
      <c r="G884" t="s">
        <v>3999</v>
      </c>
      <c r="H884">
        <v>19156616</v>
      </c>
      <c r="I884" t="str">
        <f>HYPERLINK("bbg://screens/bbls%20DD%20X1Q6NTB2IEO2","BBLS DD X1Q6NTB2IEO2")</f>
        <v>BBLS DD X1Q6NTB2IEO2</v>
      </c>
    </row>
    <row r="885" spans="1:9" x14ac:dyDescent="0.25">
      <c r="A885" t="s">
        <v>4000</v>
      </c>
      <c r="B885" t="s">
        <v>4001</v>
      </c>
      <c r="C885" t="s">
        <v>3126</v>
      </c>
      <c r="G885" t="s">
        <v>4002</v>
      </c>
      <c r="H885">
        <v>17237005</v>
      </c>
      <c r="I885" t="str">
        <f>HYPERLINK("bbg://screens/bbls%20DD%20X1Q6NTAB7JO2","BBLS DD X1Q6NTAB7JO2")</f>
        <v>BBLS DD X1Q6NTAB7JO2</v>
      </c>
    </row>
    <row r="886" spans="1:9" x14ac:dyDescent="0.25">
      <c r="A886" t="s">
        <v>1350</v>
      </c>
      <c r="B886" t="s">
        <v>4003</v>
      </c>
      <c r="C886" t="s">
        <v>769</v>
      </c>
      <c r="D886" t="s">
        <v>3540</v>
      </c>
      <c r="E886" t="s">
        <v>4004</v>
      </c>
      <c r="F886" t="s">
        <v>4005</v>
      </c>
      <c r="G886" t="s">
        <v>4006</v>
      </c>
      <c r="H886">
        <v>9808577</v>
      </c>
      <c r="I886" t="str">
        <f>HYPERLINK("bbg://screens/bbls%20DD%20X1Q6NT9BUJ82","BBLS DD X1Q6NT9BUJ82")</f>
        <v>BBLS DD X1Q6NT9BUJ82</v>
      </c>
    </row>
    <row r="887" spans="1:9" x14ac:dyDescent="0.25">
      <c r="A887" t="s">
        <v>4007</v>
      </c>
      <c r="B887" t="s">
        <v>4008</v>
      </c>
      <c r="C887" t="s">
        <v>2028</v>
      </c>
      <c r="E887" t="s">
        <v>4009</v>
      </c>
      <c r="F887" t="s">
        <v>4010</v>
      </c>
      <c r="G887" t="s">
        <v>4011</v>
      </c>
      <c r="H887">
        <v>982421</v>
      </c>
      <c r="I887" t="str">
        <f>HYPERLINK("bbg://screens/bbls%20DD%20X1Q6NT8UMKO2","BBLS DD X1Q6NT8UMKO2")</f>
        <v>BBLS DD X1Q6NT8UMKO2</v>
      </c>
    </row>
    <row r="888" spans="1:9" x14ac:dyDescent="0.25">
      <c r="A888" t="s">
        <v>4012</v>
      </c>
      <c r="B888" t="s">
        <v>4013</v>
      </c>
      <c r="C888" t="s">
        <v>4014</v>
      </c>
      <c r="G888" t="s">
        <v>4015</v>
      </c>
      <c r="H888">
        <v>37075542</v>
      </c>
      <c r="I888" t="str">
        <f>HYPERLINK("bbg://screens/bbls%20DD%20X1Q6NT85FD82","BBLS DD X1Q6NT85FD82")</f>
        <v>BBLS DD X1Q6NT85FD82</v>
      </c>
    </row>
    <row r="889" spans="1:9" x14ac:dyDescent="0.25">
      <c r="A889" t="s">
        <v>4016</v>
      </c>
      <c r="B889" t="s">
        <v>4017</v>
      </c>
      <c r="C889" t="s">
        <v>423</v>
      </c>
      <c r="F889" t="s">
        <v>4018</v>
      </c>
      <c r="G889" t="s">
        <v>4019</v>
      </c>
      <c r="H889">
        <v>11738910</v>
      </c>
      <c r="I889" t="str">
        <f>HYPERLINK("bbg://screens/bbls%20DD%20X1Q6NT6A6LO2","BBLS DD X1Q6NT6A6LO2")</f>
        <v>BBLS DD X1Q6NT6A6LO2</v>
      </c>
    </row>
    <row r="890" spans="1:9" x14ac:dyDescent="0.25">
      <c r="A890" t="s">
        <v>4020</v>
      </c>
      <c r="B890" t="s">
        <v>4021</v>
      </c>
      <c r="C890" t="s">
        <v>4022</v>
      </c>
      <c r="D890" t="s">
        <v>4023</v>
      </c>
      <c r="G890" t="s">
        <v>4024</v>
      </c>
      <c r="H890">
        <v>16372350</v>
      </c>
      <c r="I890" t="str">
        <f>HYPERLINK("bbg://screens/bbls%20DD%20X1Q6NT4R7R82","BBLS DD X1Q6NT4R7R82")</f>
        <v>BBLS DD X1Q6NT4R7R82</v>
      </c>
    </row>
    <row r="891" spans="1:9" x14ac:dyDescent="0.25">
      <c r="A891" t="s">
        <v>4025</v>
      </c>
      <c r="B891" t="s">
        <v>4021</v>
      </c>
      <c r="C891" t="s">
        <v>39</v>
      </c>
      <c r="E891" t="s">
        <v>4026</v>
      </c>
      <c r="F891" t="s">
        <v>4027</v>
      </c>
      <c r="G891" t="s">
        <v>4028</v>
      </c>
      <c r="H891">
        <v>106249</v>
      </c>
      <c r="I891" t="str">
        <f>HYPERLINK("bbg://screens/bbls%20DD%20X1Q6NT4R7RO2","BBLS DD X1Q6NT4R7RO2")</f>
        <v>BBLS DD X1Q6NT4R7RO2</v>
      </c>
    </row>
    <row r="892" spans="1:9" x14ac:dyDescent="0.25">
      <c r="A892" t="s">
        <v>4029</v>
      </c>
      <c r="B892" t="s">
        <v>4030</v>
      </c>
      <c r="C892" t="s">
        <v>15</v>
      </c>
      <c r="E892" t="s">
        <v>4031</v>
      </c>
      <c r="F892" t="s">
        <v>4032</v>
      </c>
      <c r="G892" t="s">
        <v>4033</v>
      </c>
      <c r="H892">
        <v>54674312</v>
      </c>
      <c r="I892" t="str">
        <f>HYPERLINK("bbg://screens/bbls%20DD%20X1Q6NT301OO2","BBLS DD X1Q6NT301OO2")</f>
        <v>BBLS DD X1Q6NT301OO2</v>
      </c>
    </row>
    <row r="893" spans="1:9" x14ac:dyDescent="0.25">
      <c r="A893" t="s">
        <v>4034</v>
      </c>
      <c r="B893" t="s">
        <v>4035</v>
      </c>
      <c r="C893" t="s">
        <v>4036</v>
      </c>
      <c r="G893" t="s">
        <v>4037</v>
      </c>
      <c r="H893">
        <v>29416972</v>
      </c>
      <c r="I893" t="str">
        <f>HYPERLINK("bbg://screens/bbls%20DD%20X1Q6NT1G4T82","BBLS DD X1Q6NT1G4T82")</f>
        <v>BBLS DD X1Q6NT1G4T82</v>
      </c>
    </row>
    <row r="894" spans="1:9" x14ac:dyDescent="0.25">
      <c r="A894" t="s">
        <v>4038</v>
      </c>
      <c r="B894" t="s">
        <v>4039</v>
      </c>
      <c r="C894" t="s">
        <v>18</v>
      </c>
      <c r="D894" t="s">
        <v>3284</v>
      </c>
      <c r="E894" t="s">
        <v>4040</v>
      </c>
      <c r="F894" t="s">
        <v>4041</v>
      </c>
      <c r="G894" t="s">
        <v>4042</v>
      </c>
      <c r="H894">
        <v>1414340</v>
      </c>
      <c r="I894" t="str">
        <f>HYPERLINK("bbg://screens/bbls%20DD%20X1Q6NT0JTK82","BBLS DD X1Q6NT0JTK82")</f>
        <v>BBLS DD X1Q6NT0JTK82</v>
      </c>
    </row>
    <row r="895" spans="1:9" x14ac:dyDescent="0.25">
      <c r="A895" t="s">
        <v>4043</v>
      </c>
      <c r="B895" t="s">
        <v>4044</v>
      </c>
      <c r="C895" t="s">
        <v>414</v>
      </c>
      <c r="D895" t="s">
        <v>4045</v>
      </c>
      <c r="E895" t="s">
        <v>4046</v>
      </c>
      <c r="F895" t="s">
        <v>4047</v>
      </c>
      <c r="G895" t="s">
        <v>4048</v>
      </c>
      <c r="H895">
        <v>54583843</v>
      </c>
      <c r="I895" t="str">
        <f>HYPERLINK("bbg://screens/bbls%20DD%20X1Q6NT02R8O2","BBLS DD X1Q6NT02R8O2")</f>
        <v>BBLS DD X1Q6NT02R8O2</v>
      </c>
    </row>
    <row r="896" spans="1:9" x14ac:dyDescent="0.25">
      <c r="A896" t="s">
        <v>4049</v>
      </c>
      <c r="B896" t="s">
        <v>4050</v>
      </c>
      <c r="C896" t="s">
        <v>1317</v>
      </c>
      <c r="D896" t="s">
        <v>3857</v>
      </c>
      <c r="E896" t="s">
        <v>4051</v>
      </c>
      <c r="F896" t="s">
        <v>4052</v>
      </c>
      <c r="G896" t="s">
        <v>4053</v>
      </c>
      <c r="H896">
        <v>17170694</v>
      </c>
      <c r="I896" t="str">
        <f>HYPERLINK("bbg://screens/bbls%20DD%20X1Q6NSVCMO82","BBLS DD X1Q6NSVCMO82")</f>
        <v>BBLS DD X1Q6NSVCMO82</v>
      </c>
    </row>
    <row r="897" spans="1:9" x14ac:dyDescent="0.25">
      <c r="A897" t="s">
        <v>4054</v>
      </c>
      <c r="B897" t="s">
        <v>4055</v>
      </c>
      <c r="C897" t="s">
        <v>4056</v>
      </c>
      <c r="D897" t="s">
        <v>3771</v>
      </c>
      <c r="E897" t="s">
        <v>4057</v>
      </c>
      <c r="F897" t="s">
        <v>4058</v>
      </c>
      <c r="G897" t="s">
        <v>4059</v>
      </c>
      <c r="H897">
        <v>18783908</v>
      </c>
      <c r="I897" t="str">
        <f>HYPERLINK("bbg://screens/bbls%20DD%20X1Q6NSTJTH82","BBLS DD X1Q6NSTJTH82")</f>
        <v>BBLS DD X1Q6NSTJTH82</v>
      </c>
    </row>
    <row r="898" spans="1:9" x14ac:dyDescent="0.25">
      <c r="A898" t="s">
        <v>4060</v>
      </c>
      <c r="B898" t="s">
        <v>4061</v>
      </c>
      <c r="C898" t="s">
        <v>1187</v>
      </c>
      <c r="D898" t="s">
        <v>3721</v>
      </c>
      <c r="E898" t="s">
        <v>4062</v>
      </c>
      <c r="F898" t="s">
        <v>4063</v>
      </c>
      <c r="G898" t="s">
        <v>4064</v>
      </c>
      <c r="H898">
        <v>10007033</v>
      </c>
      <c r="I898" t="str">
        <f>HYPERLINK("bbg://screens/bbls%20DD%20X1Q6NSSG2H82","BBLS DD X1Q6NSSG2H82")</f>
        <v>BBLS DD X1Q6NSSG2H82</v>
      </c>
    </row>
    <row r="899" spans="1:9" x14ac:dyDescent="0.25">
      <c r="A899" t="s">
        <v>4065</v>
      </c>
      <c r="B899" t="s">
        <v>4066</v>
      </c>
      <c r="C899" t="s">
        <v>423</v>
      </c>
      <c r="E899" t="s">
        <v>2993</v>
      </c>
      <c r="F899" t="s">
        <v>1002</v>
      </c>
      <c r="G899" t="s">
        <v>4067</v>
      </c>
      <c r="H899">
        <v>54447741</v>
      </c>
      <c r="I899" t="str">
        <f>HYPERLINK("bbg://screens/bbls%20DD%20X1Q6NSRCV582","BBLS DD X1Q6NSRCV582")</f>
        <v>BBLS DD X1Q6NSRCV582</v>
      </c>
    </row>
    <row r="900" spans="1:9" x14ac:dyDescent="0.25">
      <c r="A900" t="s">
        <v>4068</v>
      </c>
      <c r="B900" t="s">
        <v>4069</v>
      </c>
      <c r="C900" t="s">
        <v>1041</v>
      </c>
      <c r="D900" t="s">
        <v>3716</v>
      </c>
      <c r="G900" t="s">
        <v>4070</v>
      </c>
      <c r="H900">
        <v>40598621</v>
      </c>
      <c r="I900" t="str">
        <f>HYPERLINK("bbg://screens/bbls%20DD%20X1Q6NSP9N3O2","BBLS DD X1Q6NSP9N3O2")</f>
        <v>BBLS DD X1Q6NSP9N3O2</v>
      </c>
    </row>
    <row r="901" spans="1:9" x14ac:dyDescent="0.25">
      <c r="A901" t="s">
        <v>4071</v>
      </c>
      <c r="B901" t="s">
        <v>4072</v>
      </c>
      <c r="C901" t="s">
        <v>1928</v>
      </c>
      <c r="D901" t="s">
        <v>3645</v>
      </c>
      <c r="E901" t="s">
        <v>4073</v>
      </c>
      <c r="F901" t="s">
        <v>4074</v>
      </c>
      <c r="G901" t="s">
        <v>4075</v>
      </c>
      <c r="H901">
        <v>1169858</v>
      </c>
      <c r="I901" t="str">
        <f>HYPERLINK("bbg://screens/bbls%20DD%20X1Q6NSOFH182","BBLS DD X1Q6NSOFH182")</f>
        <v>BBLS DD X1Q6NSOFH182</v>
      </c>
    </row>
    <row r="902" spans="1:9" x14ac:dyDescent="0.25">
      <c r="A902" t="s">
        <v>2298</v>
      </c>
      <c r="B902" t="s">
        <v>4076</v>
      </c>
      <c r="C902" t="s">
        <v>1233</v>
      </c>
      <c r="D902" t="s">
        <v>4077</v>
      </c>
      <c r="F902" t="s">
        <v>4078</v>
      </c>
      <c r="G902" t="s">
        <v>2302</v>
      </c>
      <c r="H902">
        <v>1755011</v>
      </c>
      <c r="I902" t="str">
        <f>HYPERLINK("bbg://screens/bbls%20DD%20X1Q6NSL6QGO2","BBLS DD X1Q6NSL6QGO2")</f>
        <v>BBLS DD X1Q6NSL6QGO2</v>
      </c>
    </row>
    <row r="903" spans="1:9" x14ac:dyDescent="0.25">
      <c r="A903" t="s">
        <v>4079</v>
      </c>
      <c r="B903" t="s">
        <v>4080</v>
      </c>
      <c r="C903" t="s">
        <v>4081</v>
      </c>
      <c r="D903" t="s">
        <v>3847</v>
      </c>
      <c r="G903" t="s">
        <v>4082</v>
      </c>
      <c r="H903">
        <v>1446483</v>
      </c>
      <c r="I903" t="str">
        <f>HYPERLINK("bbg://screens/bbls%20DD%20X1Q6NSIMUA82","BBLS DD X1Q6NSIMUA82")</f>
        <v>BBLS DD X1Q6NSIMUA82</v>
      </c>
    </row>
    <row r="904" spans="1:9" x14ac:dyDescent="0.25">
      <c r="A904" t="s">
        <v>4083</v>
      </c>
      <c r="B904" t="s">
        <v>4084</v>
      </c>
      <c r="C904" t="s">
        <v>1416</v>
      </c>
      <c r="D904" t="s">
        <v>3600</v>
      </c>
      <c r="E904" t="s">
        <v>4085</v>
      </c>
      <c r="F904" t="s">
        <v>4086</v>
      </c>
      <c r="G904" t="s">
        <v>4087</v>
      </c>
      <c r="H904">
        <v>23782557</v>
      </c>
      <c r="I904" t="str">
        <f>HYPERLINK("bbg://screens/bbls%20DD%20X1Q6NSICHR82","BBLS DD X1Q6NSICHR82")</f>
        <v>BBLS DD X1Q6NSICHR82</v>
      </c>
    </row>
    <row r="905" spans="1:9" x14ac:dyDescent="0.25">
      <c r="A905" t="s">
        <v>4088</v>
      </c>
      <c r="B905" t="s">
        <v>4089</v>
      </c>
      <c r="C905" t="s">
        <v>1706</v>
      </c>
      <c r="D905" t="s">
        <v>4017</v>
      </c>
      <c r="E905" t="s">
        <v>4090</v>
      </c>
      <c r="F905" t="s">
        <v>4090</v>
      </c>
      <c r="G905" t="s">
        <v>4091</v>
      </c>
      <c r="H905">
        <v>102696</v>
      </c>
      <c r="I905" t="str">
        <f>HYPERLINK("bbg://screens/bbls%20DD%20X1Q6NSGM8OO2","BBLS DD X1Q6NSGM8OO2")</f>
        <v>BBLS DD X1Q6NSGM8OO2</v>
      </c>
    </row>
    <row r="906" spans="1:9" x14ac:dyDescent="0.25">
      <c r="A906" t="s">
        <v>4092</v>
      </c>
      <c r="B906" t="s">
        <v>4093</v>
      </c>
      <c r="C906" t="s">
        <v>899</v>
      </c>
      <c r="D906" t="s">
        <v>4094</v>
      </c>
      <c r="E906" t="s">
        <v>4095</v>
      </c>
      <c r="F906" t="s">
        <v>4096</v>
      </c>
      <c r="G906" t="s">
        <v>4097</v>
      </c>
      <c r="H906">
        <v>1185404</v>
      </c>
      <c r="I906" t="str">
        <f>HYPERLINK("bbg://screens/bbls%20DD%20X1Q6NSF9CA82","BBLS DD X1Q6NSF9CA82")</f>
        <v>BBLS DD X1Q6NSF9CA82</v>
      </c>
    </row>
    <row r="907" spans="1:9" x14ac:dyDescent="0.25">
      <c r="A907" t="s">
        <v>4098</v>
      </c>
      <c r="B907" t="s">
        <v>4093</v>
      </c>
      <c r="C907" t="s">
        <v>4099</v>
      </c>
      <c r="D907" t="s">
        <v>3750</v>
      </c>
      <c r="G907" t="s">
        <v>4100</v>
      </c>
      <c r="H907">
        <v>45820205</v>
      </c>
      <c r="I907" t="str">
        <f>HYPERLINK("bbg://screens/bbls%20DD%20X1Q6NSFDLR82","BBLS DD X1Q6NSFDLR82")</f>
        <v>BBLS DD X1Q6NSFDLR82</v>
      </c>
    </row>
    <row r="908" spans="1:9" x14ac:dyDescent="0.25">
      <c r="A908" t="s">
        <v>4101</v>
      </c>
      <c r="B908" t="s">
        <v>4102</v>
      </c>
      <c r="C908" t="s">
        <v>4103</v>
      </c>
      <c r="D908" t="s">
        <v>4104</v>
      </c>
      <c r="E908" t="s">
        <v>4105</v>
      </c>
      <c r="F908" t="s">
        <v>1190</v>
      </c>
      <c r="G908" t="s">
        <v>4106</v>
      </c>
      <c r="H908">
        <v>116949</v>
      </c>
      <c r="I908" t="str">
        <f>HYPERLINK("bbg://screens/bbls%20DD%20X1Q6NSEHDCO2","BBLS DD X1Q6NSEHDCO2")</f>
        <v>BBLS DD X1Q6NSEHDCO2</v>
      </c>
    </row>
    <row r="909" spans="1:9" x14ac:dyDescent="0.25">
      <c r="A909" t="s">
        <v>4107</v>
      </c>
      <c r="B909" t="s">
        <v>4108</v>
      </c>
      <c r="C909" t="s">
        <v>4109</v>
      </c>
      <c r="E909" t="s">
        <v>4110</v>
      </c>
      <c r="F909" t="s">
        <v>4111</v>
      </c>
      <c r="G909" t="s">
        <v>4112</v>
      </c>
      <c r="H909">
        <v>307606</v>
      </c>
      <c r="I909" t="str">
        <f>HYPERLINK("bbg://screens/bbls%20DD%20X1Q6NSECDB82","BBLS DD X1Q6NSECDB82")</f>
        <v>BBLS DD X1Q6NSECDB82</v>
      </c>
    </row>
    <row r="910" spans="1:9" x14ac:dyDescent="0.25">
      <c r="A910" t="s">
        <v>4113</v>
      </c>
      <c r="B910" t="s">
        <v>4114</v>
      </c>
      <c r="C910" t="s">
        <v>2508</v>
      </c>
      <c r="D910" t="s">
        <v>3833</v>
      </c>
      <c r="E910" t="s">
        <v>4115</v>
      </c>
      <c r="F910" t="s">
        <v>4116</v>
      </c>
      <c r="G910" t="s">
        <v>4117</v>
      </c>
      <c r="H910">
        <v>19790720</v>
      </c>
      <c r="I910" t="str">
        <f>HYPERLINK("bbg://screens/bbls%20DD%20X1Q6NSCQ2C82","BBLS DD X1Q6NSCQ2C82")</f>
        <v>BBLS DD X1Q6NSCQ2C82</v>
      </c>
    </row>
    <row r="911" spans="1:9" x14ac:dyDescent="0.25">
      <c r="A911" t="s">
        <v>4118</v>
      </c>
      <c r="B911" t="s">
        <v>4119</v>
      </c>
      <c r="C911" t="s">
        <v>80</v>
      </c>
      <c r="D911" t="s">
        <v>3801</v>
      </c>
      <c r="E911" t="s">
        <v>4120</v>
      </c>
      <c r="F911" t="s">
        <v>4121</v>
      </c>
      <c r="G911" t="s">
        <v>116</v>
      </c>
      <c r="H911">
        <v>25285671</v>
      </c>
      <c r="I911" t="str">
        <f>HYPERLINK("bbg://screens/bbls%20DD%20X1Q6NS9VJMO2","BBLS DD X1Q6NS9VJMO2")</f>
        <v>BBLS DD X1Q6NS9VJMO2</v>
      </c>
    </row>
    <row r="912" spans="1:9" x14ac:dyDescent="0.25">
      <c r="A912" t="s">
        <v>4122</v>
      </c>
      <c r="B912" t="s">
        <v>4123</v>
      </c>
      <c r="C912" t="s">
        <v>1317</v>
      </c>
      <c r="D912" t="s">
        <v>3902</v>
      </c>
      <c r="E912" t="s">
        <v>1911</v>
      </c>
      <c r="F912" t="s">
        <v>4124</v>
      </c>
      <c r="G912" t="s">
        <v>4125</v>
      </c>
      <c r="H912">
        <v>225514</v>
      </c>
      <c r="I912" t="str">
        <f>HYPERLINK("bbg://screens/bbls%20DD%20X1Q6NR6V7QO2","BBLS DD X1Q6NR6V7QO2")</f>
        <v>BBLS DD X1Q6NR6V7QO2</v>
      </c>
    </row>
    <row r="913" spans="1:9" x14ac:dyDescent="0.25">
      <c r="A913" t="s">
        <v>4126</v>
      </c>
      <c r="B913" t="s">
        <v>4123</v>
      </c>
      <c r="C913" t="s">
        <v>699</v>
      </c>
      <c r="D913" t="s">
        <v>4127</v>
      </c>
      <c r="E913" t="s">
        <v>4128</v>
      </c>
      <c r="F913" t="s">
        <v>4129</v>
      </c>
      <c r="G913" t="s">
        <v>4130</v>
      </c>
      <c r="H913">
        <v>101472</v>
      </c>
      <c r="I913" t="str">
        <f>HYPERLINK("bbg://screens/bbls%20DD%20X1Q6NR78S382","BBLS DD X1Q6NR78S382")</f>
        <v>BBLS DD X1Q6NR78S382</v>
      </c>
    </row>
    <row r="914" spans="1:9" x14ac:dyDescent="0.25">
      <c r="A914" t="s">
        <v>4131</v>
      </c>
      <c r="B914" t="s">
        <v>4132</v>
      </c>
      <c r="C914" t="s">
        <v>4133</v>
      </c>
      <c r="D914" t="s">
        <v>4134</v>
      </c>
      <c r="F914" t="s">
        <v>4135</v>
      </c>
      <c r="G914" t="s">
        <v>4136</v>
      </c>
      <c r="H914">
        <v>8148787</v>
      </c>
      <c r="I914" t="str">
        <f>HYPERLINK("bbg://screens/bbls%20DD%20X1Q6NR6HC582","BBLS DD X1Q6NR6HC582")</f>
        <v>BBLS DD X1Q6NR6HC582</v>
      </c>
    </row>
    <row r="915" spans="1:9" x14ac:dyDescent="0.25">
      <c r="A915" t="s">
        <v>4137</v>
      </c>
      <c r="B915" t="s">
        <v>4138</v>
      </c>
      <c r="C915" t="s">
        <v>4139</v>
      </c>
      <c r="E915" t="s">
        <v>4140</v>
      </c>
      <c r="F915" t="s">
        <v>4141</v>
      </c>
      <c r="G915" t="s">
        <v>4142</v>
      </c>
      <c r="H915">
        <v>38805907</v>
      </c>
      <c r="I915" t="str">
        <f>HYPERLINK("bbg://screens/bbls%20DD%20X1Q6NR689H82","BBLS DD X1Q6NR689H82")</f>
        <v>BBLS DD X1Q6NR689H82</v>
      </c>
    </row>
    <row r="916" spans="1:9" x14ac:dyDescent="0.25">
      <c r="A916" t="s">
        <v>4143</v>
      </c>
      <c r="B916" t="s">
        <v>4138</v>
      </c>
      <c r="C916" t="s">
        <v>4144</v>
      </c>
      <c r="D916" t="s">
        <v>4145</v>
      </c>
      <c r="E916" t="s">
        <v>4146</v>
      </c>
      <c r="F916" t="s">
        <v>4147</v>
      </c>
      <c r="G916" t="s">
        <v>4148</v>
      </c>
      <c r="H916">
        <v>100841</v>
      </c>
      <c r="I916" t="str">
        <f>HYPERLINK("bbg://screens/bbls%20DD%20X1Q6NR689G82","BBLS DD X1Q6NR689G82")</f>
        <v>BBLS DD X1Q6NR689G82</v>
      </c>
    </row>
    <row r="917" spans="1:9" x14ac:dyDescent="0.25">
      <c r="A917" t="s">
        <v>4149</v>
      </c>
      <c r="B917" t="s">
        <v>4150</v>
      </c>
      <c r="C917" t="s">
        <v>4151</v>
      </c>
      <c r="D917" t="s">
        <v>3743</v>
      </c>
      <c r="E917" t="s">
        <v>4152</v>
      </c>
      <c r="F917" t="s">
        <v>4153</v>
      </c>
      <c r="G917" t="s">
        <v>4154</v>
      </c>
      <c r="H917">
        <v>105208</v>
      </c>
      <c r="I917" t="str">
        <f>HYPERLINK("bbg://screens/bbls%20DD%20X1Q6NR5G2882","BBLS DD X1Q6NR5G2882")</f>
        <v>BBLS DD X1Q6NR5G2882</v>
      </c>
    </row>
    <row r="918" spans="1:9" x14ac:dyDescent="0.25">
      <c r="A918" t="s">
        <v>4155</v>
      </c>
      <c r="B918" t="s">
        <v>4156</v>
      </c>
      <c r="C918" t="s">
        <v>2091</v>
      </c>
      <c r="G918" t="s">
        <v>4157</v>
      </c>
      <c r="H918">
        <v>11347624</v>
      </c>
      <c r="I918" t="str">
        <f>HYPERLINK("bbg://screens/bbls%20DD%20X1Q6NR3D29O2","BBLS DD X1Q6NR3D29O2")</f>
        <v>BBLS DD X1Q6NR3D29O2</v>
      </c>
    </row>
    <row r="919" spans="1:9" x14ac:dyDescent="0.25">
      <c r="A919" t="s">
        <v>4158</v>
      </c>
      <c r="B919" t="s">
        <v>4159</v>
      </c>
      <c r="C919" t="s">
        <v>864</v>
      </c>
      <c r="D919" t="s">
        <v>4160</v>
      </c>
      <c r="E919" t="s">
        <v>4161</v>
      </c>
      <c r="F919" t="s">
        <v>4162</v>
      </c>
      <c r="G919" t="s">
        <v>4163</v>
      </c>
      <c r="H919">
        <v>12186742</v>
      </c>
      <c r="I919" t="str">
        <f>HYPERLINK("bbg://screens/bbls%20DD%20X1Q6NR21QFO2","BBLS DD X1Q6NR21QFO2")</f>
        <v>BBLS DD X1Q6NR21QFO2</v>
      </c>
    </row>
    <row r="920" spans="1:9" x14ac:dyDescent="0.25">
      <c r="A920" t="s">
        <v>4164</v>
      </c>
      <c r="B920" t="s">
        <v>4165</v>
      </c>
      <c r="C920" t="s">
        <v>608</v>
      </c>
      <c r="D920" t="s">
        <v>4108</v>
      </c>
      <c r="F920" t="s">
        <v>4166</v>
      </c>
      <c r="G920" t="s">
        <v>4167</v>
      </c>
      <c r="H920">
        <v>11901023</v>
      </c>
      <c r="I920" t="str">
        <f>HYPERLINK("bbg://screens/bbls%20DD%20X1Q6NR20ON82","BBLS DD X1Q6NR20ON82")</f>
        <v>BBLS DD X1Q6NR20ON82</v>
      </c>
    </row>
    <row r="921" spans="1:9" x14ac:dyDescent="0.25">
      <c r="A921" t="s">
        <v>4168</v>
      </c>
      <c r="B921" t="s">
        <v>4169</v>
      </c>
      <c r="C921" t="s">
        <v>309</v>
      </c>
      <c r="D921" t="s">
        <v>3897</v>
      </c>
      <c r="E921" t="s">
        <v>4170</v>
      </c>
      <c r="F921" t="s">
        <v>4171</v>
      </c>
      <c r="G921" t="s">
        <v>4172</v>
      </c>
      <c r="H921">
        <v>15235869</v>
      </c>
      <c r="I921" t="str">
        <f>HYPERLINK("bbg://screens/bbls%20DD%20X1Q6NQV910O2","BBLS DD X1Q6NQV910O2")</f>
        <v>BBLS DD X1Q6NQV910O2</v>
      </c>
    </row>
    <row r="922" spans="1:9" x14ac:dyDescent="0.25">
      <c r="A922" t="s">
        <v>4173</v>
      </c>
      <c r="B922" t="s">
        <v>4174</v>
      </c>
      <c r="C922" t="s">
        <v>161</v>
      </c>
      <c r="D922" t="s">
        <v>4175</v>
      </c>
      <c r="E922" t="s">
        <v>4176</v>
      </c>
      <c r="F922" t="s">
        <v>4177</v>
      </c>
      <c r="G922" t="s">
        <v>4178</v>
      </c>
      <c r="H922">
        <v>52426234</v>
      </c>
      <c r="I922" t="str">
        <f>HYPERLINK("bbg://screens/bbls%20DD%20X1Q6NQUQG3O2","BBLS DD X1Q6NQUQG3O2")</f>
        <v>BBLS DD X1Q6NQUQG3O2</v>
      </c>
    </row>
    <row r="923" spans="1:9" x14ac:dyDescent="0.25">
      <c r="A923" t="s">
        <v>4179</v>
      </c>
      <c r="B923" t="s">
        <v>4174</v>
      </c>
      <c r="C923" t="s">
        <v>4180</v>
      </c>
      <c r="D923" t="s">
        <v>4175</v>
      </c>
      <c r="E923" t="s">
        <v>4181</v>
      </c>
      <c r="F923" t="s">
        <v>4182</v>
      </c>
      <c r="G923" t="s">
        <v>4183</v>
      </c>
      <c r="H923">
        <v>40534891</v>
      </c>
      <c r="I923" t="str">
        <f>HYPERLINK("bbg://screens/bbls%20DD%20X1Q6NQUQG3O2","BBLS DD X1Q6NQUQG3O2")</f>
        <v>BBLS DD X1Q6NQUQG3O2</v>
      </c>
    </row>
    <row r="924" spans="1:9" x14ac:dyDescent="0.25">
      <c r="A924" t="s">
        <v>4184</v>
      </c>
      <c r="B924" t="s">
        <v>4185</v>
      </c>
      <c r="C924" t="s">
        <v>4186</v>
      </c>
      <c r="D924" t="s">
        <v>4187</v>
      </c>
      <c r="E924" t="s">
        <v>4188</v>
      </c>
      <c r="F924" t="s">
        <v>4189</v>
      </c>
      <c r="G924" t="s">
        <v>4190</v>
      </c>
      <c r="H924">
        <v>17598797</v>
      </c>
      <c r="I924" t="str">
        <f>HYPERLINK("bbg://screens/bbls%20DD%20X1Q6NQU0L9O2","BBLS DD X1Q6NQU0L9O2")</f>
        <v>BBLS DD X1Q6NQU0L9O2</v>
      </c>
    </row>
    <row r="925" spans="1:9" x14ac:dyDescent="0.25">
      <c r="A925" t="s">
        <v>4191</v>
      </c>
      <c r="B925" t="s">
        <v>4185</v>
      </c>
      <c r="C925" t="s">
        <v>430</v>
      </c>
      <c r="D925" t="s">
        <v>4192</v>
      </c>
      <c r="E925" t="s">
        <v>4193</v>
      </c>
      <c r="F925" t="s">
        <v>4194</v>
      </c>
      <c r="G925" t="s">
        <v>4195</v>
      </c>
      <c r="H925">
        <v>10498838</v>
      </c>
      <c r="I925" t="str">
        <f>HYPERLINK("bbg://screens/bbls%20DD%20X1Q6NQU1A5O2","BBLS DD X1Q6NQU1A5O2")</f>
        <v>BBLS DD X1Q6NQU1A5O2</v>
      </c>
    </row>
    <row r="926" spans="1:9" x14ac:dyDescent="0.25">
      <c r="A926" t="s">
        <v>4196</v>
      </c>
      <c r="B926" t="s">
        <v>4185</v>
      </c>
      <c r="C926" t="s">
        <v>4197</v>
      </c>
      <c r="D926" t="s">
        <v>4198</v>
      </c>
      <c r="E926" t="s">
        <v>4199</v>
      </c>
      <c r="F926" t="s">
        <v>4200</v>
      </c>
      <c r="G926" t="s">
        <v>4201</v>
      </c>
      <c r="H926">
        <v>32057341</v>
      </c>
      <c r="I926" t="str">
        <f>HYPERLINK("bbg://screens/bbls%20DD%20X1Q6NQU3VN82","BBLS DD X1Q6NQU3VN82")</f>
        <v>BBLS DD X1Q6NQU3VN82</v>
      </c>
    </row>
    <row r="927" spans="1:9" x14ac:dyDescent="0.25">
      <c r="A927" t="s">
        <v>4202</v>
      </c>
      <c r="B927" t="s">
        <v>4203</v>
      </c>
      <c r="C927" t="s">
        <v>420</v>
      </c>
      <c r="D927" t="s">
        <v>3828</v>
      </c>
      <c r="E927" t="s">
        <v>4204</v>
      </c>
      <c r="F927" t="s">
        <v>4205</v>
      </c>
      <c r="G927" t="s">
        <v>4206</v>
      </c>
      <c r="H927">
        <v>174655</v>
      </c>
      <c r="I927" t="str">
        <f>HYPERLINK("bbg://screens/bbls%20DD%20X1Q6NQSPF4O2","BBLS DD X1Q6NQSPF4O2")</f>
        <v>BBLS DD X1Q6NQSPF4O2</v>
      </c>
    </row>
    <row r="928" spans="1:9" x14ac:dyDescent="0.25">
      <c r="A928" t="s">
        <v>4207</v>
      </c>
      <c r="B928" t="s">
        <v>4203</v>
      </c>
      <c r="C928" t="s">
        <v>1459</v>
      </c>
      <c r="E928" t="s">
        <v>4208</v>
      </c>
      <c r="F928" t="s">
        <v>4209</v>
      </c>
      <c r="G928" t="s">
        <v>4210</v>
      </c>
      <c r="H928">
        <v>24752609</v>
      </c>
      <c r="I928" t="str">
        <f>HYPERLINK("bbg://screens/bbls%20DD%20X1Q6NQSRI582","BBLS DD X1Q6NQSRI582")</f>
        <v>BBLS DD X1Q6NQSRI582</v>
      </c>
    </row>
    <row r="929" spans="1:9" x14ac:dyDescent="0.25">
      <c r="A929" t="s">
        <v>4211</v>
      </c>
      <c r="B929" t="s">
        <v>4212</v>
      </c>
      <c r="C929" t="s">
        <v>4213</v>
      </c>
      <c r="D929" t="s">
        <v>3828</v>
      </c>
      <c r="E929" t="s">
        <v>4214</v>
      </c>
      <c r="F929" t="s">
        <v>415</v>
      </c>
      <c r="G929" t="s">
        <v>4215</v>
      </c>
      <c r="H929">
        <v>18218627</v>
      </c>
      <c r="I929" t="str">
        <f>HYPERLINK("bbg://screens/bbls%20DD%20X1Q6NQS9AU82","BBLS DD X1Q6NQS9AU82")</f>
        <v>BBLS DD X1Q6NQS9AU82</v>
      </c>
    </row>
    <row r="930" spans="1:9" x14ac:dyDescent="0.25">
      <c r="A930" t="s">
        <v>4216</v>
      </c>
      <c r="B930" t="s">
        <v>4217</v>
      </c>
      <c r="C930" t="s">
        <v>3126</v>
      </c>
      <c r="D930" t="s">
        <v>4044</v>
      </c>
      <c r="E930" t="s">
        <v>2642</v>
      </c>
      <c r="F930" t="s">
        <v>4218</v>
      </c>
      <c r="G930" t="s">
        <v>4219</v>
      </c>
      <c r="H930">
        <v>15755648</v>
      </c>
      <c r="I930" t="str">
        <f>HYPERLINK("bbg://screens/bbls%20DD%20X1Q6NQQH91O2","BBLS DD X1Q6NQQH91O2")</f>
        <v>BBLS DD X1Q6NQQH91O2</v>
      </c>
    </row>
    <row r="931" spans="1:9" x14ac:dyDescent="0.25">
      <c r="A931" t="s">
        <v>4220</v>
      </c>
      <c r="B931" t="s">
        <v>4221</v>
      </c>
      <c r="C931" t="s">
        <v>4222</v>
      </c>
      <c r="D931" t="s">
        <v>3990</v>
      </c>
      <c r="E931" t="s">
        <v>4223</v>
      </c>
      <c r="F931" t="s">
        <v>4224</v>
      </c>
      <c r="G931" t="s">
        <v>4225</v>
      </c>
      <c r="H931">
        <v>100098</v>
      </c>
      <c r="I931" t="str">
        <f>HYPERLINK("bbg://screens/bbls%20DD%20X1Q6NQPU6I82","BBLS DD X1Q6NQPU6I82")</f>
        <v>BBLS DD X1Q6NQPU6I82</v>
      </c>
    </row>
    <row r="932" spans="1:9" x14ac:dyDescent="0.25">
      <c r="A932" t="s">
        <v>4226</v>
      </c>
      <c r="B932" t="s">
        <v>4227</v>
      </c>
      <c r="C932" t="s">
        <v>4228</v>
      </c>
      <c r="D932" t="s">
        <v>4229</v>
      </c>
      <c r="E932" t="s">
        <v>4230</v>
      </c>
      <c r="F932" t="s">
        <v>4231</v>
      </c>
      <c r="G932" t="s">
        <v>4232</v>
      </c>
      <c r="H932">
        <v>1155437</v>
      </c>
      <c r="I932" t="str">
        <f>HYPERLINK("bbg://screens/bbls%20DD%20X1Q6NQOCIE82","BBLS DD X1Q6NQOCIE82")</f>
        <v>BBLS DD X1Q6NQOCIE82</v>
      </c>
    </row>
    <row r="933" spans="1:9" x14ac:dyDescent="0.25">
      <c r="A933" t="s">
        <v>4233</v>
      </c>
      <c r="B933" t="s">
        <v>4234</v>
      </c>
      <c r="C933" t="s">
        <v>132</v>
      </c>
      <c r="D933" t="s">
        <v>3595</v>
      </c>
      <c r="E933" t="s">
        <v>4235</v>
      </c>
      <c r="F933" t="s">
        <v>4236</v>
      </c>
      <c r="G933" t="s">
        <v>4237</v>
      </c>
      <c r="H933">
        <v>38177594</v>
      </c>
      <c r="I933" t="str">
        <f>HYPERLINK("bbg://screens/bbls%20DD%20X1Q6NQNOT0O2","BBLS DD X1Q6NQNOT0O2")</f>
        <v>BBLS DD X1Q6NQNOT0O2</v>
      </c>
    </row>
    <row r="934" spans="1:9" x14ac:dyDescent="0.25">
      <c r="A934" t="s">
        <v>4238</v>
      </c>
      <c r="B934" t="s">
        <v>4239</v>
      </c>
      <c r="C934" t="s">
        <v>102</v>
      </c>
      <c r="D934" t="s">
        <v>4240</v>
      </c>
      <c r="G934" t="s">
        <v>4241</v>
      </c>
      <c r="H934">
        <v>18426876</v>
      </c>
      <c r="I934" t="str">
        <f>HYPERLINK("bbg://screens/bbls%20DD%20X1Q6NQL0KQ82","BBLS DD X1Q6NQL0KQ82")</f>
        <v>BBLS DD X1Q6NQL0KQ82</v>
      </c>
    </row>
    <row r="935" spans="1:9" x14ac:dyDescent="0.25">
      <c r="A935" t="s">
        <v>4242</v>
      </c>
      <c r="B935" t="s">
        <v>4243</v>
      </c>
      <c r="C935" t="s">
        <v>4244</v>
      </c>
      <c r="D935" t="s">
        <v>3864</v>
      </c>
      <c r="E935" t="s">
        <v>4245</v>
      </c>
      <c r="F935" t="s">
        <v>4246</v>
      </c>
      <c r="G935" t="s">
        <v>4247</v>
      </c>
      <c r="H935">
        <v>25753709</v>
      </c>
      <c r="I935" t="str">
        <f>HYPERLINK("bbg://screens/bbls%20DD%20X1Q6NQKC1082","BBLS DD X1Q6NQKC1082")</f>
        <v>BBLS DD X1Q6NQKC1082</v>
      </c>
    </row>
    <row r="936" spans="1:9" x14ac:dyDescent="0.25">
      <c r="A936" t="s">
        <v>4248</v>
      </c>
      <c r="B936" t="s">
        <v>4249</v>
      </c>
      <c r="C936" t="s">
        <v>4250</v>
      </c>
      <c r="D936" t="s">
        <v>4175</v>
      </c>
      <c r="E936" t="s">
        <v>4251</v>
      </c>
      <c r="F936" t="s">
        <v>4252</v>
      </c>
      <c r="G936" t="s">
        <v>4253</v>
      </c>
      <c r="H936">
        <v>14032727</v>
      </c>
      <c r="I936" t="str">
        <f>HYPERLINK("bbg://screens/bbls%20DD%20X1Q6NQJK2SO2","BBLS DD X1Q6NQJK2SO2")</f>
        <v>BBLS DD X1Q6NQJK2SO2</v>
      </c>
    </row>
    <row r="937" spans="1:9" x14ac:dyDescent="0.25">
      <c r="A937" t="s">
        <v>4254</v>
      </c>
      <c r="B937" t="s">
        <v>4255</v>
      </c>
      <c r="C937" t="s">
        <v>1206</v>
      </c>
      <c r="D937" t="s">
        <v>3902</v>
      </c>
      <c r="E937" t="s">
        <v>4256</v>
      </c>
      <c r="F937" t="s">
        <v>4257</v>
      </c>
      <c r="G937" t="s">
        <v>4258</v>
      </c>
      <c r="H937">
        <v>15191576</v>
      </c>
      <c r="I937" t="str">
        <f>HYPERLINK("bbg://screens/bbls%20DD%20X1Q6NQILPI82","BBLS DD X1Q6NQILPI82")</f>
        <v>BBLS DD X1Q6NQILPI82</v>
      </c>
    </row>
    <row r="938" spans="1:9" x14ac:dyDescent="0.25">
      <c r="A938" t="s">
        <v>4259</v>
      </c>
      <c r="B938" t="s">
        <v>4255</v>
      </c>
      <c r="C938" t="s">
        <v>3933</v>
      </c>
      <c r="E938" t="s">
        <v>4260</v>
      </c>
      <c r="F938" t="s">
        <v>4261</v>
      </c>
      <c r="G938" t="s">
        <v>4262</v>
      </c>
      <c r="H938">
        <v>20838309</v>
      </c>
      <c r="I938" t="str">
        <f>HYPERLINK("bbg://screens/bbls%20DD%20X1Q6NQITTRO2","BBLS DD X1Q6NQITTRO2")</f>
        <v>BBLS DD X1Q6NQITTRO2</v>
      </c>
    </row>
    <row r="939" spans="1:9" x14ac:dyDescent="0.25">
      <c r="A939" t="s">
        <v>4263</v>
      </c>
      <c r="B939" t="s">
        <v>4255</v>
      </c>
      <c r="C939" t="s">
        <v>4264</v>
      </c>
      <c r="G939" t="s">
        <v>4265</v>
      </c>
      <c r="H939">
        <v>14487600</v>
      </c>
      <c r="I939" t="str">
        <f>HYPERLINK("bbg://screens/bbls%20DD%20X1Q6NQIN8TO2","BBLS DD X1Q6NQIN8TO2")</f>
        <v>BBLS DD X1Q6NQIN8TO2</v>
      </c>
    </row>
    <row r="940" spans="1:9" x14ac:dyDescent="0.25">
      <c r="A940" t="s">
        <v>4266</v>
      </c>
      <c r="B940" t="s">
        <v>4267</v>
      </c>
      <c r="C940" t="s">
        <v>414</v>
      </c>
      <c r="E940" t="s">
        <v>4268</v>
      </c>
      <c r="F940" t="s">
        <v>4269</v>
      </c>
      <c r="G940" t="s">
        <v>4270</v>
      </c>
      <c r="H940">
        <v>8644236</v>
      </c>
      <c r="I940" t="str">
        <f>HYPERLINK("bbg://screens/bbls%20DD%20X1Q6NQI6RNO2","BBLS DD X1Q6NQI6RNO2")</f>
        <v>BBLS DD X1Q6NQI6RNO2</v>
      </c>
    </row>
    <row r="941" spans="1:9" x14ac:dyDescent="0.25">
      <c r="A941" t="s">
        <v>4271</v>
      </c>
      <c r="B941" t="s">
        <v>4272</v>
      </c>
      <c r="C941" t="s">
        <v>1325</v>
      </c>
      <c r="D941" t="s">
        <v>4273</v>
      </c>
      <c r="E941" t="s">
        <v>4274</v>
      </c>
      <c r="F941" t="s">
        <v>4275</v>
      </c>
      <c r="G941" t="s">
        <v>4276</v>
      </c>
      <c r="H941">
        <v>46679677</v>
      </c>
      <c r="I941" t="str">
        <f>HYPERLINK("bbg://screens/bbls%20DD%20X1Q6NQHDS882","BBLS DD X1Q6NQHDS882")</f>
        <v>BBLS DD X1Q6NQHDS882</v>
      </c>
    </row>
    <row r="942" spans="1:9" x14ac:dyDescent="0.25">
      <c r="A942" t="s">
        <v>4277</v>
      </c>
      <c r="B942" t="s">
        <v>4278</v>
      </c>
      <c r="C942" t="s">
        <v>4279</v>
      </c>
      <c r="G942" t="s">
        <v>4280</v>
      </c>
      <c r="H942">
        <v>11808067</v>
      </c>
      <c r="I942" t="str">
        <f>HYPERLINK("bbg://screens/bbls%20DD%20X1Q6NQGASAO2","BBLS DD X1Q6NQGASAO2")</f>
        <v>BBLS DD X1Q6NQGASAO2</v>
      </c>
    </row>
    <row r="943" spans="1:9" x14ac:dyDescent="0.25">
      <c r="A943" t="s">
        <v>4281</v>
      </c>
      <c r="B943" t="s">
        <v>4282</v>
      </c>
      <c r="C943" t="s">
        <v>423</v>
      </c>
      <c r="D943" t="s">
        <v>4283</v>
      </c>
      <c r="E943" t="s">
        <v>4284</v>
      </c>
      <c r="F943" t="s">
        <v>4285</v>
      </c>
      <c r="G943" t="s">
        <v>4286</v>
      </c>
      <c r="H943">
        <v>53070146</v>
      </c>
      <c r="I943" t="str">
        <f>HYPERLINK("bbg://screens/bbls%20DD%20X1Q6NQFJJ9O2","BBLS DD X1Q6NQFJJ9O2")</f>
        <v>BBLS DD X1Q6NQFJJ9O2</v>
      </c>
    </row>
    <row r="944" spans="1:9" x14ac:dyDescent="0.25">
      <c r="A944" t="s">
        <v>4287</v>
      </c>
      <c r="B944" t="s">
        <v>4282</v>
      </c>
      <c r="C944" t="s">
        <v>4288</v>
      </c>
      <c r="D944" t="s">
        <v>4283</v>
      </c>
      <c r="E944" t="s">
        <v>4284</v>
      </c>
      <c r="F944" t="s">
        <v>4285</v>
      </c>
      <c r="G944" t="s">
        <v>4289</v>
      </c>
      <c r="H944">
        <v>8899804</v>
      </c>
      <c r="I944" t="str">
        <f>HYPERLINK("bbg://screens/bbls%20DD%20X1Q6NQFJJ9O2","BBLS DD X1Q6NQFJJ9O2")</f>
        <v>BBLS DD X1Q6NQFJJ9O2</v>
      </c>
    </row>
    <row r="945" spans="1:9" x14ac:dyDescent="0.25">
      <c r="A945" t="s">
        <v>4290</v>
      </c>
      <c r="B945" t="s">
        <v>4291</v>
      </c>
      <c r="C945" t="s">
        <v>420</v>
      </c>
      <c r="E945" t="s">
        <v>4292</v>
      </c>
      <c r="F945" t="s">
        <v>4293</v>
      </c>
      <c r="G945" t="s">
        <v>4294</v>
      </c>
      <c r="H945">
        <v>27470167</v>
      </c>
      <c r="I945" t="str">
        <f>HYPERLINK("bbg://screens/bbls%20DD%20X1Q6NQENJD82","BBLS DD X1Q6NQENJD82")</f>
        <v>BBLS DD X1Q6NQENJD82</v>
      </c>
    </row>
    <row r="946" spans="1:9" x14ac:dyDescent="0.25">
      <c r="A946" t="s">
        <v>4295</v>
      </c>
      <c r="B946" t="s">
        <v>4296</v>
      </c>
      <c r="C946" t="s">
        <v>1206</v>
      </c>
      <c r="D946" t="s">
        <v>4127</v>
      </c>
      <c r="F946" t="s">
        <v>1925</v>
      </c>
      <c r="G946" t="s">
        <v>4297</v>
      </c>
      <c r="H946">
        <v>53005776</v>
      </c>
      <c r="I946" t="str">
        <f>HYPERLINK("bbg://screens/bbls%20DD%20X1Q6NQEC7U82","BBLS DD X1Q6NQEC7U82")</f>
        <v>BBLS DD X1Q6NQEC7U82</v>
      </c>
    </row>
    <row r="947" spans="1:9" x14ac:dyDescent="0.25">
      <c r="A947" t="s">
        <v>4298</v>
      </c>
      <c r="B947" t="s">
        <v>4296</v>
      </c>
      <c r="C947" t="s">
        <v>67</v>
      </c>
      <c r="D947" t="s">
        <v>4127</v>
      </c>
      <c r="E947" t="s">
        <v>4299</v>
      </c>
      <c r="F947" t="s">
        <v>4300</v>
      </c>
      <c r="G947" t="s">
        <v>4301</v>
      </c>
      <c r="H947">
        <v>9870691</v>
      </c>
      <c r="I947" t="str">
        <f>HYPERLINK("bbg://screens/bbls%20DD%20X1Q6NQEC7U82","BBLS DD X1Q6NQEC7U82")</f>
        <v>BBLS DD X1Q6NQEC7U82</v>
      </c>
    </row>
    <row r="948" spans="1:9" x14ac:dyDescent="0.25">
      <c r="A948" t="s">
        <v>4302</v>
      </c>
      <c r="B948" t="s">
        <v>4303</v>
      </c>
      <c r="C948" t="s">
        <v>174</v>
      </c>
      <c r="D948" t="s">
        <v>4304</v>
      </c>
      <c r="E948" t="s">
        <v>2912</v>
      </c>
      <c r="F948" t="s">
        <v>4305</v>
      </c>
      <c r="G948" t="s">
        <v>4306</v>
      </c>
      <c r="H948">
        <v>47097313</v>
      </c>
      <c r="I948" t="str">
        <f>HYPERLINK("bbg://screens/bbls%20DD%20X1Q6NQDN04O2","BBLS DD X1Q6NQDN04O2")</f>
        <v>BBLS DD X1Q6NQDN04O2</v>
      </c>
    </row>
    <row r="949" spans="1:9" x14ac:dyDescent="0.25">
      <c r="A949" t="s">
        <v>4307</v>
      </c>
      <c r="B949" t="s">
        <v>4308</v>
      </c>
      <c r="C949" t="s">
        <v>353</v>
      </c>
      <c r="D949" t="s">
        <v>4309</v>
      </c>
      <c r="E949" t="s">
        <v>4310</v>
      </c>
      <c r="F949" t="s">
        <v>4311</v>
      </c>
      <c r="G949" t="s">
        <v>4312</v>
      </c>
      <c r="H949">
        <v>319596</v>
      </c>
      <c r="I949" t="str">
        <f>HYPERLINK("bbg://screens/bbls%20DD%20X1Q6NQ634682","BBLS DD X1Q6NQ634682")</f>
        <v>BBLS DD X1Q6NQ634682</v>
      </c>
    </row>
    <row r="950" spans="1:9" x14ac:dyDescent="0.25">
      <c r="A950" t="s">
        <v>4313</v>
      </c>
      <c r="B950" t="s">
        <v>4314</v>
      </c>
      <c r="C950" t="s">
        <v>559</v>
      </c>
      <c r="E950" t="s">
        <v>4315</v>
      </c>
      <c r="F950" t="s">
        <v>4316</v>
      </c>
      <c r="G950" t="s">
        <v>4317</v>
      </c>
      <c r="H950">
        <v>52455167</v>
      </c>
      <c r="I950" t="str">
        <f>HYPERLINK("bbg://screens/bbls%20DD%20X1Q6NQ5S9482","BBLS DD X1Q6NQ5S9482")</f>
        <v>BBLS DD X1Q6NQ5S9482</v>
      </c>
    </row>
    <row r="951" spans="1:9" x14ac:dyDescent="0.25">
      <c r="A951" t="s">
        <v>4318</v>
      </c>
      <c r="B951" t="s">
        <v>4319</v>
      </c>
      <c r="C951" t="s">
        <v>250</v>
      </c>
      <c r="G951" t="s">
        <v>4320</v>
      </c>
      <c r="H951">
        <v>47716823</v>
      </c>
      <c r="I951" t="str">
        <f>HYPERLINK("bbg://screens/bbls%20DD%20X1Q6NQ4U1V82","BBLS DD X1Q6NQ4U1V82")</f>
        <v>BBLS DD X1Q6NQ4U1V82</v>
      </c>
    </row>
    <row r="952" spans="1:9" x14ac:dyDescent="0.25">
      <c r="A952" t="s">
        <v>4321</v>
      </c>
      <c r="B952" t="s">
        <v>4322</v>
      </c>
      <c r="C952" t="s">
        <v>909</v>
      </c>
      <c r="D952" t="s">
        <v>4323</v>
      </c>
      <c r="E952" t="s">
        <v>4324</v>
      </c>
      <c r="F952" t="s">
        <v>4325</v>
      </c>
      <c r="G952" t="s">
        <v>4326</v>
      </c>
      <c r="H952">
        <v>11833322</v>
      </c>
      <c r="I952" t="str">
        <f>HYPERLINK("bbg://screens/bbls%20DD%20X1Q6NQ4QPB82","BBLS DD X1Q6NQ4QPB82")</f>
        <v>BBLS DD X1Q6NQ4QPB82</v>
      </c>
    </row>
    <row r="953" spans="1:9" x14ac:dyDescent="0.25">
      <c r="A953" t="s">
        <v>4327</v>
      </c>
      <c r="B953" t="s">
        <v>4328</v>
      </c>
      <c r="C953" t="s">
        <v>4329</v>
      </c>
      <c r="D953" t="s">
        <v>4330</v>
      </c>
      <c r="E953" t="s">
        <v>4331</v>
      </c>
      <c r="F953" t="s">
        <v>4332</v>
      </c>
      <c r="G953" t="s">
        <v>4333</v>
      </c>
      <c r="H953">
        <v>36159751</v>
      </c>
      <c r="I953" t="str">
        <f>HYPERLINK("bbg://screens/bbls%20DD%20X1Q6NQ3ORSO2","BBLS DD X1Q6NQ3ORSO2")</f>
        <v>BBLS DD X1Q6NQ3ORSO2</v>
      </c>
    </row>
    <row r="954" spans="1:9" x14ac:dyDescent="0.25">
      <c r="A954" t="s">
        <v>4334</v>
      </c>
      <c r="B954" t="s">
        <v>4328</v>
      </c>
      <c r="C954" t="s">
        <v>246</v>
      </c>
      <c r="D954" t="s">
        <v>3938</v>
      </c>
      <c r="G954" t="s">
        <v>4335</v>
      </c>
      <c r="H954">
        <v>52422488</v>
      </c>
      <c r="I954" t="str">
        <f>HYPERLINK("bbg://screens/bbls%20DD%20X1Q6NQ976O82","BBLS DD X1Q6NQ976O82")</f>
        <v>BBLS DD X1Q6NQ976O82</v>
      </c>
    </row>
    <row r="955" spans="1:9" x14ac:dyDescent="0.25">
      <c r="A955" t="s">
        <v>4336</v>
      </c>
      <c r="B955" t="s">
        <v>4337</v>
      </c>
      <c r="C955" t="s">
        <v>353</v>
      </c>
      <c r="D955" t="s">
        <v>3416</v>
      </c>
      <c r="E955" t="s">
        <v>4325</v>
      </c>
      <c r="F955" t="s">
        <v>740</v>
      </c>
      <c r="G955" t="s">
        <v>4338</v>
      </c>
      <c r="H955">
        <v>1429817</v>
      </c>
      <c r="I955" t="str">
        <f>HYPERLINK("bbg://screens/bbls%20DD%20X1Q6NQ3GB9O2","BBLS DD X1Q6NQ3GB9O2")</f>
        <v>BBLS DD X1Q6NQ3GB9O2</v>
      </c>
    </row>
    <row r="956" spans="1:9" x14ac:dyDescent="0.25">
      <c r="A956" t="s">
        <v>4339</v>
      </c>
      <c r="B956" t="s">
        <v>4340</v>
      </c>
      <c r="C956" t="s">
        <v>769</v>
      </c>
      <c r="D956" t="s">
        <v>4203</v>
      </c>
      <c r="E956" t="s">
        <v>4341</v>
      </c>
      <c r="F956" t="s">
        <v>4342</v>
      </c>
      <c r="G956" t="s">
        <v>4343</v>
      </c>
      <c r="H956">
        <v>14118254</v>
      </c>
      <c r="I956" t="str">
        <f>HYPERLINK("bbg://screens/bbls%20DD%20X1Q6NQ17JHO2","BBLS DD X1Q6NQ17JHO2")</f>
        <v>BBLS DD X1Q6NQ17JHO2</v>
      </c>
    </row>
    <row r="957" spans="1:9" x14ac:dyDescent="0.25">
      <c r="A957" t="s">
        <v>388</v>
      </c>
      <c r="B957" t="s">
        <v>4344</v>
      </c>
      <c r="C957" t="s">
        <v>153</v>
      </c>
      <c r="D957" t="s">
        <v>4345</v>
      </c>
      <c r="E957" t="s">
        <v>4346</v>
      </c>
      <c r="F957" t="s">
        <v>4347</v>
      </c>
      <c r="G957" t="s">
        <v>390</v>
      </c>
      <c r="H957">
        <v>25582750</v>
      </c>
      <c r="I957" t="str">
        <f>HYPERLINK("bbg://screens/bbls%20DD%20X1Q6NQ0CDP82","BBLS DD X1Q6NQ0CDP82")</f>
        <v>BBLS DD X1Q6NQ0CDP82</v>
      </c>
    </row>
    <row r="958" spans="1:9" x14ac:dyDescent="0.25">
      <c r="A958" t="s">
        <v>4348</v>
      </c>
      <c r="B958" t="s">
        <v>4349</v>
      </c>
      <c r="C958" t="s">
        <v>250</v>
      </c>
      <c r="D958" t="s">
        <v>4350</v>
      </c>
      <c r="E958" t="s">
        <v>4351</v>
      </c>
      <c r="F958" t="s">
        <v>4352</v>
      </c>
      <c r="G958" t="s">
        <v>4353</v>
      </c>
      <c r="H958">
        <v>29694324</v>
      </c>
      <c r="I958" t="str">
        <f>HYPERLINK("bbg://screens/bbls%20DD%20X1Q6NPVDVVO2","BBLS DD X1Q6NPVDVVO2")</f>
        <v>BBLS DD X1Q6NPVDVVO2</v>
      </c>
    </row>
    <row r="959" spans="1:9" x14ac:dyDescent="0.25">
      <c r="A959" t="s">
        <v>4354</v>
      </c>
      <c r="B959" t="s">
        <v>4355</v>
      </c>
      <c r="C959" t="s">
        <v>18</v>
      </c>
      <c r="D959" t="s">
        <v>4156</v>
      </c>
      <c r="E959" t="s">
        <v>4356</v>
      </c>
      <c r="F959" t="s">
        <v>4357</v>
      </c>
      <c r="G959" t="s">
        <v>4358</v>
      </c>
      <c r="H959">
        <v>25696082</v>
      </c>
      <c r="I959" t="str">
        <f>HYPERLINK("bbg://screens/bbls%20DD%20X1Q6NPVDN8O2","BBLS DD X1Q6NPVDN8O2")</f>
        <v>BBLS DD X1Q6NPVDN8O2</v>
      </c>
    </row>
    <row r="960" spans="1:9" x14ac:dyDescent="0.25">
      <c r="A960" t="s">
        <v>4359</v>
      </c>
      <c r="B960" t="s">
        <v>4360</v>
      </c>
      <c r="C960" t="s">
        <v>813</v>
      </c>
      <c r="D960" t="s">
        <v>4361</v>
      </c>
      <c r="G960" t="s">
        <v>4362</v>
      </c>
      <c r="H960">
        <v>33649411</v>
      </c>
      <c r="I960" t="str">
        <f>HYPERLINK("bbg://screens/bbls%20DD%20X1Q6NPU12V82","BBLS DD X1Q6NPU12V82")</f>
        <v>BBLS DD X1Q6NPU12V82</v>
      </c>
    </row>
    <row r="961" spans="1:9" x14ac:dyDescent="0.25">
      <c r="A961" t="s">
        <v>4363</v>
      </c>
      <c r="B961" t="s">
        <v>4364</v>
      </c>
      <c r="C961" t="s">
        <v>2097</v>
      </c>
      <c r="D961" t="s">
        <v>4175</v>
      </c>
      <c r="E961" t="s">
        <v>4365</v>
      </c>
      <c r="F961" t="s">
        <v>4366</v>
      </c>
      <c r="G961" t="s">
        <v>4367</v>
      </c>
      <c r="H961">
        <v>52242376</v>
      </c>
      <c r="I961" t="str">
        <f>HYPERLINK("bbg://screens/bbls%20DD%20X1Q6NPT59R82","BBLS DD X1Q6NPT59R82")</f>
        <v>BBLS DD X1Q6NPT59R82</v>
      </c>
    </row>
    <row r="962" spans="1:9" x14ac:dyDescent="0.25">
      <c r="A962" t="s">
        <v>4368</v>
      </c>
      <c r="B962" t="s">
        <v>4369</v>
      </c>
      <c r="C962" t="s">
        <v>1275</v>
      </c>
      <c r="D962" t="s">
        <v>4370</v>
      </c>
      <c r="E962" t="s">
        <v>1697</v>
      </c>
      <c r="F962" t="s">
        <v>1553</v>
      </c>
      <c r="G962" t="s">
        <v>4371</v>
      </c>
      <c r="H962">
        <v>25569984</v>
      </c>
      <c r="I962" t="str">
        <f>HYPERLINK("bbg://screens/bbls%20DD%20X1Q6NPS0M082","BBLS DD X1Q6NPS0M082")</f>
        <v>BBLS DD X1Q6NPS0M082</v>
      </c>
    </row>
    <row r="963" spans="1:9" x14ac:dyDescent="0.25">
      <c r="A963" t="s">
        <v>4372</v>
      </c>
      <c r="B963" t="s">
        <v>4373</v>
      </c>
      <c r="C963" t="s">
        <v>2091</v>
      </c>
      <c r="E963" t="s">
        <v>4374</v>
      </c>
      <c r="F963" t="s">
        <v>4375</v>
      </c>
      <c r="G963" t="s">
        <v>4376</v>
      </c>
      <c r="H963">
        <v>7651336</v>
      </c>
      <c r="I963" t="str">
        <f>HYPERLINK("bbg://screens/bbls%20DD%20X1Q6NPRF4I82","BBLS DD X1Q6NPRF4I82")</f>
        <v>BBLS DD X1Q6NPRF4I82</v>
      </c>
    </row>
    <row r="964" spans="1:9" x14ac:dyDescent="0.25">
      <c r="A964" t="s">
        <v>4377</v>
      </c>
      <c r="B964" t="s">
        <v>4378</v>
      </c>
      <c r="C964" t="s">
        <v>4379</v>
      </c>
      <c r="D964" t="s">
        <v>4380</v>
      </c>
      <c r="E964" t="s">
        <v>4381</v>
      </c>
      <c r="F964" t="s">
        <v>4382</v>
      </c>
      <c r="G964" t="s">
        <v>4383</v>
      </c>
      <c r="H964">
        <v>348398</v>
      </c>
      <c r="I964" t="str">
        <f>HYPERLINK("bbg://screens/bbls%20DD%20X1Q6NPRA0M82","BBLS DD X1Q6NPRA0M82")</f>
        <v>BBLS DD X1Q6NPRA0M82</v>
      </c>
    </row>
    <row r="965" spans="1:9" x14ac:dyDescent="0.25">
      <c r="A965" t="s">
        <v>4384</v>
      </c>
      <c r="B965" t="s">
        <v>4385</v>
      </c>
      <c r="C965" t="s">
        <v>4386</v>
      </c>
      <c r="D965" t="s">
        <v>4387</v>
      </c>
      <c r="E965" t="s">
        <v>525</v>
      </c>
      <c r="F965" t="s">
        <v>107</v>
      </c>
      <c r="G965" t="s">
        <v>4388</v>
      </c>
      <c r="H965">
        <v>39458940</v>
      </c>
      <c r="I965" t="str">
        <f>HYPERLINK("bbg://screens/bbls%20DD%20X1Q6NPONPJ82","BBLS DD X1Q6NPONPJ82")</f>
        <v>BBLS DD X1Q6NPONPJ82</v>
      </c>
    </row>
    <row r="966" spans="1:9" x14ac:dyDescent="0.25">
      <c r="A966" t="s">
        <v>4389</v>
      </c>
      <c r="B966" t="s">
        <v>4390</v>
      </c>
      <c r="C966" t="s">
        <v>4391</v>
      </c>
      <c r="E966" t="s">
        <v>4392</v>
      </c>
      <c r="F966" t="s">
        <v>4393</v>
      </c>
      <c r="G966" t="s">
        <v>4394</v>
      </c>
      <c r="H966">
        <v>16050943</v>
      </c>
      <c r="I966" t="str">
        <f>HYPERLINK("bbg://screens/bbls%20DD%20X1Q6NPOKFQ82","BBLS DD X1Q6NPOKFQ82")</f>
        <v>BBLS DD X1Q6NPOKFQ82</v>
      </c>
    </row>
    <row r="967" spans="1:9" x14ac:dyDescent="0.25">
      <c r="A967" t="s">
        <v>4395</v>
      </c>
      <c r="B967" t="s">
        <v>4396</v>
      </c>
      <c r="C967" t="s">
        <v>1459</v>
      </c>
      <c r="D967" t="s">
        <v>4150</v>
      </c>
      <c r="E967" t="s">
        <v>4397</v>
      </c>
      <c r="F967" t="s">
        <v>4398</v>
      </c>
      <c r="G967" t="s">
        <v>4399</v>
      </c>
      <c r="H967">
        <v>27520378</v>
      </c>
      <c r="I967" t="str">
        <f>HYPERLINK("bbg://screens/bbls%20DD%20X1Q6NPNOIT82","BBLS DD X1Q6NPNOIT82")</f>
        <v>BBLS DD X1Q6NPNOIT82</v>
      </c>
    </row>
    <row r="968" spans="1:9" x14ac:dyDescent="0.25">
      <c r="A968" t="s">
        <v>4400</v>
      </c>
      <c r="B968" t="s">
        <v>4401</v>
      </c>
      <c r="C968" t="s">
        <v>1706</v>
      </c>
      <c r="D968" t="s">
        <v>3902</v>
      </c>
      <c r="F968" t="s">
        <v>4402</v>
      </c>
      <c r="G968" t="s">
        <v>4403</v>
      </c>
      <c r="H968">
        <v>28423937</v>
      </c>
      <c r="I968" t="str">
        <f>HYPERLINK("bbg://screens/bbls%20DD%20X1Q6NPMBOLO2","BBLS DD X1Q6NPMBOLO2")</f>
        <v>BBLS DD X1Q6NPMBOLO2</v>
      </c>
    </row>
    <row r="969" spans="1:9" x14ac:dyDescent="0.25">
      <c r="A969" t="s">
        <v>4404</v>
      </c>
      <c r="B969" t="s">
        <v>4405</v>
      </c>
      <c r="C969" t="s">
        <v>909</v>
      </c>
      <c r="D969" t="s">
        <v>4296</v>
      </c>
      <c r="E969" t="s">
        <v>4406</v>
      </c>
      <c r="F969" t="s">
        <v>4407</v>
      </c>
      <c r="G969" t="s">
        <v>4408</v>
      </c>
      <c r="H969">
        <v>119469</v>
      </c>
      <c r="I969" t="str">
        <f>HYPERLINK("bbg://screens/bbls%20DD%20X1Q6NPM8GD82","BBLS DD X1Q6NPM8GD82")</f>
        <v>BBLS DD X1Q6NPM8GD82</v>
      </c>
    </row>
    <row r="970" spans="1:9" x14ac:dyDescent="0.25">
      <c r="A970" t="s">
        <v>4409</v>
      </c>
      <c r="B970" t="s">
        <v>4405</v>
      </c>
      <c r="C970" t="s">
        <v>4410</v>
      </c>
      <c r="D970" t="s">
        <v>4411</v>
      </c>
      <c r="E970" t="s">
        <v>4412</v>
      </c>
      <c r="F970" t="s">
        <v>4413</v>
      </c>
      <c r="G970" t="s">
        <v>4414</v>
      </c>
      <c r="H970">
        <v>19349321</v>
      </c>
      <c r="I970" t="str">
        <f>HYPERLINK("bbg://screens/bbls%20DD%20X1Q6NPLVV082","BBLS DD X1Q6NPLVV082")</f>
        <v>BBLS DD X1Q6NPLVV082</v>
      </c>
    </row>
    <row r="971" spans="1:9" x14ac:dyDescent="0.25">
      <c r="A971" t="s">
        <v>4415</v>
      </c>
      <c r="B971" t="s">
        <v>4416</v>
      </c>
      <c r="C971" t="s">
        <v>899</v>
      </c>
      <c r="D971" t="s">
        <v>4319</v>
      </c>
      <c r="E971" t="s">
        <v>4417</v>
      </c>
      <c r="F971" t="s">
        <v>4418</v>
      </c>
      <c r="G971" t="s">
        <v>4419</v>
      </c>
      <c r="H971">
        <v>1459466</v>
      </c>
      <c r="I971" t="str">
        <f>HYPERLINK("bbg://screens/bbls%20DD%20X1Q6NPKTE882","BBLS DD X1Q6NPKTE882")</f>
        <v>BBLS DD X1Q6NPKTE882</v>
      </c>
    </row>
    <row r="972" spans="1:9" x14ac:dyDescent="0.25">
      <c r="A972" t="s">
        <v>4420</v>
      </c>
      <c r="B972" t="s">
        <v>4421</v>
      </c>
      <c r="C972" t="s">
        <v>899</v>
      </c>
      <c r="D972" t="s">
        <v>3874</v>
      </c>
      <c r="E972" t="s">
        <v>4422</v>
      </c>
      <c r="F972" t="s">
        <v>4423</v>
      </c>
      <c r="G972" t="s">
        <v>4424</v>
      </c>
      <c r="H972">
        <v>9080557</v>
      </c>
      <c r="I972" t="str">
        <f>HYPERLINK("bbg://screens/bbls%20DD%20X1Q6NPJJ4K82","BBLS DD X1Q6NPJJ4K82")</f>
        <v>BBLS DD X1Q6NPJJ4K82</v>
      </c>
    </row>
    <row r="973" spans="1:9" x14ac:dyDescent="0.25">
      <c r="A973" t="s">
        <v>4425</v>
      </c>
      <c r="B973" t="s">
        <v>4426</v>
      </c>
      <c r="C973" t="s">
        <v>4427</v>
      </c>
      <c r="D973" t="s">
        <v>3878</v>
      </c>
      <c r="E973" t="s">
        <v>4428</v>
      </c>
      <c r="F973" t="s">
        <v>4429</v>
      </c>
      <c r="G973" t="s">
        <v>4430</v>
      </c>
      <c r="H973">
        <v>52003225</v>
      </c>
      <c r="I973" t="str">
        <f>HYPERLINK("bbg://screens/bbls%20DD%20X1Q6NPIMNPO2","BBLS DD X1Q6NPIMNPO2")</f>
        <v>BBLS DD X1Q6NPIMNPO2</v>
      </c>
    </row>
    <row r="974" spans="1:9" x14ac:dyDescent="0.25">
      <c r="A974" t="s">
        <v>4431</v>
      </c>
      <c r="B974" t="s">
        <v>4432</v>
      </c>
      <c r="C974" t="s">
        <v>4433</v>
      </c>
      <c r="D974" t="s">
        <v>4434</v>
      </c>
      <c r="E974" t="s">
        <v>4435</v>
      </c>
      <c r="F974" t="s">
        <v>4436</v>
      </c>
      <c r="G974" t="s">
        <v>4437</v>
      </c>
      <c r="H974">
        <v>7830457</v>
      </c>
      <c r="I974" t="str">
        <f>HYPERLINK("bbg://screens/bbls%20DD%20X1Q6NPHCS382","BBLS DD X1Q6NPHCS382")</f>
        <v>BBLS DD X1Q6NPHCS382</v>
      </c>
    </row>
    <row r="975" spans="1:9" x14ac:dyDescent="0.25">
      <c r="A975" t="s">
        <v>4438</v>
      </c>
      <c r="B975" t="s">
        <v>4439</v>
      </c>
      <c r="C975" t="s">
        <v>4440</v>
      </c>
      <c r="E975" t="s">
        <v>4441</v>
      </c>
      <c r="F975" t="s">
        <v>4442</v>
      </c>
      <c r="G975" t="s">
        <v>4443</v>
      </c>
      <c r="H975">
        <v>51796392</v>
      </c>
      <c r="I975" t="str">
        <f>HYPERLINK("bbg://screens/bbls%20DD%20X1Q6NPFVA782","BBLS DD X1Q6NPFVA782")</f>
        <v>BBLS DD X1Q6NPFVA782</v>
      </c>
    </row>
    <row r="976" spans="1:9" x14ac:dyDescent="0.25">
      <c r="A976" t="s">
        <v>4444</v>
      </c>
      <c r="B976" t="s">
        <v>4445</v>
      </c>
      <c r="C976" t="s">
        <v>479</v>
      </c>
      <c r="D976" t="s">
        <v>4203</v>
      </c>
      <c r="E976" t="s">
        <v>4446</v>
      </c>
      <c r="F976" t="s">
        <v>4447</v>
      </c>
      <c r="G976" t="s">
        <v>4448</v>
      </c>
      <c r="H976">
        <v>19723854</v>
      </c>
      <c r="I976" t="str">
        <f>HYPERLINK("bbg://screens/bbls%20DD%20X1Q6NPF008O2","BBLS DD X1Q6NPF008O2")</f>
        <v>BBLS DD X1Q6NPF008O2</v>
      </c>
    </row>
    <row r="977" spans="1:9" x14ac:dyDescent="0.25">
      <c r="A977" t="s">
        <v>4449</v>
      </c>
      <c r="B977" t="s">
        <v>4445</v>
      </c>
      <c r="C977" t="s">
        <v>479</v>
      </c>
      <c r="D977" t="s">
        <v>4450</v>
      </c>
      <c r="F977" t="s">
        <v>4451</v>
      </c>
      <c r="G977" t="s">
        <v>4452</v>
      </c>
      <c r="H977">
        <v>51777495</v>
      </c>
      <c r="I977" t="str">
        <f>HYPERLINK("bbg://screens/bbls%20DD%20X1Q6NPF008O2","BBLS DD X1Q6NPF008O2")</f>
        <v>BBLS DD X1Q6NPF008O2</v>
      </c>
    </row>
    <row r="978" spans="1:9" x14ac:dyDescent="0.25">
      <c r="A978" t="s">
        <v>4453</v>
      </c>
      <c r="B978" t="s">
        <v>4454</v>
      </c>
      <c r="C978" t="s">
        <v>4455</v>
      </c>
      <c r="D978" t="s">
        <v>4094</v>
      </c>
      <c r="E978" t="s">
        <v>4456</v>
      </c>
      <c r="F978" t="s">
        <v>4457</v>
      </c>
      <c r="G978" t="s">
        <v>4458</v>
      </c>
      <c r="H978">
        <v>10026101</v>
      </c>
      <c r="I978" t="str">
        <f>HYPERLINK("bbg://screens/bbls%20DD%20X1Q6NPBP08O2","BBLS DD X1Q6NPBP08O2")</f>
        <v>BBLS DD X1Q6NPBP08O2</v>
      </c>
    </row>
    <row r="979" spans="1:9" x14ac:dyDescent="0.25">
      <c r="A979" t="s">
        <v>4459</v>
      </c>
      <c r="B979" t="s">
        <v>4454</v>
      </c>
      <c r="C979" t="s">
        <v>1233</v>
      </c>
      <c r="D979" t="s">
        <v>4094</v>
      </c>
      <c r="E979" t="s">
        <v>4456</v>
      </c>
      <c r="F979" t="s">
        <v>4457</v>
      </c>
      <c r="G979" t="s">
        <v>4460</v>
      </c>
      <c r="H979">
        <v>52887862</v>
      </c>
      <c r="I979" t="str">
        <f>HYPERLINK("bbg://screens/bbls%20DD%20X1Q6NPBP08O2","BBLS DD X1Q6NPBP08O2")</f>
        <v>BBLS DD X1Q6NPBP08O2</v>
      </c>
    </row>
    <row r="980" spans="1:9" x14ac:dyDescent="0.25">
      <c r="A980" t="s">
        <v>4461</v>
      </c>
      <c r="B980" t="s">
        <v>4462</v>
      </c>
      <c r="C980" t="s">
        <v>1858</v>
      </c>
      <c r="D980" t="s">
        <v>4370</v>
      </c>
      <c r="F980" t="s">
        <v>4463</v>
      </c>
      <c r="G980" t="s">
        <v>4464</v>
      </c>
      <c r="H980">
        <v>7617825</v>
      </c>
      <c r="I980" t="str">
        <f>HYPERLINK("bbg://screens/bbls%20DD%20X1Q6NPAKPJO2","BBLS DD X1Q6NPAKPJO2")</f>
        <v>BBLS DD X1Q6NPAKPJO2</v>
      </c>
    </row>
    <row r="981" spans="1:9" x14ac:dyDescent="0.25">
      <c r="A981" t="s">
        <v>4465</v>
      </c>
      <c r="B981" t="s">
        <v>4466</v>
      </c>
      <c r="C981" t="s">
        <v>18</v>
      </c>
      <c r="D981" t="s">
        <v>4272</v>
      </c>
      <c r="E981" t="s">
        <v>4467</v>
      </c>
      <c r="F981" t="s">
        <v>4468</v>
      </c>
      <c r="G981" t="s">
        <v>4469</v>
      </c>
      <c r="H981">
        <v>19775792</v>
      </c>
      <c r="I981" t="str">
        <f>HYPERLINK("bbg://screens/bbls%20DD%20X1Q6NP8NU482","BBLS DD X1Q6NP8NU482")</f>
        <v>BBLS DD X1Q6NP8NU482</v>
      </c>
    </row>
    <row r="982" spans="1:9" x14ac:dyDescent="0.25">
      <c r="A982" t="s">
        <v>4470</v>
      </c>
      <c r="B982" t="s">
        <v>4471</v>
      </c>
      <c r="C982" t="s">
        <v>196</v>
      </c>
      <c r="E982" t="s">
        <v>4472</v>
      </c>
      <c r="F982" t="s">
        <v>4429</v>
      </c>
      <c r="G982" t="s">
        <v>4473</v>
      </c>
      <c r="H982">
        <v>23715545</v>
      </c>
      <c r="I982" t="str">
        <f>HYPERLINK("bbg://screens/bbls%20DD%20X1Q6NP87QTO2","BBLS DD X1Q6NP87QTO2")</f>
        <v>BBLS DD X1Q6NP87QTO2</v>
      </c>
    </row>
    <row r="983" spans="1:9" x14ac:dyDescent="0.25">
      <c r="A983" t="s">
        <v>4474</v>
      </c>
      <c r="B983" t="s">
        <v>4475</v>
      </c>
      <c r="C983" t="s">
        <v>3612</v>
      </c>
      <c r="D983" t="s">
        <v>4476</v>
      </c>
      <c r="E983" t="s">
        <v>4477</v>
      </c>
      <c r="F983" t="s">
        <v>4478</v>
      </c>
      <c r="G983" t="s">
        <v>4479</v>
      </c>
      <c r="H983">
        <v>23846840</v>
      </c>
      <c r="I983" t="str">
        <f>HYPERLINK("bbg://screens/bbls%20DD%20X1Q6NP7D9AO2","BBLS DD X1Q6NP7D9AO2")</f>
        <v>BBLS DD X1Q6NP7D9AO2</v>
      </c>
    </row>
    <row r="984" spans="1:9" x14ac:dyDescent="0.25">
      <c r="A984" t="s">
        <v>4480</v>
      </c>
      <c r="B984" t="s">
        <v>4475</v>
      </c>
      <c r="C984" t="s">
        <v>3612</v>
      </c>
      <c r="D984" t="s">
        <v>4476</v>
      </c>
      <c r="E984" t="s">
        <v>4481</v>
      </c>
      <c r="F984" t="s">
        <v>4482</v>
      </c>
      <c r="G984" t="s">
        <v>4483</v>
      </c>
      <c r="H984">
        <v>47700853</v>
      </c>
      <c r="I984" t="str">
        <f>HYPERLINK("bbg://screens/bbls%20DD%20X1Q6NP7D9AO2","BBLS DD X1Q6NP7D9AO2")</f>
        <v>BBLS DD X1Q6NP7D9AO2</v>
      </c>
    </row>
    <row r="985" spans="1:9" x14ac:dyDescent="0.25">
      <c r="A985" t="s">
        <v>1071</v>
      </c>
      <c r="B985" t="s">
        <v>4484</v>
      </c>
      <c r="C985" t="s">
        <v>260</v>
      </c>
      <c r="D985" t="s">
        <v>4485</v>
      </c>
      <c r="E985" t="s">
        <v>1911</v>
      </c>
      <c r="F985" t="s">
        <v>1553</v>
      </c>
      <c r="G985" t="s">
        <v>4486</v>
      </c>
      <c r="H985">
        <v>1179058</v>
      </c>
      <c r="I985" t="str">
        <f>HYPERLINK("bbg://screens/bbls%20DD%20X1Q6NP588DO2","BBLS DD X1Q6NP588DO2")</f>
        <v>BBLS DD X1Q6NP588DO2</v>
      </c>
    </row>
    <row r="986" spans="1:9" x14ac:dyDescent="0.25">
      <c r="A986" t="s">
        <v>4487</v>
      </c>
      <c r="B986" t="s">
        <v>4488</v>
      </c>
      <c r="C986" t="s">
        <v>1317</v>
      </c>
      <c r="D986" t="s">
        <v>4401</v>
      </c>
      <c r="E986" t="s">
        <v>4489</v>
      </c>
      <c r="F986" t="s">
        <v>2866</v>
      </c>
      <c r="G986" t="s">
        <v>4490</v>
      </c>
      <c r="H986">
        <v>105651</v>
      </c>
      <c r="I986" t="str">
        <f>HYPERLINK("bbg://screens/bbls%20DD%20X1Q6NP4T1BO2","BBLS DD X1Q6NP4T1BO2")</f>
        <v>BBLS DD X1Q6NP4T1BO2</v>
      </c>
    </row>
    <row r="987" spans="1:9" x14ac:dyDescent="0.25">
      <c r="A987" t="s">
        <v>4491</v>
      </c>
      <c r="B987" t="s">
        <v>4488</v>
      </c>
      <c r="C987" t="s">
        <v>1984</v>
      </c>
      <c r="D987" t="s">
        <v>4373</v>
      </c>
      <c r="F987" t="s">
        <v>4492</v>
      </c>
      <c r="G987" t="s">
        <v>4493</v>
      </c>
      <c r="H987">
        <v>101943</v>
      </c>
      <c r="I987" t="str">
        <f>HYPERLINK("bbg://screens/bbls%20DD%20X1Q6NP57DO82","BBLS DD X1Q6NP57DO82")</f>
        <v>BBLS DD X1Q6NP57DO82</v>
      </c>
    </row>
    <row r="988" spans="1:9" x14ac:dyDescent="0.25">
      <c r="A988" t="s">
        <v>4494</v>
      </c>
      <c r="B988" t="s">
        <v>4495</v>
      </c>
      <c r="C988" t="s">
        <v>18</v>
      </c>
      <c r="D988" t="s">
        <v>4496</v>
      </c>
      <c r="E988" t="s">
        <v>4497</v>
      </c>
      <c r="F988" t="s">
        <v>4498</v>
      </c>
      <c r="G988" t="s">
        <v>4499</v>
      </c>
      <c r="H988">
        <v>35740367</v>
      </c>
      <c r="I988" t="str">
        <f>HYPERLINK("bbg://screens/bbls%20DD%20X1Q6NP0UTE82","BBLS DD X1Q6NP0UTE82")</f>
        <v>BBLS DD X1Q6NP0UTE82</v>
      </c>
    </row>
    <row r="989" spans="1:9" x14ac:dyDescent="0.25">
      <c r="A989" t="s">
        <v>4500</v>
      </c>
      <c r="B989" t="s">
        <v>4501</v>
      </c>
      <c r="C989" t="s">
        <v>4502</v>
      </c>
      <c r="D989" t="s">
        <v>4039</v>
      </c>
      <c r="F989" t="s">
        <v>4503</v>
      </c>
      <c r="G989" t="s">
        <v>4504</v>
      </c>
      <c r="H989">
        <v>52887856</v>
      </c>
      <c r="I989" t="str">
        <f>HYPERLINK("bbg://screens/bbls%20DD%20X1Q6NOV34DO2","BBLS DD X1Q6NOV34DO2")</f>
        <v>BBLS DD X1Q6NOV34DO2</v>
      </c>
    </row>
    <row r="990" spans="1:9" x14ac:dyDescent="0.25">
      <c r="A990" t="s">
        <v>4505</v>
      </c>
      <c r="B990" t="s">
        <v>4501</v>
      </c>
      <c r="C990" t="s">
        <v>4506</v>
      </c>
      <c r="D990" t="s">
        <v>4039</v>
      </c>
      <c r="E990" t="s">
        <v>4507</v>
      </c>
      <c r="F990" t="s">
        <v>4508</v>
      </c>
      <c r="G990" t="s">
        <v>4509</v>
      </c>
      <c r="H990">
        <v>386970</v>
      </c>
      <c r="I990" t="str">
        <f>HYPERLINK("bbg://screens/bbls%20DD%20X1Q6NOV34DO2","BBLS DD X1Q6NOV34DO2")</f>
        <v>BBLS DD X1Q6NOV34DO2</v>
      </c>
    </row>
    <row r="991" spans="1:9" x14ac:dyDescent="0.25">
      <c r="A991" t="s">
        <v>4510</v>
      </c>
      <c r="B991" t="s">
        <v>4511</v>
      </c>
      <c r="C991" t="s">
        <v>4440</v>
      </c>
      <c r="E991" t="s">
        <v>4512</v>
      </c>
      <c r="F991" t="s">
        <v>4513</v>
      </c>
      <c r="G991" t="s">
        <v>4514</v>
      </c>
      <c r="H991">
        <v>19210550</v>
      </c>
      <c r="I991" t="str">
        <f>HYPERLINK("bbg://screens/bbls%20DD%20X1Q6NOTDDM82","BBLS DD X1Q6NOTDDM82")</f>
        <v>BBLS DD X1Q6NOTDDM82</v>
      </c>
    </row>
    <row r="992" spans="1:9" x14ac:dyDescent="0.25">
      <c r="A992" t="s">
        <v>4515</v>
      </c>
      <c r="B992" t="s">
        <v>4516</v>
      </c>
      <c r="C992" t="s">
        <v>3628</v>
      </c>
      <c r="E992" t="s">
        <v>4517</v>
      </c>
      <c r="F992" t="s">
        <v>4518</v>
      </c>
      <c r="G992" t="s">
        <v>4519</v>
      </c>
      <c r="H992">
        <v>157734</v>
      </c>
      <c r="I992" t="str">
        <f>HYPERLINK("bbg://screens/bbls%20DD%20X1Q6NOSQ8282","BBLS DD X1Q6NOSQ8282")</f>
        <v>BBLS DD X1Q6NOSQ8282</v>
      </c>
    </row>
    <row r="993" spans="1:9" x14ac:dyDescent="0.25">
      <c r="A993" t="s">
        <v>4520</v>
      </c>
      <c r="B993" t="s">
        <v>4521</v>
      </c>
      <c r="C993" t="s">
        <v>4522</v>
      </c>
      <c r="E993" t="s">
        <v>4523</v>
      </c>
      <c r="F993" t="s">
        <v>4524</v>
      </c>
      <c r="G993" t="s">
        <v>4525</v>
      </c>
      <c r="H993">
        <v>239244</v>
      </c>
      <c r="I993" t="str">
        <f>HYPERLINK("bbg://screens/bbls%20DD%20X1Q6NOSG6T82","BBLS DD X1Q6NOSG6T82")</f>
        <v>BBLS DD X1Q6NOSG6T82</v>
      </c>
    </row>
    <row r="994" spans="1:9" x14ac:dyDescent="0.25">
      <c r="A994" t="s">
        <v>4526</v>
      </c>
      <c r="B994" t="s">
        <v>4527</v>
      </c>
      <c r="C994" t="s">
        <v>4528</v>
      </c>
      <c r="E994" t="s">
        <v>4529</v>
      </c>
      <c r="F994" t="s">
        <v>4530</v>
      </c>
      <c r="G994" t="s">
        <v>4531</v>
      </c>
      <c r="H994">
        <v>198301</v>
      </c>
      <c r="I994" t="str">
        <f>HYPERLINK("bbg://screens/bbls%20DD%20X1Q6NORGVF82","BBLS DD X1Q6NORGVF82")</f>
        <v>BBLS DD X1Q6NORGVF82</v>
      </c>
    </row>
    <row r="995" spans="1:9" x14ac:dyDescent="0.25">
      <c r="A995" t="s">
        <v>4532</v>
      </c>
      <c r="B995" t="s">
        <v>4533</v>
      </c>
      <c r="C995" t="s">
        <v>4534</v>
      </c>
      <c r="E995" t="s">
        <v>4535</v>
      </c>
      <c r="F995" t="s">
        <v>158</v>
      </c>
      <c r="G995" t="s">
        <v>4536</v>
      </c>
      <c r="H995">
        <v>159357</v>
      </c>
      <c r="I995" t="str">
        <f>HYPERLINK("bbg://screens/bbls%20DD%20X1Q6NOLNTP82","BBLS DD X1Q6NOLNTP82")</f>
        <v>BBLS DD X1Q6NOLNTP82</v>
      </c>
    </row>
    <row r="996" spans="1:9" x14ac:dyDescent="0.25">
      <c r="A996" t="s">
        <v>4537</v>
      </c>
      <c r="B996" t="s">
        <v>4538</v>
      </c>
      <c r="C996" t="s">
        <v>732</v>
      </c>
      <c r="D996" t="s">
        <v>4416</v>
      </c>
      <c r="F996" t="s">
        <v>4539</v>
      </c>
      <c r="G996" t="s">
        <v>4540</v>
      </c>
      <c r="H996">
        <v>14684813</v>
      </c>
      <c r="I996" t="str">
        <f>HYPERLINK("bbg://screens/bbls%20DD%20X1Q6NOL31682","BBLS DD X1Q6NOL31682")</f>
        <v>BBLS DD X1Q6NOL31682</v>
      </c>
    </row>
    <row r="997" spans="1:9" x14ac:dyDescent="0.25">
      <c r="A997" t="s">
        <v>4541</v>
      </c>
      <c r="B997" t="s">
        <v>4542</v>
      </c>
      <c r="C997" t="s">
        <v>2925</v>
      </c>
      <c r="F997" t="s">
        <v>4543</v>
      </c>
      <c r="G997" t="s">
        <v>4544</v>
      </c>
      <c r="H997">
        <v>8086486</v>
      </c>
      <c r="I997" t="str">
        <f>HYPERLINK("bbg://screens/bbls%20DD%20X1Q6NOKHJV82","BBLS DD X1Q6NOKHJV82")</f>
        <v>BBLS DD X1Q6NOKHJV82</v>
      </c>
    </row>
    <row r="998" spans="1:9" x14ac:dyDescent="0.25">
      <c r="A998" t="s">
        <v>4545</v>
      </c>
      <c r="B998" t="s">
        <v>4546</v>
      </c>
      <c r="C998" t="s">
        <v>4547</v>
      </c>
      <c r="D998" t="s">
        <v>4119</v>
      </c>
      <c r="E998" t="s">
        <v>4548</v>
      </c>
      <c r="F998" t="s">
        <v>4549</v>
      </c>
      <c r="G998" t="s">
        <v>4550</v>
      </c>
      <c r="H998">
        <v>50958628</v>
      </c>
      <c r="I998" t="str">
        <f>HYPERLINK("bbg://screens/bbls%20DD%20X1Q6NOGJ36O2","BBLS DD X1Q6NOGJ36O2")</f>
        <v>BBLS DD X1Q6NOGJ36O2</v>
      </c>
    </row>
    <row r="999" spans="1:9" x14ac:dyDescent="0.25">
      <c r="A999" t="s">
        <v>4551</v>
      </c>
      <c r="B999" t="s">
        <v>4546</v>
      </c>
      <c r="C999" t="s">
        <v>1416</v>
      </c>
      <c r="D999" t="s">
        <v>4552</v>
      </c>
      <c r="E999" t="s">
        <v>4553</v>
      </c>
      <c r="F999" t="s">
        <v>4554</v>
      </c>
      <c r="G999" t="s">
        <v>4555</v>
      </c>
      <c r="H999">
        <v>46347453</v>
      </c>
      <c r="I999" t="str">
        <f>HYPERLINK("bbg://screens/bbls%20DD%20X1Q6NOGS9FO2","BBLS DD X1Q6NOGS9FO2")</f>
        <v>BBLS DD X1Q6NOGS9FO2</v>
      </c>
    </row>
    <row r="1000" spans="1:9" x14ac:dyDescent="0.25">
      <c r="A1000" t="s">
        <v>4556</v>
      </c>
      <c r="B1000" t="s">
        <v>4557</v>
      </c>
      <c r="C1000" t="s">
        <v>1317</v>
      </c>
      <c r="D1000" t="s">
        <v>4558</v>
      </c>
      <c r="G1000" t="s">
        <v>4559</v>
      </c>
      <c r="H1000">
        <v>24834339</v>
      </c>
      <c r="I1000" t="str">
        <f>HYPERLINK("bbg://screens/bbls%20DD%20X1Q6NOF1FQ82","BBLS DD X1Q6NOF1FQ82")</f>
        <v>BBLS DD X1Q6NOF1FQ82</v>
      </c>
    </row>
    <row r="1001" spans="1:9" x14ac:dyDescent="0.25">
      <c r="A1001" t="s">
        <v>4560</v>
      </c>
      <c r="B1001" t="s">
        <v>4561</v>
      </c>
      <c r="C1001" t="s">
        <v>4562</v>
      </c>
      <c r="F1001" t="s">
        <v>4563</v>
      </c>
      <c r="G1001" t="s">
        <v>4564</v>
      </c>
      <c r="H1001">
        <v>50764100</v>
      </c>
      <c r="I1001" t="str">
        <f>HYPERLINK("bbg://screens/bbls%20DD%20X1Q6NO6MQ3O2","BBLS DD X1Q6NO6MQ3O2")</f>
        <v>BBLS DD X1Q6NO6MQ3O2</v>
      </c>
    </row>
    <row r="1002" spans="1:9" x14ac:dyDescent="0.25">
      <c r="A1002" t="s">
        <v>4565</v>
      </c>
      <c r="B1002" t="s">
        <v>4566</v>
      </c>
      <c r="C1002" t="s">
        <v>177</v>
      </c>
      <c r="D1002" t="s">
        <v>4567</v>
      </c>
      <c r="E1002" t="s">
        <v>4568</v>
      </c>
      <c r="F1002" t="s">
        <v>4569</v>
      </c>
      <c r="G1002" t="s">
        <v>4570</v>
      </c>
      <c r="H1002">
        <v>35643023</v>
      </c>
      <c r="I1002" t="str">
        <f>HYPERLINK("bbg://screens/bbls%20DD%20X1Q6NO6D5082","BBLS DD X1Q6NO6D5082")</f>
        <v>BBLS DD X1Q6NO6D5082</v>
      </c>
    </row>
    <row r="1003" spans="1:9" x14ac:dyDescent="0.25">
      <c r="A1003" t="s">
        <v>4571</v>
      </c>
      <c r="B1003" t="s">
        <v>4572</v>
      </c>
      <c r="C1003" t="s">
        <v>423</v>
      </c>
      <c r="D1003" t="s">
        <v>4432</v>
      </c>
      <c r="F1003" t="s">
        <v>4573</v>
      </c>
      <c r="G1003" t="s">
        <v>4574</v>
      </c>
      <c r="H1003">
        <v>27871485</v>
      </c>
      <c r="I1003" t="str">
        <f>HYPERLINK("bbg://screens/bbls%20DD%20X1Q6NO5RBJO2","BBLS DD X1Q6NO5RBJO2")</f>
        <v>BBLS DD X1Q6NO5RBJO2</v>
      </c>
    </row>
    <row r="1004" spans="1:9" x14ac:dyDescent="0.25">
      <c r="A1004" t="s">
        <v>4575</v>
      </c>
      <c r="B1004" t="s">
        <v>4576</v>
      </c>
      <c r="C1004" t="s">
        <v>1317</v>
      </c>
      <c r="D1004" t="s">
        <v>4516</v>
      </c>
      <c r="E1004" t="s">
        <v>4577</v>
      </c>
      <c r="F1004" t="s">
        <v>4578</v>
      </c>
      <c r="G1004" t="s">
        <v>4579</v>
      </c>
      <c r="H1004">
        <v>44483263</v>
      </c>
      <c r="I1004" t="str">
        <f>HYPERLINK("bbg://screens/bbls%20DD%20X1Q6NO4CID82","BBLS DD X1Q6NO4CID82")</f>
        <v>BBLS DD X1Q6NO4CID82</v>
      </c>
    </row>
    <row r="1005" spans="1:9" x14ac:dyDescent="0.25">
      <c r="A1005" t="s">
        <v>4580</v>
      </c>
      <c r="B1005" t="s">
        <v>4581</v>
      </c>
      <c r="C1005" t="s">
        <v>353</v>
      </c>
      <c r="D1005" t="s">
        <v>4582</v>
      </c>
      <c r="E1005" t="s">
        <v>4583</v>
      </c>
      <c r="F1005" t="s">
        <v>4584</v>
      </c>
      <c r="G1005" t="s">
        <v>4585</v>
      </c>
      <c r="H1005">
        <v>100809</v>
      </c>
      <c r="I1005" t="str">
        <f>HYPERLINK("bbg://screens/bbls%20DD%20X1Q6NO3622O2","BBLS DD X1Q6NO3622O2")</f>
        <v>BBLS DD X1Q6NO3622O2</v>
      </c>
    </row>
    <row r="1006" spans="1:9" x14ac:dyDescent="0.25">
      <c r="A1006" t="s">
        <v>2791</v>
      </c>
      <c r="B1006" t="s">
        <v>4586</v>
      </c>
      <c r="C1006" t="s">
        <v>260</v>
      </c>
      <c r="D1006" t="s">
        <v>4587</v>
      </c>
      <c r="E1006" t="s">
        <v>2780</v>
      </c>
      <c r="F1006" t="s">
        <v>4588</v>
      </c>
      <c r="G1006" t="s">
        <v>4589</v>
      </c>
      <c r="H1006">
        <v>8746247</v>
      </c>
      <c r="I1006" t="str">
        <f>HYPERLINK("bbg://screens/bbls%20DD%20X1Q6NO1QVNO2","BBLS DD X1Q6NO1QVNO2")</f>
        <v>BBLS DD X1Q6NO1QVNO2</v>
      </c>
    </row>
    <row r="1007" spans="1:9" x14ac:dyDescent="0.25">
      <c r="A1007" t="s">
        <v>4590</v>
      </c>
      <c r="B1007" t="s">
        <v>4586</v>
      </c>
      <c r="C1007" t="s">
        <v>18</v>
      </c>
      <c r="D1007" t="s">
        <v>4591</v>
      </c>
      <c r="E1007" t="s">
        <v>2012</v>
      </c>
      <c r="F1007" t="s">
        <v>4592</v>
      </c>
      <c r="G1007" t="s">
        <v>4593</v>
      </c>
      <c r="H1007">
        <v>27882982</v>
      </c>
      <c r="I1007" t="str">
        <f>HYPERLINK("bbg://screens/bbls%20DD%20X1Q6NO1S09O2","BBLS DD X1Q6NO1S09O2")</f>
        <v>BBLS DD X1Q6NO1S09O2</v>
      </c>
    </row>
    <row r="1008" spans="1:9" x14ac:dyDescent="0.25">
      <c r="A1008" t="s">
        <v>4594</v>
      </c>
      <c r="B1008" t="s">
        <v>4595</v>
      </c>
      <c r="C1008" t="s">
        <v>18</v>
      </c>
      <c r="D1008" t="s">
        <v>4596</v>
      </c>
      <c r="E1008" t="s">
        <v>4597</v>
      </c>
      <c r="F1008" t="s">
        <v>4598</v>
      </c>
      <c r="G1008" t="s">
        <v>4599</v>
      </c>
      <c r="H1008">
        <v>19849268</v>
      </c>
      <c r="I1008" t="str">
        <f>HYPERLINK("bbg://screens/bbls%20DD%20X1Q6NO16LI82","BBLS DD X1Q6NO16LI82")</f>
        <v>BBLS DD X1Q6NO16LI82</v>
      </c>
    </row>
    <row r="1009" spans="1:9" x14ac:dyDescent="0.25">
      <c r="A1009" t="s">
        <v>4600</v>
      </c>
      <c r="B1009" t="s">
        <v>4601</v>
      </c>
      <c r="C1009" t="s">
        <v>864</v>
      </c>
      <c r="E1009" t="s">
        <v>4602</v>
      </c>
      <c r="F1009" t="s">
        <v>4603</v>
      </c>
      <c r="G1009" t="s">
        <v>4604</v>
      </c>
      <c r="H1009">
        <v>35210387</v>
      </c>
      <c r="I1009" t="str">
        <f>HYPERLINK("bbg://screens/bbls%20DD%20X1Q6NO05KTO2","BBLS DD X1Q6NO05KTO2")</f>
        <v>BBLS DD X1Q6NO05KTO2</v>
      </c>
    </row>
    <row r="1010" spans="1:9" x14ac:dyDescent="0.25">
      <c r="A1010" t="s">
        <v>4605</v>
      </c>
      <c r="B1010" t="s">
        <v>4606</v>
      </c>
      <c r="C1010" t="s">
        <v>864</v>
      </c>
      <c r="D1010" t="s">
        <v>4607</v>
      </c>
      <c r="E1010" t="s">
        <v>4608</v>
      </c>
      <c r="F1010" t="s">
        <v>4609</v>
      </c>
      <c r="G1010" t="s">
        <v>4610</v>
      </c>
      <c r="H1010">
        <v>43217426</v>
      </c>
      <c r="I1010" t="str">
        <f>HYPERLINK("bbg://screens/bbls%20DD%20X1Q6NNQ1C282","BBLS DD X1Q6NNQ1C282")</f>
        <v>BBLS DD X1Q6NNQ1C282</v>
      </c>
    </row>
    <row r="1011" spans="1:9" x14ac:dyDescent="0.25">
      <c r="A1011" t="s">
        <v>4611</v>
      </c>
      <c r="B1011" t="s">
        <v>4606</v>
      </c>
      <c r="C1011" t="s">
        <v>4612</v>
      </c>
      <c r="D1011" t="s">
        <v>4613</v>
      </c>
      <c r="E1011" t="s">
        <v>4614</v>
      </c>
      <c r="F1011" t="s">
        <v>4615</v>
      </c>
      <c r="G1011" t="s">
        <v>4616</v>
      </c>
      <c r="H1011">
        <v>225938</v>
      </c>
      <c r="I1011" t="str">
        <f>HYPERLINK("bbg://screens/bbls%20DD%20X1Q6NNQ4GIO2","BBLS DD X1Q6NNQ4GIO2")</f>
        <v>BBLS DD X1Q6NNQ4GIO2</v>
      </c>
    </row>
    <row r="1012" spans="1:9" x14ac:dyDescent="0.25">
      <c r="A1012" t="s">
        <v>4617</v>
      </c>
      <c r="B1012" t="s">
        <v>4618</v>
      </c>
      <c r="C1012" t="s">
        <v>102</v>
      </c>
      <c r="D1012" t="s">
        <v>4619</v>
      </c>
      <c r="F1012" t="s">
        <v>158</v>
      </c>
      <c r="G1012" t="s">
        <v>4620</v>
      </c>
      <c r="H1012">
        <v>40396331</v>
      </c>
      <c r="I1012" t="str">
        <f>HYPERLINK("bbg://screens/bbls%20DD%20X1Q6NNGB3G82","BBLS DD X1Q6NNGB3G82")</f>
        <v>BBLS DD X1Q6NNGB3G82</v>
      </c>
    </row>
    <row r="1013" spans="1:9" x14ac:dyDescent="0.25">
      <c r="A1013" t="s">
        <v>4621</v>
      </c>
      <c r="B1013" t="s">
        <v>4622</v>
      </c>
      <c r="C1013" t="s">
        <v>2925</v>
      </c>
      <c r="E1013" t="s">
        <v>4623</v>
      </c>
      <c r="F1013" t="s">
        <v>4624</v>
      </c>
      <c r="G1013" t="s">
        <v>4625</v>
      </c>
      <c r="H1013">
        <v>32197190</v>
      </c>
      <c r="I1013" t="str">
        <f>HYPERLINK("bbg://screens/bbls%20DD%20X1Q6NNFMC282","BBLS DD X1Q6NNFMC282")</f>
        <v>BBLS DD X1Q6NNFMC282</v>
      </c>
    </row>
    <row r="1014" spans="1:9" x14ac:dyDescent="0.25">
      <c r="A1014" t="s">
        <v>4626</v>
      </c>
      <c r="B1014" t="s">
        <v>4627</v>
      </c>
      <c r="C1014" t="s">
        <v>4628</v>
      </c>
      <c r="E1014" t="s">
        <v>4629</v>
      </c>
      <c r="F1014" t="s">
        <v>4630</v>
      </c>
      <c r="G1014" t="s">
        <v>4631</v>
      </c>
      <c r="H1014">
        <v>10109926</v>
      </c>
      <c r="I1014" t="str">
        <f>HYPERLINK("bbg://screens/bbls%20DD%20X1Q6NNDL6JO2","BBLS DD X1Q6NNDL6JO2")</f>
        <v>BBLS DD X1Q6NNDL6JO2</v>
      </c>
    </row>
    <row r="1015" spans="1:9" x14ac:dyDescent="0.25">
      <c r="A1015" t="s">
        <v>4632</v>
      </c>
      <c r="B1015" t="s">
        <v>4633</v>
      </c>
      <c r="C1015" t="s">
        <v>18</v>
      </c>
      <c r="D1015" t="s">
        <v>4634</v>
      </c>
      <c r="E1015" t="s">
        <v>4635</v>
      </c>
      <c r="F1015" t="s">
        <v>4636</v>
      </c>
      <c r="G1015" t="s">
        <v>4637</v>
      </c>
      <c r="H1015">
        <v>30127436</v>
      </c>
      <c r="I1015" t="str">
        <f>HYPERLINK("bbg://screens/bbls%20DD%20X1Q6NND9T5O2","BBLS DD X1Q6NND9T5O2")</f>
        <v>BBLS DD X1Q6NND9T5O2</v>
      </c>
    </row>
    <row r="1016" spans="1:9" x14ac:dyDescent="0.25">
      <c r="A1016" t="s">
        <v>4638</v>
      </c>
      <c r="B1016" t="s">
        <v>4639</v>
      </c>
      <c r="C1016" t="s">
        <v>379</v>
      </c>
      <c r="D1016" t="s">
        <v>4640</v>
      </c>
      <c r="E1016" t="s">
        <v>4641</v>
      </c>
      <c r="G1016" t="s">
        <v>4642</v>
      </c>
      <c r="H1016">
        <v>50254378</v>
      </c>
      <c r="I1016" t="str">
        <f>HYPERLINK("bbg://screens/bbls%20DD%20X1Q6NNBJVDO2","BBLS DD X1Q6NNBJVDO2")</f>
        <v>BBLS DD X1Q6NNBJVDO2</v>
      </c>
    </row>
    <row r="1017" spans="1:9" x14ac:dyDescent="0.25">
      <c r="A1017" t="s">
        <v>4643</v>
      </c>
      <c r="B1017" t="s">
        <v>4644</v>
      </c>
      <c r="C1017" t="s">
        <v>18</v>
      </c>
      <c r="D1017" t="s">
        <v>4645</v>
      </c>
      <c r="E1017" t="s">
        <v>4646</v>
      </c>
      <c r="F1017" t="s">
        <v>4647</v>
      </c>
      <c r="G1017" t="s">
        <v>4648</v>
      </c>
      <c r="H1017">
        <v>100952</v>
      </c>
      <c r="I1017" t="str">
        <f>HYPERLINK("bbg://screens/bbls%20DD%20X1Q6NN8JN6O2","BBLS DD X1Q6NN8JN6O2")</f>
        <v>BBLS DD X1Q6NN8JN6O2</v>
      </c>
    </row>
    <row r="1018" spans="1:9" x14ac:dyDescent="0.25">
      <c r="A1018" t="s">
        <v>4649</v>
      </c>
      <c r="B1018" t="s">
        <v>4644</v>
      </c>
      <c r="C1018" t="s">
        <v>3575</v>
      </c>
      <c r="F1018" t="s">
        <v>4650</v>
      </c>
      <c r="G1018" t="s">
        <v>4651</v>
      </c>
      <c r="H1018">
        <v>33833697</v>
      </c>
      <c r="I1018" t="str">
        <f>HYPERLINK("bbg://screens/bbls%20DD%20X1Q6NN8C6282","BBLS DD X1Q6NN8C6282")</f>
        <v>BBLS DD X1Q6NN8C6282</v>
      </c>
    </row>
    <row r="1019" spans="1:9" x14ac:dyDescent="0.25">
      <c r="A1019" t="s">
        <v>4652</v>
      </c>
      <c r="B1019" t="s">
        <v>4653</v>
      </c>
      <c r="C1019" t="s">
        <v>4654</v>
      </c>
      <c r="E1019" t="s">
        <v>4655</v>
      </c>
      <c r="F1019" t="s">
        <v>4656</v>
      </c>
      <c r="G1019" t="s">
        <v>4657</v>
      </c>
      <c r="H1019">
        <v>13673060</v>
      </c>
      <c r="I1019" t="str">
        <f>HYPERLINK("bbg://screens/bbls%20DD%20X1Q6NMFOKCO2","BBLS DD X1Q6NMFOKCO2")</f>
        <v>BBLS DD X1Q6NMFOKCO2</v>
      </c>
    </row>
    <row r="1020" spans="1:9" x14ac:dyDescent="0.25">
      <c r="A1020" t="s">
        <v>4658</v>
      </c>
      <c r="B1020" t="s">
        <v>4659</v>
      </c>
      <c r="C1020" t="s">
        <v>1508</v>
      </c>
      <c r="D1020" t="s">
        <v>4660</v>
      </c>
      <c r="E1020" t="s">
        <v>4661</v>
      </c>
      <c r="F1020" t="s">
        <v>4662</v>
      </c>
      <c r="G1020" t="s">
        <v>4663</v>
      </c>
      <c r="H1020">
        <v>39659760</v>
      </c>
      <c r="I1020" t="str">
        <f>HYPERLINK("bbg://screens/bbls%20DD%20X1Q6NMEQEM82","BBLS DD X1Q6NMEQEM82")</f>
        <v>BBLS DD X1Q6NMEQEM82</v>
      </c>
    </row>
    <row r="1021" spans="1:9" x14ac:dyDescent="0.25">
      <c r="A1021" t="s">
        <v>4664</v>
      </c>
      <c r="B1021" t="s">
        <v>4665</v>
      </c>
      <c r="C1021" t="s">
        <v>348</v>
      </c>
      <c r="E1021" t="s">
        <v>4666</v>
      </c>
      <c r="F1021" t="s">
        <v>410</v>
      </c>
      <c r="G1021" t="s">
        <v>4667</v>
      </c>
      <c r="H1021">
        <v>41563578</v>
      </c>
      <c r="I1021" t="str">
        <f>HYPERLINK("bbg://screens/bbls%20DD%20X1Q6NMEPTA82","BBLS DD X1Q6NMEPTA82")</f>
        <v>BBLS DD X1Q6NMEPTA82</v>
      </c>
    </row>
    <row r="1022" spans="1:9" x14ac:dyDescent="0.25">
      <c r="A1022" t="s">
        <v>4668</v>
      </c>
      <c r="B1022" t="s">
        <v>4669</v>
      </c>
      <c r="C1022" t="s">
        <v>4670</v>
      </c>
      <c r="D1022" t="s">
        <v>4243</v>
      </c>
      <c r="E1022" t="s">
        <v>4671</v>
      </c>
      <c r="F1022" t="s">
        <v>4672</v>
      </c>
      <c r="G1022" t="s">
        <v>4673</v>
      </c>
      <c r="H1022">
        <v>14461873</v>
      </c>
      <c r="I1022" t="str">
        <f>HYPERLINK("bbg://screens/bbls%20DD%20X1Q6NMEBCV82","BBLS DD X1Q6NMEBCV82")</f>
        <v>BBLS DD X1Q6NMEBCV82</v>
      </c>
    </row>
    <row r="1023" spans="1:9" x14ac:dyDescent="0.25">
      <c r="A1023" t="s">
        <v>4674</v>
      </c>
      <c r="B1023" t="s">
        <v>4675</v>
      </c>
      <c r="C1023" t="s">
        <v>769</v>
      </c>
      <c r="D1023" t="s">
        <v>4581</v>
      </c>
      <c r="E1023" t="s">
        <v>4676</v>
      </c>
      <c r="F1023" t="s">
        <v>4677</v>
      </c>
      <c r="G1023" t="s">
        <v>4678</v>
      </c>
      <c r="H1023">
        <v>28171801</v>
      </c>
      <c r="I1023" t="str">
        <f>HYPERLINK("bbg://screens/bbls%20DD%20X1Q6NMCIUVO2","BBLS DD X1Q6NMCIUVO2")</f>
        <v>BBLS DD X1Q6NMCIUVO2</v>
      </c>
    </row>
    <row r="1024" spans="1:9" x14ac:dyDescent="0.25">
      <c r="A1024" t="s">
        <v>4679</v>
      </c>
      <c r="B1024" t="s">
        <v>4680</v>
      </c>
      <c r="C1024" t="s">
        <v>769</v>
      </c>
      <c r="D1024" t="s">
        <v>4426</v>
      </c>
      <c r="E1024" t="s">
        <v>2068</v>
      </c>
      <c r="F1024" t="s">
        <v>4681</v>
      </c>
      <c r="G1024" t="s">
        <v>4682</v>
      </c>
      <c r="H1024">
        <v>1162132</v>
      </c>
      <c r="I1024" t="str">
        <f>HYPERLINK("bbg://screens/bbls%20DD%20X1Q6NMBSJ182","BBLS DD X1Q6NMBSJ182")</f>
        <v>BBLS DD X1Q6NMBSJ182</v>
      </c>
    </row>
    <row r="1025" spans="1:9" x14ac:dyDescent="0.25">
      <c r="A1025" t="s">
        <v>4683</v>
      </c>
      <c r="B1025" t="s">
        <v>4684</v>
      </c>
      <c r="C1025" t="s">
        <v>4685</v>
      </c>
      <c r="D1025" t="s">
        <v>4378</v>
      </c>
      <c r="E1025" t="s">
        <v>4686</v>
      </c>
      <c r="F1025" t="s">
        <v>4687</v>
      </c>
      <c r="G1025" t="s">
        <v>4688</v>
      </c>
      <c r="H1025">
        <v>20254768</v>
      </c>
      <c r="I1025" t="str">
        <f>HYPERLINK("bbg://screens/bbls%20DD%20X1Q6NMAISG82","BBLS DD X1Q6NMAISG82")</f>
        <v>BBLS DD X1Q6NMAISG82</v>
      </c>
    </row>
    <row r="1026" spans="1:9" x14ac:dyDescent="0.25">
      <c r="A1026" t="s">
        <v>4689</v>
      </c>
      <c r="B1026" t="s">
        <v>4684</v>
      </c>
      <c r="C1026" t="s">
        <v>4690</v>
      </c>
      <c r="D1026" t="s">
        <v>4378</v>
      </c>
      <c r="E1026" t="s">
        <v>4691</v>
      </c>
      <c r="F1026" t="s">
        <v>4692</v>
      </c>
      <c r="G1026" t="s">
        <v>4693</v>
      </c>
      <c r="H1026">
        <v>28906021</v>
      </c>
      <c r="I1026" t="str">
        <f>HYPERLINK("bbg://screens/bbls%20DD%20X1Q6NMAISG82","BBLS DD X1Q6NMAISG82")</f>
        <v>BBLS DD X1Q6NMAISG82</v>
      </c>
    </row>
    <row r="1027" spans="1:9" x14ac:dyDescent="0.25">
      <c r="A1027" t="s">
        <v>4694</v>
      </c>
      <c r="B1027" t="s">
        <v>4684</v>
      </c>
      <c r="C1027" t="s">
        <v>909</v>
      </c>
      <c r="D1027" t="s">
        <v>4695</v>
      </c>
      <c r="E1027" t="s">
        <v>4696</v>
      </c>
      <c r="F1027" t="s">
        <v>4697</v>
      </c>
      <c r="G1027" t="s">
        <v>4698</v>
      </c>
      <c r="H1027">
        <v>7405816</v>
      </c>
      <c r="I1027" t="str">
        <f>HYPERLINK("bbg://screens/bbls%20DD%20X1Q6NMAT2982","BBLS DD X1Q6NMAT2982")</f>
        <v>BBLS DD X1Q6NMAT2982</v>
      </c>
    </row>
    <row r="1028" spans="1:9" x14ac:dyDescent="0.25">
      <c r="A1028" t="s">
        <v>4699</v>
      </c>
      <c r="B1028" t="s">
        <v>4700</v>
      </c>
      <c r="C1028" t="s">
        <v>169</v>
      </c>
      <c r="D1028" t="s">
        <v>4701</v>
      </c>
      <c r="E1028" t="s">
        <v>4702</v>
      </c>
      <c r="F1028" t="s">
        <v>4703</v>
      </c>
      <c r="G1028" t="s">
        <v>4704</v>
      </c>
      <c r="H1028">
        <v>13879752</v>
      </c>
      <c r="I1028" t="str">
        <f>HYPERLINK("bbg://screens/bbls%20DD%20X1Q6NM9EFNO2","BBLS DD X1Q6NM9EFNO2")</f>
        <v>BBLS DD X1Q6NM9EFNO2</v>
      </c>
    </row>
    <row r="1029" spans="1:9" x14ac:dyDescent="0.25">
      <c r="A1029" t="s">
        <v>4705</v>
      </c>
      <c r="B1029" t="s">
        <v>4706</v>
      </c>
      <c r="C1029" t="s">
        <v>909</v>
      </c>
      <c r="D1029" t="s">
        <v>4217</v>
      </c>
      <c r="E1029" t="s">
        <v>4707</v>
      </c>
      <c r="F1029" t="s">
        <v>4708</v>
      </c>
      <c r="G1029" t="s">
        <v>4709</v>
      </c>
      <c r="H1029">
        <v>32957546</v>
      </c>
      <c r="I1029" t="str">
        <f>HYPERLINK("bbg://screens/bbls%20DD%20X1Q6NM9C4BO2","BBLS DD X1Q6NM9C4BO2")</f>
        <v>BBLS DD X1Q6NM9C4BO2</v>
      </c>
    </row>
    <row r="1030" spans="1:9" x14ac:dyDescent="0.25">
      <c r="A1030" t="s">
        <v>4710</v>
      </c>
      <c r="B1030" t="s">
        <v>4711</v>
      </c>
      <c r="C1030" t="s">
        <v>769</v>
      </c>
      <c r="E1030" t="s">
        <v>4712</v>
      </c>
      <c r="F1030" t="s">
        <v>4713</v>
      </c>
      <c r="G1030" t="s">
        <v>4714</v>
      </c>
      <c r="H1030">
        <v>49952799</v>
      </c>
      <c r="I1030" t="str">
        <f>HYPERLINK("bbg://screens/bbls%20DD%20X1Q6NM2SARO2","BBLS DD X1Q6NM2SARO2")</f>
        <v>BBLS DD X1Q6NM2SARO2</v>
      </c>
    </row>
    <row r="1031" spans="1:9" x14ac:dyDescent="0.25">
      <c r="A1031" t="s">
        <v>4715</v>
      </c>
      <c r="B1031" t="s">
        <v>4716</v>
      </c>
      <c r="C1031" t="s">
        <v>233</v>
      </c>
      <c r="E1031" t="s">
        <v>4717</v>
      </c>
      <c r="F1031" t="s">
        <v>4718</v>
      </c>
      <c r="G1031" t="s">
        <v>4719</v>
      </c>
      <c r="H1031">
        <v>19505835</v>
      </c>
      <c r="I1031" t="str">
        <f>HYPERLINK("bbg://screens/bbls%20DD%20X1Q6NM2IRF82","BBLS DD X1Q6NM2IRF82")</f>
        <v>BBLS DD X1Q6NM2IRF82</v>
      </c>
    </row>
    <row r="1032" spans="1:9" x14ac:dyDescent="0.25">
      <c r="A1032" t="s">
        <v>4720</v>
      </c>
      <c r="B1032" t="s">
        <v>4721</v>
      </c>
      <c r="C1032" t="s">
        <v>4722</v>
      </c>
      <c r="D1032" t="s">
        <v>4723</v>
      </c>
      <c r="E1032" t="s">
        <v>4724</v>
      </c>
      <c r="F1032" t="s">
        <v>3635</v>
      </c>
      <c r="G1032" t="s">
        <v>4725</v>
      </c>
      <c r="H1032">
        <v>17898267</v>
      </c>
      <c r="I1032" t="str">
        <f>HYPERLINK("bbg://screens/bbls%20DD%20X1Q6NM0I5PO2","BBLS DD X1Q6NM0I5PO2")</f>
        <v>BBLS DD X1Q6NM0I5PO2</v>
      </c>
    </row>
    <row r="1033" spans="1:9" x14ac:dyDescent="0.25">
      <c r="A1033" t="s">
        <v>4726</v>
      </c>
      <c r="B1033" t="s">
        <v>4721</v>
      </c>
      <c r="C1033" t="s">
        <v>786</v>
      </c>
      <c r="D1033" t="s">
        <v>4727</v>
      </c>
      <c r="E1033" t="s">
        <v>4728</v>
      </c>
      <c r="F1033" t="s">
        <v>4729</v>
      </c>
      <c r="G1033" t="s">
        <v>4730</v>
      </c>
      <c r="H1033">
        <v>50072012</v>
      </c>
      <c r="I1033" t="str">
        <f>HYPERLINK("bbg://screens/bbls%20DD%20X1Q6NM0G1082","BBLS DD X1Q6NM0G1082")</f>
        <v>BBLS DD X1Q6NM0G1082</v>
      </c>
    </row>
    <row r="1034" spans="1:9" x14ac:dyDescent="0.25">
      <c r="A1034" t="s">
        <v>4731</v>
      </c>
      <c r="B1034" t="s">
        <v>4721</v>
      </c>
      <c r="C1034" t="s">
        <v>909</v>
      </c>
      <c r="D1034" t="s">
        <v>4511</v>
      </c>
      <c r="E1034" t="s">
        <v>4732</v>
      </c>
      <c r="F1034" t="s">
        <v>4733</v>
      </c>
      <c r="G1034" t="s">
        <v>4734</v>
      </c>
      <c r="H1034">
        <v>10397199</v>
      </c>
      <c r="I1034" t="str">
        <f>HYPERLINK("bbg://screens/bbls%20DD%20X1Q6NM0518O2","BBLS DD X1Q6NM0518O2")</f>
        <v>BBLS DD X1Q6NM0518O2</v>
      </c>
    </row>
    <row r="1035" spans="1:9" x14ac:dyDescent="0.25">
      <c r="A1035" t="s">
        <v>4735</v>
      </c>
      <c r="B1035" t="s">
        <v>4721</v>
      </c>
      <c r="C1035" t="s">
        <v>608</v>
      </c>
      <c r="E1035" t="s">
        <v>4736</v>
      </c>
      <c r="F1035" t="s">
        <v>4737</v>
      </c>
      <c r="G1035" t="s">
        <v>4738</v>
      </c>
      <c r="H1035">
        <v>17879969</v>
      </c>
      <c r="I1035" t="str">
        <f>HYPERLINK("bbg://screens/bbls%20DD%20X1Q6NM0KS782","BBLS DD X1Q6NM0KS782")</f>
        <v>BBLS DD X1Q6NM0KS782</v>
      </c>
    </row>
    <row r="1036" spans="1:9" x14ac:dyDescent="0.25">
      <c r="A1036" t="s">
        <v>4739</v>
      </c>
      <c r="B1036" t="s">
        <v>4740</v>
      </c>
      <c r="C1036" t="s">
        <v>909</v>
      </c>
      <c r="D1036" t="s">
        <v>3632</v>
      </c>
      <c r="E1036" t="s">
        <v>4741</v>
      </c>
      <c r="F1036" t="s">
        <v>4742</v>
      </c>
      <c r="G1036" t="s">
        <v>4743</v>
      </c>
      <c r="H1036">
        <v>10780964</v>
      </c>
      <c r="I1036" t="str">
        <f>HYPERLINK("bbg://screens/bbls%20DD%20X1Q6NM03NFO2","BBLS DD X1Q6NM03NFO2")</f>
        <v>BBLS DD X1Q6NM03NFO2</v>
      </c>
    </row>
    <row r="1037" spans="1:9" x14ac:dyDescent="0.25">
      <c r="A1037" t="s">
        <v>4744</v>
      </c>
      <c r="B1037" t="s">
        <v>4745</v>
      </c>
      <c r="C1037" t="s">
        <v>18</v>
      </c>
      <c r="D1037" t="s">
        <v>4746</v>
      </c>
      <c r="E1037" t="s">
        <v>4747</v>
      </c>
      <c r="F1037" t="s">
        <v>1900</v>
      </c>
      <c r="G1037" t="s">
        <v>4748</v>
      </c>
      <c r="H1037">
        <v>106346</v>
      </c>
      <c r="I1037" t="str">
        <f>HYPERLINK("bbg://screens/bbls%20DD%20X1Q6NLUJ05O2","BBLS DD X1Q6NLUJ05O2")</f>
        <v>BBLS DD X1Q6NLUJ05O2</v>
      </c>
    </row>
    <row r="1038" spans="1:9" x14ac:dyDescent="0.25">
      <c r="A1038" t="s">
        <v>4749</v>
      </c>
      <c r="B1038" t="s">
        <v>4750</v>
      </c>
      <c r="C1038" t="s">
        <v>909</v>
      </c>
      <c r="D1038" t="s">
        <v>4296</v>
      </c>
      <c r="E1038" t="s">
        <v>4751</v>
      </c>
      <c r="F1038" t="s">
        <v>4752</v>
      </c>
      <c r="G1038" t="s">
        <v>4753</v>
      </c>
      <c r="H1038">
        <v>8965009</v>
      </c>
      <c r="I1038" t="str">
        <f>HYPERLINK("bbg://screens/bbls%20DD%20X1Q6NLUEB882","BBLS DD X1Q6NLUEB882")</f>
        <v>BBLS DD X1Q6NLUEB882</v>
      </c>
    </row>
    <row r="1039" spans="1:9" x14ac:dyDescent="0.25">
      <c r="A1039" t="s">
        <v>4754</v>
      </c>
      <c r="B1039" t="s">
        <v>4755</v>
      </c>
      <c r="C1039" t="s">
        <v>909</v>
      </c>
      <c r="D1039" t="s">
        <v>4756</v>
      </c>
      <c r="E1039" t="s">
        <v>1553</v>
      </c>
      <c r="F1039" t="s">
        <v>4757</v>
      </c>
      <c r="G1039" t="s">
        <v>4758</v>
      </c>
      <c r="H1039">
        <v>1448278</v>
      </c>
      <c r="I1039" t="str">
        <f>HYPERLINK("bbg://screens/bbls%20DD%20X1Q6NLT89QO2","BBLS DD X1Q6NLT89QO2")</f>
        <v>BBLS DD X1Q6NLT89QO2</v>
      </c>
    </row>
    <row r="1040" spans="1:9" x14ac:dyDescent="0.25">
      <c r="A1040" t="s">
        <v>4759</v>
      </c>
      <c r="B1040" t="s">
        <v>4760</v>
      </c>
      <c r="C1040" t="s">
        <v>864</v>
      </c>
      <c r="D1040" t="s">
        <v>4634</v>
      </c>
      <c r="E1040" t="s">
        <v>4761</v>
      </c>
      <c r="F1040" t="s">
        <v>2158</v>
      </c>
      <c r="G1040" t="s">
        <v>4762</v>
      </c>
      <c r="H1040">
        <v>36930290</v>
      </c>
      <c r="I1040" t="str">
        <f>HYPERLINK("bbg://screens/bbls%20DD%20X1Q6NLRJR1O2","BBLS DD X1Q6NLRJR1O2")</f>
        <v>BBLS DD X1Q6NLRJR1O2</v>
      </c>
    </row>
    <row r="1041" spans="1:9" x14ac:dyDescent="0.25">
      <c r="A1041" t="s">
        <v>4763</v>
      </c>
      <c r="B1041" t="s">
        <v>4764</v>
      </c>
      <c r="C1041" t="s">
        <v>1206</v>
      </c>
      <c r="D1041" t="s">
        <v>4765</v>
      </c>
      <c r="E1041" t="s">
        <v>4766</v>
      </c>
      <c r="F1041" t="s">
        <v>4767</v>
      </c>
      <c r="G1041" t="s">
        <v>4768</v>
      </c>
      <c r="H1041">
        <v>1757832</v>
      </c>
      <c r="I1041" t="str">
        <f>HYPERLINK("bbg://screens/bbls%20DD%20X1Q6NLR3B382","BBLS DD X1Q6NLR3B382")</f>
        <v>BBLS DD X1Q6NLR3B382</v>
      </c>
    </row>
    <row r="1042" spans="1:9" x14ac:dyDescent="0.25">
      <c r="A1042" t="s">
        <v>2530</v>
      </c>
      <c r="B1042" t="s">
        <v>4769</v>
      </c>
      <c r="C1042" t="s">
        <v>2531</v>
      </c>
      <c r="D1042" t="s">
        <v>4770</v>
      </c>
      <c r="E1042" t="s">
        <v>4771</v>
      </c>
      <c r="F1042" t="s">
        <v>4772</v>
      </c>
      <c r="G1042" t="s">
        <v>2534</v>
      </c>
      <c r="H1042">
        <v>20497982</v>
      </c>
      <c r="I1042" t="str">
        <f>HYPERLINK("bbg://screens/bbls%20DD%20X1Q6NLQCUE82","BBLS DD X1Q6NLQCUE82")</f>
        <v>BBLS DD X1Q6NLQCUE82</v>
      </c>
    </row>
    <row r="1043" spans="1:9" x14ac:dyDescent="0.25">
      <c r="A1043" t="s">
        <v>4773</v>
      </c>
      <c r="B1043" t="s">
        <v>4774</v>
      </c>
      <c r="C1043" t="s">
        <v>909</v>
      </c>
      <c r="D1043" t="s">
        <v>4775</v>
      </c>
      <c r="E1043" t="s">
        <v>4776</v>
      </c>
      <c r="F1043" t="s">
        <v>2168</v>
      </c>
      <c r="G1043" t="s">
        <v>4777</v>
      </c>
      <c r="H1043">
        <v>28350381</v>
      </c>
      <c r="I1043" t="str">
        <f>HYPERLINK("bbg://screens/bbls%20DD%20X1Q6NLPVRGO2","BBLS DD X1Q6NLPVRGO2")</f>
        <v>BBLS DD X1Q6NLPVRGO2</v>
      </c>
    </row>
    <row r="1044" spans="1:9" x14ac:dyDescent="0.25">
      <c r="A1044" t="s">
        <v>2183</v>
      </c>
      <c r="B1044" t="s">
        <v>4778</v>
      </c>
      <c r="C1044" t="s">
        <v>2185</v>
      </c>
      <c r="D1044" t="s">
        <v>4203</v>
      </c>
      <c r="E1044" t="s">
        <v>4779</v>
      </c>
      <c r="F1044" t="s">
        <v>4780</v>
      </c>
      <c r="G1044" t="s">
        <v>4781</v>
      </c>
      <c r="H1044">
        <v>110767</v>
      </c>
      <c r="I1044" t="str">
        <f>HYPERLINK("bbg://screens/bbls%20DD%20X1Q6NLNRTT82","BBLS DD X1Q6NLNRTT82")</f>
        <v>BBLS DD X1Q6NLNRTT82</v>
      </c>
    </row>
    <row r="1045" spans="1:9" x14ac:dyDescent="0.25">
      <c r="A1045" t="s">
        <v>4782</v>
      </c>
      <c r="B1045" t="s">
        <v>4783</v>
      </c>
      <c r="C1045" t="s">
        <v>4784</v>
      </c>
      <c r="D1045" t="s">
        <v>4785</v>
      </c>
      <c r="E1045" t="s">
        <v>4786</v>
      </c>
      <c r="F1045" t="s">
        <v>4423</v>
      </c>
      <c r="G1045" t="s">
        <v>4787</v>
      </c>
      <c r="H1045">
        <v>25611310</v>
      </c>
      <c r="I1045" t="str">
        <f>HYPERLINK("bbg://screens/bbls%20DD%20X1Q6NLMQ57O2","BBLS DD X1Q6NLMQ57O2")</f>
        <v>BBLS DD X1Q6NLMQ57O2</v>
      </c>
    </row>
    <row r="1046" spans="1:9" x14ac:dyDescent="0.25">
      <c r="A1046" t="s">
        <v>4788</v>
      </c>
      <c r="B1046" t="s">
        <v>4783</v>
      </c>
      <c r="C1046" t="s">
        <v>4784</v>
      </c>
      <c r="D1046" t="s">
        <v>4785</v>
      </c>
      <c r="E1046" t="s">
        <v>4786</v>
      </c>
      <c r="F1046" t="s">
        <v>4789</v>
      </c>
      <c r="G1046" t="s">
        <v>4790</v>
      </c>
      <c r="H1046">
        <v>49640626</v>
      </c>
      <c r="I1046" t="str">
        <f>HYPERLINK("bbg://screens/bbls%20DD%20X1Q6NLMQ57O2","BBLS DD X1Q6NLMQ57O2")</f>
        <v>BBLS DD X1Q6NLMQ57O2</v>
      </c>
    </row>
    <row r="1047" spans="1:9" x14ac:dyDescent="0.25">
      <c r="A1047" t="s">
        <v>4791</v>
      </c>
      <c r="B1047" t="s">
        <v>4792</v>
      </c>
      <c r="C1047" t="s">
        <v>3933</v>
      </c>
      <c r="D1047" t="s">
        <v>3828</v>
      </c>
      <c r="E1047" t="s">
        <v>4793</v>
      </c>
      <c r="F1047" t="s">
        <v>4794</v>
      </c>
      <c r="G1047" t="s">
        <v>4795</v>
      </c>
      <c r="H1047">
        <v>170594</v>
      </c>
      <c r="I1047" t="str">
        <f>HYPERLINK("bbg://screens/bbls%20DD%20X1Q6NLEC0SO2","BBLS DD X1Q6NLEC0SO2")</f>
        <v>BBLS DD X1Q6NLEC0SO2</v>
      </c>
    </row>
    <row r="1048" spans="1:9" x14ac:dyDescent="0.25">
      <c r="A1048" t="s">
        <v>4796</v>
      </c>
      <c r="B1048" t="s">
        <v>4792</v>
      </c>
      <c r="C1048" t="s">
        <v>18</v>
      </c>
      <c r="D1048" t="s">
        <v>4797</v>
      </c>
      <c r="E1048" t="s">
        <v>4798</v>
      </c>
      <c r="F1048" t="s">
        <v>4799</v>
      </c>
      <c r="G1048" t="s">
        <v>4800</v>
      </c>
      <c r="H1048">
        <v>38643138</v>
      </c>
      <c r="I1048" t="str">
        <f>HYPERLINK("bbg://screens/bbls%20DD%20X1Q6NLF1Q582","BBLS DD X1Q6NLF1Q582")</f>
        <v>BBLS DD X1Q6NLF1Q582</v>
      </c>
    </row>
    <row r="1049" spans="1:9" x14ac:dyDescent="0.25">
      <c r="A1049" t="s">
        <v>4801</v>
      </c>
      <c r="B1049" t="s">
        <v>4802</v>
      </c>
      <c r="C1049" t="s">
        <v>1206</v>
      </c>
      <c r="D1049" t="s">
        <v>3248</v>
      </c>
      <c r="F1049" t="s">
        <v>4803</v>
      </c>
      <c r="G1049" t="s">
        <v>4804</v>
      </c>
      <c r="H1049">
        <v>41211064</v>
      </c>
      <c r="I1049" t="str">
        <f>HYPERLINK("bbg://screens/bbls%20DD%20X1Q6NLCFH282","BBLS DD X1Q6NLCFH282")</f>
        <v>BBLS DD X1Q6NLCFH282</v>
      </c>
    </row>
    <row r="1050" spans="1:9" x14ac:dyDescent="0.25">
      <c r="A1050" t="s">
        <v>4805</v>
      </c>
      <c r="B1050" t="s">
        <v>4806</v>
      </c>
      <c r="C1050" t="s">
        <v>909</v>
      </c>
      <c r="D1050" t="s">
        <v>4807</v>
      </c>
      <c r="F1050" t="s">
        <v>4808</v>
      </c>
      <c r="G1050" t="s">
        <v>4809</v>
      </c>
      <c r="H1050">
        <v>101150</v>
      </c>
      <c r="I1050" t="str">
        <f>HYPERLINK("bbg://screens/bbls%20DD%20X1Q6NLBNMT82","BBLS DD X1Q6NLBNMT82")</f>
        <v>BBLS DD X1Q6NLBNMT82</v>
      </c>
    </row>
    <row r="1051" spans="1:9" x14ac:dyDescent="0.25">
      <c r="A1051" t="s">
        <v>4810</v>
      </c>
      <c r="B1051" t="s">
        <v>4806</v>
      </c>
      <c r="C1051" t="s">
        <v>4811</v>
      </c>
      <c r="D1051" t="s">
        <v>4364</v>
      </c>
      <c r="E1051" t="s">
        <v>4812</v>
      </c>
      <c r="F1051" t="s">
        <v>4813</v>
      </c>
      <c r="G1051" t="s">
        <v>4814</v>
      </c>
      <c r="H1051">
        <v>16564011</v>
      </c>
      <c r="I1051" t="str">
        <f>HYPERLINK("bbg://screens/bbls%20DD%20X1Q6NLBULL82","BBLS DD X1Q6NLBULL82")</f>
        <v>BBLS DD X1Q6NLBULL82</v>
      </c>
    </row>
    <row r="1052" spans="1:9" x14ac:dyDescent="0.25">
      <c r="A1052" t="s">
        <v>4815</v>
      </c>
      <c r="B1052" t="s">
        <v>4816</v>
      </c>
      <c r="C1052" t="s">
        <v>909</v>
      </c>
      <c r="D1052" t="s">
        <v>4378</v>
      </c>
      <c r="E1052" t="s">
        <v>4817</v>
      </c>
      <c r="F1052" t="s">
        <v>2662</v>
      </c>
      <c r="G1052" t="s">
        <v>4818</v>
      </c>
      <c r="H1052">
        <v>10081121</v>
      </c>
      <c r="I1052" t="str">
        <f>HYPERLINK("bbg://screens/bbls%20DD%20X1Q6NLB08KO2","BBLS DD X1Q6NLB08KO2")</f>
        <v>BBLS DD X1Q6NLB08KO2</v>
      </c>
    </row>
    <row r="1053" spans="1:9" x14ac:dyDescent="0.25">
      <c r="A1053" t="s">
        <v>4819</v>
      </c>
      <c r="B1053" t="s">
        <v>4820</v>
      </c>
      <c r="C1053" t="s">
        <v>1717</v>
      </c>
      <c r="D1053" t="s">
        <v>4221</v>
      </c>
      <c r="E1053" t="s">
        <v>4821</v>
      </c>
      <c r="F1053" t="s">
        <v>4822</v>
      </c>
      <c r="G1053" t="s">
        <v>4823</v>
      </c>
      <c r="H1053">
        <v>342996</v>
      </c>
      <c r="I1053" t="str">
        <f>HYPERLINK("bbg://screens/bbls%20DD%20X1Q6NLA7H0O2","BBLS DD X1Q6NLA7H0O2")</f>
        <v>BBLS DD X1Q6NLA7H0O2</v>
      </c>
    </row>
    <row r="1054" spans="1:9" x14ac:dyDescent="0.25">
      <c r="A1054" t="s">
        <v>4824</v>
      </c>
      <c r="B1054" t="s">
        <v>4825</v>
      </c>
      <c r="C1054" t="s">
        <v>4826</v>
      </c>
      <c r="E1054" t="s">
        <v>4827</v>
      </c>
      <c r="F1054" t="s">
        <v>4828</v>
      </c>
      <c r="G1054" t="s">
        <v>4829</v>
      </c>
      <c r="H1054">
        <v>49428534</v>
      </c>
      <c r="I1054" t="str">
        <f>HYPERLINK("bbg://screens/bbls%20DD%20X1Q6NMLOLL82","BBLS DD X1Q6NMLOLL82")</f>
        <v>BBLS DD X1Q6NMLOLL82</v>
      </c>
    </row>
    <row r="1055" spans="1:9" x14ac:dyDescent="0.25">
      <c r="A1055" t="s">
        <v>4830</v>
      </c>
      <c r="B1055" t="s">
        <v>4831</v>
      </c>
      <c r="C1055" t="s">
        <v>4133</v>
      </c>
      <c r="D1055" t="s">
        <v>4542</v>
      </c>
      <c r="E1055" t="s">
        <v>4832</v>
      </c>
      <c r="F1055" t="s">
        <v>4833</v>
      </c>
      <c r="G1055" t="s">
        <v>4834</v>
      </c>
      <c r="H1055">
        <v>117030</v>
      </c>
      <c r="I1055" t="str">
        <f>HYPERLINK("bbg://screens/bbls%20DD%20X1Q6NL6MH3O2","BBLS DD X1Q6NL6MH3O2")</f>
        <v>BBLS DD X1Q6NL6MH3O2</v>
      </c>
    </row>
    <row r="1056" spans="1:9" x14ac:dyDescent="0.25">
      <c r="A1056" t="s">
        <v>4835</v>
      </c>
      <c r="B1056" t="s">
        <v>4836</v>
      </c>
      <c r="C1056" t="s">
        <v>15</v>
      </c>
      <c r="E1056" t="s">
        <v>2086</v>
      </c>
      <c r="F1056" t="s">
        <v>4837</v>
      </c>
      <c r="G1056" t="s">
        <v>4838</v>
      </c>
      <c r="H1056">
        <v>49375817</v>
      </c>
      <c r="I1056" t="str">
        <f>HYPERLINK("bbg://screens/bbls%20DD%20X1Q6NL2H2RO2","BBLS DD X1Q6NL2H2RO2")</f>
        <v>BBLS DD X1Q6NL2H2RO2</v>
      </c>
    </row>
    <row r="1057" spans="1:9" x14ac:dyDescent="0.25">
      <c r="A1057" t="s">
        <v>4839</v>
      </c>
      <c r="B1057" t="s">
        <v>4840</v>
      </c>
      <c r="C1057" t="s">
        <v>3379</v>
      </c>
      <c r="D1057" t="s">
        <v>4309</v>
      </c>
      <c r="F1057" t="s">
        <v>4841</v>
      </c>
      <c r="G1057" t="s">
        <v>4842</v>
      </c>
      <c r="H1057">
        <v>43643320</v>
      </c>
      <c r="I1057" t="str">
        <f>HYPERLINK("bbg://screens/bbls%20DD%20X1Q6NL05UI82","BBLS DD X1Q6NL05UI82")</f>
        <v>BBLS DD X1Q6NL05UI82</v>
      </c>
    </row>
    <row r="1058" spans="1:9" x14ac:dyDescent="0.25">
      <c r="A1058" t="s">
        <v>4843</v>
      </c>
      <c r="B1058" t="s">
        <v>4844</v>
      </c>
      <c r="C1058" t="s">
        <v>4845</v>
      </c>
      <c r="D1058" t="s">
        <v>4820</v>
      </c>
      <c r="F1058" t="s">
        <v>1752</v>
      </c>
      <c r="G1058" t="s">
        <v>4846</v>
      </c>
      <c r="H1058">
        <v>41241035</v>
      </c>
      <c r="I1058" t="str">
        <f>HYPERLINK("bbg://screens/bbls%20DD%20X1Q6NKV4DAO2","BBLS DD X1Q6NKV4DAO2")</f>
        <v>BBLS DD X1Q6NKV4DAO2</v>
      </c>
    </row>
    <row r="1059" spans="1:9" x14ac:dyDescent="0.25">
      <c r="A1059" t="s">
        <v>4847</v>
      </c>
      <c r="B1059" t="s">
        <v>4848</v>
      </c>
      <c r="C1059" t="s">
        <v>145</v>
      </c>
      <c r="D1059" t="s">
        <v>4849</v>
      </c>
      <c r="F1059" t="s">
        <v>4850</v>
      </c>
      <c r="G1059" t="s">
        <v>4851</v>
      </c>
      <c r="H1059">
        <v>45131058</v>
      </c>
      <c r="I1059" t="str">
        <f>HYPERLINK("bbg://screens/bbls%20DD%20X1Q6NKUVR6O2","BBLS DD X1Q6NKUVR6O2")</f>
        <v>BBLS DD X1Q6NKUVR6O2</v>
      </c>
    </row>
    <row r="1060" spans="1:9" x14ac:dyDescent="0.25">
      <c r="A1060" t="s">
        <v>4852</v>
      </c>
      <c r="B1060" t="s">
        <v>4853</v>
      </c>
      <c r="C1060" t="s">
        <v>881</v>
      </c>
      <c r="D1060" t="s">
        <v>4701</v>
      </c>
      <c r="E1060" t="s">
        <v>4854</v>
      </c>
      <c r="F1060" t="s">
        <v>4855</v>
      </c>
      <c r="G1060" t="s">
        <v>4856</v>
      </c>
      <c r="H1060">
        <v>8829750</v>
      </c>
      <c r="I1060" t="str">
        <f>HYPERLINK("bbg://screens/bbls%20DD%20X1Q6NKSVLRO2","BBLS DD X1Q6NKSVLRO2")</f>
        <v>BBLS DD X1Q6NKSVLRO2</v>
      </c>
    </row>
    <row r="1061" spans="1:9" x14ac:dyDescent="0.25">
      <c r="A1061" t="s">
        <v>4857</v>
      </c>
      <c r="B1061" t="s">
        <v>4858</v>
      </c>
      <c r="C1061" t="s">
        <v>2185</v>
      </c>
      <c r="D1061" t="s">
        <v>4859</v>
      </c>
      <c r="E1061" t="s">
        <v>4860</v>
      </c>
      <c r="F1061" t="s">
        <v>4779</v>
      </c>
      <c r="G1061" t="s">
        <v>4861</v>
      </c>
      <c r="H1061">
        <v>982334</v>
      </c>
      <c r="I1061" t="str">
        <f>HYPERLINK("bbg://screens/bbls%20DD%20X1Q6NKQ22JO2","BBLS DD X1Q6NKQ22JO2")</f>
        <v>BBLS DD X1Q6NKQ22JO2</v>
      </c>
    </row>
    <row r="1062" spans="1:9" x14ac:dyDescent="0.25">
      <c r="A1062" t="s">
        <v>4862</v>
      </c>
      <c r="B1062" t="s">
        <v>4863</v>
      </c>
      <c r="C1062" t="s">
        <v>153</v>
      </c>
      <c r="D1062" t="s">
        <v>4864</v>
      </c>
      <c r="E1062" t="s">
        <v>4865</v>
      </c>
      <c r="F1062" t="s">
        <v>395</v>
      </c>
      <c r="G1062" t="s">
        <v>4866</v>
      </c>
      <c r="H1062">
        <v>103301</v>
      </c>
      <c r="I1062" t="str">
        <f>HYPERLINK("bbg://screens/bbls%20DD%20X1Q6NKKBHDO2","BBLS DD X1Q6NKKBHDO2")</f>
        <v>BBLS DD X1Q6NKKBHDO2</v>
      </c>
    </row>
    <row r="1063" spans="1:9" x14ac:dyDescent="0.25">
      <c r="A1063" t="s">
        <v>4867</v>
      </c>
      <c r="B1063" t="s">
        <v>4868</v>
      </c>
      <c r="C1063" t="s">
        <v>2508</v>
      </c>
      <c r="D1063" t="s">
        <v>4869</v>
      </c>
      <c r="E1063" t="s">
        <v>4870</v>
      </c>
      <c r="F1063" t="s">
        <v>4871</v>
      </c>
      <c r="G1063" t="s">
        <v>4872</v>
      </c>
      <c r="H1063">
        <v>125953</v>
      </c>
      <c r="I1063" t="str">
        <f>HYPERLINK("bbg://screens/bbls%20DD%20X1Q6NKILE182","BBLS DD X1Q6NKILE182")</f>
        <v>BBLS DD X1Q6NKILE182</v>
      </c>
    </row>
    <row r="1064" spans="1:9" x14ac:dyDescent="0.25">
      <c r="A1064" t="s">
        <v>4873</v>
      </c>
      <c r="B1064" t="s">
        <v>4874</v>
      </c>
      <c r="C1064" t="s">
        <v>233</v>
      </c>
      <c r="D1064" t="s">
        <v>4875</v>
      </c>
      <c r="F1064" t="s">
        <v>4724</v>
      </c>
      <c r="G1064" t="s">
        <v>4876</v>
      </c>
      <c r="H1064">
        <v>18541140</v>
      </c>
      <c r="I1064" t="str">
        <f>HYPERLINK("bbg://screens/bbls%20DD%20X1Q6NKEQC0O2","BBLS DD X1Q6NKEQC0O2")</f>
        <v>BBLS DD X1Q6NKEQC0O2</v>
      </c>
    </row>
    <row r="1065" spans="1:9" x14ac:dyDescent="0.25">
      <c r="A1065" t="s">
        <v>4877</v>
      </c>
      <c r="B1065" t="s">
        <v>4874</v>
      </c>
      <c r="C1065" t="s">
        <v>2925</v>
      </c>
      <c r="D1065" t="s">
        <v>3838</v>
      </c>
      <c r="E1065" t="s">
        <v>1470</v>
      </c>
      <c r="F1065" t="s">
        <v>2063</v>
      </c>
      <c r="G1065" t="s">
        <v>4878</v>
      </c>
      <c r="H1065">
        <v>313239</v>
      </c>
      <c r="I1065" t="str">
        <f>HYPERLINK("bbg://screens/bbls%20DD%20X1Q6NKEIT182","BBLS DD X1Q6NKEIT182")</f>
        <v>BBLS DD X1Q6NKEIT182</v>
      </c>
    </row>
    <row r="1066" spans="1:9" x14ac:dyDescent="0.25">
      <c r="A1066" t="s">
        <v>4879</v>
      </c>
      <c r="B1066" t="s">
        <v>4880</v>
      </c>
      <c r="C1066" t="s">
        <v>15</v>
      </c>
      <c r="D1066" t="s">
        <v>4344</v>
      </c>
      <c r="E1066" t="s">
        <v>4881</v>
      </c>
      <c r="F1066" t="s">
        <v>4882</v>
      </c>
      <c r="G1066" t="s">
        <v>4883</v>
      </c>
      <c r="H1066">
        <v>49048165</v>
      </c>
      <c r="I1066" t="str">
        <f>HYPERLINK("bbg://screens/bbls%20DD%20X1Q6NJQD3F82","BBLS DD X1Q6NJQD3F82")</f>
        <v>BBLS DD X1Q6NJQD3F82</v>
      </c>
    </row>
    <row r="1067" spans="1:9" x14ac:dyDescent="0.25">
      <c r="A1067" t="s">
        <v>4884</v>
      </c>
      <c r="B1067" t="s">
        <v>4885</v>
      </c>
      <c r="C1067" t="s">
        <v>4886</v>
      </c>
      <c r="D1067" t="s">
        <v>4165</v>
      </c>
      <c r="E1067" t="s">
        <v>4887</v>
      </c>
      <c r="F1067" t="s">
        <v>4888</v>
      </c>
      <c r="G1067" t="s">
        <v>4889</v>
      </c>
      <c r="H1067">
        <v>1757856</v>
      </c>
      <c r="I1067" t="str">
        <f>HYPERLINK("bbg://screens/bbls%20DD%20X1Q6NJIOMQ82","BBLS DD X1Q6NJIOMQ82")</f>
        <v>BBLS DD X1Q6NJIOMQ82</v>
      </c>
    </row>
    <row r="1068" spans="1:9" x14ac:dyDescent="0.25">
      <c r="A1068" t="s">
        <v>4890</v>
      </c>
      <c r="B1068" t="s">
        <v>4891</v>
      </c>
      <c r="C1068" t="s">
        <v>837</v>
      </c>
      <c r="D1068" t="s">
        <v>4892</v>
      </c>
      <c r="E1068" t="s">
        <v>4893</v>
      </c>
      <c r="F1068" t="s">
        <v>4894</v>
      </c>
      <c r="G1068" t="s">
        <v>4895</v>
      </c>
      <c r="H1068">
        <v>13711460</v>
      </c>
      <c r="I1068" t="str">
        <f>HYPERLINK("bbg://screens/bbls%20DD%20X1Q6NJBHGP82","BBLS DD X1Q6NJBHGP82")</f>
        <v>BBLS DD X1Q6NJBHGP82</v>
      </c>
    </row>
    <row r="1069" spans="1:9" x14ac:dyDescent="0.25">
      <c r="A1069" t="s">
        <v>4896</v>
      </c>
      <c r="B1069" t="s">
        <v>4897</v>
      </c>
      <c r="C1069" t="s">
        <v>4898</v>
      </c>
      <c r="D1069" t="s">
        <v>3972</v>
      </c>
      <c r="E1069" t="s">
        <v>4899</v>
      </c>
      <c r="F1069" t="s">
        <v>4900</v>
      </c>
      <c r="G1069" t="s">
        <v>4901</v>
      </c>
      <c r="H1069">
        <v>38130749</v>
      </c>
      <c r="I1069" t="str">
        <f>HYPERLINK("bbg://screens/bbls%20DD%20X1Q6NJ85JP82","BBLS DD X1Q6NJ85JP82")</f>
        <v>BBLS DD X1Q6NJ85JP82</v>
      </c>
    </row>
    <row r="1070" spans="1:9" x14ac:dyDescent="0.25">
      <c r="A1070" t="s">
        <v>4902</v>
      </c>
      <c r="B1070" t="s">
        <v>4903</v>
      </c>
      <c r="C1070" t="s">
        <v>174</v>
      </c>
      <c r="D1070" t="s">
        <v>4904</v>
      </c>
      <c r="E1070" t="s">
        <v>4356</v>
      </c>
      <c r="F1070" t="s">
        <v>4905</v>
      </c>
      <c r="G1070" t="s">
        <v>4906</v>
      </c>
      <c r="H1070">
        <v>38464349</v>
      </c>
      <c r="I1070" t="str">
        <f>HYPERLINK("bbg://screens/bbls%20DD%20X1Q6NJ6ICE82","BBLS DD X1Q6NJ6ICE82")</f>
        <v>BBLS DD X1Q6NJ6ICE82</v>
      </c>
    </row>
    <row r="1071" spans="1:9" x14ac:dyDescent="0.25">
      <c r="A1071" t="s">
        <v>4907</v>
      </c>
      <c r="B1071" t="s">
        <v>4908</v>
      </c>
      <c r="C1071" t="s">
        <v>899</v>
      </c>
      <c r="D1071" t="s">
        <v>4485</v>
      </c>
      <c r="E1071" t="s">
        <v>4909</v>
      </c>
      <c r="F1071" t="s">
        <v>4910</v>
      </c>
      <c r="G1071" t="s">
        <v>4911</v>
      </c>
      <c r="H1071">
        <v>32226282</v>
      </c>
      <c r="I1071" t="str">
        <f>HYPERLINK("bbg://screens/bbls%20DD%20X1Q6NJ5EC8O2","BBLS DD X1Q6NJ5EC8O2")</f>
        <v>BBLS DD X1Q6NJ5EC8O2</v>
      </c>
    </row>
    <row r="1072" spans="1:9" x14ac:dyDescent="0.25">
      <c r="A1072" t="s">
        <v>4912</v>
      </c>
      <c r="B1072" t="s">
        <v>4913</v>
      </c>
      <c r="C1072" t="s">
        <v>4914</v>
      </c>
      <c r="D1072" t="s">
        <v>4542</v>
      </c>
      <c r="E1072" t="s">
        <v>4915</v>
      </c>
      <c r="F1072" t="s">
        <v>4916</v>
      </c>
      <c r="G1072" t="s">
        <v>4917</v>
      </c>
      <c r="H1072">
        <v>48893489</v>
      </c>
      <c r="I1072" t="str">
        <f>HYPERLINK("bbg://screens/bbls%20DD%20X1Q6NJ4JB3O2","BBLS DD X1Q6NJ4JB3O2")</f>
        <v>BBLS DD X1Q6NJ4JB3O2</v>
      </c>
    </row>
    <row r="1073" spans="1:9" x14ac:dyDescent="0.25">
      <c r="A1073" t="s">
        <v>4918</v>
      </c>
      <c r="B1073" t="s">
        <v>4919</v>
      </c>
      <c r="C1073" t="s">
        <v>4920</v>
      </c>
      <c r="E1073" t="s">
        <v>4921</v>
      </c>
      <c r="F1073" t="s">
        <v>4922</v>
      </c>
      <c r="G1073" t="s">
        <v>4923</v>
      </c>
      <c r="H1073">
        <v>939634</v>
      </c>
      <c r="I1073" t="str">
        <f>HYPERLINK("bbg://screens/bbls%20DD%20X1Q6NJ3GPJO2","BBLS DD X1Q6NJ3GPJO2")</f>
        <v>BBLS DD X1Q6NJ3GPJO2</v>
      </c>
    </row>
    <row r="1074" spans="1:9" x14ac:dyDescent="0.25">
      <c r="A1074" t="s">
        <v>4924</v>
      </c>
      <c r="B1074" t="s">
        <v>4925</v>
      </c>
      <c r="C1074" t="s">
        <v>4926</v>
      </c>
      <c r="D1074" t="s">
        <v>4927</v>
      </c>
      <c r="E1074" t="s">
        <v>4928</v>
      </c>
      <c r="F1074" t="s">
        <v>4929</v>
      </c>
      <c r="G1074" t="s">
        <v>4930</v>
      </c>
      <c r="H1074">
        <v>48844463</v>
      </c>
      <c r="I1074" t="str">
        <f>HYPERLINK("bbg://screens/bbls%20DD%20X1Q6NJ3FPIO2","BBLS DD X1Q6NJ3FPIO2")</f>
        <v>BBLS DD X1Q6NJ3FPIO2</v>
      </c>
    </row>
    <row r="1075" spans="1:9" x14ac:dyDescent="0.25">
      <c r="A1075" t="s">
        <v>4931</v>
      </c>
      <c r="B1075" t="s">
        <v>4932</v>
      </c>
      <c r="C1075" t="s">
        <v>4933</v>
      </c>
      <c r="E1075" t="s">
        <v>4934</v>
      </c>
      <c r="F1075" t="s">
        <v>4935</v>
      </c>
      <c r="G1075" t="s">
        <v>4936</v>
      </c>
      <c r="H1075">
        <v>20122269</v>
      </c>
      <c r="I1075" t="str">
        <f>HYPERLINK("bbg://screens/bbls%20DD%20X1Q6NJ2VAQ82","BBLS DD X1Q6NJ2VAQ82")</f>
        <v>BBLS DD X1Q6NJ2VAQ82</v>
      </c>
    </row>
    <row r="1076" spans="1:9" x14ac:dyDescent="0.25">
      <c r="A1076" t="s">
        <v>4937</v>
      </c>
      <c r="B1076" t="s">
        <v>4938</v>
      </c>
      <c r="C1076" t="s">
        <v>4939</v>
      </c>
      <c r="D1076" t="s">
        <v>4061</v>
      </c>
      <c r="E1076" t="s">
        <v>4940</v>
      </c>
      <c r="F1076" t="s">
        <v>4941</v>
      </c>
      <c r="G1076" t="s">
        <v>4942</v>
      </c>
      <c r="H1076">
        <v>100700</v>
      </c>
      <c r="I1076" t="str">
        <f>HYPERLINK("bbg://screens/bbls%20DD%20X1Q6NJ19GV82","BBLS DD X1Q6NJ19GV82")</f>
        <v>BBLS DD X1Q6NJ19GV82</v>
      </c>
    </row>
    <row r="1077" spans="1:9" x14ac:dyDescent="0.25">
      <c r="A1077" t="s">
        <v>4943</v>
      </c>
      <c r="B1077" t="s">
        <v>4938</v>
      </c>
      <c r="C1077" t="s">
        <v>1317</v>
      </c>
      <c r="D1077" t="s">
        <v>4944</v>
      </c>
      <c r="E1077" t="s">
        <v>4945</v>
      </c>
      <c r="F1077" t="s">
        <v>4946</v>
      </c>
      <c r="G1077" t="s">
        <v>4947</v>
      </c>
      <c r="H1077">
        <v>20356883</v>
      </c>
      <c r="I1077" t="str">
        <f>HYPERLINK("bbg://screens/bbls%20DD%20X1Q6NJ18GRO2","BBLS DD X1Q6NJ18GRO2")</f>
        <v>BBLS DD X1Q6NJ18GRO2</v>
      </c>
    </row>
    <row r="1078" spans="1:9" x14ac:dyDescent="0.25">
      <c r="A1078" t="s">
        <v>4948</v>
      </c>
      <c r="B1078" t="s">
        <v>4938</v>
      </c>
      <c r="C1078" t="s">
        <v>2309</v>
      </c>
      <c r="D1078" t="s">
        <v>4521</v>
      </c>
      <c r="E1078" t="s">
        <v>395</v>
      </c>
      <c r="F1078" t="s">
        <v>4949</v>
      </c>
      <c r="G1078" t="s">
        <v>4950</v>
      </c>
      <c r="H1078">
        <v>11535422</v>
      </c>
      <c r="I1078" t="str">
        <f>HYPERLINK("bbg://screens/bbls%20DD%20X1Q6NJ17GU82","BBLS DD X1Q6NJ17GU82")</f>
        <v>BBLS DD X1Q6NJ17GU82</v>
      </c>
    </row>
    <row r="1079" spans="1:9" x14ac:dyDescent="0.25">
      <c r="A1079" t="s">
        <v>4951</v>
      </c>
      <c r="B1079" t="s">
        <v>4952</v>
      </c>
      <c r="C1079" t="s">
        <v>4953</v>
      </c>
      <c r="E1079" t="s">
        <v>4713</v>
      </c>
      <c r="F1079" t="s">
        <v>4954</v>
      </c>
      <c r="G1079" t="s">
        <v>4955</v>
      </c>
      <c r="H1079">
        <v>48800389</v>
      </c>
      <c r="I1079" t="str">
        <f>HYPERLINK("bbg://screens/bbls%20DD%20X1Q6NJ0O84O2","BBLS DD X1Q6NJ0O84O2")</f>
        <v>BBLS DD X1Q6NJ0O84O2</v>
      </c>
    </row>
    <row r="1080" spans="1:9" x14ac:dyDescent="0.25">
      <c r="A1080" t="s">
        <v>4956</v>
      </c>
      <c r="B1080" t="s">
        <v>4952</v>
      </c>
      <c r="C1080" t="s">
        <v>4957</v>
      </c>
      <c r="D1080" t="s">
        <v>4426</v>
      </c>
      <c r="E1080" t="s">
        <v>4958</v>
      </c>
      <c r="F1080" t="s">
        <v>4959</v>
      </c>
      <c r="G1080" t="s">
        <v>4960</v>
      </c>
      <c r="H1080">
        <v>48981574</v>
      </c>
      <c r="I1080" t="str">
        <f>HYPERLINK("bbg://screens/bbls%20DD%20X1Q6NJ0JV5O2","BBLS DD X1Q6NJ0JV5O2")</f>
        <v>BBLS DD X1Q6NJ0JV5O2</v>
      </c>
    </row>
    <row r="1081" spans="1:9" x14ac:dyDescent="0.25">
      <c r="A1081" t="s">
        <v>4961</v>
      </c>
      <c r="B1081" t="s">
        <v>4952</v>
      </c>
      <c r="C1081" t="s">
        <v>4962</v>
      </c>
      <c r="D1081" t="s">
        <v>4426</v>
      </c>
      <c r="E1081" t="s">
        <v>4963</v>
      </c>
      <c r="F1081" t="s">
        <v>4964</v>
      </c>
      <c r="G1081" t="s">
        <v>4965</v>
      </c>
      <c r="H1081">
        <v>36123131</v>
      </c>
      <c r="I1081" t="str">
        <f>HYPERLINK("bbg://screens/bbls%20DD%20X1Q6NJ0JV5O2","BBLS DD X1Q6NJ0JV5O2")</f>
        <v>BBLS DD X1Q6NJ0JV5O2</v>
      </c>
    </row>
    <row r="1082" spans="1:9" x14ac:dyDescent="0.25">
      <c r="A1082" t="s">
        <v>4966</v>
      </c>
      <c r="B1082" t="s">
        <v>4967</v>
      </c>
      <c r="C1082" t="s">
        <v>1317</v>
      </c>
      <c r="D1082" t="s">
        <v>4405</v>
      </c>
      <c r="E1082" t="s">
        <v>4968</v>
      </c>
      <c r="F1082" t="s">
        <v>4969</v>
      </c>
      <c r="G1082" t="s">
        <v>4970</v>
      </c>
      <c r="H1082">
        <v>38291985</v>
      </c>
      <c r="I1082" t="str">
        <f>HYPERLINK("bbg://screens/bbls%20DD%20X1Q6NJ0I9TO2","BBLS DD X1Q6NJ0I9TO2")</f>
        <v>BBLS DD X1Q6NJ0I9TO2</v>
      </c>
    </row>
    <row r="1083" spans="1:9" x14ac:dyDescent="0.25">
      <c r="A1083" t="s">
        <v>4971</v>
      </c>
      <c r="B1083" t="s">
        <v>4967</v>
      </c>
      <c r="C1083" t="s">
        <v>4972</v>
      </c>
      <c r="D1083" t="s">
        <v>4973</v>
      </c>
      <c r="E1083" t="s">
        <v>1979</v>
      </c>
      <c r="F1083" t="s">
        <v>2386</v>
      </c>
      <c r="G1083" t="s">
        <v>4974</v>
      </c>
      <c r="H1083">
        <v>34620779</v>
      </c>
      <c r="I1083" t="str">
        <f>HYPERLINK("bbg://screens/bbls%20DD%20X1Q6NJ0IA082","BBLS DD X1Q6NJ0IA082")</f>
        <v>BBLS DD X1Q6NJ0IA082</v>
      </c>
    </row>
    <row r="1084" spans="1:9" x14ac:dyDescent="0.25">
      <c r="A1084" t="s">
        <v>4975</v>
      </c>
      <c r="B1084" t="s">
        <v>4976</v>
      </c>
      <c r="C1084" t="s">
        <v>3985</v>
      </c>
      <c r="D1084" t="s">
        <v>4977</v>
      </c>
      <c r="E1084" t="s">
        <v>4978</v>
      </c>
      <c r="F1084" t="s">
        <v>4979</v>
      </c>
      <c r="G1084" t="s">
        <v>4980</v>
      </c>
      <c r="H1084">
        <v>14411498</v>
      </c>
      <c r="I1084" t="str">
        <f>HYPERLINK("bbg://screens/bbls%20DD%20X1Q6NIU6QO82","BBLS DD X1Q6NIU6QO82")</f>
        <v>BBLS DD X1Q6NIU6QO82</v>
      </c>
    </row>
    <row r="1085" spans="1:9" x14ac:dyDescent="0.25">
      <c r="A1085" t="s">
        <v>4981</v>
      </c>
      <c r="B1085" t="s">
        <v>4982</v>
      </c>
      <c r="C1085" t="s">
        <v>1124</v>
      </c>
      <c r="D1085" t="s">
        <v>4983</v>
      </c>
      <c r="E1085" t="s">
        <v>4984</v>
      </c>
      <c r="F1085" t="s">
        <v>4985</v>
      </c>
      <c r="G1085" t="s">
        <v>4986</v>
      </c>
      <c r="H1085">
        <v>7712411</v>
      </c>
      <c r="I1085" t="str">
        <f>HYPERLINK("bbg://screens/bbls%20DD%20X1Q6NIPGCNO2","BBLS DD X1Q6NIPGCNO2")</f>
        <v>BBLS DD X1Q6NIPGCNO2</v>
      </c>
    </row>
    <row r="1086" spans="1:9" x14ac:dyDescent="0.25">
      <c r="A1086" t="s">
        <v>1448</v>
      </c>
      <c r="B1086" t="s">
        <v>4987</v>
      </c>
      <c r="C1086" t="s">
        <v>309</v>
      </c>
      <c r="D1086" t="s">
        <v>4836</v>
      </c>
      <c r="E1086" t="s">
        <v>4988</v>
      </c>
      <c r="F1086" t="s">
        <v>4989</v>
      </c>
      <c r="G1086" t="s">
        <v>1452</v>
      </c>
      <c r="H1086">
        <v>19101332</v>
      </c>
      <c r="I1086" t="str">
        <f>HYPERLINK("bbg://screens/bbls%20DD%20X1Q6NIN8C1O2","BBLS DD X1Q6NIN8C1O2")</f>
        <v>BBLS DD X1Q6NIN8C1O2</v>
      </c>
    </row>
    <row r="1087" spans="1:9" x14ac:dyDescent="0.25">
      <c r="A1087" t="s">
        <v>4990</v>
      </c>
      <c r="B1087" t="s">
        <v>4991</v>
      </c>
      <c r="C1087" t="s">
        <v>353</v>
      </c>
      <c r="D1087" t="s">
        <v>4775</v>
      </c>
      <c r="E1087" t="s">
        <v>4992</v>
      </c>
      <c r="F1087" t="s">
        <v>4993</v>
      </c>
      <c r="G1087" t="s">
        <v>4994</v>
      </c>
      <c r="H1087">
        <v>11641764</v>
      </c>
      <c r="I1087" t="str">
        <f>HYPERLINK("bbg://screens/bbls%20DD%20X1Q6NID5TFO2","BBLS DD X1Q6NID5TFO2")</f>
        <v>BBLS DD X1Q6NID5TFO2</v>
      </c>
    </row>
    <row r="1088" spans="1:9" x14ac:dyDescent="0.25">
      <c r="A1088" t="s">
        <v>4995</v>
      </c>
      <c r="B1088" t="s">
        <v>4996</v>
      </c>
      <c r="C1088" t="s">
        <v>4920</v>
      </c>
      <c r="D1088" t="s">
        <v>4303</v>
      </c>
      <c r="E1088" t="s">
        <v>4997</v>
      </c>
      <c r="F1088" t="s">
        <v>4998</v>
      </c>
      <c r="G1088" t="s">
        <v>4999</v>
      </c>
      <c r="H1088">
        <v>7000334</v>
      </c>
      <c r="I1088" t="str">
        <f>HYPERLINK("bbg://screens/bbls%20DD%20X1Q6NI9F6482","BBLS DD X1Q6NI9F6482")</f>
        <v>BBLS DD X1Q6NI9F6482</v>
      </c>
    </row>
    <row r="1089" spans="1:9" x14ac:dyDescent="0.25">
      <c r="A1089" t="s">
        <v>5000</v>
      </c>
      <c r="B1089" t="s">
        <v>4996</v>
      </c>
      <c r="C1089" t="s">
        <v>368</v>
      </c>
      <c r="D1089" t="s">
        <v>4695</v>
      </c>
      <c r="E1089" t="s">
        <v>5001</v>
      </c>
      <c r="F1089" t="s">
        <v>5002</v>
      </c>
      <c r="G1089" t="s">
        <v>5003</v>
      </c>
      <c r="H1089">
        <v>225815</v>
      </c>
      <c r="I1089" t="str">
        <f>HYPERLINK("bbg://screens/bbls%20DD%20X1Q6NI9EJ3O2","BBLS DD X1Q6NI9EJ3O2")</f>
        <v>BBLS DD X1Q6NI9EJ3O2</v>
      </c>
    </row>
    <row r="1090" spans="1:9" x14ac:dyDescent="0.25">
      <c r="A1090" t="s">
        <v>5004</v>
      </c>
      <c r="B1090" t="s">
        <v>5005</v>
      </c>
      <c r="C1090" t="s">
        <v>1062</v>
      </c>
      <c r="D1090" t="s">
        <v>5006</v>
      </c>
      <c r="E1090" t="s">
        <v>5007</v>
      </c>
      <c r="F1090" t="s">
        <v>5008</v>
      </c>
      <c r="G1090" t="s">
        <v>5009</v>
      </c>
      <c r="H1090">
        <v>48587225</v>
      </c>
      <c r="I1090" t="str">
        <f>HYPERLINK("bbg://screens/bbls%20DD%20X1Q6NI9DIIO2","BBLS DD X1Q6NI9DIIO2")</f>
        <v>BBLS DD X1Q6NI9DIIO2</v>
      </c>
    </row>
    <row r="1091" spans="1:9" x14ac:dyDescent="0.25">
      <c r="A1091" t="s">
        <v>5010</v>
      </c>
      <c r="B1091" t="s">
        <v>5011</v>
      </c>
      <c r="C1091" t="s">
        <v>59</v>
      </c>
      <c r="D1091" t="s">
        <v>4421</v>
      </c>
      <c r="E1091" t="s">
        <v>5012</v>
      </c>
      <c r="F1091" t="s">
        <v>5013</v>
      </c>
      <c r="G1091" t="s">
        <v>5014</v>
      </c>
      <c r="H1091">
        <v>48552846</v>
      </c>
      <c r="I1091" t="str">
        <f>HYPERLINK("bbg://screens/bbls%20DD%20X1Q6NI7HCU82","BBLS DD X1Q6NI7HCU82")</f>
        <v>BBLS DD X1Q6NI7HCU82</v>
      </c>
    </row>
    <row r="1092" spans="1:9" x14ac:dyDescent="0.25">
      <c r="A1092" t="s">
        <v>5015</v>
      </c>
      <c r="B1092" t="s">
        <v>5016</v>
      </c>
      <c r="C1092" t="s">
        <v>909</v>
      </c>
      <c r="D1092" t="s">
        <v>5017</v>
      </c>
      <c r="E1092" t="s">
        <v>5018</v>
      </c>
      <c r="F1092" t="s">
        <v>3291</v>
      </c>
      <c r="G1092" t="s">
        <v>5019</v>
      </c>
      <c r="H1092">
        <v>49635225</v>
      </c>
      <c r="I1092" t="str">
        <f>HYPERLINK("bbg://screens/bbls%20DD%20X1Q6NI6ITSO2","BBLS DD X1Q6NI6ITSO2")</f>
        <v>BBLS DD X1Q6NI6ITSO2</v>
      </c>
    </row>
    <row r="1093" spans="1:9" x14ac:dyDescent="0.25">
      <c r="A1093" t="s">
        <v>5020</v>
      </c>
      <c r="B1093" t="s">
        <v>5021</v>
      </c>
      <c r="C1093" t="s">
        <v>51</v>
      </c>
      <c r="E1093" t="s">
        <v>5022</v>
      </c>
      <c r="F1093" t="s">
        <v>5023</v>
      </c>
      <c r="G1093" t="s">
        <v>5024</v>
      </c>
      <c r="H1093">
        <v>48497841</v>
      </c>
      <c r="I1093" t="str">
        <f>HYPERLINK("bbg://screens/bbls%20DD%20X1Q6NI4LAMO2","BBLS DD X1Q6NI4LAMO2")</f>
        <v>BBLS DD X1Q6NI4LAMO2</v>
      </c>
    </row>
    <row r="1094" spans="1:9" x14ac:dyDescent="0.25">
      <c r="A1094" t="s">
        <v>5025</v>
      </c>
      <c r="B1094" t="s">
        <v>5026</v>
      </c>
      <c r="C1094" t="s">
        <v>18</v>
      </c>
      <c r="D1094" t="s">
        <v>5027</v>
      </c>
      <c r="E1094" t="s">
        <v>5028</v>
      </c>
      <c r="F1094" t="s">
        <v>5029</v>
      </c>
      <c r="G1094" t="s">
        <v>5030</v>
      </c>
      <c r="H1094">
        <v>40282404</v>
      </c>
      <c r="I1094" t="str">
        <f>HYPERLINK("bbg://screens/bbls%20DD%20X1Q6NI1C6282","BBLS DD X1Q6NI1C6282")</f>
        <v>BBLS DD X1Q6NI1C6282</v>
      </c>
    </row>
    <row r="1095" spans="1:9" x14ac:dyDescent="0.25">
      <c r="A1095" t="s">
        <v>5031</v>
      </c>
      <c r="B1095" t="s">
        <v>5026</v>
      </c>
      <c r="C1095" t="s">
        <v>18</v>
      </c>
      <c r="D1095" t="s">
        <v>5027</v>
      </c>
      <c r="E1095" t="s">
        <v>5032</v>
      </c>
      <c r="F1095" t="s">
        <v>5033</v>
      </c>
      <c r="G1095" t="s">
        <v>5034</v>
      </c>
      <c r="H1095">
        <v>40282068</v>
      </c>
      <c r="I1095" t="str">
        <f>HYPERLINK("bbg://screens/bbls%20DD%20X1Q6NI1C6282","BBLS DD X1Q6NI1C6282")</f>
        <v>BBLS DD X1Q6NI1C6282</v>
      </c>
    </row>
    <row r="1096" spans="1:9" x14ac:dyDescent="0.25">
      <c r="A1096" t="s">
        <v>5035</v>
      </c>
      <c r="B1096" t="s">
        <v>5036</v>
      </c>
      <c r="C1096" t="s">
        <v>909</v>
      </c>
      <c r="D1096" t="s">
        <v>5037</v>
      </c>
      <c r="E1096" t="s">
        <v>973</v>
      </c>
      <c r="F1096" t="s">
        <v>2723</v>
      </c>
      <c r="G1096" t="s">
        <v>5038</v>
      </c>
      <c r="H1096">
        <v>302960</v>
      </c>
      <c r="I1096" t="str">
        <f>HYPERLINK("bbg://screens/bbls%20DD%20X1Q6NI0CDNO2","BBLS DD X1Q6NI0CDNO2")</f>
        <v>BBLS DD X1Q6NI0CDNO2</v>
      </c>
    </row>
    <row r="1097" spans="1:9" x14ac:dyDescent="0.25">
      <c r="A1097" t="s">
        <v>5039</v>
      </c>
      <c r="B1097" t="s">
        <v>5040</v>
      </c>
      <c r="C1097" t="s">
        <v>515</v>
      </c>
      <c r="F1097" t="s">
        <v>5041</v>
      </c>
      <c r="G1097" t="s">
        <v>5042</v>
      </c>
      <c r="H1097">
        <v>38958966</v>
      </c>
      <c r="I1097" t="str">
        <f>HYPERLINK("bbg://screens/bbls%20DD%20X1Q6NHVG3QO2","BBLS DD X1Q6NHVG3QO2")</f>
        <v>BBLS DD X1Q6NHVG3QO2</v>
      </c>
    </row>
    <row r="1098" spans="1:9" x14ac:dyDescent="0.25">
      <c r="A1098" t="s">
        <v>5043</v>
      </c>
      <c r="B1098" t="s">
        <v>5040</v>
      </c>
      <c r="C1098" t="s">
        <v>15</v>
      </c>
      <c r="D1098" t="s">
        <v>5044</v>
      </c>
      <c r="E1098" t="s">
        <v>5045</v>
      </c>
      <c r="G1098" t="s">
        <v>5046</v>
      </c>
      <c r="H1098">
        <v>48380010</v>
      </c>
      <c r="I1098" t="str">
        <f>HYPERLINK("bbg://screens/bbls%20DD%20X1Q6NHVG3QO2","BBLS DD X1Q6NHVG3QO2")</f>
        <v>BBLS DD X1Q6NHVG3QO2</v>
      </c>
    </row>
    <row r="1099" spans="1:9" x14ac:dyDescent="0.25">
      <c r="A1099" t="s">
        <v>5047</v>
      </c>
      <c r="B1099" t="s">
        <v>5048</v>
      </c>
      <c r="C1099" t="s">
        <v>909</v>
      </c>
      <c r="D1099" t="s">
        <v>5049</v>
      </c>
      <c r="E1099" t="s">
        <v>5050</v>
      </c>
      <c r="F1099" t="s">
        <v>5051</v>
      </c>
      <c r="G1099" t="s">
        <v>5052</v>
      </c>
      <c r="H1099">
        <v>348116</v>
      </c>
      <c r="I1099" t="str">
        <f>HYPERLINK("bbg://screens/bbls%20DD%20X1Q6NHV3VT82","BBLS DD X1Q6NHV3VT82")</f>
        <v>BBLS DD X1Q6NHV3VT82</v>
      </c>
    </row>
    <row r="1100" spans="1:9" x14ac:dyDescent="0.25">
      <c r="A1100" t="s">
        <v>5053</v>
      </c>
      <c r="B1100" t="s">
        <v>5054</v>
      </c>
      <c r="C1100" t="s">
        <v>909</v>
      </c>
      <c r="D1100" t="s">
        <v>5027</v>
      </c>
      <c r="E1100" t="s">
        <v>5055</v>
      </c>
      <c r="F1100" t="s">
        <v>5056</v>
      </c>
      <c r="G1100" t="s">
        <v>5057</v>
      </c>
      <c r="H1100">
        <v>32625782</v>
      </c>
      <c r="I1100" t="str">
        <f>HYPERLINK("bbg://screens/bbls%20DD%20X1Q6NHSPBQO2","BBLS DD X1Q6NHSPBQO2")</f>
        <v>BBLS DD X1Q6NHSPBQO2</v>
      </c>
    </row>
    <row r="1101" spans="1:9" x14ac:dyDescent="0.25">
      <c r="A1101" t="s">
        <v>5058</v>
      </c>
      <c r="B1101" t="s">
        <v>5054</v>
      </c>
      <c r="C1101" t="s">
        <v>343</v>
      </c>
      <c r="D1101" t="s">
        <v>5059</v>
      </c>
      <c r="E1101" t="s">
        <v>5060</v>
      </c>
      <c r="F1101" t="s">
        <v>5061</v>
      </c>
      <c r="G1101" t="s">
        <v>5062</v>
      </c>
      <c r="H1101">
        <v>18226695</v>
      </c>
      <c r="I1101" t="str">
        <f>HYPERLINK("bbg://screens/bbls%20DD%20X1Q6NHSHJ1O2","BBLS DD X1Q6NHSHJ1O2")</f>
        <v>BBLS DD X1Q6NHSHJ1O2</v>
      </c>
    </row>
    <row r="1102" spans="1:9" x14ac:dyDescent="0.25">
      <c r="A1102" t="s">
        <v>5063</v>
      </c>
      <c r="B1102" t="s">
        <v>5064</v>
      </c>
      <c r="C1102" t="s">
        <v>769</v>
      </c>
      <c r="D1102" t="s">
        <v>5065</v>
      </c>
      <c r="E1102" t="s">
        <v>5066</v>
      </c>
      <c r="F1102" t="s">
        <v>5067</v>
      </c>
      <c r="G1102" t="s">
        <v>5068</v>
      </c>
      <c r="H1102">
        <v>13153683</v>
      </c>
      <c r="I1102" t="str">
        <f>HYPERLINK("bbg://screens/bbls%20DD%20X1Q6NHR3QC82","BBLS DD X1Q6NHR3QC82")</f>
        <v>BBLS DD X1Q6NHR3QC82</v>
      </c>
    </row>
    <row r="1103" spans="1:9" x14ac:dyDescent="0.25">
      <c r="A1103" t="s">
        <v>5069</v>
      </c>
      <c r="B1103" t="s">
        <v>5070</v>
      </c>
      <c r="C1103" t="s">
        <v>4933</v>
      </c>
      <c r="D1103" t="s">
        <v>3902</v>
      </c>
      <c r="E1103" t="s">
        <v>5071</v>
      </c>
      <c r="F1103" t="s">
        <v>5072</v>
      </c>
      <c r="G1103" t="s">
        <v>5073</v>
      </c>
      <c r="H1103">
        <v>48255864</v>
      </c>
      <c r="I1103" t="str">
        <f>HYPERLINK("bbg://screens/bbls%20DD%20X1Q6NHPPFP82","BBLS DD X1Q6NHPPFP82")</f>
        <v>BBLS DD X1Q6NHPPFP82</v>
      </c>
    </row>
    <row r="1104" spans="1:9" x14ac:dyDescent="0.25">
      <c r="A1104" t="s">
        <v>5074</v>
      </c>
      <c r="B1104" t="s">
        <v>5070</v>
      </c>
      <c r="C1104" t="s">
        <v>59</v>
      </c>
      <c r="D1104" t="s">
        <v>5075</v>
      </c>
      <c r="E1104" t="s">
        <v>5076</v>
      </c>
      <c r="F1104" t="s">
        <v>5077</v>
      </c>
      <c r="G1104" t="s">
        <v>5078</v>
      </c>
      <c r="H1104">
        <v>48255834</v>
      </c>
      <c r="I1104" t="str">
        <f>HYPERLINK("bbg://screens/bbls%20DD%20X1Q6NHPPFLO2","BBLS DD X1Q6NHPPFLO2")</f>
        <v>BBLS DD X1Q6NHPPFLO2</v>
      </c>
    </row>
    <row r="1105" spans="1:9" x14ac:dyDescent="0.25">
      <c r="A1105" t="s">
        <v>5079</v>
      </c>
      <c r="B1105" t="s">
        <v>5080</v>
      </c>
      <c r="C1105" t="s">
        <v>5081</v>
      </c>
      <c r="D1105" t="s">
        <v>4373</v>
      </c>
      <c r="G1105" t="s">
        <v>5082</v>
      </c>
      <c r="H1105">
        <v>48166912</v>
      </c>
      <c r="I1105" t="str">
        <f>HYPERLINK("bbg://screens/bbls%20DD%20X1Q6NHJENE82","BBLS DD X1Q6NHJENE82")</f>
        <v>BBLS DD X1Q6NHJENE82</v>
      </c>
    </row>
    <row r="1106" spans="1:9" x14ac:dyDescent="0.25">
      <c r="A1106" t="s">
        <v>5083</v>
      </c>
      <c r="B1106" t="s">
        <v>5080</v>
      </c>
      <c r="C1106" t="s">
        <v>5081</v>
      </c>
      <c r="F1106" t="s">
        <v>5084</v>
      </c>
      <c r="G1106" t="s">
        <v>5085</v>
      </c>
      <c r="H1106">
        <v>103278</v>
      </c>
      <c r="I1106" t="str">
        <f>HYPERLINK("bbg://screens/bbls%20DD%20X1Q6NHJENF82","BBLS DD X1Q6NHJENF82")</f>
        <v>BBLS DD X1Q6NHJENF82</v>
      </c>
    </row>
    <row r="1107" spans="1:9" x14ac:dyDescent="0.25">
      <c r="A1107" t="s">
        <v>5086</v>
      </c>
      <c r="B1107" t="s">
        <v>5087</v>
      </c>
      <c r="C1107" t="s">
        <v>4670</v>
      </c>
      <c r="D1107" t="s">
        <v>4807</v>
      </c>
      <c r="E1107" t="s">
        <v>5088</v>
      </c>
      <c r="F1107" t="s">
        <v>5089</v>
      </c>
      <c r="G1107" t="s">
        <v>5090</v>
      </c>
      <c r="H1107">
        <v>23889697</v>
      </c>
      <c r="I1107" t="str">
        <f>HYPERLINK("bbg://screens/bbls%20DD%20X1Q6NHI6SK82","BBLS DD X1Q6NHI6SK82")</f>
        <v>BBLS DD X1Q6NHI6SK82</v>
      </c>
    </row>
    <row r="1108" spans="1:9" x14ac:dyDescent="0.25">
      <c r="A1108" t="s">
        <v>5091</v>
      </c>
      <c r="B1108" t="s">
        <v>5092</v>
      </c>
      <c r="C1108" t="s">
        <v>4250</v>
      </c>
      <c r="D1108" t="s">
        <v>5093</v>
      </c>
      <c r="F1108" t="s">
        <v>796</v>
      </c>
      <c r="G1108" t="s">
        <v>5094</v>
      </c>
      <c r="H1108">
        <v>24389920</v>
      </c>
      <c r="I1108" t="str">
        <f>HYPERLINK("bbg://screens/bbls%20DD%20X1Q6NHDPCQ82","BBLS DD X1Q6NHDPCQ82")</f>
        <v>BBLS DD X1Q6NHDPCQ82</v>
      </c>
    </row>
    <row r="1109" spans="1:9" x14ac:dyDescent="0.25">
      <c r="A1109" t="s">
        <v>5095</v>
      </c>
      <c r="B1109" t="s">
        <v>5092</v>
      </c>
      <c r="C1109" t="s">
        <v>192</v>
      </c>
      <c r="D1109" t="s">
        <v>5093</v>
      </c>
      <c r="G1109" t="s">
        <v>5096</v>
      </c>
      <c r="H1109">
        <v>48077562</v>
      </c>
      <c r="I1109" t="str">
        <f>HYPERLINK("bbg://screens/bbls%20DD%20X1Q6NHDPCQ82","BBLS DD X1Q6NHDPCQ82")</f>
        <v>BBLS DD X1Q6NHDPCQ82</v>
      </c>
    </row>
    <row r="1110" spans="1:9" x14ac:dyDescent="0.25">
      <c r="A1110" t="s">
        <v>5097</v>
      </c>
      <c r="B1110" t="s">
        <v>5092</v>
      </c>
      <c r="C1110" t="s">
        <v>246</v>
      </c>
      <c r="D1110" t="s">
        <v>4587</v>
      </c>
      <c r="E1110" t="s">
        <v>5098</v>
      </c>
      <c r="F1110" t="s">
        <v>5099</v>
      </c>
      <c r="G1110" t="s">
        <v>5100</v>
      </c>
      <c r="H1110">
        <v>8696720</v>
      </c>
      <c r="I1110" t="str">
        <f>HYPERLINK("bbg://screens/bbls%20DD%20X1Q6NHDU1682","BBLS DD X1Q6NHDU1682")</f>
        <v>BBLS DD X1Q6NHDU1682</v>
      </c>
    </row>
    <row r="1111" spans="1:9" x14ac:dyDescent="0.25">
      <c r="A1111" t="s">
        <v>5101</v>
      </c>
      <c r="B1111" t="s">
        <v>5102</v>
      </c>
      <c r="C1111" t="s">
        <v>636</v>
      </c>
      <c r="G1111" t="s">
        <v>5103</v>
      </c>
      <c r="H1111">
        <v>7647368</v>
      </c>
      <c r="I1111" t="str">
        <f>HYPERLINK("bbg://screens/bbls%20DD%20X1Q6NHD6II82","BBLS DD X1Q6NHD6II82")</f>
        <v>BBLS DD X1Q6NHD6II82</v>
      </c>
    </row>
    <row r="1112" spans="1:9" x14ac:dyDescent="0.25">
      <c r="A1112" t="s">
        <v>5104</v>
      </c>
      <c r="B1112" t="s">
        <v>5102</v>
      </c>
      <c r="C1112" t="s">
        <v>864</v>
      </c>
      <c r="E1112" t="s">
        <v>1525</v>
      </c>
      <c r="F1112" t="s">
        <v>5105</v>
      </c>
      <c r="G1112" t="s">
        <v>5106</v>
      </c>
      <c r="H1112">
        <v>35571935</v>
      </c>
      <c r="I1112" t="str">
        <f>HYPERLINK("bbg://screens/bbls%20DD%20X1Q6NHD0HK82","BBLS DD X1Q6NHD0HK82")</f>
        <v>BBLS DD X1Q6NHD0HK82</v>
      </c>
    </row>
    <row r="1113" spans="1:9" x14ac:dyDescent="0.25">
      <c r="A1113" t="s">
        <v>5107</v>
      </c>
      <c r="B1113" t="s">
        <v>5108</v>
      </c>
      <c r="C1113" t="s">
        <v>1746</v>
      </c>
      <c r="D1113" t="s">
        <v>5109</v>
      </c>
      <c r="E1113" t="s">
        <v>5110</v>
      </c>
      <c r="F1113" t="s">
        <v>5111</v>
      </c>
      <c r="G1113" t="s">
        <v>5112</v>
      </c>
      <c r="H1113">
        <v>16336779</v>
      </c>
      <c r="I1113" t="str">
        <f>HYPERLINK("bbg://screens/bbls%20DD%20X1Q6NH92D5O2","BBLS DD X1Q6NH92D5O2")</f>
        <v>BBLS DD X1Q6NH92D5O2</v>
      </c>
    </row>
    <row r="1114" spans="1:9" x14ac:dyDescent="0.25">
      <c r="A1114" t="s">
        <v>5113</v>
      </c>
      <c r="B1114" t="s">
        <v>5114</v>
      </c>
      <c r="C1114" t="s">
        <v>18</v>
      </c>
      <c r="D1114" t="s">
        <v>4952</v>
      </c>
      <c r="E1114" t="s">
        <v>5115</v>
      </c>
      <c r="F1114" t="s">
        <v>5116</v>
      </c>
      <c r="G1114" t="s">
        <v>5117</v>
      </c>
      <c r="H1114">
        <v>19974445</v>
      </c>
      <c r="I1114" t="str">
        <f>HYPERLINK("bbg://screens/bbls%20DD%20X1Q6NH6SS982","BBLS DD X1Q6NH6SS982")</f>
        <v>BBLS DD X1Q6NH6SS982</v>
      </c>
    </row>
    <row r="1115" spans="1:9" x14ac:dyDescent="0.25">
      <c r="A1115" t="s">
        <v>5118</v>
      </c>
      <c r="B1115" t="s">
        <v>5119</v>
      </c>
      <c r="C1115" t="s">
        <v>5120</v>
      </c>
      <c r="D1115" t="s">
        <v>5121</v>
      </c>
      <c r="E1115" t="s">
        <v>5122</v>
      </c>
      <c r="F1115" t="s">
        <v>5123</v>
      </c>
      <c r="G1115" t="s">
        <v>5124</v>
      </c>
      <c r="H1115">
        <v>10001496</v>
      </c>
      <c r="I1115" t="str">
        <f>HYPERLINK("bbg://screens/bbls%20DD%20X1Q6NH4MJA82","BBLS DD X1Q6NH4MJA82")</f>
        <v>BBLS DD X1Q6NH4MJA82</v>
      </c>
    </row>
    <row r="1116" spans="1:9" x14ac:dyDescent="0.25">
      <c r="A1116" t="s">
        <v>5125</v>
      </c>
      <c r="B1116" t="s">
        <v>5126</v>
      </c>
      <c r="C1116" t="s">
        <v>3742</v>
      </c>
      <c r="E1116" t="s">
        <v>5127</v>
      </c>
      <c r="F1116" t="s">
        <v>5128</v>
      </c>
      <c r="G1116" t="s">
        <v>5129</v>
      </c>
      <c r="H1116">
        <v>23174321</v>
      </c>
      <c r="I1116" t="str">
        <f>HYPERLINK("bbg://screens/bbls%20DD%20X1Q6NH3Q5S82","BBLS DD X1Q6NH3Q5S82")</f>
        <v>BBLS DD X1Q6NH3Q5S82</v>
      </c>
    </row>
    <row r="1117" spans="1:9" x14ac:dyDescent="0.25">
      <c r="A1117" t="s">
        <v>5130</v>
      </c>
      <c r="B1117" t="s">
        <v>5131</v>
      </c>
      <c r="C1117" t="s">
        <v>1325</v>
      </c>
      <c r="D1117" t="s">
        <v>4618</v>
      </c>
      <c r="G1117" t="s">
        <v>5132</v>
      </c>
      <c r="H1117">
        <v>20346907</v>
      </c>
      <c r="I1117" t="str">
        <f>HYPERLINK("bbg://screens/bbls%20DD%20X1Q6NH12BKO2","BBLS DD X1Q6NH12BKO2")</f>
        <v>BBLS DD X1Q6NH12BKO2</v>
      </c>
    </row>
    <row r="1118" spans="1:9" x14ac:dyDescent="0.25">
      <c r="A1118" t="s">
        <v>5133</v>
      </c>
      <c r="B1118" t="s">
        <v>5131</v>
      </c>
      <c r="C1118" t="s">
        <v>999</v>
      </c>
      <c r="D1118" t="s">
        <v>4807</v>
      </c>
      <c r="E1118" t="s">
        <v>5134</v>
      </c>
      <c r="F1118" t="s">
        <v>5135</v>
      </c>
      <c r="G1118" t="s">
        <v>5136</v>
      </c>
      <c r="H1118">
        <v>46244154</v>
      </c>
      <c r="I1118" t="str">
        <f>HYPERLINK("bbg://screens/bbls%20DD%20X1Q6NH0PHUO2","BBLS DD X1Q6NH0PHUO2")</f>
        <v>BBLS DD X1Q6NH0PHUO2</v>
      </c>
    </row>
    <row r="1119" spans="1:9" x14ac:dyDescent="0.25">
      <c r="A1119" t="s">
        <v>5137</v>
      </c>
      <c r="B1119" t="s">
        <v>5138</v>
      </c>
      <c r="C1119" t="s">
        <v>2891</v>
      </c>
      <c r="D1119" t="s">
        <v>4454</v>
      </c>
      <c r="E1119" t="s">
        <v>5139</v>
      </c>
      <c r="F1119" t="s">
        <v>5140</v>
      </c>
      <c r="G1119" t="s">
        <v>5141</v>
      </c>
      <c r="H1119">
        <v>13891941</v>
      </c>
      <c r="I1119" t="str">
        <f>HYPERLINK("bbg://screens/bbls%20DD%20X1Q6NGV45JO2","BBLS DD X1Q6NGV45JO2")</f>
        <v>BBLS DD X1Q6NGV45JO2</v>
      </c>
    </row>
    <row r="1120" spans="1:9" x14ac:dyDescent="0.25">
      <c r="A1120" t="s">
        <v>5142</v>
      </c>
      <c r="B1120" t="s">
        <v>5143</v>
      </c>
      <c r="C1120" t="s">
        <v>59</v>
      </c>
      <c r="E1120" t="s">
        <v>5144</v>
      </c>
      <c r="F1120" t="s">
        <v>5145</v>
      </c>
      <c r="G1120" t="s">
        <v>5146</v>
      </c>
      <c r="H1120">
        <v>47709545</v>
      </c>
      <c r="I1120" t="str">
        <f>HYPERLINK("bbg://screens/bbls%20DD%20X1Q6NGUGIS82","BBLS DD X1Q6NGUGIS82")</f>
        <v>BBLS DD X1Q6NGUGIS82</v>
      </c>
    </row>
    <row r="1121" spans="1:9" x14ac:dyDescent="0.25">
      <c r="A1121" t="s">
        <v>5147</v>
      </c>
      <c r="B1121" t="s">
        <v>5148</v>
      </c>
      <c r="C1121" t="s">
        <v>2925</v>
      </c>
      <c r="E1121" t="s">
        <v>5149</v>
      </c>
      <c r="F1121" t="s">
        <v>2747</v>
      </c>
      <c r="G1121" t="s">
        <v>5150</v>
      </c>
      <c r="H1121">
        <v>14911947</v>
      </c>
      <c r="I1121" t="str">
        <f>HYPERLINK("bbg://screens/bbls%20DD%20X1Q6NGTM9D82","BBLS DD X1Q6NGTM9D82")</f>
        <v>BBLS DD X1Q6NGTM9D82</v>
      </c>
    </row>
    <row r="1122" spans="1:9" x14ac:dyDescent="0.25">
      <c r="A1122" t="s">
        <v>4453</v>
      </c>
      <c r="B1122" t="s">
        <v>5148</v>
      </c>
      <c r="C1122" t="s">
        <v>4455</v>
      </c>
      <c r="D1122" t="s">
        <v>4932</v>
      </c>
      <c r="E1122" t="s">
        <v>5151</v>
      </c>
      <c r="F1122" t="s">
        <v>5152</v>
      </c>
      <c r="G1122" t="s">
        <v>4458</v>
      </c>
      <c r="H1122">
        <v>10026101</v>
      </c>
      <c r="I1122" t="str">
        <f>HYPERLINK("bbg://screens/bbls%20DD%20X1Q6NGTM9DO2","BBLS DD X1Q6NGTM9DO2")</f>
        <v>BBLS DD X1Q6NGTM9DO2</v>
      </c>
    </row>
    <row r="1123" spans="1:9" x14ac:dyDescent="0.25">
      <c r="A1123" t="s">
        <v>5153</v>
      </c>
      <c r="B1123" t="s">
        <v>5154</v>
      </c>
      <c r="C1123" t="s">
        <v>909</v>
      </c>
      <c r="E1123" t="s">
        <v>5155</v>
      </c>
      <c r="F1123" t="s">
        <v>5156</v>
      </c>
      <c r="G1123" t="s">
        <v>5157</v>
      </c>
      <c r="H1123">
        <v>194445</v>
      </c>
      <c r="I1123" t="str">
        <f>HYPERLINK("bbg://screens/bbls%20DD%20X1Q6NGSO2082","BBLS DD X1Q6NGSO2082")</f>
        <v>BBLS DD X1Q6NGSO2082</v>
      </c>
    </row>
    <row r="1124" spans="1:9" x14ac:dyDescent="0.25">
      <c r="A1124" t="s">
        <v>5158</v>
      </c>
      <c r="B1124" t="s">
        <v>5159</v>
      </c>
      <c r="C1124" t="s">
        <v>5160</v>
      </c>
      <c r="D1124" t="s">
        <v>4557</v>
      </c>
      <c r="E1124" t="s">
        <v>5161</v>
      </c>
      <c r="F1124" t="s">
        <v>5162</v>
      </c>
      <c r="G1124" t="s">
        <v>5163</v>
      </c>
      <c r="H1124">
        <v>24215393</v>
      </c>
      <c r="I1124" t="str">
        <f>HYPERLINK("bbg://screens/bbls%20DD%20X1Q6NGMIO9O2","BBLS DD X1Q6NGMIO9O2")</f>
        <v>BBLS DD X1Q6NGMIO9O2</v>
      </c>
    </row>
    <row r="1125" spans="1:9" x14ac:dyDescent="0.25">
      <c r="A1125" t="s">
        <v>5164</v>
      </c>
      <c r="B1125" t="s">
        <v>5165</v>
      </c>
      <c r="C1125" t="s">
        <v>794</v>
      </c>
      <c r="D1125" t="s">
        <v>5166</v>
      </c>
      <c r="E1125" t="s">
        <v>5167</v>
      </c>
      <c r="F1125" t="s">
        <v>5168</v>
      </c>
      <c r="G1125" t="s">
        <v>5169</v>
      </c>
      <c r="H1125">
        <v>32495148</v>
      </c>
      <c r="I1125" t="str">
        <f>HYPERLINK("bbg://screens/bbls%20DD%20X1Q6NGLI0TO2","BBLS DD X1Q6NGLI0TO2")</f>
        <v>BBLS DD X1Q6NGLI0TO2</v>
      </c>
    </row>
    <row r="1126" spans="1:9" x14ac:dyDescent="0.25">
      <c r="A1126" t="s">
        <v>5170</v>
      </c>
      <c r="B1126" t="s">
        <v>5171</v>
      </c>
      <c r="C1126" t="s">
        <v>18</v>
      </c>
      <c r="D1126" t="s">
        <v>4291</v>
      </c>
      <c r="E1126" t="s">
        <v>5172</v>
      </c>
      <c r="F1126" t="s">
        <v>4230</v>
      </c>
      <c r="G1126" t="s">
        <v>5173</v>
      </c>
      <c r="H1126">
        <v>35785178</v>
      </c>
      <c r="I1126" t="str">
        <f>HYPERLINK("bbg://screens/bbls%20DD%20X1Q6NGKHHGO2","BBLS DD X1Q6NGKHHGO2")</f>
        <v>BBLS DD X1Q6NGKHHGO2</v>
      </c>
    </row>
    <row r="1127" spans="1:9" x14ac:dyDescent="0.25">
      <c r="A1127" t="s">
        <v>5174</v>
      </c>
      <c r="B1127" t="s">
        <v>5175</v>
      </c>
      <c r="C1127" t="s">
        <v>2453</v>
      </c>
      <c r="D1127" t="s">
        <v>4378</v>
      </c>
      <c r="F1127" t="s">
        <v>3019</v>
      </c>
      <c r="G1127" t="s">
        <v>5176</v>
      </c>
      <c r="H1127">
        <v>47276916</v>
      </c>
      <c r="I1127" t="str">
        <f>HYPERLINK("bbg://screens/bbls%20DD%20X1Q6NGJJ3VO2","BBLS DD X1Q6NGJJ3VO2")</f>
        <v>BBLS DD X1Q6NGJJ3VO2</v>
      </c>
    </row>
    <row r="1128" spans="1:9" x14ac:dyDescent="0.25">
      <c r="A1128" t="s">
        <v>5177</v>
      </c>
      <c r="B1128" t="s">
        <v>5175</v>
      </c>
      <c r="C1128" t="s">
        <v>353</v>
      </c>
      <c r="F1128" t="s">
        <v>5178</v>
      </c>
      <c r="G1128" t="s">
        <v>5179</v>
      </c>
      <c r="H1128">
        <v>47276970</v>
      </c>
      <c r="I1128" t="str">
        <f>HYPERLINK("bbg://screens/bbls%20DD%20X1Q6NGJJJUO2","BBLS DD X1Q6NGJJJUO2")</f>
        <v>BBLS DD X1Q6NGJJJUO2</v>
      </c>
    </row>
    <row r="1129" spans="1:9" x14ac:dyDescent="0.25">
      <c r="A1129" t="s">
        <v>5180</v>
      </c>
      <c r="B1129" t="s">
        <v>5175</v>
      </c>
      <c r="C1129" t="s">
        <v>3792</v>
      </c>
      <c r="D1129" t="s">
        <v>5181</v>
      </c>
      <c r="E1129" t="s">
        <v>5182</v>
      </c>
      <c r="F1129" t="s">
        <v>5183</v>
      </c>
      <c r="G1129" t="s">
        <v>5184</v>
      </c>
      <c r="H1129">
        <v>997127</v>
      </c>
      <c r="I1129" t="str">
        <f>HYPERLINK("bbg://screens/bbls%20DD%20X1Q6NGJE28O2","BBLS DD X1Q6NGJE28O2")</f>
        <v>BBLS DD X1Q6NGJE28O2</v>
      </c>
    </row>
    <row r="1130" spans="1:9" x14ac:dyDescent="0.25">
      <c r="A1130" t="s">
        <v>5185</v>
      </c>
      <c r="B1130" t="s">
        <v>5186</v>
      </c>
      <c r="C1130" t="s">
        <v>89</v>
      </c>
      <c r="D1130" t="s">
        <v>5166</v>
      </c>
      <c r="E1130" t="s">
        <v>5187</v>
      </c>
      <c r="F1130" t="s">
        <v>5188</v>
      </c>
      <c r="G1130" t="s">
        <v>5189</v>
      </c>
      <c r="H1130">
        <v>11229298</v>
      </c>
      <c r="I1130" t="str">
        <f>HYPERLINK("bbg://screens/bbls%20DD%20X1Q6NGHK1082","BBLS DD X1Q6NGHK1082")</f>
        <v>BBLS DD X1Q6NGHK1082</v>
      </c>
    </row>
    <row r="1131" spans="1:9" x14ac:dyDescent="0.25">
      <c r="A1131" t="s">
        <v>5190</v>
      </c>
      <c r="B1131" t="s">
        <v>5191</v>
      </c>
      <c r="C1131" t="s">
        <v>67</v>
      </c>
      <c r="D1131" t="s">
        <v>4908</v>
      </c>
      <c r="E1131" t="s">
        <v>5192</v>
      </c>
      <c r="F1131" t="s">
        <v>5193</v>
      </c>
      <c r="G1131" t="s">
        <v>5194</v>
      </c>
      <c r="H1131">
        <v>106392</v>
      </c>
      <c r="I1131" t="str">
        <f>HYPERLINK("bbg://screens/bbls%20DD%20X1Q6NGG370O2","BBLS DD X1Q6NGG370O2")</f>
        <v>BBLS DD X1Q6NGG370O2</v>
      </c>
    </row>
    <row r="1132" spans="1:9" x14ac:dyDescent="0.25">
      <c r="A1132" t="s">
        <v>5195</v>
      </c>
      <c r="B1132" t="s">
        <v>5196</v>
      </c>
      <c r="C1132" t="s">
        <v>1746</v>
      </c>
      <c r="D1132" t="s">
        <v>5197</v>
      </c>
      <c r="F1132" t="s">
        <v>5198</v>
      </c>
      <c r="G1132" t="s">
        <v>5199</v>
      </c>
      <c r="H1132">
        <v>923831</v>
      </c>
      <c r="I1132" t="str">
        <f>HYPERLINK("bbg://screens/bbls%20DD%20X1Q6NGG2B7O2","BBLS DD X1Q6NGG2B7O2")</f>
        <v>BBLS DD X1Q6NGG2B7O2</v>
      </c>
    </row>
    <row r="1133" spans="1:9" x14ac:dyDescent="0.25">
      <c r="A1133" t="s">
        <v>4679</v>
      </c>
      <c r="B1133" t="s">
        <v>5200</v>
      </c>
      <c r="C1133" t="s">
        <v>769</v>
      </c>
      <c r="D1133" t="s">
        <v>5201</v>
      </c>
      <c r="E1133" t="s">
        <v>5202</v>
      </c>
      <c r="F1133" t="s">
        <v>5203</v>
      </c>
      <c r="G1133" t="s">
        <v>4682</v>
      </c>
      <c r="H1133">
        <v>1162132</v>
      </c>
      <c r="I1133" t="str">
        <f>HYPERLINK("bbg://screens/bbls%20DD%20X1Q6NF5FGV82","BBLS DD X1Q6NF5FGV82")</f>
        <v>BBLS DD X1Q6NF5FGV82</v>
      </c>
    </row>
    <row r="1134" spans="1:9" x14ac:dyDescent="0.25">
      <c r="A1134" t="s">
        <v>5204</v>
      </c>
      <c r="B1134" t="s">
        <v>5205</v>
      </c>
      <c r="C1134" t="s">
        <v>5206</v>
      </c>
      <c r="D1134" t="s">
        <v>4309</v>
      </c>
      <c r="G1134" t="s">
        <v>5207</v>
      </c>
      <c r="H1134">
        <v>19733978</v>
      </c>
      <c r="I1134" t="str">
        <f>HYPERLINK("bbg://screens/bbls%20DD%20X1Q6NEM01IO2","BBLS DD X1Q6NEM01IO2")</f>
        <v>BBLS DD X1Q6NEM01IO2</v>
      </c>
    </row>
    <row r="1135" spans="1:9" x14ac:dyDescent="0.25">
      <c r="A1135" t="s">
        <v>5208</v>
      </c>
      <c r="B1135" t="s">
        <v>5205</v>
      </c>
      <c r="C1135" t="s">
        <v>1416</v>
      </c>
      <c r="D1135" t="s">
        <v>4185</v>
      </c>
      <c r="E1135" t="s">
        <v>5209</v>
      </c>
      <c r="F1135" t="s">
        <v>5210</v>
      </c>
      <c r="G1135" t="s">
        <v>5211</v>
      </c>
      <c r="H1135">
        <v>952083</v>
      </c>
      <c r="I1135" t="str">
        <f>HYPERLINK("bbg://screens/bbls%20DD%20X1Q6NEKEBF82","BBLS DD X1Q6NEKEBF82")</f>
        <v>BBLS DD X1Q6NEKEBF82</v>
      </c>
    </row>
    <row r="1136" spans="1:9" x14ac:dyDescent="0.25">
      <c r="A1136" t="s">
        <v>5212</v>
      </c>
      <c r="B1136" t="s">
        <v>5213</v>
      </c>
      <c r="C1136" t="s">
        <v>18</v>
      </c>
      <c r="D1136" t="s">
        <v>4840</v>
      </c>
      <c r="E1136" t="s">
        <v>5214</v>
      </c>
      <c r="F1136" t="s">
        <v>5215</v>
      </c>
      <c r="G1136" t="s">
        <v>5216</v>
      </c>
      <c r="H1136">
        <v>17296544</v>
      </c>
      <c r="I1136" t="str">
        <f>HYPERLINK("bbg://screens/bbls%20DD%20X1Q6NE09HN82","BBLS DD X1Q6NE09HN82")</f>
        <v>BBLS DD X1Q6NE09HN82</v>
      </c>
    </row>
    <row r="1137" spans="1:9" x14ac:dyDescent="0.25">
      <c r="A1137" t="s">
        <v>5217</v>
      </c>
      <c r="B1137" t="s">
        <v>5218</v>
      </c>
      <c r="C1137" t="s">
        <v>3422</v>
      </c>
      <c r="D1137" t="s">
        <v>4595</v>
      </c>
      <c r="E1137" t="s">
        <v>5219</v>
      </c>
      <c r="F1137" t="s">
        <v>5220</v>
      </c>
      <c r="G1137" t="s">
        <v>5221</v>
      </c>
      <c r="H1137">
        <v>9404959</v>
      </c>
      <c r="I1137" t="str">
        <f>HYPERLINK("bbg://screens/bbls%20DD%20X1Q6NDBKH6O2","BBLS DD X1Q6NDBKH6O2")</f>
        <v>BBLS DD X1Q6NDBKH6O2</v>
      </c>
    </row>
    <row r="1138" spans="1:9" x14ac:dyDescent="0.25">
      <c r="A1138" t="s">
        <v>3604</v>
      </c>
      <c r="B1138" t="s">
        <v>5222</v>
      </c>
      <c r="C1138" t="s">
        <v>3606</v>
      </c>
      <c r="D1138" t="s">
        <v>4816</v>
      </c>
      <c r="E1138" t="s">
        <v>5223</v>
      </c>
      <c r="F1138" t="s">
        <v>2709</v>
      </c>
      <c r="G1138" t="s">
        <v>3609</v>
      </c>
      <c r="H1138">
        <v>13963669</v>
      </c>
      <c r="I1138" t="str">
        <f>HYPERLINK("bbg://screens/bbls%20DD%20X1Q6NCKB35O2","BBLS DD X1Q6NCKB35O2")</f>
        <v>BBLS DD X1Q6NCKB35O2</v>
      </c>
    </row>
    <row r="1139" spans="1:9" x14ac:dyDescent="0.25">
      <c r="A1139" t="s">
        <v>5224</v>
      </c>
      <c r="B1139" t="s">
        <v>5222</v>
      </c>
      <c r="C1139" t="s">
        <v>246</v>
      </c>
      <c r="D1139" t="s">
        <v>5225</v>
      </c>
      <c r="E1139" t="s">
        <v>5226</v>
      </c>
      <c r="F1139" t="s">
        <v>5227</v>
      </c>
      <c r="G1139" t="s">
        <v>5228</v>
      </c>
      <c r="H1139">
        <v>21168685</v>
      </c>
      <c r="I1139" t="str">
        <f>HYPERLINK("bbg://screens/bbls%20DD%20X1Q6NCKUEO82","BBLS DD X1Q6NCKUEO82")</f>
        <v>BBLS DD X1Q6NCKUEO82</v>
      </c>
    </row>
    <row r="1140" spans="1:9" x14ac:dyDescent="0.25">
      <c r="A1140" t="s">
        <v>5229</v>
      </c>
      <c r="B1140" t="s">
        <v>5230</v>
      </c>
      <c r="C1140" t="s">
        <v>15</v>
      </c>
      <c r="E1140" t="s">
        <v>5231</v>
      </c>
      <c r="F1140" t="s">
        <v>5232</v>
      </c>
      <c r="G1140" t="s">
        <v>5233</v>
      </c>
      <c r="H1140">
        <v>46575306</v>
      </c>
      <c r="I1140" t="str">
        <f>HYPERLINK("bbg://screens/bbls%20DD%20X1Q6NBGAG482","BBLS DD X1Q6NBGAG482")</f>
        <v>BBLS DD X1Q6NBGAG482</v>
      </c>
    </row>
    <row r="1141" spans="1:9" x14ac:dyDescent="0.25">
      <c r="A1141" t="s">
        <v>5229</v>
      </c>
      <c r="B1141" t="s">
        <v>5230</v>
      </c>
      <c r="C1141" t="s">
        <v>15</v>
      </c>
      <c r="F1141" t="s">
        <v>4646</v>
      </c>
      <c r="G1141" t="s">
        <v>5233</v>
      </c>
      <c r="H1141">
        <v>46575306</v>
      </c>
      <c r="I1141" t="str">
        <f>HYPERLINK("bbg://screens/bbls%20DD%20X1Q6NBGAG482","BBLS DD X1Q6NBGAG482")</f>
        <v>BBLS DD X1Q6NBGAG482</v>
      </c>
    </row>
    <row r="1142" spans="1:9" x14ac:dyDescent="0.25">
      <c r="A1142" t="s">
        <v>5234</v>
      </c>
      <c r="B1142" t="s">
        <v>5235</v>
      </c>
      <c r="C1142" t="s">
        <v>4151</v>
      </c>
      <c r="E1142" t="s">
        <v>5236</v>
      </c>
      <c r="F1142" t="s">
        <v>5237</v>
      </c>
      <c r="G1142" t="s">
        <v>5238</v>
      </c>
      <c r="H1142">
        <v>100676</v>
      </c>
      <c r="I1142" t="str">
        <f>HYPERLINK("bbg://screens/bbls%20DD%20X1Q6NBFJDU82","BBLS DD X1Q6NBFJDU82")</f>
        <v>BBLS DD X1Q6NBFJDU82</v>
      </c>
    </row>
    <row r="1143" spans="1:9" x14ac:dyDescent="0.25">
      <c r="A1143" t="s">
        <v>5239</v>
      </c>
      <c r="B1143" t="s">
        <v>5240</v>
      </c>
      <c r="C1143" t="s">
        <v>260</v>
      </c>
      <c r="E1143" t="s">
        <v>5241</v>
      </c>
      <c r="F1143" t="s">
        <v>5242</v>
      </c>
      <c r="G1143" t="s">
        <v>5243</v>
      </c>
      <c r="H1143">
        <v>163214</v>
      </c>
      <c r="I1143" t="str">
        <f>HYPERLINK("bbg://screens/bbls%20DD%20X1Q6NBDTAJ82","BBLS DD X1Q6NBDTAJ82")</f>
        <v>BBLS DD X1Q6NBDTAJ82</v>
      </c>
    </row>
    <row r="1144" spans="1:9" x14ac:dyDescent="0.25">
      <c r="A1144" t="s">
        <v>5244</v>
      </c>
      <c r="B1144" t="s">
        <v>5240</v>
      </c>
      <c r="C1144" t="s">
        <v>423</v>
      </c>
      <c r="D1144" t="s">
        <v>5108</v>
      </c>
      <c r="E1144" t="s">
        <v>5245</v>
      </c>
      <c r="F1144" t="s">
        <v>5246</v>
      </c>
      <c r="G1144" t="s">
        <v>5247</v>
      </c>
      <c r="H1144">
        <v>34449487</v>
      </c>
      <c r="I1144" t="str">
        <f>HYPERLINK("bbg://screens/bbls%20DD%20X1Q6NBE4IIO2","BBLS DD X1Q6NBE4IIO2")</f>
        <v>BBLS DD X1Q6NBE4IIO2</v>
      </c>
    </row>
    <row r="1145" spans="1:9" x14ac:dyDescent="0.25">
      <c r="A1145" t="s">
        <v>5248</v>
      </c>
      <c r="B1145" t="s">
        <v>5240</v>
      </c>
      <c r="C1145" t="s">
        <v>2185</v>
      </c>
      <c r="D1145" t="s">
        <v>5249</v>
      </c>
      <c r="E1145" t="s">
        <v>1812</v>
      </c>
      <c r="F1145" t="s">
        <v>5250</v>
      </c>
      <c r="G1145" t="s">
        <v>5251</v>
      </c>
      <c r="H1145">
        <v>103944</v>
      </c>
      <c r="I1145" t="str">
        <f>HYPERLINK("bbg://screens/bbls%20DD%20X1Q6NBDLG782","BBLS DD X1Q6NBDLG782")</f>
        <v>BBLS DD X1Q6NBDLG782</v>
      </c>
    </row>
    <row r="1146" spans="1:9" x14ac:dyDescent="0.25">
      <c r="A1146" t="s">
        <v>5252</v>
      </c>
      <c r="B1146" t="s">
        <v>5253</v>
      </c>
      <c r="C1146" t="s">
        <v>296</v>
      </c>
      <c r="E1146" t="s">
        <v>5254</v>
      </c>
      <c r="F1146" t="s">
        <v>5255</v>
      </c>
      <c r="G1146" t="s">
        <v>5256</v>
      </c>
      <c r="H1146">
        <v>8210694</v>
      </c>
      <c r="I1146" t="str">
        <f>HYPERLINK("bbg://screens/bbls%20DD%20X1Q6NBCMGI82","BBLS DD X1Q6NBCMGI82")</f>
        <v>BBLS DD X1Q6NBCMGI82</v>
      </c>
    </row>
    <row r="1147" spans="1:9" x14ac:dyDescent="0.25">
      <c r="A1147" t="s">
        <v>5257</v>
      </c>
      <c r="B1147" t="s">
        <v>5258</v>
      </c>
      <c r="C1147" t="s">
        <v>430</v>
      </c>
      <c r="D1147" t="s">
        <v>5259</v>
      </c>
      <c r="E1147" t="s">
        <v>5260</v>
      </c>
      <c r="F1147" t="s">
        <v>5261</v>
      </c>
      <c r="G1147" t="s">
        <v>5262</v>
      </c>
      <c r="H1147">
        <v>9452344</v>
      </c>
      <c r="I1147" t="str">
        <f>HYPERLINK("bbg://screens/bbls%20DD%20X1Q6NBCKBBO2","BBLS DD X1Q6NBCKBBO2")</f>
        <v>BBLS DD X1Q6NBCKBBO2</v>
      </c>
    </row>
    <row r="1148" spans="1:9" x14ac:dyDescent="0.25">
      <c r="A1148" t="s">
        <v>5263</v>
      </c>
      <c r="B1148" t="s">
        <v>5264</v>
      </c>
      <c r="C1148" t="s">
        <v>440</v>
      </c>
      <c r="E1148" t="s">
        <v>5265</v>
      </c>
      <c r="F1148" t="s">
        <v>4129</v>
      </c>
      <c r="G1148" t="s">
        <v>5266</v>
      </c>
      <c r="H1148">
        <v>46309747</v>
      </c>
      <c r="I1148" t="str">
        <f>HYPERLINK("bbg://screens/bbls%20DD%20X1Q6NB6GOQ82","BBLS DD X1Q6NB6GOQ82")</f>
        <v>BBLS DD X1Q6NB6GOQ82</v>
      </c>
    </row>
    <row r="1149" spans="1:9" x14ac:dyDescent="0.25">
      <c r="A1149" t="s">
        <v>5267</v>
      </c>
      <c r="B1149" t="s">
        <v>5264</v>
      </c>
      <c r="C1149" t="s">
        <v>1583</v>
      </c>
      <c r="E1149" t="s">
        <v>5268</v>
      </c>
      <c r="F1149" t="s">
        <v>5269</v>
      </c>
      <c r="G1149" t="s">
        <v>5270</v>
      </c>
      <c r="H1149">
        <v>46309777</v>
      </c>
      <c r="I1149" t="str">
        <f>HYPERLINK("bbg://screens/bbls%20DD%20X1Q6NB6GOQ82","BBLS DD X1Q6NB6GOQ82")</f>
        <v>BBLS DD X1Q6NB6GOQ82</v>
      </c>
    </row>
    <row r="1150" spans="1:9" x14ac:dyDescent="0.25">
      <c r="A1150" t="s">
        <v>5271</v>
      </c>
      <c r="B1150" t="s">
        <v>5272</v>
      </c>
      <c r="C1150" t="s">
        <v>368</v>
      </c>
      <c r="E1150" t="s">
        <v>5273</v>
      </c>
      <c r="F1150" t="s">
        <v>5274</v>
      </c>
      <c r="G1150" t="s">
        <v>5275</v>
      </c>
      <c r="H1150">
        <v>46293995</v>
      </c>
      <c r="I1150" t="str">
        <f>HYPERLINK("bbg://screens/bbls%20DD%20X1Q6NB70VR82","BBLS DD X1Q6NB70VR82")</f>
        <v>BBLS DD X1Q6NB70VR82</v>
      </c>
    </row>
    <row r="1151" spans="1:9" x14ac:dyDescent="0.25">
      <c r="A1151" t="s">
        <v>5276</v>
      </c>
      <c r="B1151" t="s">
        <v>5277</v>
      </c>
      <c r="C1151" t="s">
        <v>5278</v>
      </c>
      <c r="D1151" t="s">
        <v>5279</v>
      </c>
      <c r="E1151" t="s">
        <v>1500</v>
      </c>
      <c r="F1151" t="s">
        <v>4757</v>
      </c>
      <c r="G1151" t="s">
        <v>5280</v>
      </c>
      <c r="H1151">
        <v>7406383</v>
      </c>
      <c r="I1151" t="str">
        <f>HYPERLINK("bbg://screens/bbls%20DD%20X1Q6NB1VKE82","BBLS DD X1Q6NB1VKE82")</f>
        <v>BBLS DD X1Q6NB1VKE82</v>
      </c>
    </row>
    <row r="1152" spans="1:9" x14ac:dyDescent="0.25">
      <c r="A1152" t="s">
        <v>5281</v>
      </c>
      <c r="B1152" t="s">
        <v>5282</v>
      </c>
      <c r="C1152" t="s">
        <v>5081</v>
      </c>
      <c r="D1152" t="s">
        <v>5283</v>
      </c>
      <c r="E1152" t="s">
        <v>5284</v>
      </c>
      <c r="F1152" t="s">
        <v>5285</v>
      </c>
      <c r="G1152" t="s">
        <v>5286</v>
      </c>
      <c r="H1152">
        <v>225615</v>
      </c>
      <c r="I1152" t="str">
        <f>HYPERLINK("bbg://screens/bbls%20DD%20X1Q6NB01UBO2","BBLS DD X1Q6NB01UBO2")</f>
        <v>BBLS DD X1Q6NB01UBO2</v>
      </c>
    </row>
    <row r="1153" spans="1:9" x14ac:dyDescent="0.25">
      <c r="A1153" t="s">
        <v>5287</v>
      </c>
      <c r="B1153" t="s">
        <v>5288</v>
      </c>
      <c r="C1153" t="s">
        <v>5289</v>
      </c>
      <c r="E1153" t="s">
        <v>5290</v>
      </c>
      <c r="F1153" t="s">
        <v>5291</v>
      </c>
      <c r="G1153" t="s">
        <v>5292</v>
      </c>
      <c r="H1153">
        <v>1174071</v>
      </c>
      <c r="I1153" t="str">
        <f>HYPERLINK("bbg://screens/bbls%20DD%20X1Q6NAUSOKO2","BBLS DD X1Q6NAUSOKO2")</f>
        <v>BBLS DD X1Q6NAUSOKO2</v>
      </c>
    </row>
    <row r="1154" spans="1:9" x14ac:dyDescent="0.25">
      <c r="A1154" t="s">
        <v>5293</v>
      </c>
      <c r="B1154" t="s">
        <v>5294</v>
      </c>
      <c r="C1154" t="s">
        <v>18</v>
      </c>
      <c r="D1154" t="s">
        <v>4466</v>
      </c>
      <c r="E1154" t="s">
        <v>5295</v>
      </c>
      <c r="F1154" t="s">
        <v>5296</v>
      </c>
      <c r="G1154" t="s">
        <v>5297</v>
      </c>
      <c r="H1154">
        <v>60583430</v>
      </c>
      <c r="I1154" t="str">
        <f>HYPERLINK("bbg://screens/bbls%20DD%20X1Q6NAUSOLO2","BBLS DD X1Q6NAUSOLO2")</f>
        <v>BBLS DD X1Q6NAUSOLO2</v>
      </c>
    </row>
    <row r="1155" spans="1:9" x14ac:dyDescent="0.25">
      <c r="A1155" t="s">
        <v>5298</v>
      </c>
      <c r="B1155" t="s">
        <v>5299</v>
      </c>
      <c r="C1155" t="s">
        <v>5300</v>
      </c>
      <c r="D1155" t="s">
        <v>5301</v>
      </c>
      <c r="F1155" t="s">
        <v>5302</v>
      </c>
      <c r="G1155" t="s">
        <v>5303</v>
      </c>
      <c r="H1155">
        <v>9460151</v>
      </c>
      <c r="I1155" t="str">
        <f>HYPERLINK("bbg://screens/bbls%20DD%20X1Q6NAT18Q82","BBLS DD X1Q6NAT18Q82")</f>
        <v>BBLS DD X1Q6NAT18Q82</v>
      </c>
    </row>
    <row r="1156" spans="1:9" x14ac:dyDescent="0.25">
      <c r="A1156" t="s">
        <v>5304</v>
      </c>
      <c r="B1156" t="s">
        <v>5299</v>
      </c>
      <c r="C1156" t="s">
        <v>237</v>
      </c>
      <c r="E1156" t="s">
        <v>5305</v>
      </c>
      <c r="F1156" t="s">
        <v>2416</v>
      </c>
      <c r="G1156" t="s">
        <v>5306</v>
      </c>
      <c r="H1156">
        <v>9760827</v>
      </c>
      <c r="I1156" t="str">
        <f>HYPERLINK("bbg://screens/bbls%20DD%20X1Q6NAT18JO2","BBLS DD X1Q6NAT18JO2")</f>
        <v>BBLS DD X1Q6NAT18JO2</v>
      </c>
    </row>
    <row r="1157" spans="1:9" x14ac:dyDescent="0.25">
      <c r="A1157" t="s">
        <v>5307</v>
      </c>
      <c r="B1157" t="s">
        <v>5308</v>
      </c>
      <c r="C1157" t="s">
        <v>5309</v>
      </c>
      <c r="D1157" t="s">
        <v>4938</v>
      </c>
      <c r="E1157" t="s">
        <v>5310</v>
      </c>
      <c r="F1157" t="s">
        <v>5311</v>
      </c>
      <c r="G1157" t="s">
        <v>5312</v>
      </c>
      <c r="H1157">
        <v>28139456</v>
      </c>
      <c r="I1157" t="str">
        <f>HYPERLINK("bbg://screens/bbls%20DD%20X1Q6NAQ3IUO2","BBLS DD X1Q6NAQ3IUO2")</f>
        <v>BBLS DD X1Q6NAQ3IUO2</v>
      </c>
    </row>
    <row r="1158" spans="1:9" x14ac:dyDescent="0.25">
      <c r="A1158" t="s">
        <v>5313</v>
      </c>
      <c r="B1158" t="s">
        <v>5314</v>
      </c>
      <c r="C1158" t="s">
        <v>4250</v>
      </c>
      <c r="D1158" t="s">
        <v>4745</v>
      </c>
      <c r="E1158" t="s">
        <v>4316</v>
      </c>
      <c r="F1158" t="s">
        <v>5315</v>
      </c>
      <c r="G1158" t="s">
        <v>5316</v>
      </c>
      <c r="H1158">
        <v>25460509</v>
      </c>
      <c r="I1158" t="str">
        <f>HYPERLINK("bbg://screens/bbls%20DD%20X1Q6NAPAIB82","BBLS DD X1Q6NAPAIB82")</f>
        <v>BBLS DD X1Q6NAPAIB82</v>
      </c>
    </row>
    <row r="1159" spans="1:9" x14ac:dyDescent="0.25">
      <c r="A1159" t="s">
        <v>5317</v>
      </c>
      <c r="B1159" t="s">
        <v>5318</v>
      </c>
      <c r="C1159" t="s">
        <v>849</v>
      </c>
      <c r="D1159" t="s">
        <v>5319</v>
      </c>
      <c r="F1159" t="s">
        <v>395</v>
      </c>
      <c r="G1159" t="s">
        <v>5320</v>
      </c>
      <c r="H1159">
        <v>1424029</v>
      </c>
      <c r="I1159" t="str">
        <f>HYPERLINK("bbg://screens/bbls%20DD%20X1Q6N8LPKU82","BBLS DD X1Q6N8LPKU82")</f>
        <v>BBLS DD X1Q6N8LPKU82</v>
      </c>
    </row>
    <row r="1160" spans="1:9" x14ac:dyDescent="0.25">
      <c r="A1160" t="s">
        <v>5321</v>
      </c>
      <c r="B1160" t="s">
        <v>5318</v>
      </c>
      <c r="C1160" t="s">
        <v>1816</v>
      </c>
      <c r="D1160" t="s">
        <v>5322</v>
      </c>
      <c r="E1160" t="s">
        <v>3329</v>
      </c>
      <c r="F1160" t="s">
        <v>5323</v>
      </c>
      <c r="G1160" t="s">
        <v>5324</v>
      </c>
      <c r="H1160">
        <v>31749685</v>
      </c>
      <c r="I1160" t="str">
        <f>HYPERLINK("bbg://screens/bbls%20DD%20X1Q6NAH20582","BBLS DD X1Q6NAH20582")</f>
        <v>BBLS DD X1Q6NAH20582</v>
      </c>
    </row>
    <row r="1161" spans="1:9" x14ac:dyDescent="0.25">
      <c r="A1161" t="s">
        <v>5325</v>
      </c>
      <c r="B1161" t="s">
        <v>5326</v>
      </c>
      <c r="C1161" t="s">
        <v>864</v>
      </c>
      <c r="D1161" t="s">
        <v>4309</v>
      </c>
      <c r="G1161" t="s">
        <v>5327</v>
      </c>
      <c r="H1161">
        <v>45653560</v>
      </c>
      <c r="I1161" t="str">
        <f>HYPERLINK("bbg://screens/bbls%20DD%20X1Q6NAGD3882","BBLS DD X1Q6NAGD3882")</f>
        <v>BBLS DD X1Q6NAGD3882</v>
      </c>
    </row>
    <row r="1162" spans="1:9" x14ac:dyDescent="0.25">
      <c r="A1162" t="s">
        <v>5328</v>
      </c>
      <c r="B1162" t="s">
        <v>5329</v>
      </c>
      <c r="C1162" t="s">
        <v>18</v>
      </c>
      <c r="D1162" t="s">
        <v>4309</v>
      </c>
      <c r="E1162" t="s">
        <v>1464</v>
      </c>
      <c r="F1162" t="s">
        <v>5330</v>
      </c>
      <c r="G1162" t="s">
        <v>5331</v>
      </c>
      <c r="H1162">
        <v>29524256</v>
      </c>
      <c r="I1162" t="str">
        <f>HYPERLINK("bbg://screens/bbls%20DD%20X1Q6NAFQ1A82","BBLS DD X1Q6NAFQ1A82")</f>
        <v>BBLS DD X1Q6NAFQ1A82</v>
      </c>
    </row>
    <row r="1163" spans="1:9" x14ac:dyDescent="0.25">
      <c r="A1163" t="s">
        <v>5332</v>
      </c>
      <c r="B1163" t="s">
        <v>5333</v>
      </c>
      <c r="C1163" t="s">
        <v>2385</v>
      </c>
      <c r="D1163" t="s">
        <v>5114</v>
      </c>
      <c r="E1163" t="s">
        <v>2726</v>
      </c>
      <c r="F1163" t="s">
        <v>3889</v>
      </c>
      <c r="G1163" t="s">
        <v>5334</v>
      </c>
      <c r="H1163">
        <v>12375539</v>
      </c>
      <c r="I1163" t="str">
        <f>HYPERLINK("bbg://screens/bbls%20DD%20X1Q6NAE2CM82","BBLS DD X1Q6NAE2CM82")</f>
        <v>BBLS DD X1Q6NAE2CM82</v>
      </c>
    </row>
    <row r="1164" spans="1:9" x14ac:dyDescent="0.25">
      <c r="A1164" t="s">
        <v>5335</v>
      </c>
      <c r="B1164" t="s">
        <v>5336</v>
      </c>
      <c r="C1164" t="s">
        <v>909</v>
      </c>
      <c r="D1164" t="s">
        <v>5337</v>
      </c>
      <c r="E1164" t="s">
        <v>5338</v>
      </c>
      <c r="F1164" t="s">
        <v>5339</v>
      </c>
      <c r="G1164" t="s">
        <v>5340</v>
      </c>
      <c r="H1164">
        <v>9061887</v>
      </c>
      <c r="I1164" t="str">
        <f>HYPERLINK("bbg://screens/bbls%20DD%20X1Q6NAD0SPO2","BBLS DD X1Q6NAD0SPO2")</f>
        <v>BBLS DD X1Q6NAD0SPO2</v>
      </c>
    </row>
    <row r="1165" spans="1:9" x14ac:dyDescent="0.25">
      <c r="A1165" t="s">
        <v>5341</v>
      </c>
      <c r="B1165" t="s">
        <v>5342</v>
      </c>
      <c r="C1165" t="s">
        <v>5343</v>
      </c>
      <c r="E1165" t="s">
        <v>5344</v>
      </c>
      <c r="F1165" t="s">
        <v>5345</v>
      </c>
      <c r="G1165" t="s">
        <v>5346</v>
      </c>
      <c r="H1165">
        <v>27509741</v>
      </c>
      <c r="I1165" t="str">
        <f>HYPERLINK("bbg://screens/bbls%20DD%20X1Q6NAAO5EO2","BBLS DD X1Q6NAAO5EO2")</f>
        <v>BBLS DD X1Q6NAAO5EO2</v>
      </c>
    </row>
    <row r="1166" spans="1:9" x14ac:dyDescent="0.25">
      <c r="A1166" t="s">
        <v>5347</v>
      </c>
      <c r="B1166" t="s">
        <v>5348</v>
      </c>
      <c r="C1166" t="s">
        <v>667</v>
      </c>
      <c r="D1166" t="s">
        <v>5349</v>
      </c>
      <c r="E1166" t="s">
        <v>5350</v>
      </c>
      <c r="F1166" t="s">
        <v>5351</v>
      </c>
      <c r="G1166" t="s">
        <v>5352</v>
      </c>
      <c r="H1166">
        <v>348584</v>
      </c>
      <c r="I1166" t="str">
        <f>HYPERLINK("bbg://screens/bbls%20DD%20X1Q6NAA3PR82","BBLS DD X1Q6NAA3PR82")</f>
        <v>BBLS DD X1Q6NAA3PR82</v>
      </c>
    </row>
    <row r="1167" spans="1:9" x14ac:dyDescent="0.25">
      <c r="A1167" t="s">
        <v>5353</v>
      </c>
      <c r="B1167" t="s">
        <v>5354</v>
      </c>
      <c r="C1167" t="s">
        <v>769</v>
      </c>
      <c r="D1167" t="s">
        <v>5355</v>
      </c>
      <c r="F1167" t="s">
        <v>704</v>
      </c>
      <c r="G1167" t="s">
        <v>5356</v>
      </c>
      <c r="H1167">
        <v>17970997</v>
      </c>
      <c r="I1167" t="str">
        <f>HYPERLINK("bbg://screens/bbls%20DD%20X1Q6NA94A082","BBLS DD X1Q6NA94A082")</f>
        <v>BBLS DD X1Q6NA94A082</v>
      </c>
    </row>
    <row r="1168" spans="1:9" x14ac:dyDescent="0.25">
      <c r="A1168" t="s">
        <v>5357</v>
      </c>
      <c r="B1168" t="s">
        <v>5358</v>
      </c>
      <c r="C1168" t="s">
        <v>1120</v>
      </c>
      <c r="D1168" t="s">
        <v>5359</v>
      </c>
      <c r="E1168" t="s">
        <v>5360</v>
      </c>
      <c r="F1168" t="s">
        <v>5361</v>
      </c>
      <c r="G1168" t="s">
        <v>5362</v>
      </c>
      <c r="H1168">
        <v>9184402</v>
      </c>
      <c r="I1168" t="str">
        <f>HYPERLINK("bbg://screens/bbls%20DD%20X1Q6NA8NE2O2","BBLS DD X1Q6NA8NE2O2")</f>
        <v>BBLS DD X1Q6NA8NE2O2</v>
      </c>
    </row>
    <row r="1169" spans="1:9" x14ac:dyDescent="0.25">
      <c r="A1169" t="s">
        <v>5363</v>
      </c>
      <c r="B1169" t="s">
        <v>5364</v>
      </c>
      <c r="C1169" t="s">
        <v>5365</v>
      </c>
      <c r="E1169" t="s">
        <v>5366</v>
      </c>
      <c r="F1169" t="s">
        <v>5367</v>
      </c>
      <c r="G1169" t="s">
        <v>5368</v>
      </c>
      <c r="H1169">
        <v>45414788</v>
      </c>
      <c r="I1169" t="str">
        <f>HYPERLINK("bbg://screens/bbls%20DD%20X1Q6NA6RC382","BBLS DD X1Q6NA6RC382")</f>
        <v>BBLS DD X1Q6NA6RC382</v>
      </c>
    </row>
    <row r="1170" spans="1:9" x14ac:dyDescent="0.25">
      <c r="A1170" t="s">
        <v>5369</v>
      </c>
      <c r="B1170" t="s">
        <v>5370</v>
      </c>
      <c r="C1170" t="s">
        <v>5371</v>
      </c>
      <c r="D1170" t="s">
        <v>4836</v>
      </c>
      <c r="E1170" t="s">
        <v>5372</v>
      </c>
      <c r="F1170" t="s">
        <v>5373</v>
      </c>
      <c r="G1170" t="s">
        <v>5374</v>
      </c>
      <c r="H1170">
        <v>8063015</v>
      </c>
      <c r="I1170" t="str">
        <f>HYPERLINK("bbg://screens/bbls%20DD%20X1Q6NA0G8N82","BBLS DD X1Q6NA0G8N82")</f>
        <v>BBLS DD X1Q6NA0G8N82</v>
      </c>
    </row>
    <row r="1171" spans="1:9" x14ac:dyDescent="0.25">
      <c r="A1171" t="s">
        <v>5375</v>
      </c>
      <c r="B1171" t="s">
        <v>5376</v>
      </c>
      <c r="C1171" t="s">
        <v>5377</v>
      </c>
      <c r="D1171" t="s">
        <v>5378</v>
      </c>
      <c r="E1171" t="s">
        <v>5379</v>
      </c>
      <c r="F1171" t="s">
        <v>5380</v>
      </c>
      <c r="G1171" t="s">
        <v>5381</v>
      </c>
      <c r="H1171">
        <v>27881928</v>
      </c>
      <c r="I1171" t="str">
        <f>HYPERLINK("bbg://screens/bbls%20DD%20X1Q6N9U7EV82","BBLS DD X1Q6N9U7EV82")</f>
        <v>BBLS DD X1Q6N9U7EV82</v>
      </c>
    </row>
    <row r="1172" spans="1:9" x14ac:dyDescent="0.25">
      <c r="A1172" t="s">
        <v>5382</v>
      </c>
      <c r="B1172" t="s">
        <v>5383</v>
      </c>
      <c r="C1172" t="s">
        <v>368</v>
      </c>
      <c r="D1172" t="s">
        <v>5065</v>
      </c>
      <c r="E1172" t="s">
        <v>5384</v>
      </c>
      <c r="F1172" t="s">
        <v>416</v>
      </c>
      <c r="G1172" t="s">
        <v>5385</v>
      </c>
      <c r="H1172">
        <v>9804289</v>
      </c>
      <c r="I1172" t="str">
        <f>HYPERLINK("bbg://screens/bbls%20DD%20X1Q6N9TAONO2","BBLS DD X1Q6N9TAONO2")</f>
        <v>BBLS DD X1Q6N9TAONO2</v>
      </c>
    </row>
    <row r="1173" spans="1:9" x14ac:dyDescent="0.25">
      <c r="A1173" t="s">
        <v>5386</v>
      </c>
      <c r="B1173" t="s">
        <v>5387</v>
      </c>
      <c r="C1173" t="s">
        <v>1206</v>
      </c>
      <c r="F1173" t="s">
        <v>2993</v>
      </c>
      <c r="G1173" t="s">
        <v>5388</v>
      </c>
      <c r="H1173">
        <v>27217272</v>
      </c>
      <c r="I1173" t="str">
        <f>HYPERLINK("bbg://screens/bbls%20DD%20X1Q6N9MHO1O2","BBLS DD X1Q6N9MHO1O2")</f>
        <v>BBLS DD X1Q6N9MHO1O2</v>
      </c>
    </row>
    <row r="1174" spans="1:9" x14ac:dyDescent="0.25">
      <c r="A1174" t="s">
        <v>5389</v>
      </c>
      <c r="B1174" t="s">
        <v>5390</v>
      </c>
      <c r="C1174" t="s">
        <v>89</v>
      </c>
      <c r="D1174" t="s">
        <v>3687</v>
      </c>
      <c r="E1174" t="s">
        <v>5391</v>
      </c>
      <c r="F1174" t="s">
        <v>5392</v>
      </c>
      <c r="G1174" t="s">
        <v>5393</v>
      </c>
      <c r="H1174">
        <v>11775135</v>
      </c>
      <c r="I1174" t="str">
        <f>HYPERLINK("bbg://screens/bbls%20DD%20X1Q6N9K62G82","BBLS DD X1Q6N9K62G82")</f>
        <v>BBLS DD X1Q6N9K62G82</v>
      </c>
    </row>
    <row r="1175" spans="1:9" x14ac:dyDescent="0.25">
      <c r="A1175" t="s">
        <v>5394</v>
      </c>
      <c r="B1175" t="s">
        <v>5390</v>
      </c>
      <c r="C1175" t="s">
        <v>2185</v>
      </c>
      <c r="D1175" t="s">
        <v>5279</v>
      </c>
      <c r="E1175" t="s">
        <v>5395</v>
      </c>
      <c r="F1175" t="s">
        <v>5396</v>
      </c>
      <c r="G1175" t="s">
        <v>5397</v>
      </c>
      <c r="H1175">
        <v>345339</v>
      </c>
      <c r="I1175" t="str">
        <f>HYPERLINK("bbg://screens/bbls%20DD%20X1Q6N9JP0JO2","BBLS DD X1Q6N9JP0JO2")</f>
        <v>BBLS DD X1Q6N9JP0JO2</v>
      </c>
    </row>
    <row r="1176" spans="1:9" x14ac:dyDescent="0.25">
      <c r="A1176" t="s">
        <v>5398</v>
      </c>
      <c r="B1176" t="s">
        <v>5390</v>
      </c>
      <c r="C1176" t="s">
        <v>1317</v>
      </c>
      <c r="E1176" t="s">
        <v>5399</v>
      </c>
      <c r="F1176" t="s">
        <v>2993</v>
      </c>
      <c r="G1176" t="s">
        <v>5400</v>
      </c>
      <c r="H1176">
        <v>28433057</v>
      </c>
      <c r="I1176" t="str">
        <f>HYPERLINK("bbg://screens/bbls%20DD%20X1Q6N9JSDJ82","BBLS DD X1Q6N9JSDJ82")</f>
        <v>BBLS DD X1Q6N9JSDJ82</v>
      </c>
    </row>
    <row r="1177" spans="1:9" x14ac:dyDescent="0.25">
      <c r="A1177" t="s">
        <v>5401</v>
      </c>
      <c r="B1177" t="s">
        <v>5390</v>
      </c>
      <c r="C1177" t="s">
        <v>2802</v>
      </c>
      <c r="E1177" t="s">
        <v>5402</v>
      </c>
      <c r="F1177" t="s">
        <v>832</v>
      </c>
      <c r="G1177" t="s">
        <v>5403</v>
      </c>
      <c r="H1177">
        <v>9509661</v>
      </c>
      <c r="I1177" t="str">
        <f>HYPERLINK("bbg://screens/bbls%20DD%20X1Q6N9JN5HO2","BBLS DD X1Q6N9JN5HO2")</f>
        <v>BBLS DD X1Q6N9JN5HO2</v>
      </c>
    </row>
    <row r="1178" spans="1:9" x14ac:dyDescent="0.25">
      <c r="A1178" t="s">
        <v>5404</v>
      </c>
      <c r="B1178" t="s">
        <v>5405</v>
      </c>
      <c r="C1178" t="s">
        <v>1158</v>
      </c>
      <c r="E1178" t="s">
        <v>5406</v>
      </c>
      <c r="F1178" t="s">
        <v>5407</v>
      </c>
      <c r="G1178" t="s">
        <v>5408</v>
      </c>
      <c r="H1178">
        <v>1183529</v>
      </c>
      <c r="I1178" t="str">
        <f>HYPERLINK("bbg://screens/bbls%20DD%20X1Q6N9LLI9O2","BBLS DD X1Q6N9LLI9O2")</f>
        <v>BBLS DD X1Q6N9LLI9O2</v>
      </c>
    </row>
    <row r="1179" spans="1:9" x14ac:dyDescent="0.25">
      <c r="A1179" t="s">
        <v>5409</v>
      </c>
      <c r="B1179" t="s">
        <v>5410</v>
      </c>
      <c r="C1179" t="s">
        <v>5411</v>
      </c>
      <c r="D1179" t="s">
        <v>5093</v>
      </c>
      <c r="E1179" t="s">
        <v>5412</v>
      </c>
      <c r="F1179" t="s">
        <v>5413</v>
      </c>
      <c r="G1179" t="s">
        <v>5414</v>
      </c>
      <c r="H1179">
        <v>101769</v>
      </c>
      <c r="I1179" t="str">
        <f>HYPERLINK("bbg://screens/bbls%20DD%20X1Q6N9HBHQO2","BBLS DD X1Q6N9HBHQO2")</f>
        <v>BBLS DD X1Q6N9HBHQO2</v>
      </c>
    </row>
    <row r="1180" spans="1:9" x14ac:dyDescent="0.25">
      <c r="A1180" t="s">
        <v>5415</v>
      </c>
      <c r="B1180" t="s">
        <v>5410</v>
      </c>
      <c r="C1180" t="s">
        <v>479</v>
      </c>
      <c r="D1180" t="s">
        <v>5416</v>
      </c>
      <c r="E1180" t="s">
        <v>5417</v>
      </c>
      <c r="F1180" t="s">
        <v>5418</v>
      </c>
      <c r="G1180" t="s">
        <v>5419</v>
      </c>
      <c r="H1180">
        <v>38301017</v>
      </c>
      <c r="I1180" t="str">
        <f>HYPERLINK("bbg://screens/bbls%20DD%20X1Q6N9HDK2O2","BBLS DD X1Q6N9HDK2O2")</f>
        <v>BBLS DD X1Q6N9HDK2O2</v>
      </c>
    </row>
    <row r="1181" spans="1:9" x14ac:dyDescent="0.25">
      <c r="A1181" t="s">
        <v>5420</v>
      </c>
      <c r="B1181" t="s">
        <v>5421</v>
      </c>
      <c r="C1181" t="s">
        <v>1120</v>
      </c>
      <c r="D1181" t="s">
        <v>5422</v>
      </c>
      <c r="E1181" t="s">
        <v>5423</v>
      </c>
      <c r="F1181" t="s">
        <v>5424</v>
      </c>
      <c r="G1181" t="s">
        <v>5425</v>
      </c>
      <c r="H1181">
        <v>103977</v>
      </c>
      <c r="I1181" t="str">
        <f>HYPERLINK("bbg://screens/bbls%20DD%20X1Q6N9H2S5O2","BBLS DD X1Q6N9H2S5O2")</f>
        <v>BBLS DD X1Q6N9H2S5O2</v>
      </c>
    </row>
    <row r="1182" spans="1:9" x14ac:dyDescent="0.25">
      <c r="A1182" t="s">
        <v>5426</v>
      </c>
      <c r="B1182" t="s">
        <v>5427</v>
      </c>
      <c r="C1182" t="s">
        <v>5081</v>
      </c>
      <c r="D1182" t="s">
        <v>5428</v>
      </c>
      <c r="E1182" t="s">
        <v>5429</v>
      </c>
      <c r="F1182" t="s">
        <v>5430</v>
      </c>
      <c r="G1182" t="s">
        <v>5431</v>
      </c>
      <c r="H1182">
        <v>11935978</v>
      </c>
      <c r="I1182" t="str">
        <f>HYPERLINK("bbg://screens/bbls%20DD%20X1Q6N9G4R7O2","BBLS DD X1Q6N9G4R7O2")</f>
        <v>BBLS DD X1Q6N9G4R7O2</v>
      </c>
    </row>
    <row r="1183" spans="1:9" x14ac:dyDescent="0.25">
      <c r="A1183" t="s">
        <v>5432</v>
      </c>
      <c r="B1183" t="s">
        <v>5433</v>
      </c>
      <c r="C1183" t="s">
        <v>909</v>
      </c>
      <c r="D1183" t="s">
        <v>5016</v>
      </c>
      <c r="E1183" t="s">
        <v>5434</v>
      </c>
      <c r="F1183" t="s">
        <v>5435</v>
      </c>
      <c r="G1183" t="s">
        <v>5436</v>
      </c>
      <c r="H1183">
        <v>196734</v>
      </c>
      <c r="I1183" t="str">
        <f>HYPERLINK("bbg://screens/bbls%20DD%20X1Q6N9FPCT82","BBLS DD X1Q6N9FPCT82")</f>
        <v>BBLS DD X1Q6N9FPCT82</v>
      </c>
    </row>
    <row r="1184" spans="1:9" x14ac:dyDescent="0.25">
      <c r="A1184" t="s">
        <v>5437</v>
      </c>
      <c r="B1184" t="s">
        <v>5438</v>
      </c>
      <c r="C1184" t="s">
        <v>1275</v>
      </c>
      <c r="D1184" t="s">
        <v>5439</v>
      </c>
      <c r="E1184" t="s">
        <v>5440</v>
      </c>
      <c r="F1184" t="s">
        <v>5441</v>
      </c>
      <c r="G1184" t="s">
        <v>5442</v>
      </c>
      <c r="H1184">
        <v>8779786</v>
      </c>
      <c r="I1184" t="str">
        <f>HYPERLINK("bbg://screens/bbls%20DD%20X1Q6N9FHH1O2","BBLS DD X1Q6N9FHH1O2")</f>
        <v>BBLS DD X1Q6N9FHH1O2</v>
      </c>
    </row>
    <row r="1185" spans="1:9" x14ac:dyDescent="0.25">
      <c r="A1185" t="s">
        <v>5443</v>
      </c>
      <c r="B1185" t="s">
        <v>5444</v>
      </c>
      <c r="C1185" t="s">
        <v>864</v>
      </c>
      <c r="E1185" t="s">
        <v>5445</v>
      </c>
      <c r="F1185" t="s">
        <v>5446</v>
      </c>
      <c r="G1185" t="s">
        <v>5447</v>
      </c>
      <c r="H1185">
        <v>10829835</v>
      </c>
      <c r="I1185" t="str">
        <f>HYPERLINK("bbg://screens/bbls%20DD%20X1Q6N9D95I82","BBLS DD X1Q6N9D95I82")</f>
        <v>BBLS DD X1Q6N9D95I82</v>
      </c>
    </row>
    <row r="1186" spans="1:9" x14ac:dyDescent="0.25">
      <c r="A1186" t="s">
        <v>5448</v>
      </c>
      <c r="B1186" t="s">
        <v>5449</v>
      </c>
      <c r="C1186" t="s">
        <v>959</v>
      </c>
      <c r="D1186" t="s">
        <v>5354</v>
      </c>
      <c r="F1186" t="s">
        <v>5450</v>
      </c>
      <c r="G1186" t="s">
        <v>5451</v>
      </c>
      <c r="H1186">
        <v>970428</v>
      </c>
      <c r="I1186" t="str">
        <f>HYPERLINK("bbg://screens/bbls%20DD%20X1Q6N94QQ3O2","BBLS DD X1Q6N94QQ3O2")</f>
        <v>BBLS DD X1Q6N94QQ3O2</v>
      </c>
    </row>
    <row r="1187" spans="1:9" x14ac:dyDescent="0.25">
      <c r="A1187" t="s">
        <v>5452</v>
      </c>
      <c r="B1187" t="s">
        <v>5453</v>
      </c>
      <c r="C1187" t="s">
        <v>414</v>
      </c>
      <c r="D1187" t="s">
        <v>5454</v>
      </c>
      <c r="E1187" t="s">
        <v>5455</v>
      </c>
      <c r="F1187" t="s">
        <v>5456</v>
      </c>
      <c r="G1187" t="s">
        <v>5457</v>
      </c>
      <c r="H1187">
        <v>44565597</v>
      </c>
      <c r="I1187" t="str">
        <f>HYPERLINK("bbg://screens/bbls%20DD%20X1Q6N92FUU82","BBLS DD X1Q6N92FUU82")</f>
        <v>BBLS DD X1Q6N92FUU82</v>
      </c>
    </row>
    <row r="1188" spans="1:9" x14ac:dyDescent="0.25">
      <c r="A1188" t="s">
        <v>5458</v>
      </c>
      <c r="B1188" t="s">
        <v>5459</v>
      </c>
      <c r="C1188" t="s">
        <v>5460</v>
      </c>
      <c r="D1188" t="s">
        <v>5461</v>
      </c>
      <c r="E1188" t="s">
        <v>5462</v>
      </c>
      <c r="F1188" t="s">
        <v>1331</v>
      </c>
      <c r="G1188" t="s">
        <v>5463</v>
      </c>
      <c r="H1188">
        <v>16732240</v>
      </c>
      <c r="I1188" t="str">
        <f>HYPERLINK("bbg://screens/bbls%20DD%20X1Q6N90DTI82","BBLS DD X1Q6N90DTI82")</f>
        <v>BBLS DD X1Q6N90DTI82</v>
      </c>
    </row>
    <row r="1189" spans="1:9" x14ac:dyDescent="0.25">
      <c r="A1189" t="s">
        <v>5464</v>
      </c>
      <c r="B1189" t="s">
        <v>5465</v>
      </c>
      <c r="C1189" t="s">
        <v>1325</v>
      </c>
      <c r="D1189" t="s">
        <v>5138</v>
      </c>
      <c r="E1189" t="s">
        <v>158</v>
      </c>
      <c r="F1189" t="s">
        <v>5466</v>
      </c>
      <c r="G1189" t="s">
        <v>5467</v>
      </c>
      <c r="H1189">
        <v>101438</v>
      </c>
      <c r="I1189" t="str">
        <f>HYPERLINK("bbg://screens/bbls%20DD%20X1Q6N8UJVCO2","BBLS DD X1Q6N8UJVCO2")</f>
        <v>BBLS DD X1Q6N8UJVCO2</v>
      </c>
    </row>
    <row r="1190" spans="1:9" x14ac:dyDescent="0.25">
      <c r="A1190" t="s">
        <v>5468</v>
      </c>
      <c r="B1190" t="s">
        <v>5469</v>
      </c>
      <c r="C1190" t="s">
        <v>250</v>
      </c>
      <c r="E1190" t="s">
        <v>5470</v>
      </c>
      <c r="F1190" t="s">
        <v>5471</v>
      </c>
      <c r="G1190" t="s">
        <v>5472</v>
      </c>
      <c r="H1190">
        <v>102663</v>
      </c>
      <c r="I1190" t="str">
        <f>HYPERLINK("bbg://screens/bbls%20DD%20X1Q6N8TIG882","BBLS DD X1Q6N8TIG882")</f>
        <v>BBLS DD X1Q6N8TIG882</v>
      </c>
    </row>
    <row r="1191" spans="1:9" x14ac:dyDescent="0.25">
      <c r="A1191" t="s">
        <v>5473</v>
      </c>
      <c r="B1191" t="s">
        <v>5474</v>
      </c>
      <c r="C1191" t="s">
        <v>11</v>
      </c>
      <c r="E1191" t="s">
        <v>5475</v>
      </c>
      <c r="F1191" t="s">
        <v>5476</v>
      </c>
      <c r="G1191" t="s">
        <v>5477</v>
      </c>
      <c r="H1191">
        <v>44352305</v>
      </c>
      <c r="I1191" t="str">
        <f>HYPERLINK("bbg://screens/bbls%20DD%20X1Q6N8SD9HO2","BBLS DD X1Q6N8SD9HO2")</f>
        <v>BBLS DD X1Q6N8SD9HO2</v>
      </c>
    </row>
    <row r="1192" spans="1:9" x14ac:dyDescent="0.25">
      <c r="A1192" t="s">
        <v>5478</v>
      </c>
      <c r="B1192" t="s">
        <v>5479</v>
      </c>
      <c r="C1192" t="s">
        <v>15</v>
      </c>
      <c r="E1192" t="s">
        <v>5480</v>
      </c>
      <c r="F1192" t="s">
        <v>5481</v>
      </c>
      <c r="G1192" t="s">
        <v>5482</v>
      </c>
      <c r="H1192">
        <v>44110029</v>
      </c>
      <c r="I1192" t="str">
        <f>HYPERLINK("bbg://screens/bbls%20DD%20X1Q6N8MVNA82","BBLS DD X1Q6N8MVNA82")</f>
        <v>BBLS DD X1Q6N8MVNA82</v>
      </c>
    </row>
    <row r="1193" spans="1:9" x14ac:dyDescent="0.25">
      <c r="A1193" t="s">
        <v>5483</v>
      </c>
      <c r="B1193" t="s">
        <v>5484</v>
      </c>
      <c r="C1193" t="s">
        <v>4133</v>
      </c>
      <c r="D1193" t="s">
        <v>5016</v>
      </c>
      <c r="E1193" t="s">
        <v>5485</v>
      </c>
      <c r="F1193" t="s">
        <v>5486</v>
      </c>
      <c r="G1193" t="s">
        <v>5487</v>
      </c>
      <c r="H1193">
        <v>107926</v>
      </c>
      <c r="I1193" t="str">
        <f>HYPERLINK("bbg://screens/bbls%20DD%20X1Q6N8KE8M82","BBLS DD X1Q6N8KE8M82")</f>
        <v>BBLS DD X1Q6N8KE8M82</v>
      </c>
    </row>
    <row r="1194" spans="1:9" x14ac:dyDescent="0.25">
      <c r="A1194" t="s">
        <v>5488</v>
      </c>
      <c r="B1194" t="s">
        <v>5484</v>
      </c>
      <c r="C1194" t="s">
        <v>5489</v>
      </c>
      <c r="D1194" t="s">
        <v>5490</v>
      </c>
      <c r="E1194" t="s">
        <v>5491</v>
      </c>
      <c r="F1194" t="s">
        <v>5492</v>
      </c>
      <c r="G1194" t="s">
        <v>5493</v>
      </c>
      <c r="H1194">
        <v>210065</v>
      </c>
      <c r="I1194" t="str">
        <f>HYPERLINK("bbg://screens/bbls%20DD%20X1Q6N8K486O2","BBLS DD X1Q6N8K486O2")</f>
        <v>BBLS DD X1Q6N8K486O2</v>
      </c>
    </row>
    <row r="1195" spans="1:9" x14ac:dyDescent="0.25">
      <c r="A1195" t="s">
        <v>5494</v>
      </c>
      <c r="B1195" t="s">
        <v>5495</v>
      </c>
      <c r="C1195" t="s">
        <v>5496</v>
      </c>
      <c r="D1195" t="s">
        <v>5279</v>
      </c>
      <c r="E1195" t="s">
        <v>5497</v>
      </c>
      <c r="F1195" t="s">
        <v>5498</v>
      </c>
      <c r="G1195" t="s">
        <v>5499</v>
      </c>
      <c r="H1195">
        <v>27538054</v>
      </c>
      <c r="I1195" t="str">
        <f>HYPERLINK("bbg://screens/bbls%20DD%20X1Q6N8HV3U82","BBLS DD X1Q6N8HV3U82")</f>
        <v>BBLS DD X1Q6N8HV3U82</v>
      </c>
    </row>
    <row r="1196" spans="1:9" x14ac:dyDescent="0.25">
      <c r="A1196" t="s">
        <v>5500</v>
      </c>
      <c r="B1196" t="s">
        <v>5501</v>
      </c>
      <c r="C1196" t="s">
        <v>51</v>
      </c>
      <c r="D1196" t="s">
        <v>5502</v>
      </c>
      <c r="E1196" t="s">
        <v>5503</v>
      </c>
      <c r="F1196" t="s">
        <v>5504</v>
      </c>
      <c r="G1196" t="s">
        <v>5505</v>
      </c>
      <c r="H1196">
        <v>44000058</v>
      </c>
      <c r="I1196" t="str">
        <f>HYPERLINK("bbg://screens/bbls%20DD%20X1Q6N8HN3282","BBLS DD X1Q6N8HN3282")</f>
        <v>BBLS DD X1Q6N8HN3282</v>
      </c>
    </row>
    <row r="1197" spans="1:9" x14ac:dyDescent="0.25">
      <c r="A1197" t="s">
        <v>5506</v>
      </c>
      <c r="B1197" t="s">
        <v>5507</v>
      </c>
      <c r="C1197" t="s">
        <v>5508</v>
      </c>
      <c r="E1197" t="s">
        <v>5509</v>
      </c>
      <c r="F1197" t="s">
        <v>5510</v>
      </c>
      <c r="G1197" t="s">
        <v>5511</v>
      </c>
      <c r="H1197">
        <v>21477320</v>
      </c>
      <c r="I1197" t="str">
        <f>HYPERLINK("bbg://screens/bbls%20DD%20X1Q6N8BG78O2","BBLS DD X1Q6N8BG78O2")</f>
        <v>BBLS DD X1Q6N8BG78O2</v>
      </c>
    </row>
    <row r="1198" spans="1:9" x14ac:dyDescent="0.25">
      <c r="A1198" t="s">
        <v>5512</v>
      </c>
      <c r="B1198" t="s">
        <v>5513</v>
      </c>
      <c r="C1198" t="s">
        <v>15</v>
      </c>
      <c r="D1198" t="s">
        <v>5514</v>
      </c>
      <c r="E1198" t="s">
        <v>5515</v>
      </c>
      <c r="F1198" t="s">
        <v>5516</v>
      </c>
      <c r="G1198" t="s">
        <v>5517</v>
      </c>
      <c r="H1198">
        <v>43756872</v>
      </c>
      <c r="I1198" t="str">
        <f>HYPERLINK("bbg://screens/bbls%20DD%20X1Q6N8987782","BBLS DD X1Q6N8987782")</f>
        <v>BBLS DD X1Q6N8987782</v>
      </c>
    </row>
    <row r="1199" spans="1:9" x14ac:dyDescent="0.25">
      <c r="A1199" t="s">
        <v>5518</v>
      </c>
      <c r="B1199" t="s">
        <v>5519</v>
      </c>
      <c r="C1199" t="s">
        <v>5520</v>
      </c>
      <c r="E1199" t="s">
        <v>555</v>
      </c>
      <c r="F1199" t="s">
        <v>934</v>
      </c>
      <c r="G1199" t="s">
        <v>5521</v>
      </c>
      <c r="H1199">
        <v>43650172</v>
      </c>
      <c r="I1199" t="str">
        <f>HYPERLINK("bbg://screens/bbls%20DD%20X1Q6N84CBS82","BBLS DD X1Q6N84CBS82")</f>
        <v>BBLS DD X1Q6N84CBS82</v>
      </c>
    </row>
    <row r="1200" spans="1:9" x14ac:dyDescent="0.25">
      <c r="A1200" t="s">
        <v>5522</v>
      </c>
      <c r="B1200" t="s">
        <v>5523</v>
      </c>
      <c r="C1200" t="s">
        <v>5524</v>
      </c>
      <c r="G1200" t="s">
        <v>5525</v>
      </c>
      <c r="H1200">
        <v>15658345</v>
      </c>
      <c r="I1200" t="str">
        <f>HYPERLINK("bbg://screens/bbls%20DD%20X1Q6N827LOO2","BBLS DD X1Q6N827LOO2")</f>
        <v>BBLS DD X1Q6N827LOO2</v>
      </c>
    </row>
    <row r="1201" spans="1:9" x14ac:dyDescent="0.25">
      <c r="A1201" t="s">
        <v>5526</v>
      </c>
      <c r="B1201" t="s">
        <v>5527</v>
      </c>
      <c r="C1201" t="s">
        <v>1206</v>
      </c>
      <c r="E1201" t="s">
        <v>5528</v>
      </c>
      <c r="F1201" t="s">
        <v>4563</v>
      </c>
      <c r="G1201" t="s">
        <v>5529</v>
      </c>
      <c r="H1201">
        <v>43514193</v>
      </c>
      <c r="I1201" t="str">
        <f>HYPERLINK("bbg://screens/bbls%20DD%20X1Q6N808JP82","BBLS DD X1Q6N808JP82")</f>
        <v>BBLS DD X1Q6N808JP82</v>
      </c>
    </row>
    <row r="1202" spans="1:9" x14ac:dyDescent="0.25">
      <c r="A1202" t="s">
        <v>5530</v>
      </c>
      <c r="B1202" t="s">
        <v>5531</v>
      </c>
      <c r="C1202" t="s">
        <v>192</v>
      </c>
      <c r="D1202" t="s">
        <v>5532</v>
      </c>
      <c r="E1202" t="s">
        <v>5533</v>
      </c>
      <c r="F1202" t="s">
        <v>5534</v>
      </c>
      <c r="G1202" t="s">
        <v>5535</v>
      </c>
      <c r="H1202">
        <v>915775</v>
      </c>
      <c r="I1202" t="str">
        <f>HYPERLINK("bbg://screens/bbls%20DD%20X1Q6N7LC6E82","BBLS DD X1Q6N7LC6E82")</f>
        <v>BBLS DD X1Q6N7LC6E82</v>
      </c>
    </row>
    <row r="1203" spans="1:9" x14ac:dyDescent="0.25">
      <c r="A1203" t="s">
        <v>5536</v>
      </c>
      <c r="B1203" t="s">
        <v>5537</v>
      </c>
      <c r="C1203" t="s">
        <v>348</v>
      </c>
      <c r="D1203" t="s">
        <v>5538</v>
      </c>
      <c r="E1203" t="s">
        <v>5539</v>
      </c>
      <c r="F1203" t="s">
        <v>5540</v>
      </c>
      <c r="G1203" t="s">
        <v>5541</v>
      </c>
      <c r="H1203">
        <v>20495254</v>
      </c>
      <c r="I1203" t="str">
        <f>HYPERLINK("bbg://screens/bbls%20DD%20X1Q6N7LC6CO2","BBLS DD X1Q6N7LC6CO2")</f>
        <v>BBLS DD X1Q6N7LC6CO2</v>
      </c>
    </row>
    <row r="1204" spans="1:9" x14ac:dyDescent="0.25">
      <c r="A1204" t="s">
        <v>5542</v>
      </c>
      <c r="B1204" t="s">
        <v>5543</v>
      </c>
      <c r="C1204" t="s">
        <v>5544</v>
      </c>
      <c r="D1204" t="s">
        <v>5545</v>
      </c>
      <c r="E1204" t="s">
        <v>5546</v>
      </c>
      <c r="F1204" t="s">
        <v>5547</v>
      </c>
      <c r="G1204" t="s">
        <v>5548</v>
      </c>
      <c r="H1204">
        <v>179262</v>
      </c>
      <c r="I1204" t="str">
        <f>HYPERLINK("bbg://screens/bbls%20DD%20X1Q6N7IAPAO2","BBLS DD X1Q6N7IAPAO2")</f>
        <v>BBLS DD X1Q6N7IAPAO2</v>
      </c>
    </row>
    <row r="1205" spans="1:9" x14ac:dyDescent="0.25">
      <c r="A1205" t="s">
        <v>5549</v>
      </c>
      <c r="B1205" t="s">
        <v>5550</v>
      </c>
      <c r="C1205" t="s">
        <v>881</v>
      </c>
      <c r="E1205" t="s">
        <v>5551</v>
      </c>
      <c r="F1205" t="s">
        <v>5552</v>
      </c>
      <c r="G1205" t="s">
        <v>5553</v>
      </c>
      <c r="H1205">
        <v>9256389</v>
      </c>
      <c r="I1205" t="str">
        <f>HYPERLINK("bbg://screens/bbls%20DD%20X1Q6N7HF3N82","BBLS DD X1Q6N7HF3N82")</f>
        <v>BBLS DD X1Q6N7HF3N82</v>
      </c>
    </row>
    <row r="1206" spans="1:9" x14ac:dyDescent="0.25">
      <c r="A1206" t="s">
        <v>5554</v>
      </c>
      <c r="B1206" t="s">
        <v>5555</v>
      </c>
      <c r="C1206" t="s">
        <v>5556</v>
      </c>
      <c r="D1206" t="s">
        <v>4484</v>
      </c>
      <c r="E1206" t="s">
        <v>5557</v>
      </c>
      <c r="F1206" t="s">
        <v>5558</v>
      </c>
      <c r="G1206" t="s">
        <v>5559</v>
      </c>
      <c r="H1206">
        <v>15338881</v>
      </c>
      <c r="I1206" t="str">
        <f>HYPERLINK("bbg://screens/bbls%20DD%20X1Q6N7EVRN82","BBLS DD X1Q6N7EVRN82")</f>
        <v>BBLS DD X1Q6N7EVRN82</v>
      </c>
    </row>
    <row r="1207" spans="1:9" x14ac:dyDescent="0.25">
      <c r="A1207" t="s">
        <v>5560</v>
      </c>
      <c r="B1207" t="s">
        <v>5561</v>
      </c>
      <c r="C1207" t="s">
        <v>3933</v>
      </c>
      <c r="D1207" t="s">
        <v>5562</v>
      </c>
      <c r="G1207" t="s">
        <v>5563</v>
      </c>
      <c r="H1207">
        <v>42882979</v>
      </c>
      <c r="I1207" t="str">
        <f>HYPERLINK("bbg://screens/bbls%20DD%20X1Q6N7CBM5O2","BBLS DD X1Q6N7CBM5O2")</f>
        <v>BBLS DD X1Q6N7CBM5O2</v>
      </c>
    </row>
    <row r="1208" spans="1:9" x14ac:dyDescent="0.25">
      <c r="A1208" t="s">
        <v>5564</v>
      </c>
      <c r="B1208" t="s">
        <v>5561</v>
      </c>
      <c r="C1208" t="s">
        <v>5565</v>
      </c>
      <c r="E1208" t="s">
        <v>5566</v>
      </c>
      <c r="F1208" t="s">
        <v>4489</v>
      </c>
      <c r="G1208" t="s">
        <v>5567</v>
      </c>
      <c r="H1208">
        <v>11948431</v>
      </c>
      <c r="I1208" t="str">
        <f>HYPERLINK("bbg://screens/bbls%20DD%20X1Q6N7CBM782","BBLS DD X1Q6N7CBM782")</f>
        <v>BBLS DD X1Q6N7CBM782</v>
      </c>
    </row>
    <row r="1209" spans="1:9" x14ac:dyDescent="0.25">
      <c r="A1209" t="s">
        <v>5568</v>
      </c>
      <c r="B1209" t="s">
        <v>5561</v>
      </c>
      <c r="C1209" t="s">
        <v>2016</v>
      </c>
      <c r="D1209" t="s">
        <v>5569</v>
      </c>
      <c r="E1209" t="s">
        <v>5570</v>
      </c>
      <c r="F1209" t="s">
        <v>5571</v>
      </c>
      <c r="G1209" t="s">
        <v>5572</v>
      </c>
      <c r="H1209">
        <v>20959980</v>
      </c>
      <c r="I1209" t="str">
        <f>HYPERLINK("bbg://screens/bbls%20DD%20X1Q6N7CHLAO2","BBLS DD X1Q6N7CHLAO2")</f>
        <v>BBLS DD X1Q6N7CHLAO2</v>
      </c>
    </row>
    <row r="1210" spans="1:9" x14ac:dyDescent="0.25">
      <c r="A1210" t="s">
        <v>5573</v>
      </c>
      <c r="B1210" t="s">
        <v>5574</v>
      </c>
      <c r="C1210" t="s">
        <v>2683</v>
      </c>
      <c r="D1210" t="s">
        <v>5575</v>
      </c>
      <c r="E1210" t="s">
        <v>5576</v>
      </c>
      <c r="F1210" t="s">
        <v>5577</v>
      </c>
      <c r="G1210" t="s">
        <v>5578</v>
      </c>
      <c r="H1210">
        <v>22204411</v>
      </c>
      <c r="I1210" t="str">
        <f>HYPERLINK("bbg://screens/bbls%20DD%20X1Q6N7ACEE82","BBLS DD X1Q6N7ACEE82")</f>
        <v>BBLS DD X1Q6N7ACEE82</v>
      </c>
    </row>
    <row r="1211" spans="1:9" x14ac:dyDescent="0.25">
      <c r="A1211" t="s">
        <v>5579</v>
      </c>
      <c r="B1211" t="s">
        <v>5574</v>
      </c>
      <c r="C1211" t="s">
        <v>1163</v>
      </c>
      <c r="D1211" t="s">
        <v>5580</v>
      </c>
      <c r="G1211" t="s">
        <v>5581</v>
      </c>
      <c r="H1211">
        <v>50550450</v>
      </c>
      <c r="I1211" t="str">
        <f>HYPERLINK("bbg://screens/bbls%20DD%20X1Q6L9VBSKO2","BBLS DD X1Q6L9VBSKO2")</f>
        <v>BBLS DD X1Q6L9VBSKO2</v>
      </c>
    </row>
    <row r="1212" spans="1:9" x14ac:dyDescent="0.25">
      <c r="A1212" t="s">
        <v>5582</v>
      </c>
      <c r="B1212" t="s">
        <v>5583</v>
      </c>
      <c r="C1212" t="s">
        <v>5584</v>
      </c>
      <c r="D1212" t="s">
        <v>5585</v>
      </c>
      <c r="E1212" t="s">
        <v>5586</v>
      </c>
      <c r="F1212" t="s">
        <v>5587</v>
      </c>
      <c r="G1212" t="s">
        <v>5588</v>
      </c>
      <c r="H1212">
        <v>148429</v>
      </c>
      <c r="I1212" t="str">
        <f>HYPERLINK("bbg://screens/bbls%20DD%20X1Q6N78S7F82","BBLS DD X1Q6N78S7F82")</f>
        <v>BBLS DD X1Q6N78S7F82</v>
      </c>
    </row>
    <row r="1213" spans="1:9" x14ac:dyDescent="0.25">
      <c r="A1213" t="s">
        <v>5589</v>
      </c>
      <c r="B1213" t="s">
        <v>5590</v>
      </c>
      <c r="C1213" t="s">
        <v>769</v>
      </c>
      <c r="E1213" t="s">
        <v>4406</v>
      </c>
      <c r="F1213" t="s">
        <v>5591</v>
      </c>
      <c r="G1213" t="s">
        <v>5592</v>
      </c>
      <c r="H1213">
        <v>17872230</v>
      </c>
      <c r="I1213" t="str">
        <f>HYPERLINK("bbg://screens/bbls%20DD%20X1Q6N78L8882","BBLS DD X1Q6N78L8882")</f>
        <v>BBLS DD X1Q6N78L8882</v>
      </c>
    </row>
    <row r="1214" spans="1:9" x14ac:dyDescent="0.25">
      <c r="A1214" t="s">
        <v>5593</v>
      </c>
      <c r="B1214" t="s">
        <v>5594</v>
      </c>
      <c r="C1214" t="s">
        <v>5595</v>
      </c>
      <c r="D1214" t="s">
        <v>5596</v>
      </c>
      <c r="E1214" t="s">
        <v>5597</v>
      </c>
      <c r="F1214" t="s">
        <v>5598</v>
      </c>
      <c r="G1214" t="s">
        <v>5599</v>
      </c>
      <c r="H1214">
        <v>11233264</v>
      </c>
      <c r="I1214" t="str">
        <f>HYPERLINK("bbg://screens/bbls%20DD%20X1Q6N75R70O2","BBLS DD X1Q6N75R70O2")</f>
        <v>BBLS DD X1Q6N75R70O2</v>
      </c>
    </row>
    <row r="1215" spans="1:9" x14ac:dyDescent="0.25">
      <c r="A1215" t="s">
        <v>5600</v>
      </c>
      <c r="B1215" t="s">
        <v>5601</v>
      </c>
      <c r="C1215" t="s">
        <v>1317</v>
      </c>
      <c r="D1215" t="s">
        <v>5602</v>
      </c>
      <c r="E1215" t="s">
        <v>5603</v>
      </c>
      <c r="F1215" t="s">
        <v>5604</v>
      </c>
      <c r="G1215" t="s">
        <v>5605</v>
      </c>
      <c r="H1215">
        <v>42598163</v>
      </c>
      <c r="I1215" t="str">
        <f>HYPERLINK("bbg://screens/bbls%20DD%20X1Q6N73VPJ82","BBLS DD X1Q6N73VPJ82")</f>
        <v>BBLS DD X1Q6N73VPJ82</v>
      </c>
    </row>
    <row r="1216" spans="1:9" x14ac:dyDescent="0.25">
      <c r="A1216" t="s">
        <v>5606</v>
      </c>
      <c r="B1216" t="s">
        <v>5607</v>
      </c>
      <c r="C1216" t="s">
        <v>709</v>
      </c>
      <c r="D1216" t="s">
        <v>5049</v>
      </c>
      <c r="F1216" t="s">
        <v>5608</v>
      </c>
      <c r="G1216" t="s">
        <v>5609</v>
      </c>
      <c r="H1216">
        <v>20067876</v>
      </c>
      <c r="I1216" t="str">
        <f>HYPERLINK("bbg://screens/bbls%20DD%20X1Q6N73L4DO2","BBLS DD X1Q6N73L4DO2")</f>
        <v>BBLS DD X1Q6N73L4DO2</v>
      </c>
    </row>
    <row r="1217" spans="1:9" x14ac:dyDescent="0.25">
      <c r="A1217" t="s">
        <v>5610</v>
      </c>
      <c r="B1217" t="s">
        <v>5611</v>
      </c>
      <c r="C1217" t="s">
        <v>5612</v>
      </c>
      <c r="D1217" t="s">
        <v>5613</v>
      </c>
      <c r="F1217" t="s">
        <v>5614</v>
      </c>
      <c r="G1217" t="s">
        <v>5615</v>
      </c>
      <c r="H1217">
        <v>13717388</v>
      </c>
      <c r="I1217" t="str">
        <f>HYPERLINK("bbg://screens/bbls%20DD%20X1Q6N6V2LO82","BBLS DD X1Q6N6V2LO82")</f>
        <v>BBLS DD X1Q6N6V2LO82</v>
      </c>
    </row>
    <row r="1218" spans="1:9" x14ac:dyDescent="0.25">
      <c r="A1218" t="s">
        <v>5616</v>
      </c>
      <c r="B1218" t="s">
        <v>5617</v>
      </c>
      <c r="C1218" t="s">
        <v>177</v>
      </c>
      <c r="D1218" t="s">
        <v>4825</v>
      </c>
      <c r="E1218" t="s">
        <v>5618</v>
      </c>
      <c r="F1218" t="s">
        <v>5619</v>
      </c>
      <c r="G1218" t="s">
        <v>5620</v>
      </c>
      <c r="H1218">
        <v>302405</v>
      </c>
      <c r="I1218" t="str">
        <f>HYPERLINK("bbg://screens/bbls%20DD%20X1Q6N6SFKJ82","BBLS DD X1Q6N6SFKJ82")</f>
        <v>BBLS DD X1Q6N6SFKJ82</v>
      </c>
    </row>
    <row r="1219" spans="1:9" x14ac:dyDescent="0.25">
      <c r="A1219" t="s">
        <v>5621</v>
      </c>
      <c r="B1219" t="s">
        <v>5622</v>
      </c>
      <c r="C1219" t="s">
        <v>473</v>
      </c>
      <c r="D1219" t="s">
        <v>5623</v>
      </c>
      <c r="E1219" t="s">
        <v>5624</v>
      </c>
      <c r="F1219" t="s">
        <v>112</v>
      </c>
      <c r="G1219" t="s">
        <v>5625</v>
      </c>
      <c r="H1219">
        <v>7921786</v>
      </c>
      <c r="I1219" t="str">
        <f>HYPERLINK("bbg://screens/bbls%20DD%20X1Q6N6RNGEO2","BBLS DD X1Q6N6RNGEO2")</f>
        <v>BBLS DD X1Q6N6RNGEO2</v>
      </c>
    </row>
    <row r="1220" spans="1:9" x14ac:dyDescent="0.25">
      <c r="A1220" t="s">
        <v>5626</v>
      </c>
      <c r="B1220" t="s">
        <v>5627</v>
      </c>
      <c r="C1220" t="s">
        <v>5628</v>
      </c>
      <c r="D1220" t="s">
        <v>5629</v>
      </c>
      <c r="E1220" t="s">
        <v>5630</v>
      </c>
      <c r="F1220" t="s">
        <v>5631</v>
      </c>
      <c r="G1220" t="s">
        <v>5632</v>
      </c>
      <c r="H1220">
        <v>20000885</v>
      </c>
      <c r="I1220" t="str">
        <f>HYPERLINK("bbg://screens/bbls%20DD%20X1Q6N6NLD882","BBLS DD X1Q6N6NLD882")</f>
        <v>BBLS DD X1Q6N6NLD882</v>
      </c>
    </row>
    <row r="1221" spans="1:9" x14ac:dyDescent="0.25">
      <c r="A1221" t="s">
        <v>5633</v>
      </c>
      <c r="B1221" t="s">
        <v>5627</v>
      </c>
      <c r="C1221" t="s">
        <v>5634</v>
      </c>
      <c r="D1221" t="s">
        <v>4880</v>
      </c>
      <c r="F1221" t="s">
        <v>5635</v>
      </c>
      <c r="G1221" t="s">
        <v>5636</v>
      </c>
      <c r="H1221">
        <v>9763623</v>
      </c>
      <c r="I1221" t="str">
        <f>HYPERLINK("bbg://screens/bbls%20DD%20X1Q6N6NM7TO2","BBLS DD X1Q6N6NM7TO2")</f>
        <v>BBLS DD X1Q6N6NM7TO2</v>
      </c>
    </row>
    <row r="1222" spans="1:9" x14ac:dyDescent="0.25">
      <c r="A1222" t="s">
        <v>5637</v>
      </c>
      <c r="B1222" t="s">
        <v>5638</v>
      </c>
      <c r="C1222" t="s">
        <v>909</v>
      </c>
      <c r="F1222" t="s">
        <v>2993</v>
      </c>
      <c r="G1222" t="s">
        <v>5639</v>
      </c>
      <c r="H1222">
        <v>34759337</v>
      </c>
      <c r="I1222" t="str">
        <f>HYPERLINK("bbg://screens/bbls%20DD%20X1Q6N6JT7O82","BBLS DD X1Q6N6JT7O82")</f>
        <v>BBLS DD X1Q6N6JT7O82</v>
      </c>
    </row>
    <row r="1223" spans="1:9" x14ac:dyDescent="0.25">
      <c r="A1223" t="s">
        <v>5640</v>
      </c>
      <c r="B1223" t="s">
        <v>5641</v>
      </c>
      <c r="C1223" t="s">
        <v>15</v>
      </c>
      <c r="D1223" t="s">
        <v>5642</v>
      </c>
      <c r="E1223" t="s">
        <v>5643</v>
      </c>
      <c r="F1223" t="s">
        <v>5644</v>
      </c>
      <c r="G1223" t="s">
        <v>5645</v>
      </c>
      <c r="H1223">
        <v>38643498</v>
      </c>
      <c r="I1223" t="str">
        <f>HYPERLINK("bbg://screens/bbls%20DD%20X1Q6N6HETKO2","BBLS DD X1Q6N6HETKO2")</f>
        <v>BBLS DD X1Q6N6HETKO2</v>
      </c>
    </row>
    <row r="1224" spans="1:9" x14ac:dyDescent="0.25">
      <c r="A1224" t="s">
        <v>5646</v>
      </c>
      <c r="B1224" t="s">
        <v>5647</v>
      </c>
      <c r="C1224" t="s">
        <v>5648</v>
      </c>
      <c r="D1224" t="s">
        <v>5649</v>
      </c>
      <c r="E1224" t="s">
        <v>5650</v>
      </c>
      <c r="F1224" t="s">
        <v>5651</v>
      </c>
      <c r="G1224" t="s">
        <v>5652</v>
      </c>
      <c r="H1224">
        <v>22179399</v>
      </c>
      <c r="I1224" t="str">
        <f>HYPERLINK("bbg://screens/bbls%20DD%20X1Q6N6EKAM82","BBLS DD X1Q6N6EKAM82")</f>
        <v>BBLS DD X1Q6N6EKAM82</v>
      </c>
    </row>
    <row r="1225" spans="1:9" x14ac:dyDescent="0.25">
      <c r="A1225" t="s">
        <v>5653</v>
      </c>
      <c r="B1225" t="s">
        <v>5647</v>
      </c>
      <c r="C1225" t="s">
        <v>5654</v>
      </c>
      <c r="E1225" t="s">
        <v>5655</v>
      </c>
      <c r="F1225" t="s">
        <v>5656</v>
      </c>
      <c r="G1225" t="s">
        <v>5657</v>
      </c>
      <c r="H1225">
        <v>16040319</v>
      </c>
      <c r="I1225" t="str">
        <f>HYPERLINK("bbg://screens/bbls%20DD%20X1Q6N6FFB382","BBLS DD X1Q6N6FFB382")</f>
        <v>BBLS DD X1Q6N6FFB382</v>
      </c>
    </row>
    <row r="1226" spans="1:9" x14ac:dyDescent="0.25">
      <c r="A1226" t="s">
        <v>5658</v>
      </c>
      <c r="B1226" t="s">
        <v>5647</v>
      </c>
      <c r="C1226" t="s">
        <v>102</v>
      </c>
      <c r="D1226" t="s">
        <v>5659</v>
      </c>
      <c r="E1226" t="s">
        <v>5650</v>
      </c>
      <c r="F1226" t="s">
        <v>5651</v>
      </c>
      <c r="G1226" t="s">
        <v>5660</v>
      </c>
      <c r="H1226">
        <v>16663269</v>
      </c>
      <c r="I1226" t="str">
        <f>HYPERLINK("bbg://screens/bbls%20DD%20X1Q6N6EKAM82","BBLS DD X1Q6N6EKAM82")</f>
        <v>BBLS DD X1Q6N6EKAM82</v>
      </c>
    </row>
    <row r="1227" spans="1:9" x14ac:dyDescent="0.25">
      <c r="A1227" t="s">
        <v>5661</v>
      </c>
      <c r="B1227" t="s">
        <v>5647</v>
      </c>
      <c r="C1227" t="s">
        <v>423</v>
      </c>
      <c r="D1227" t="s">
        <v>5662</v>
      </c>
      <c r="G1227" t="s">
        <v>5663</v>
      </c>
      <c r="H1227">
        <v>41929493</v>
      </c>
      <c r="I1227" t="str">
        <f>HYPERLINK("bbg://screens/bbls%20DD%20X1Q6N6F4FSO2","BBLS DD X1Q6N6F4FSO2")</f>
        <v>BBLS DD X1Q6N6F4FSO2</v>
      </c>
    </row>
    <row r="1228" spans="1:9" x14ac:dyDescent="0.25">
      <c r="A1228" t="s">
        <v>5664</v>
      </c>
      <c r="B1228" t="s">
        <v>5665</v>
      </c>
      <c r="C1228" t="s">
        <v>2432</v>
      </c>
      <c r="D1228" t="s">
        <v>3230</v>
      </c>
      <c r="E1228" t="s">
        <v>1422</v>
      </c>
      <c r="F1228" t="s">
        <v>5666</v>
      </c>
      <c r="G1228" t="s">
        <v>5667</v>
      </c>
      <c r="H1228">
        <v>29002348</v>
      </c>
      <c r="I1228" t="str">
        <f>HYPERLINK("bbg://screens/bbls%20DD%20X1Q6N61JU1O2","BBLS DD X1Q6N61JU1O2")</f>
        <v>BBLS DD X1Q6N61JU1O2</v>
      </c>
    </row>
    <row r="1229" spans="1:9" x14ac:dyDescent="0.25">
      <c r="A1229" t="s">
        <v>5668</v>
      </c>
      <c r="B1229" t="s">
        <v>5669</v>
      </c>
      <c r="C1229" t="s">
        <v>246</v>
      </c>
      <c r="D1229" t="s">
        <v>5670</v>
      </c>
      <c r="E1229" t="s">
        <v>723</v>
      </c>
      <c r="F1229" t="s">
        <v>5671</v>
      </c>
      <c r="G1229" t="s">
        <v>5672</v>
      </c>
      <c r="H1229">
        <v>21530493</v>
      </c>
      <c r="I1229" t="str">
        <f>HYPERLINK("bbg://screens/bbls%20DD%20X1Q6N5TOTVO2","BBLS DD X1Q6N5TOTVO2")</f>
        <v>BBLS DD X1Q6N5TOTVO2</v>
      </c>
    </row>
    <row r="1230" spans="1:9" x14ac:dyDescent="0.25">
      <c r="A1230" t="s">
        <v>5673</v>
      </c>
      <c r="B1230" t="s">
        <v>5674</v>
      </c>
      <c r="C1230" t="s">
        <v>5675</v>
      </c>
      <c r="D1230" t="s">
        <v>5676</v>
      </c>
      <c r="E1230" t="s">
        <v>115</v>
      </c>
      <c r="F1230" t="s">
        <v>3072</v>
      </c>
      <c r="G1230" t="s">
        <v>5677</v>
      </c>
      <c r="H1230">
        <v>9585727</v>
      </c>
      <c r="I1230" t="str">
        <f>HYPERLINK("bbg://screens/bbls%20DD%20X1Q6N5S3LPO2","BBLS DD X1Q6N5S3LPO2")</f>
        <v>BBLS DD X1Q6N5S3LPO2</v>
      </c>
    </row>
    <row r="1231" spans="1:9" x14ac:dyDescent="0.25">
      <c r="A1231" t="s">
        <v>5678</v>
      </c>
      <c r="B1231" t="s">
        <v>5679</v>
      </c>
      <c r="C1231" t="s">
        <v>899</v>
      </c>
      <c r="D1231" t="s">
        <v>5680</v>
      </c>
      <c r="F1231" t="s">
        <v>5597</v>
      </c>
      <c r="G1231" t="s">
        <v>5681</v>
      </c>
      <c r="H1231">
        <v>9819595</v>
      </c>
      <c r="I1231" t="str">
        <f>HYPERLINK("bbg://screens/bbls%20DD%20X1Q6N5R5H3O2","BBLS DD X1Q6N5R5H3O2")</f>
        <v>BBLS DD X1Q6N5R5H3O2</v>
      </c>
    </row>
    <row r="1232" spans="1:9" x14ac:dyDescent="0.25">
      <c r="A1232" t="s">
        <v>5682</v>
      </c>
      <c r="B1232" t="s">
        <v>5683</v>
      </c>
      <c r="C1232" t="s">
        <v>1717</v>
      </c>
      <c r="F1232" t="s">
        <v>5684</v>
      </c>
      <c r="G1232" t="s">
        <v>5685</v>
      </c>
      <c r="H1232">
        <v>11945269</v>
      </c>
      <c r="I1232" t="str">
        <f>HYPERLINK("bbg://screens/bbls%20DD%20X1Q6N5OKUFO2","BBLS DD X1Q6N5OKUFO2")</f>
        <v>BBLS DD X1Q6N5OKUFO2</v>
      </c>
    </row>
    <row r="1233" spans="1:9" x14ac:dyDescent="0.25">
      <c r="A1233" t="s">
        <v>307</v>
      </c>
      <c r="B1233" t="s">
        <v>5686</v>
      </c>
      <c r="C1233" t="s">
        <v>309</v>
      </c>
      <c r="D1233" t="s">
        <v>5687</v>
      </c>
      <c r="E1233" t="s">
        <v>5688</v>
      </c>
      <c r="F1233" t="s">
        <v>5689</v>
      </c>
      <c r="G1233" t="s">
        <v>310</v>
      </c>
      <c r="H1233">
        <v>14042265</v>
      </c>
      <c r="I1233" t="str">
        <f>HYPERLINK("bbg://screens/bbls%20DD%20X1Q6N5JTHK82","BBLS DD X1Q6N5JTHK82")</f>
        <v>BBLS DD X1Q6N5JTHK82</v>
      </c>
    </row>
    <row r="1234" spans="1:9" x14ac:dyDescent="0.25">
      <c r="A1234" t="s">
        <v>5690</v>
      </c>
      <c r="B1234" t="s">
        <v>5691</v>
      </c>
      <c r="C1234" t="s">
        <v>859</v>
      </c>
      <c r="E1234" t="s">
        <v>1869</v>
      </c>
      <c r="F1234" t="s">
        <v>5692</v>
      </c>
      <c r="G1234" t="s">
        <v>5693</v>
      </c>
      <c r="H1234">
        <v>8112518</v>
      </c>
      <c r="I1234" t="str">
        <f>HYPERLINK("bbg://screens/bbls%20DD%20X1Q6N5I2P982","BBLS DD X1Q6N5I2P982")</f>
        <v>BBLS DD X1Q6N5I2P982</v>
      </c>
    </row>
    <row r="1235" spans="1:9" x14ac:dyDescent="0.25">
      <c r="A1235" t="s">
        <v>5101</v>
      </c>
      <c r="B1235" t="s">
        <v>5694</v>
      </c>
      <c r="C1235" t="s">
        <v>636</v>
      </c>
      <c r="D1235" t="s">
        <v>5695</v>
      </c>
      <c r="F1235" t="s">
        <v>2709</v>
      </c>
      <c r="G1235" t="s">
        <v>5103</v>
      </c>
      <c r="H1235">
        <v>7647368</v>
      </c>
      <c r="I1235" t="str">
        <f>HYPERLINK("bbg://screens/bbls%20DD%20X1Q6N5H3U082","BBLS DD X1Q6N5H3U082")</f>
        <v>BBLS DD X1Q6N5H3U082</v>
      </c>
    </row>
    <row r="1236" spans="1:9" x14ac:dyDescent="0.25">
      <c r="A1236" t="s">
        <v>5696</v>
      </c>
      <c r="B1236" t="s">
        <v>5697</v>
      </c>
      <c r="C1236" t="s">
        <v>353</v>
      </c>
      <c r="D1236" t="s">
        <v>5698</v>
      </c>
      <c r="F1236" t="s">
        <v>5699</v>
      </c>
      <c r="G1236" t="s">
        <v>5700</v>
      </c>
      <c r="H1236">
        <v>300845</v>
      </c>
      <c r="I1236" t="str">
        <f>HYPERLINK("bbg://screens/bbls%20DD%20X1Q6N5FHRCO2","BBLS DD X1Q6N5FHRCO2")</f>
        <v>BBLS DD X1Q6N5FHRCO2</v>
      </c>
    </row>
    <row r="1237" spans="1:9" x14ac:dyDescent="0.25">
      <c r="A1237" t="s">
        <v>5701</v>
      </c>
      <c r="B1237" t="s">
        <v>5702</v>
      </c>
      <c r="C1237" t="s">
        <v>1308</v>
      </c>
      <c r="D1237" t="s">
        <v>5703</v>
      </c>
      <c r="E1237" t="s">
        <v>5704</v>
      </c>
      <c r="F1237" t="s">
        <v>5705</v>
      </c>
      <c r="G1237" t="s">
        <v>5706</v>
      </c>
      <c r="H1237">
        <v>100619</v>
      </c>
      <c r="I1237" t="str">
        <f>HYPERLINK("bbg://screens/bbls%20DD%20X1Q6N58L1G82","BBLS DD X1Q6N58L1G82")</f>
        <v>BBLS DD X1Q6N58L1G82</v>
      </c>
    </row>
    <row r="1238" spans="1:9" x14ac:dyDescent="0.25">
      <c r="A1238" t="s">
        <v>5707</v>
      </c>
      <c r="B1238" t="s">
        <v>5708</v>
      </c>
      <c r="C1238" t="s">
        <v>309</v>
      </c>
      <c r="E1238" t="s">
        <v>1543</v>
      </c>
      <c r="F1238" t="s">
        <v>5709</v>
      </c>
      <c r="G1238" t="s">
        <v>5710</v>
      </c>
      <c r="H1238">
        <v>27515066</v>
      </c>
      <c r="I1238" t="str">
        <f>HYPERLINK("bbg://screens/bbls%20DD%20X1Q6N4THO282","BBLS DD X1Q6N4THO282")</f>
        <v>BBLS DD X1Q6N4THO282</v>
      </c>
    </row>
    <row r="1239" spans="1:9" x14ac:dyDescent="0.25">
      <c r="A1239" t="s">
        <v>5711</v>
      </c>
      <c r="B1239" t="s">
        <v>5712</v>
      </c>
      <c r="C1239" t="s">
        <v>5713</v>
      </c>
      <c r="D1239" t="s">
        <v>5714</v>
      </c>
      <c r="E1239" t="s">
        <v>5684</v>
      </c>
      <c r="F1239" t="s">
        <v>5715</v>
      </c>
      <c r="G1239" t="s">
        <v>5716</v>
      </c>
      <c r="H1239">
        <v>24106041</v>
      </c>
      <c r="I1239" t="str">
        <f>HYPERLINK("bbg://screens/bbls%20DD%20X1Q6N4S9TU82","BBLS DD X1Q6N4S9TU82")</f>
        <v>BBLS DD X1Q6N4S9TU82</v>
      </c>
    </row>
    <row r="1240" spans="1:9" x14ac:dyDescent="0.25">
      <c r="A1240" t="s">
        <v>5717</v>
      </c>
      <c r="B1240" t="s">
        <v>5712</v>
      </c>
      <c r="C1240" t="s">
        <v>5718</v>
      </c>
      <c r="D1240" t="s">
        <v>5719</v>
      </c>
      <c r="E1240" t="s">
        <v>5720</v>
      </c>
      <c r="F1240" t="s">
        <v>4492</v>
      </c>
      <c r="G1240" t="s">
        <v>5721</v>
      </c>
      <c r="H1240">
        <v>32742468</v>
      </c>
      <c r="I1240" t="str">
        <f>HYPERLINK("bbg://screens/bbls%20DD%20X1Q6N4S09HO2","BBLS DD X1Q6N4S09HO2")</f>
        <v>BBLS DD X1Q6N4S09HO2</v>
      </c>
    </row>
    <row r="1241" spans="1:9" x14ac:dyDescent="0.25">
      <c r="A1241" t="s">
        <v>5722</v>
      </c>
      <c r="B1241" t="s">
        <v>5723</v>
      </c>
      <c r="C1241" t="s">
        <v>1858</v>
      </c>
      <c r="D1241" t="s">
        <v>5538</v>
      </c>
      <c r="E1241" t="s">
        <v>5724</v>
      </c>
      <c r="F1241" t="s">
        <v>5725</v>
      </c>
      <c r="G1241" t="s">
        <v>5726</v>
      </c>
      <c r="H1241">
        <v>24007375</v>
      </c>
      <c r="I1241" t="str">
        <f>HYPERLINK("bbg://screens/bbls%20DD%20X1Q6N4O57A82","BBLS DD X1Q6N4O57A82")</f>
        <v>BBLS DD X1Q6N4O57A82</v>
      </c>
    </row>
    <row r="1242" spans="1:9" x14ac:dyDescent="0.25">
      <c r="A1242" t="s">
        <v>5727</v>
      </c>
      <c r="B1242" t="s">
        <v>5728</v>
      </c>
      <c r="C1242" t="s">
        <v>2395</v>
      </c>
      <c r="E1242" t="s">
        <v>5729</v>
      </c>
      <c r="F1242" t="s">
        <v>5730</v>
      </c>
      <c r="G1242" t="s">
        <v>5731</v>
      </c>
      <c r="H1242">
        <v>101289</v>
      </c>
      <c r="I1242" t="str">
        <f>HYPERLINK("bbg://screens/bbls%20DD%20X1Q6N4NK1G82","BBLS DD X1Q6N4NK1G82")</f>
        <v>BBLS DD X1Q6N4NK1G82</v>
      </c>
    </row>
    <row r="1243" spans="1:9" x14ac:dyDescent="0.25">
      <c r="A1243" t="s">
        <v>5732</v>
      </c>
      <c r="B1243" t="s">
        <v>5733</v>
      </c>
      <c r="C1243" t="s">
        <v>636</v>
      </c>
      <c r="D1243" t="s">
        <v>5734</v>
      </c>
      <c r="E1243" t="s">
        <v>5735</v>
      </c>
      <c r="F1243" t="s">
        <v>5736</v>
      </c>
      <c r="G1243" t="s">
        <v>5737</v>
      </c>
      <c r="H1243">
        <v>13948811</v>
      </c>
      <c r="I1243" t="str">
        <f>HYPERLINK("bbg://screens/bbls%20DD%20X1Q6N4LA4LO2","BBLS DD X1Q6N4LA4LO2")</f>
        <v>BBLS DD X1Q6N4LA4LO2</v>
      </c>
    </row>
    <row r="1244" spans="1:9" x14ac:dyDescent="0.25">
      <c r="A1244" t="s">
        <v>5738</v>
      </c>
      <c r="B1244" t="s">
        <v>5733</v>
      </c>
      <c r="C1244" t="s">
        <v>511</v>
      </c>
      <c r="E1244" t="s">
        <v>5739</v>
      </c>
      <c r="F1244" t="s">
        <v>5740</v>
      </c>
      <c r="G1244" t="s">
        <v>5741</v>
      </c>
      <c r="H1244">
        <v>8705318</v>
      </c>
      <c r="I1244" t="str">
        <f>HYPERLINK("bbg://screens/bbls%20DD%20X1Q6N4LNTA82","BBLS DD X1Q6N4LNTA82")</f>
        <v>BBLS DD X1Q6N4LNTA82</v>
      </c>
    </row>
    <row r="1245" spans="1:9" x14ac:dyDescent="0.25">
      <c r="A1245" t="s">
        <v>5742</v>
      </c>
      <c r="B1245" t="s">
        <v>5743</v>
      </c>
      <c r="C1245" t="s">
        <v>5744</v>
      </c>
      <c r="D1245" t="s">
        <v>5745</v>
      </c>
      <c r="E1245" t="s">
        <v>5746</v>
      </c>
      <c r="F1245" t="s">
        <v>5747</v>
      </c>
      <c r="G1245" t="s">
        <v>5748</v>
      </c>
      <c r="H1245">
        <v>333072</v>
      </c>
      <c r="I1245" t="str">
        <f>HYPERLINK("bbg://screens/bbls%20DD%20X1Q6N4HMNCO2","BBLS DD X1Q6N4HMNCO2")</f>
        <v>BBLS DD X1Q6N4HMNCO2</v>
      </c>
    </row>
    <row r="1246" spans="1:9" x14ac:dyDescent="0.25">
      <c r="A1246" t="s">
        <v>5749</v>
      </c>
      <c r="B1246" t="s">
        <v>5743</v>
      </c>
      <c r="C1246" t="s">
        <v>2802</v>
      </c>
      <c r="E1246" t="s">
        <v>5750</v>
      </c>
      <c r="F1246" t="s">
        <v>5751</v>
      </c>
      <c r="G1246" t="s">
        <v>5752</v>
      </c>
      <c r="H1246">
        <v>11038041</v>
      </c>
      <c r="I1246" t="str">
        <f>HYPERLINK("bbg://screens/bbls%20DD%20X1Q6N4IM0QO2","BBLS DD X1Q6N4IM0QO2")</f>
        <v>BBLS DD X1Q6N4IM0QO2</v>
      </c>
    </row>
    <row r="1247" spans="1:9" x14ac:dyDescent="0.25">
      <c r="A1247" t="s">
        <v>5753</v>
      </c>
      <c r="B1247" t="s">
        <v>5743</v>
      </c>
      <c r="C1247" t="s">
        <v>4427</v>
      </c>
      <c r="D1247" t="s">
        <v>5329</v>
      </c>
      <c r="E1247" t="s">
        <v>5754</v>
      </c>
      <c r="F1247" t="s">
        <v>5755</v>
      </c>
      <c r="G1247" t="s">
        <v>5756</v>
      </c>
      <c r="H1247">
        <v>42416504</v>
      </c>
      <c r="I1247" t="str">
        <f>HYPERLINK("bbg://screens/bbls%20DD%20X1Q6N4I7OD82","BBLS DD X1Q6N4I7OD82")</f>
        <v>BBLS DD X1Q6N4I7OD82</v>
      </c>
    </row>
    <row r="1248" spans="1:9" x14ac:dyDescent="0.25">
      <c r="A1248" t="s">
        <v>5757</v>
      </c>
      <c r="B1248" t="s">
        <v>5758</v>
      </c>
      <c r="C1248" t="s">
        <v>89</v>
      </c>
      <c r="D1248" t="s">
        <v>5405</v>
      </c>
      <c r="E1248" t="s">
        <v>5759</v>
      </c>
      <c r="F1248" t="s">
        <v>5760</v>
      </c>
      <c r="G1248" t="s">
        <v>5761</v>
      </c>
      <c r="H1248">
        <v>7767501</v>
      </c>
      <c r="I1248" t="str">
        <f>HYPERLINK("bbg://screens/bbls%20DD%20X1Q6N4HEU682","BBLS DD X1Q6N4HEU682")</f>
        <v>BBLS DD X1Q6N4HEU682</v>
      </c>
    </row>
    <row r="1249" spans="1:9" x14ac:dyDescent="0.25">
      <c r="A1249" t="s">
        <v>5762</v>
      </c>
      <c r="B1249" t="s">
        <v>5763</v>
      </c>
      <c r="C1249" t="s">
        <v>1984</v>
      </c>
      <c r="E1249" t="s">
        <v>5764</v>
      </c>
      <c r="F1249" t="s">
        <v>5765</v>
      </c>
      <c r="G1249" t="s">
        <v>5766</v>
      </c>
      <c r="H1249">
        <v>111009</v>
      </c>
      <c r="I1249" t="str">
        <f>HYPERLINK("bbg://screens/bbls%20DD%20X1Q6N4GMSE82","BBLS DD X1Q6N4GMSE82")</f>
        <v>BBLS DD X1Q6N4GMSE82</v>
      </c>
    </row>
    <row r="1250" spans="1:9" x14ac:dyDescent="0.25">
      <c r="A1250" t="s">
        <v>5767</v>
      </c>
      <c r="B1250" t="s">
        <v>5768</v>
      </c>
      <c r="C1250" t="s">
        <v>909</v>
      </c>
      <c r="D1250" t="s">
        <v>5769</v>
      </c>
      <c r="E1250" t="s">
        <v>5770</v>
      </c>
      <c r="F1250" t="s">
        <v>5771</v>
      </c>
      <c r="G1250" t="s">
        <v>5772</v>
      </c>
      <c r="H1250">
        <v>19969569</v>
      </c>
      <c r="I1250" t="str">
        <f>HYPERLINK("bbg://screens/bbls%20DD%20X1Q6N3QGKO82","BBLS DD X1Q6N3QGKO82")</f>
        <v>BBLS DD X1Q6N3QGKO82</v>
      </c>
    </row>
    <row r="1251" spans="1:9" x14ac:dyDescent="0.25">
      <c r="A1251" t="s">
        <v>5773</v>
      </c>
      <c r="B1251" t="s">
        <v>5774</v>
      </c>
      <c r="C1251" t="s">
        <v>420</v>
      </c>
      <c r="D1251" t="s">
        <v>4378</v>
      </c>
      <c r="E1251" t="s">
        <v>5775</v>
      </c>
      <c r="F1251" t="s">
        <v>5776</v>
      </c>
      <c r="G1251" t="s">
        <v>5777</v>
      </c>
      <c r="H1251">
        <v>40709861</v>
      </c>
      <c r="I1251" t="str">
        <f>HYPERLINK("bbg://screens/bbls%20DD%20X1Q6N4BLSI82","BBLS DD X1Q6N4BLSI82")</f>
        <v>BBLS DD X1Q6N4BLSI82</v>
      </c>
    </row>
    <row r="1252" spans="1:9" x14ac:dyDescent="0.25">
      <c r="A1252" t="s">
        <v>5778</v>
      </c>
      <c r="B1252" t="s">
        <v>5779</v>
      </c>
      <c r="C1252" t="s">
        <v>5780</v>
      </c>
      <c r="D1252" t="s">
        <v>5781</v>
      </c>
      <c r="E1252" t="s">
        <v>5782</v>
      </c>
      <c r="F1252" t="s">
        <v>5783</v>
      </c>
      <c r="G1252" t="s">
        <v>5784</v>
      </c>
      <c r="H1252">
        <v>104275</v>
      </c>
      <c r="I1252" t="str">
        <f>HYPERLINK("bbg://screens/bbls%20DD%20X1Q6N2HFPN82","BBLS DD X1Q6N2HFPN82")</f>
        <v>BBLS DD X1Q6N2HFPN82</v>
      </c>
    </row>
    <row r="1253" spans="1:9" x14ac:dyDescent="0.25">
      <c r="A1253" t="s">
        <v>5785</v>
      </c>
      <c r="B1253" t="s">
        <v>5786</v>
      </c>
      <c r="C1253" t="s">
        <v>2358</v>
      </c>
      <c r="D1253" t="s">
        <v>5734</v>
      </c>
      <c r="E1253" t="s">
        <v>5787</v>
      </c>
      <c r="F1253" t="s">
        <v>5788</v>
      </c>
      <c r="G1253" t="s">
        <v>5789</v>
      </c>
      <c r="H1253">
        <v>19508167</v>
      </c>
      <c r="I1253" t="str">
        <f>HYPERLINK("bbg://screens/bbls%20DD%20X1Q6N2E4GCO2","BBLS DD X1Q6N2E4GCO2")</f>
        <v>BBLS DD X1Q6N2E4GCO2</v>
      </c>
    </row>
    <row r="1254" spans="1:9" x14ac:dyDescent="0.25">
      <c r="A1254" t="s">
        <v>5790</v>
      </c>
      <c r="B1254" t="s">
        <v>5791</v>
      </c>
      <c r="C1254" t="s">
        <v>5792</v>
      </c>
      <c r="D1254" t="s">
        <v>3711</v>
      </c>
      <c r="E1254" t="s">
        <v>5793</v>
      </c>
      <c r="F1254" t="s">
        <v>5794</v>
      </c>
      <c r="G1254" t="s">
        <v>5795</v>
      </c>
      <c r="H1254">
        <v>101462</v>
      </c>
      <c r="I1254" t="str">
        <f>HYPERLINK("bbg://screens/bbls%20DD%20X1Q6N21E4PO2","BBLS DD X1Q6N21E4PO2")</f>
        <v>BBLS DD X1Q6N21E4PO2</v>
      </c>
    </row>
    <row r="1255" spans="1:9" x14ac:dyDescent="0.25">
      <c r="A1255" t="s">
        <v>5796</v>
      </c>
      <c r="B1255" t="s">
        <v>5797</v>
      </c>
      <c r="C1255" t="s">
        <v>89</v>
      </c>
      <c r="E1255" t="s">
        <v>5798</v>
      </c>
      <c r="F1255" t="s">
        <v>5799</v>
      </c>
      <c r="G1255" t="s">
        <v>5800</v>
      </c>
      <c r="H1255">
        <v>23186825</v>
      </c>
      <c r="I1255" t="str">
        <f>HYPERLINK("bbg://screens/bbls%20DD%20X1Q6N2R1QMO2","BBLS DD X1Q6N2R1QMO2")</f>
        <v>BBLS DD X1Q6N2R1QMO2</v>
      </c>
    </row>
    <row r="1256" spans="1:9" x14ac:dyDescent="0.25">
      <c r="A1256" t="s">
        <v>5801</v>
      </c>
      <c r="B1256" t="s">
        <v>5802</v>
      </c>
      <c r="C1256" t="s">
        <v>5675</v>
      </c>
      <c r="D1256" t="s">
        <v>5803</v>
      </c>
      <c r="E1256" t="s">
        <v>5804</v>
      </c>
      <c r="F1256" t="s">
        <v>3071</v>
      </c>
      <c r="G1256" t="s">
        <v>5805</v>
      </c>
      <c r="H1256">
        <v>9767106</v>
      </c>
      <c r="I1256" t="str">
        <f>HYPERLINK("bbg://screens/bbls%20DD%20X1Q6N1S0QI82","BBLS DD X1Q6N1S0QI82")</f>
        <v>BBLS DD X1Q6N1S0QI82</v>
      </c>
    </row>
    <row r="1257" spans="1:9" x14ac:dyDescent="0.25">
      <c r="A1257" t="s">
        <v>5806</v>
      </c>
      <c r="B1257" t="s">
        <v>5807</v>
      </c>
      <c r="C1257" t="s">
        <v>169</v>
      </c>
      <c r="D1257" t="s">
        <v>5808</v>
      </c>
      <c r="E1257" t="s">
        <v>2157</v>
      </c>
      <c r="F1257" t="s">
        <v>1673</v>
      </c>
      <c r="G1257" t="s">
        <v>5809</v>
      </c>
      <c r="H1257">
        <v>11072352</v>
      </c>
      <c r="I1257" t="str">
        <f>HYPERLINK("bbg://screens/bbls%20DD%20X1Q6N1NE3E82","BBLS DD X1Q6N1NE3E82")</f>
        <v>BBLS DD X1Q6N1NE3E82</v>
      </c>
    </row>
    <row r="1258" spans="1:9" x14ac:dyDescent="0.25">
      <c r="A1258" t="s">
        <v>5810</v>
      </c>
      <c r="B1258" t="s">
        <v>5807</v>
      </c>
      <c r="C1258" t="s">
        <v>5811</v>
      </c>
      <c r="F1258" t="s">
        <v>2993</v>
      </c>
      <c r="G1258" t="s">
        <v>5812</v>
      </c>
      <c r="H1258">
        <v>39993304</v>
      </c>
      <c r="I1258" t="str">
        <f>HYPERLINK("bbg://screens/bbls%20DD%20X1Q6N2NKKM82","BBLS DD X1Q6N2NKKM82")</f>
        <v>BBLS DD X1Q6N2NKKM82</v>
      </c>
    </row>
    <row r="1259" spans="1:9" x14ac:dyDescent="0.25">
      <c r="A1259" t="s">
        <v>5813</v>
      </c>
      <c r="B1259" t="s">
        <v>5807</v>
      </c>
      <c r="C1259" t="s">
        <v>169</v>
      </c>
      <c r="D1259" t="s">
        <v>5808</v>
      </c>
      <c r="E1259" t="s">
        <v>5814</v>
      </c>
      <c r="F1259" t="s">
        <v>5815</v>
      </c>
      <c r="G1259" t="s">
        <v>5816</v>
      </c>
      <c r="H1259">
        <v>29615002</v>
      </c>
      <c r="I1259" t="str">
        <f>HYPERLINK("bbg://screens/bbls%20DD%20X1Q6N1NE3E82","BBLS DD X1Q6N1NE3E82")</f>
        <v>BBLS DD X1Q6N1NE3E82</v>
      </c>
    </row>
    <row r="1260" spans="1:9" x14ac:dyDescent="0.25">
      <c r="A1260" t="s">
        <v>5817</v>
      </c>
      <c r="B1260" t="s">
        <v>5818</v>
      </c>
      <c r="C1260" t="s">
        <v>250</v>
      </c>
      <c r="D1260" t="s">
        <v>5819</v>
      </c>
      <c r="E1260" t="s">
        <v>5820</v>
      </c>
      <c r="F1260" t="s">
        <v>5821</v>
      </c>
      <c r="G1260" t="s">
        <v>5822</v>
      </c>
      <c r="H1260">
        <v>202420</v>
      </c>
      <c r="I1260" t="str">
        <f>HYPERLINK("bbg://screens/bbls%20DD%20X1Q6N1LUH3O2","BBLS DD X1Q6N1LUH3O2")</f>
        <v>BBLS DD X1Q6N1LUH3O2</v>
      </c>
    </row>
    <row r="1261" spans="1:9" x14ac:dyDescent="0.25">
      <c r="A1261" t="s">
        <v>5823</v>
      </c>
      <c r="B1261" t="s">
        <v>5824</v>
      </c>
      <c r="C1261" t="s">
        <v>423</v>
      </c>
      <c r="E1261" t="s">
        <v>5825</v>
      </c>
      <c r="F1261" t="s">
        <v>5826</v>
      </c>
      <c r="G1261" t="s">
        <v>5827</v>
      </c>
      <c r="H1261">
        <v>29449925</v>
      </c>
      <c r="I1261" t="str">
        <f>HYPERLINK("bbg://screens/bbls%20DD%20X1Q6N1L9G0O2","BBLS DD X1Q6N1L9G0O2")</f>
        <v>BBLS DD X1Q6N1L9G0O2</v>
      </c>
    </row>
    <row r="1262" spans="1:9" x14ac:dyDescent="0.25">
      <c r="A1262" t="s">
        <v>5828</v>
      </c>
      <c r="B1262" t="s">
        <v>5829</v>
      </c>
      <c r="C1262" t="s">
        <v>1717</v>
      </c>
      <c r="D1262" t="s">
        <v>4853</v>
      </c>
      <c r="E1262" t="s">
        <v>1752</v>
      </c>
      <c r="F1262" t="s">
        <v>5830</v>
      </c>
      <c r="G1262" t="s">
        <v>5831</v>
      </c>
      <c r="H1262">
        <v>9042686</v>
      </c>
      <c r="I1262" t="str">
        <f>HYPERLINK("bbg://screens/bbls%20DD%20X1Q6N1IHP882","BBLS DD X1Q6N1IHP882")</f>
        <v>BBLS DD X1Q6N1IHP882</v>
      </c>
    </row>
    <row r="1263" spans="1:9" x14ac:dyDescent="0.25">
      <c r="A1263" t="s">
        <v>3509</v>
      </c>
      <c r="B1263" t="s">
        <v>5832</v>
      </c>
      <c r="C1263" t="s">
        <v>2214</v>
      </c>
      <c r="D1263" t="s">
        <v>5833</v>
      </c>
      <c r="E1263" t="s">
        <v>5834</v>
      </c>
      <c r="F1263" t="s">
        <v>5835</v>
      </c>
      <c r="G1263" t="s">
        <v>3513</v>
      </c>
      <c r="H1263">
        <v>39857936</v>
      </c>
      <c r="I1263" t="str">
        <f>HYPERLINK("bbg://screens/bbls%20DD%20X1Q6N1EKCT82","BBLS DD X1Q6N1EKCT82")</f>
        <v>BBLS DD X1Q6N1EKCT82</v>
      </c>
    </row>
    <row r="1264" spans="1:9" x14ac:dyDescent="0.25">
      <c r="A1264" t="s">
        <v>5836</v>
      </c>
      <c r="B1264" t="s">
        <v>5837</v>
      </c>
      <c r="C1264" t="s">
        <v>161</v>
      </c>
      <c r="D1264" t="s">
        <v>5838</v>
      </c>
      <c r="F1264" t="s">
        <v>5839</v>
      </c>
      <c r="G1264" t="s">
        <v>5840</v>
      </c>
      <c r="H1264">
        <v>104506</v>
      </c>
      <c r="I1264" t="str">
        <f>HYPERLINK("bbg://screens/bbls%20DD%20X1Q6N1D10P82","BBLS DD X1Q6N1D10P82")</f>
        <v>BBLS DD X1Q6N1D10P82</v>
      </c>
    </row>
    <row r="1265" spans="1:9" x14ac:dyDescent="0.25">
      <c r="A1265" t="s">
        <v>5841</v>
      </c>
      <c r="B1265" t="s">
        <v>5842</v>
      </c>
      <c r="C1265" t="s">
        <v>423</v>
      </c>
      <c r="D1265" t="s">
        <v>5843</v>
      </c>
      <c r="E1265" t="s">
        <v>5844</v>
      </c>
      <c r="F1265" t="s">
        <v>4529</v>
      </c>
      <c r="G1265" t="s">
        <v>5845</v>
      </c>
      <c r="H1265">
        <v>354089</v>
      </c>
      <c r="I1265" t="str">
        <f>HYPERLINK("bbg://screens/bbls%20DD%20X1Q6N1D7TG82","BBLS DD X1Q6N1D7TG82")</f>
        <v>BBLS DD X1Q6N1D7TG82</v>
      </c>
    </row>
    <row r="1266" spans="1:9" x14ac:dyDescent="0.25">
      <c r="A1266" t="s">
        <v>5846</v>
      </c>
      <c r="B1266" t="s">
        <v>5842</v>
      </c>
      <c r="C1266" t="s">
        <v>5634</v>
      </c>
      <c r="D1266" t="s">
        <v>5847</v>
      </c>
      <c r="F1266" t="s">
        <v>5848</v>
      </c>
      <c r="G1266" t="s">
        <v>5849</v>
      </c>
      <c r="H1266">
        <v>39865868</v>
      </c>
      <c r="I1266" t="str">
        <f>HYPERLINK("bbg://screens/bbls%20DD%20X1Q6N1CPLH82","BBLS DD X1Q6N1CPLH82")</f>
        <v>BBLS DD X1Q6N1CPLH82</v>
      </c>
    </row>
    <row r="1267" spans="1:9" x14ac:dyDescent="0.25">
      <c r="A1267" t="s">
        <v>4575</v>
      </c>
      <c r="B1267" t="s">
        <v>5850</v>
      </c>
      <c r="C1267" t="s">
        <v>864</v>
      </c>
      <c r="D1267" t="s">
        <v>5459</v>
      </c>
      <c r="E1267" t="s">
        <v>5851</v>
      </c>
      <c r="F1267" t="s">
        <v>5851</v>
      </c>
      <c r="G1267" t="s">
        <v>5852</v>
      </c>
      <c r="H1267">
        <v>11004107</v>
      </c>
      <c r="I1267" t="str">
        <f>HYPERLINK("bbg://screens/bbls%20DD%20X1Q6N182DMO2","BBLS DD X1Q6N182DMO2")</f>
        <v>BBLS DD X1Q6N182DMO2</v>
      </c>
    </row>
    <row r="1268" spans="1:9" x14ac:dyDescent="0.25">
      <c r="A1268" t="s">
        <v>5853</v>
      </c>
      <c r="B1268" t="s">
        <v>5850</v>
      </c>
      <c r="C1268" t="s">
        <v>1317</v>
      </c>
      <c r="D1268" t="s">
        <v>5854</v>
      </c>
      <c r="E1268" t="s">
        <v>5855</v>
      </c>
      <c r="F1268" t="s">
        <v>5856</v>
      </c>
      <c r="G1268" t="s">
        <v>5857</v>
      </c>
      <c r="H1268">
        <v>21869998</v>
      </c>
      <c r="I1268" t="str">
        <f>HYPERLINK("bbg://screens/bbls%20DD%20X1Q6N182DMO2","BBLS DD X1Q6N182DMO2")</f>
        <v>BBLS DD X1Q6N182DMO2</v>
      </c>
    </row>
    <row r="1269" spans="1:9" x14ac:dyDescent="0.25">
      <c r="A1269" t="s">
        <v>5858</v>
      </c>
      <c r="B1269" t="s">
        <v>5859</v>
      </c>
      <c r="C1269" t="s">
        <v>1696</v>
      </c>
      <c r="D1269" t="s">
        <v>5860</v>
      </c>
      <c r="E1269" t="s">
        <v>5861</v>
      </c>
      <c r="F1269" t="s">
        <v>5862</v>
      </c>
      <c r="G1269" t="s">
        <v>5863</v>
      </c>
      <c r="H1269">
        <v>395221</v>
      </c>
      <c r="I1269" t="str">
        <f>HYPERLINK("bbg://screens/bbls%20DD%20X1Q6N15SA982","BBLS DD X1Q6N15SA982")</f>
        <v>BBLS DD X1Q6N15SA982</v>
      </c>
    </row>
    <row r="1270" spans="1:9" x14ac:dyDescent="0.25">
      <c r="A1270" t="s">
        <v>5864</v>
      </c>
      <c r="B1270" t="s">
        <v>5865</v>
      </c>
      <c r="C1270" t="s">
        <v>1171</v>
      </c>
      <c r="D1270" t="s">
        <v>5866</v>
      </c>
      <c r="E1270" t="s">
        <v>5867</v>
      </c>
      <c r="F1270" t="s">
        <v>5868</v>
      </c>
      <c r="G1270" t="s">
        <v>5869</v>
      </c>
      <c r="H1270">
        <v>32619922</v>
      </c>
      <c r="I1270" t="str">
        <f>HYPERLINK("bbg://screens/bbls%20DD%20X1Q6N1293JO2","BBLS DD X1Q6N1293JO2")</f>
        <v>BBLS DD X1Q6N1293JO2</v>
      </c>
    </row>
    <row r="1271" spans="1:9" x14ac:dyDescent="0.25">
      <c r="A1271" t="s">
        <v>5870</v>
      </c>
      <c r="B1271" t="s">
        <v>5871</v>
      </c>
      <c r="C1271" t="s">
        <v>414</v>
      </c>
      <c r="E1271" t="s">
        <v>5872</v>
      </c>
      <c r="F1271" t="s">
        <v>5873</v>
      </c>
      <c r="G1271" t="s">
        <v>5874</v>
      </c>
      <c r="H1271">
        <v>30150107</v>
      </c>
      <c r="I1271" t="str">
        <f>HYPERLINK("bbg://screens/bbls%20DD%20X1Q6N0UABIO2","BBLS DD X1Q6N0UABIO2")</f>
        <v>BBLS DD X1Q6N0UABIO2</v>
      </c>
    </row>
    <row r="1272" spans="1:9" x14ac:dyDescent="0.25">
      <c r="A1272" t="s">
        <v>5875</v>
      </c>
      <c r="B1272" t="s">
        <v>5876</v>
      </c>
      <c r="C1272" t="s">
        <v>511</v>
      </c>
      <c r="D1272" t="s">
        <v>5702</v>
      </c>
      <c r="E1272" t="s">
        <v>5877</v>
      </c>
      <c r="F1272" t="s">
        <v>5878</v>
      </c>
      <c r="G1272" t="s">
        <v>5879</v>
      </c>
      <c r="H1272">
        <v>15758192</v>
      </c>
      <c r="I1272" t="str">
        <f>HYPERLINK("bbg://screens/bbls%20DD%20X1Q6N0TGL782","BBLS DD X1Q6N0TGL782")</f>
        <v>BBLS DD X1Q6N0TGL782</v>
      </c>
    </row>
    <row r="1273" spans="1:9" x14ac:dyDescent="0.25">
      <c r="A1273" t="s">
        <v>5880</v>
      </c>
      <c r="B1273" t="s">
        <v>5881</v>
      </c>
      <c r="C1273" t="s">
        <v>5882</v>
      </c>
      <c r="F1273" t="s">
        <v>5883</v>
      </c>
      <c r="G1273" t="s">
        <v>5884</v>
      </c>
      <c r="H1273">
        <v>20088001</v>
      </c>
      <c r="I1273" t="str">
        <f>HYPERLINK("bbg://screens/bbls%20DD%20X1Q6N0SND282","BBLS DD X1Q6N0SND282")</f>
        <v>BBLS DD X1Q6N0SND282</v>
      </c>
    </row>
    <row r="1274" spans="1:9" x14ac:dyDescent="0.25">
      <c r="A1274" t="s">
        <v>5885</v>
      </c>
      <c r="B1274" t="s">
        <v>5886</v>
      </c>
      <c r="C1274" t="s">
        <v>250</v>
      </c>
      <c r="E1274">
        <v>20</v>
      </c>
      <c r="F1274" t="s">
        <v>5887</v>
      </c>
      <c r="G1274" t="s">
        <v>5888</v>
      </c>
      <c r="H1274">
        <v>39561864</v>
      </c>
      <c r="I1274" t="str">
        <f>HYPERLINK("bbg://screens/bbls%20DD%20X1Q6N0QIN1O2","BBLS DD X1Q6N0QIN1O2")</f>
        <v>BBLS DD X1Q6N0QIN1O2</v>
      </c>
    </row>
    <row r="1275" spans="1:9" x14ac:dyDescent="0.25">
      <c r="A1275" t="s">
        <v>5889</v>
      </c>
      <c r="B1275" t="s">
        <v>5886</v>
      </c>
      <c r="C1275" t="s">
        <v>511</v>
      </c>
      <c r="D1275" t="s">
        <v>5890</v>
      </c>
      <c r="E1275" t="s">
        <v>5891</v>
      </c>
      <c r="F1275" t="s">
        <v>5892</v>
      </c>
      <c r="G1275" t="s">
        <v>5893</v>
      </c>
      <c r="H1275">
        <v>28605941</v>
      </c>
      <c r="I1275" t="str">
        <f>HYPERLINK("bbg://screens/bbls%20DD%20X1Q6N0QKDL82","BBLS DD X1Q6N0QKDL82")</f>
        <v>BBLS DD X1Q6N0QKDL82</v>
      </c>
    </row>
    <row r="1276" spans="1:9" x14ac:dyDescent="0.25">
      <c r="A1276" t="s">
        <v>5894</v>
      </c>
      <c r="B1276" t="s">
        <v>5895</v>
      </c>
      <c r="C1276" t="s">
        <v>5896</v>
      </c>
      <c r="D1276" t="s">
        <v>5607</v>
      </c>
      <c r="E1276" t="s">
        <v>891</v>
      </c>
      <c r="F1276" t="s">
        <v>1752</v>
      </c>
      <c r="G1276" t="s">
        <v>5897</v>
      </c>
      <c r="H1276">
        <v>348453</v>
      </c>
      <c r="I1276" t="str">
        <f>HYPERLINK("bbg://screens/bbls%20DD%20X1Q6N0NR2P82","BBLS DD X1Q6N0NR2P82")</f>
        <v>BBLS DD X1Q6N0NR2P82</v>
      </c>
    </row>
    <row r="1277" spans="1:9" x14ac:dyDescent="0.25">
      <c r="A1277" t="s">
        <v>5898</v>
      </c>
      <c r="B1277" t="s">
        <v>5899</v>
      </c>
      <c r="C1277" t="s">
        <v>4264</v>
      </c>
      <c r="D1277" t="s">
        <v>5900</v>
      </c>
      <c r="E1277" t="s">
        <v>5901</v>
      </c>
      <c r="F1277" t="s">
        <v>525</v>
      </c>
      <c r="G1277" t="s">
        <v>5902</v>
      </c>
      <c r="H1277">
        <v>10036908</v>
      </c>
      <c r="I1277" t="str">
        <f>HYPERLINK("bbg://screens/bbls%20DD%20X1Q6N0MISDO2","BBLS DD X1Q6N0MISDO2")</f>
        <v>BBLS DD X1Q6N0MISDO2</v>
      </c>
    </row>
    <row r="1278" spans="1:9" x14ac:dyDescent="0.25">
      <c r="A1278" t="s">
        <v>5903</v>
      </c>
      <c r="B1278" t="s">
        <v>5899</v>
      </c>
      <c r="C1278" t="s">
        <v>899</v>
      </c>
      <c r="D1278" t="s">
        <v>5904</v>
      </c>
      <c r="E1278" t="s">
        <v>3875</v>
      </c>
      <c r="F1278" t="s">
        <v>5905</v>
      </c>
      <c r="G1278" t="s">
        <v>5906</v>
      </c>
      <c r="H1278">
        <v>11601592</v>
      </c>
      <c r="I1278" t="str">
        <f>HYPERLINK("bbg://screens/bbls%20DD%20X1Q6N0MTCO82","BBLS DD X1Q6N0MTCO82")</f>
        <v>BBLS DD X1Q6N0MTCO82</v>
      </c>
    </row>
    <row r="1279" spans="1:9" x14ac:dyDescent="0.25">
      <c r="A1279" t="s">
        <v>5907</v>
      </c>
      <c r="B1279" t="s">
        <v>5908</v>
      </c>
      <c r="C1279" t="s">
        <v>15</v>
      </c>
      <c r="E1279" t="s">
        <v>5909</v>
      </c>
      <c r="F1279" t="s">
        <v>5910</v>
      </c>
      <c r="G1279" t="s">
        <v>5911</v>
      </c>
      <c r="H1279">
        <v>19947569</v>
      </c>
      <c r="I1279" t="str">
        <f>HYPERLINK("bbg://screens/bbls%20DD%20X1Q6N09PI482","BBLS DD X1Q6N09PI482")</f>
        <v>BBLS DD X1Q6N09PI482</v>
      </c>
    </row>
    <row r="1280" spans="1:9" x14ac:dyDescent="0.25">
      <c r="A1280" t="s">
        <v>5912</v>
      </c>
      <c r="B1280" t="s">
        <v>5913</v>
      </c>
      <c r="C1280" t="s">
        <v>5914</v>
      </c>
      <c r="E1280" t="s">
        <v>5915</v>
      </c>
      <c r="F1280" t="s">
        <v>5916</v>
      </c>
      <c r="G1280" t="s">
        <v>5917</v>
      </c>
      <c r="H1280">
        <v>15414924</v>
      </c>
      <c r="I1280" t="str">
        <f>HYPERLINK("bbg://screens/bbls%20DD%20X1Q6N07QNNO2","BBLS DD X1Q6N07QNNO2")</f>
        <v>BBLS DD X1Q6N07QNNO2</v>
      </c>
    </row>
    <row r="1281" spans="1:9" x14ac:dyDescent="0.25">
      <c r="A1281" t="s">
        <v>5918</v>
      </c>
      <c r="B1281" t="s">
        <v>5919</v>
      </c>
      <c r="C1281" t="s">
        <v>4522</v>
      </c>
      <c r="E1281" t="s">
        <v>5920</v>
      </c>
      <c r="F1281" t="s">
        <v>5921</v>
      </c>
      <c r="G1281" t="s">
        <v>5922</v>
      </c>
      <c r="H1281">
        <v>8188434</v>
      </c>
      <c r="I1281" t="str">
        <f>HYPERLINK("bbg://screens/bbls%20DD%20X1Q6N06RHNO2","BBLS DD X1Q6N06RHNO2")</f>
        <v>BBLS DD X1Q6N06RHNO2</v>
      </c>
    </row>
    <row r="1282" spans="1:9" x14ac:dyDescent="0.25">
      <c r="A1282" t="s">
        <v>5923</v>
      </c>
      <c r="B1282" t="s">
        <v>5924</v>
      </c>
      <c r="C1282" t="s">
        <v>5925</v>
      </c>
      <c r="D1282" t="s">
        <v>5926</v>
      </c>
      <c r="E1282" t="s">
        <v>5927</v>
      </c>
      <c r="F1282" t="s">
        <v>5928</v>
      </c>
      <c r="G1282" t="s">
        <v>5929</v>
      </c>
      <c r="H1282">
        <v>19984985</v>
      </c>
      <c r="I1282" t="str">
        <f>HYPERLINK("bbg://screens/bbls%20DD%20X1Q6N03PM4O2","BBLS DD X1Q6N03PM4O2")</f>
        <v>BBLS DD X1Q6N03PM4O2</v>
      </c>
    </row>
    <row r="1283" spans="1:9" x14ac:dyDescent="0.25">
      <c r="A1283" t="s">
        <v>5930</v>
      </c>
      <c r="B1283" t="s">
        <v>5931</v>
      </c>
      <c r="C1283" t="s">
        <v>813</v>
      </c>
      <c r="D1283" t="s">
        <v>5932</v>
      </c>
      <c r="E1283" t="s">
        <v>4497</v>
      </c>
      <c r="F1283" t="s">
        <v>5933</v>
      </c>
      <c r="G1283" t="s">
        <v>5934</v>
      </c>
      <c r="H1283">
        <v>19213190</v>
      </c>
      <c r="I1283" t="str">
        <f>HYPERLINK("bbg://screens/bbls%20DD%20X1Q6N01E2V82","BBLS DD X1Q6N01E2V82")</f>
        <v>BBLS DD X1Q6N01E2V82</v>
      </c>
    </row>
    <row r="1284" spans="1:9" x14ac:dyDescent="0.25">
      <c r="A1284" t="s">
        <v>5935</v>
      </c>
      <c r="B1284" t="s">
        <v>5936</v>
      </c>
      <c r="C1284" t="s">
        <v>260</v>
      </c>
      <c r="E1284" t="s">
        <v>5937</v>
      </c>
      <c r="F1284" t="s">
        <v>5938</v>
      </c>
      <c r="G1284" t="s">
        <v>5939</v>
      </c>
      <c r="H1284">
        <v>202332</v>
      </c>
      <c r="I1284" t="str">
        <f>HYPERLINK("bbg://screens/bbls%20DD%20X1Q6MVT9SQ82","BBLS DD X1Q6MVT9SQ82")</f>
        <v>BBLS DD X1Q6MVT9SQ82</v>
      </c>
    </row>
    <row r="1285" spans="1:9" x14ac:dyDescent="0.25">
      <c r="A1285" t="s">
        <v>5940</v>
      </c>
      <c r="B1285" t="s">
        <v>5941</v>
      </c>
      <c r="C1285" t="s">
        <v>1746</v>
      </c>
      <c r="E1285" t="s">
        <v>5942</v>
      </c>
      <c r="F1285" t="s">
        <v>5943</v>
      </c>
      <c r="G1285" t="s">
        <v>5944</v>
      </c>
      <c r="H1285">
        <v>26051016</v>
      </c>
      <c r="I1285" t="str">
        <f>HYPERLINK("bbg://screens/bbls%20DD%20X1Q6MVHE4HO2","BBLS DD X1Q6MVHE4HO2")</f>
        <v>BBLS DD X1Q6MVHE4HO2</v>
      </c>
    </row>
    <row r="1286" spans="1:9" x14ac:dyDescent="0.25">
      <c r="A1286" t="s">
        <v>5945</v>
      </c>
      <c r="B1286" t="s">
        <v>5946</v>
      </c>
      <c r="C1286" t="s">
        <v>769</v>
      </c>
      <c r="D1286" t="s">
        <v>5763</v>
      </c>
      <c r="E1286" t="s">
        <v>5947</v>
      </c>
      <c r="F1286" t="s">
        <v>5948</v>
      </c>
      <c r="G1286" t="s">
        <v>5949</v>
      </c>
      <c r="H1286">
        <v>38859774</v>
      </c>
      <c r="I1286" t="str">
        <f>HYPERLINK("bbg://screens/bbls%20DD%20X1Q6MVH6K482","BBLS DD X1Q6MVH6K482")</f>
        <v>BBLS DD X1Q6MVH6K482</v>
      </c>
    </row>
    <row r="1287" spans="1:9" x14ac:dyDescent="0.25">
      <c r="A1287" t="s">
        <v>5950</v>
      </c>
      <c r="B1287" t="s">
        <v>5951</v>
      </c>
      <c r="C1287" t="s">
        <v>2467</v>
      </c>
      <c r="E1287" t="s">
        <v>5952</v>
      </c>
      <c r="F1287" t="s">
        <v>5953</v>
      </c>
      <c r="G1287" t="s">
        <v>5954</v>
      </c>
      <c r="H1287">
        <v>921041</v>
      </c>
      <c r="I1287" t="str">
        <f>HYPERLINK("bbg://screens/bbls%20DD%20X1Q6MV2ISBO2","BBLS DD X1Q6MV2ISBO2")</f>
        <v>BBLS DD X1Q6MV2ISBO2</v>
      </c>
    </row>
    <row r="1288" spans="1:9" x14ac:dyDescent="0.25">
      <c r="A1288" t="s">
        <v>5955</v>
      </c>
      <c r="B1288" t="s">
        <v>5956</v>
      </c>
      <c r="C1288" t="s">
        <v>732</v>
      </c>
      <c r="D1288" t="s">
        <v>5957</v>
      </c>
      <c r="E1288" t="s">
        <v>5958</v>
      </c>
      <c r="F1288" t="s">
        <v>5959</v>
      </c>
      <c r="G1288" t="s">
        <v>5960</v>
      </c>
      <c r="H1288">
        <v>17053956</v>
      </c>
      <c r="I1288" t="str">
        <f>HYPERLINK("bbg://screens/bbls%20DD%20X1Q6MV1JP582","BBLS DD X1Q6MV1JP582")</f>
        <v>BBLS DD X1Q6MV1JP582</v>
      </c>
    </row>
    <row r="1289" spans="1:9" x14ac:dyDescent="0.25">
      <c r="A1289" t="s">
        <v>5961</v>
      </c>
      <c r="B1289" t="s">
        <v>5962</v>
      </c>
      <c r="C1289" t="s">
        <v>4534</v>
      </c>
      <c r="F1289" t="s">
        <v>3488</v>
      </c>
      <c r="G1289" t="s">
        <v>5963</v>
      </c>
      <c r="H1289">
        <v>1</v>
      </c>
      <c r="I1289" t="str">
        <f>HYPERLINK("bbg://screens/bbls%20DD%20X1Q6MUVIGF82","BBLS DD X1Q6MUVIGF82")</f>
        <v>BBLS DD X1Q6MUVIGF82</v>
      </c>
    </row>
    <row r="1290" spans="1:9" x14ac:dyDescent="0.25">
      <c r="A1290" t="s">
        <v>5964</v>
      </c>
      <c r="B1290" t="s">
        <v>5965</v>
      </c>
      <c r="C1290" t="s">
        <v>1206</v>
      </c>
      <c r="E1290" t="s">
        <v>5966</v>
      </c>
      <c r="F1290" t="s">
        <v>5967</v>
      </c>
      <c r="G1290" t="s">
        <v>5968</v>
      </c>
      <c r="H1290">
        <v>17612682</v>
      </c>
      <c r="I1290" t="str">
        <f>HYPERLINK("bbg://screens/bbls%20DD%20X1Q6MUV5VA82","BBLS DD X1Q6MUV5VA82")</f>
        <v>BBLS DD X1Q6MUV5VA82</v>
      </c>
    </row>
    <row r="1291" spans="1:9" x14ac:dyDescent="0.25">
      <c r="A1291" t="s">
        <v>5969</v>
      </c>
      <c r="B1291" t="s">
        <v>5970</v>
      </c>
      <c r="C1291" t="s">
        <v>1120</v>
      </c>
      <c r="E1291" t="s">
        <v>3401</v>
      </c>
      <c r="F1291" t="s">
        <v>5971</v>
      </c>
      <c r="G1291" t="s">
        <v>5972</v>
      </c>
      <c r="H1291">
        <v>9232092</v>
      </c>
      <c r="I1291" t="str">
        <f>HYPERLINK("bbg://screens/bbls%20DD%20X1Q6MUQKL6O2","BBLS DD X1Q6MUQKL6O2")</f>
        <v>BBLS DD X1Q6MUQKL6O2</v>
      </c>
    </row>
    <row r="1292" spans="1:9" x14ac:dyDescent="0.25">
      <c r="A1292" t="s">
        <v>5973</v>
      </c>
      <c r="B1292" t="s">
        <v>5974</v>
      </c>
      <c r="C1292" t="s">
        <v>5975</v>
      </c>
      <c r="D1292" t="s">
        <v>5976</v>
      </c>
      <c r="E1292" t="s">
        <v>5977</v>
      </c>
      <c r="F1292" t="s">
        <v>5978</v>
      </c>
      <c r="G1292" t="s">
        <v>5979</v>
      </c>
      <c r="H1292">
        <v>1408210</v>
      </c>
      <c r="I1292" t="str">
        <f>HYPERLINK("bbg://screens/bbls%20DD%20X1Q6MUPTID82","BBLS DD X1Q6MUPTID82")</f>
        <v>BBLS DD X1Q6MUPTID82</v>
      </c>
    </row>
    <row r="1293" spans="1:9" x14ac:dyDescent="0.25">
      <c r="A1293" t="s">
        <v>5980</v>
      </c>
      <c r="B1293" t="s">
        <v>5981</v>
      </c>
      <c r="C1293" t="s">
        <v>309</v>
      </c>
      <c r="D1293" t="s">
        <v>5876</v>
      </c>
      <c r="E1293" t="s">
        <v>5982</v>
      </c>
      <c r="F1293" t="s">
        <v>5983</v>
      </c>
      <c r="G1293" t="s">
        <v>5984</v>
      </c>
      <c r="H1293">
        <v>8439127</v>
      </c>
      <c r="I1293" t="str">
        <f>HYPERLINK("bbg://screens/bbls%20DD%20X1Q6MUKLGK82","BBLS DD X1Q6MUKLGK82")</f>
        <v>BBLS DD X1Q6MUKLGK82</v>
      </c>
    </row>
    <row r="1294" spans="1:9" x14ac:dyDescent="0.25">
      <c r="A1294" t="s">
        <v>5985</v>
      </c>
      <c r="B1294" t="s">
        <v>5986</v>
      </c>
      <c r="C1294" t="s">
        <v>942</v>
      </c>
      <c r="E1294" t="s">
        <v>5987</v>
      </c>
      <c r="F1294" t="s">
        <v>5988</v>
      </c>
      <c r="G1294" t="s">
        <v>5989</v>
      </c>
      <c r="H1294">
        <v>13968317</v>
      </c>
      <c r="I1294" t="str">
        <f>HYPERLINK("bbg://screens/bbls%20DD%20X1Q6MUBKJGO2","BBLS DD X1Q6MUBKJGO2")</f>
        <v>BBLS DD X1Q6MUBKJGO2</v>
      </c>
    </row>
    <row r="1295" spans="1:9" x14ac:dyDescent="0.25">
      <c r="A1295" t="s">
        <v>5990</v>
      </c>
      <c r="B1295" t="s">
        <v>5991</v>
      </c>
      <c r="C1295" t="s">
        <v>4898</v>
      </c>
      <c r="E1295" t="s">
        <v>5992</v>
      </c>
      <c r="F1295" t="s">
        <v>5993</v>
      </c>
      <c r="G1295" t="s">
        <v>5994</v>
      </c>
      <c r="H1295">
        <v>38449092</v>
      </c>
      <c r="I1295" t="str">
        <f>HYPERLINK("bbg://screens/bbls%20DD%20X1Q6MU2NCL82","BBLS DD X1Q6MU2NCL82")</f>
        <v>BBLS DD X1Q6MU2NCL82</v>
      </c>
    </row>
    <row r="1296" spans="1:9" x14ac:dyDescent="0.25">
      <c r="A1296" t="s">
        <v>5995</v>
      </c>
      <c r="B1296" t="s">
        <v>5996</v>
      </c>
      <c r="C1296" t="s">
        <v>246</v>
      </c>
      <c r="D1296" t="s">
        <v>5997</v>
      </c>
      <c r="E1296" t="s">
        <v>5998</v>
      </c>
      <c r="F1296" t="s">
        <v>5999</v>
      </c>
      <c r="G1296" t="s">
        <v>6000</v>
      </c>
      <c r="H1296">
        <v>23001252</v>
      </c>
      <c r="I1296" t="str">
        <f>HYPERLINK("bbg://screens/bbls%20DD%20X1Q6MU078682","BBLS DD X1Q6MU078682")</f>
        <v>BBLS DD X1Q6MU078682</v>
      </c>
    </row>
    <row r="1297" spans="1:9" x14ac:dyDescent="0.25">
      <c r="A1297" t="s">
        <v>6001</v>
      </c>
      <c r="B1297" t="s">
        <v>6002</v>
      </c>
      <c r="C1297" t="s">
        <v>250</v>
      </c>
      <c r="D1297" t="s">
        <v>6003</v>
      </c>
      <c r="E1297" t="s">
        <v>5799</v>
      </c>
      <c r="F1297" t="s">
        <v>5799</v>
      </c>
      <c r="G1297" t="s">
        <v>6004</v>
      </c>
      <c r="H1297">
        <v>170739</v>
      </c>
      <c r="I1297" t="str">
        <f>HYPERLINK("bbg://screens/bbls%20DD%20X1Q6MTU6HO82","BBLS DD X1Q6MTU6HO82")</f>
        <v>BBLS DD X1Q6MTU6HO82</v>
      </c>
    </row>
    <row r="1298" spans="1:9" x14ac:dyDescent="0.25">
      <c r="A1298" t="s">
        <v>6005</v>
      </c>
      <c r="B1298" t="s">
        <v>6002</v>
      </c>
      <c r="C1298" t="s">
        <v>423</v>
      </c>
      <c r="E1298" t="s">
        <v>6006</v>
      </c>
      <c r="F1298" t="s">
        <v>6007</v>
      </c>
      <c r="G1298" t="s">
        <v>6008</v>
      </c>
      <c r="H1298">
        <v>10165030</v>
      </c>
      <c r="I1298" t="str">
        <f>HYPERLINK("bbg://screens/bbls%20DD%20X1Q6MTU4HVO2","BBLS DD X1Q6MTU4HVO2")</f>
        <v>BBLS DD X1Q6MTU4HVO2</v>
      </c>
    </row>
    <row r="1299" spans="1:9" x14ac:dyDescent="0.25">
      <c r="A1299" t="s">
        <v>6009</v>
      </c>
      <c r="B1299" t="s">
        <v>6002</v>
      </c>
      <c r="C1299" t="s">
        <v>4014</v>
      </c>
      <c r="D1299" t="s">
        <v>6010</v>
      </c>
      <c r="E1299" t="s">
        <v>6011</v>
      </c>
      <c r="F1299" t="s">
        <v>6012</v>
      </c>
      <c r="G1299" t="s">
        <v>6013</v>
      </c>
      <c r="H1299">
        <v>29452257</v>
      </c>
      <c r="I1299" t="str">
        <f>HYPERLINK("bbg://screens/bbls%20DD%20X1Q6MTU77482","BBLS DD X1Q6MTU77482")</f>
        <v>BBLS DD X1Q6MTU77482</v>
      </c>
    </row>
    <row r="1300" spans="1:9" x14ac:dyDescent="0.25">
      <c r="A1300" t="s">
        <v>6014</v>
      </c>
      <c r="B1300" t="s">
        <v>6015</v>
      </c>
      <c r="C1300" t="s">
        <v>6016</v>
      </c>
      <c r="E1300" t="s">
        <v>6017</v>
      </c>
      <c r="F1300" t="s">
        <v>6018</v>
      </c>
      <c r="G1300" t="s">
        <v>6019</v>
      </c>
      <c r="H1300">
        <v>25039066</v>
      </c>
      <c r="I1300" t="str">
        <f>HYPERLINK("bbg://screens/bbls%20DD%20X1Q6MTPA4U82","BBLS DD X1Q6MTPA4U82")</f>
        <v>BBLS DD X1Q6MTPA4U82</v>
      </c>
    </row>
    <row r="1301" spans="1:9" x14ac:dyDescent="0.25">
      <c r="A1301" t="s">
        <v>6020</v>
      </c>
      <c r="B1301" t="s">
        <v>6021</v>
      </c>
      <c r="C1301" t="s">
        <v>4410</v>
      </c>
      <c r="D1301" t="s">
        <v>6022</v>
      </c>
      <c r="E1301" t="s">
        <v>6023</v>
      </c>
      <c r="F1301" t="s">
        <v>6024</v>
      </c>
      <c r="G1301" t="s">
        <v>6025</v>
      </c>
      <c r="H1301">
        <v>10848778</v>
      </c>
      <c r="I1301" t="str">
        <f>HYPERLINK("bbg://screens/bbls%20DD%20X1Q6MTIAA882","BBLS DD X1Q6MTIAA882")</f>
        <v>BBLS DD X1Q6MTIAA882</v>
      </c>
    </row>
    <row r="1302" spans="1:9" x14ac:dyDescent="0.25">
      <c r="A1302" t="s">
        <v>6026</v>
      </c>
      <c r="B1302" t="s">
        <v>6027</v>
      </c>
      <c r="C1302" t="s">
        <v>45</v>
      </c>
      <c r="D1302" t="s">
        <v>6028</v>
      </c>
      <c r="E1302" t="s">
        <v>6029</v>
      </c>
      <c r="F1302" t="s">
        <v>6030</v>
      </c>
      <c r="G1302" t="s">
        <v>6031</v>
      </c>
      <c r="H1302">
        <v>23260958</v>
      </c>
      <c r="I1302" t="str">
        <f>HYPERLINK("bbg://screens/bbls%20DD%20X1Q6MTASES82","BBLS DD X1Q6MTASES82")</f>
        <v>BBLS DD X1Q6MTASES82</v>
      </c>
    </row>
    <row r="1303" spans="1:9" x14ac:dyDescent="0.25">
      <c r="A1303" t="s">
        <v>6032</v>
      </c>
      <c r="B1303" t="s">
        <v>6033</v>
      </c>
      <c r="C1303" t="s">
        <v>5628</v>
      </c>
      <c r="D1303" t="s">
        <v>6034</v>
      </c>
      <c r="E1303" t="s">
        <v>6035</v>
      </c>
      <c r="F1303" t="s">
        <v>6036</v>
      </c>
      <c r="G1303" t="s">
        <v>6037</v>
      </c>
      <c r="H1303">
        <v>11935242</v>
      </c>
      <c r="I1303" t="str">
        <f>HYPERLINK("bbg://screens/bbls%20DD%20X1Q6MT6JU682","BBLS DD X1Q6MT6JU682")</f>
        <v>BBLS DD X1Q6MT6JU682</v>
      </c>
    </row>
    <row r="1304" spans="1:9" x14ac:dyDescent="0.25">
      <c r="A1304" t="s">
        <v>6038</v>
      </c>
      <c r="B1304" t="s">
        <v>6033</v>
      </c>
      <c r="C1304" t="s">
        <v>786</v>
      </c>
      <c r="D1304" t="s">
        <v>5698</v>
      </c>
      <c r="E1304" t="s">
        <v>6039</v>
      </c>
      <c r="F1304" t="s">
        <v>6040</v>
      </c>
      <c r="G1304" t="s">
        <v>6041</v>
      </c>
      <c r="H1304">
        <v>38090143</v>
      </c>
      <c r="I1304" t="str">
        <f>HYPERLINK("bbg://screens/bbls%20DD%20X1Q6MT6R5T82","BBLS DD X1Q6MT6R5T82")</f>
        <v>BBLS DD X1Q6MT6R5T82</v>
      </c>
    </row>
    <row r="1305" spans="1:9" x14ac:dyDescent="0.25">
      <c r="A1305" t="s">
        <v>6042</v>
      </c>
      <c r="B1305" t="s">
        <v>6043</v>
      </c>
      <c r="C1305" t="s">
        <v>6044</v>
      </c>
      <c r="E1305" t="s">
        <v>6045</v>
      </c>
      <c r="F1305" t="s">
        <v>6046</v>
      </c>
      <c r="G1305" t="s">
        <v>6047</v>
      </c>
      <c r="H1305">
        <v>19553845</v>
      </c>
      <c r="I1305" t="str">
        <f>HYPERLINK("bbg://screens/bbls%20DD%20X1Q6MSSNQDO2","BBLS DD X1Q6MSSNQDO2")</f>
        <v>BBLS DD X1Q6MSSNQDO2</v>
      </c>
    </row>
    <row r="1306" spans="1:9" x14ac:dyDescent="0.25">
      <c r="A1306" t="s">
        <v>6048</v>
      </c>
      <c r="B1306" t="s">
        <v>6043</v>
      </c>
      <c r="C1306" t="s">
        <v>409</v>
      </c>
      <c r="D1306" t="s">
        <v>5986</v>
      </c>
      <c r="F1306" t="s">
        <v>4713</v>
      </c>
      <c r="G1306" t="s">
        <v>6049</v>
      </c>
      <c r="H1306">
        <v>37973261</v>
      </c>
      <c r="I1306" t="str">
        <f>HYPERLINK("bbg://screens/bbls%20DD%20X1Q6MST4BL82","BBLS DD X1Q6MST4BL82")</f>
        <v>BBLS DD X1Q6MST4BL82</v>
      </c>
    </row>
    <row r="1307" spans="1:9" x14ac:dyDescent="0.25">
      <c r="A1307" t="s">
        <v>6050</v>
      </c>
      <c r="B1307" t="s">
        <v>6051</v>
      </c>
      <c r="C1307" t="s">
        <v>6052</v>
      </c>
      <c r="D1307" t="s">
        <v>6053</v>
      </c>
      <c r="E1307" t="s">
        <v>6054</v>
      </c>
      <c r="F1307" t="s">
        <v>6055</v>
      </c>
      <c r="G1307" t="s">
        <v>6056</v>
      </c>
      <c r="H1307">
        <v>32145949</v>
      </c>
      <c r="I1307" t="str">
        <f>HYPERLINK("bbg://screens/bbls%20DD%20X1Q6MSI8VEO2","BBLS DD X1Q6MSI8VEO2")</f>
        <v>BBLS DD X1Q6MSI8VEO2</v>
      </c>
    </row>
    <row r="1308" spans="1:9" x14ac:dyDescent="0.25">
      <c r="A1308" t="s">
        <v>6057</v>
      </c>
      <c r="B1308" t="s">
        <v>6058</v>
      </c>
      <c r="C1308" t="s">
        <v>335</v>
      </c>
      <c r="E1308" t="s">
        <v>6059</v>
      </c>
      <c r="F1308" t="s">
        <v>6060</v>
      </c>
      <c r="G1308" t="s">
        <v>6061</v>
      </c>
      <c r="H1308">
        <v>19984469</v>
      </c>
      <c r="I1308" t="str">
        <f>HYPERLINK("bbg://screens/bbls%20DD%20X1Q6MSFE2BO2","BBLS DD X1Q6MSFE2BO2")</f>
        <v>BBLS DD X1Q6MSFE2BO2</v>
      </c>
    </row>
    <row r="1309" spans="1:9" x14ac:dyDescent="0.25">
      <c r="A1309" t="s">
        <v>6062</v>
      </c>
      <c r="B1309" t="s">
        <v>6063</v>
      </c>
      <c r="C1309" t="s">
        <v>153</v>
      </c>
      <c r="D1309" t="s">
        <v>6064</v>
      </c>
      <c r="E1309" t="s">
        <v>6065</v>
      </c>
      <c r="F1309" t="s">
        <v>6066</v>
      </c>
      <c r="G1309" t="s">
        <v>6067</v>
      </c>
      <c r="H1309">
        <v>32417787</v>
      </c>
      <c r="I1309" t="str">
        <f>HYPERLINK("bbg://screens/bbls%20DD%20X1Q6MSE4BK82","BBLS DD X1Q6MSE4BK82")</f>
        <v>BBLS DD X1Q6MSE4BK82</v>
      </c>
    </row>
    <row r="1310" spans="1:9" x14ac:dyDescent="0.25">
      <c r="A1310" t="s">
        <v>6068</v>
      </c>
      <c r="B1310" t="s">
        <v>6063</v>
      </c>
      <c r="C1310" t="s">
        <v>423</v>
      </c>
      <c r="D1310" t="s">
        <v>6069</v>
      </c>
      <c r="E1310" t="s">
        <v>6070</v>
      </c>
      <c r="F1310" t="s">
        <v>6071</v>
      </c>
      <c r="G1310" t="s">
        <v>6072</v>
      </c>
      <c r="H1310">
        <v>37880623</v>
      </c>
      <c r="I1310" t="str">
        <f>HYPERLINK("bbg://screens/bbls%20DD%20X1Q6MSE2PNO2","BBLS DD X1Q6MSE2PNO2")</f>
        <v>BBLS DD X1Q6MSE2PNO2</v>
      </c>
    </row>
    <row r="1311" spans="1:9" x14ac:dyDescent="0.25">
      <c r="A1311" t="s">
        <v>6073</v>
      </c>
      <c r="B1311" t="s">
        <v>6063</v>
      </c>
      <c r="C1311" t="s">
        <v>3434</v>
      </c>
      <c r="D1311" t="s">
        <v>5702</v>
      </c>
      <c r="E1311" t="s">
        <v>6074</v>
      </c>
      <c r="F1311" t="s">
        <v>6075</v>
      </c>
      <c r="G1311" t="s">
        <v>6076</v>
      </c>
      <c r="H1311">
        <v>37887382</v>
      </c>
      <c r="I1311" t="str">
        <f>HYPERLINK("bbg://screens/bbls%20DD%20X1Q6MSESM8O2","BBLS DD X1Q6MSESM8O2")</f>
        <v>BBLS DD X1Q6MSESM8O2</v>
      </c>
    </row>
    <row r="1312" spans="1:9" x14ac:dyDescent="0.25">
      <c r="A1312" t="s">
        <v>6077</v>
      </c>
      <c r="B1312" t="s">
        <v>6063</v>
      </c>
      <c r="C1312" t="s">
        <v>6078</v>
      </c>
      <c r="D1312" t="s">
        <v>6079</v>
      </c>
      <c r="E1312" t="s">
        <v>6074</v>
      </c>
      <c r="F1312" t="s">
        <v>6075</v>
      </c>
      <c r="G1312" t="s">
        <v>6080</v>
      </c>
      <c r="H1312">
        <v>1152893</v>
      </c>
      <c r="I1312" t="str">
        <f>HYPERLINK("bbg://screens/bbls%20DD%20X1Q6MSESM8O2","BBLS DD X1Q6MSESM8O2")</f>
        <v>BBLS DD X1Q6MSESM8O2</v>
      </c>
    </row>
    <row r="1313" spans="1:9" x14ac:dyDescent="0.25">
      <c r="A1313" t="s">
        <v>6081</v>
      </c>
      <c r="B1313" t="s">
        <v>6082</v>
      </c>
      <c r="C1313" t="s">
        <v>540</v>
      </c>
      <c r="D1313" t="s">
        <v>6083</v>
      </c>
      <c r="E1313" t="s">
        <v>6084</v>
      </c>
      <c r="F1313" t="s">
        <v>6085</v>
      </c>
      <c r="G1313" t="s">
        <v>6086</v>
      </c>
      <c r="H1313">
        <v>29778733</v>
      </c>
      <c r="I1313" t="str">
        <f>HYPERLINK("bbg://screens/bbls%20DD%20X1Q6MSCCC782","BBLS DD X1Q6MSCCC782")</f>
        <v>BBLS DD X1Q6MSCCC782</v>
      </c>
    </row>
    <row r="1314" spans="1:9" x14ac:dyDescent="0.25">
      <c r="A1314" t="s">
        <v>6087</v>
      </c>
      <c r="B1314" t="s">
        <v>6088</v>
      </c>
      <c r="C1314" t="s">
        <v>2294</v>
      </c>
      <c r="D1314" t="s">
        <v>6089</v>
      </c>
      <c r="E1314" t="s">
        <v>6090</v>
      </c>
      <c r="F1314" t="s">
        <v>6091</v>
      </c>
      <c r="G1314" t="s">
        <v>6092</v>
      </c>
      <c r="H1314">
        <v>9075201</v>
      </c>
      <c r="I1314" t="str">
        <f>HYPERLINK("bbg://screens/bbls%20DD%20X1Q6MS2EC682","BBLS DD X1Q6MS2EC682")</f>
        <v>BBLS DD X1Q6MS2EC682</v>
      </c>
    </row>
    <row r="1315" spans="1:9" x14ac:dyDescent="0.25">
      <c r="A1315" t="s">
        <v>6093</v>
      </c>
      <c r="B1315" t="s">
        <v>6094</v>
      </c>
      <c r="C1315" t="s">
        <v>6095</v>
      </c>
      <c r="E1315" t="s">
        <v>6096</v>
      </c>
      <c r="F1315" t="s">
        <v>6097</v>
      </c>
      <c r="G1315" t="s">
        <v>6098</v>
      </c>
      <c r="H1315">
        <v>8163799</v>
      </c>
      <c r="I1315" t="str">
        <f>HYPERLINK("bbg://screens/bbls%20DD%20X1Q6MRV23NO2","BBLS DD X1Q6MRV23NO2")</f>
        <v>BBLS DD X1Q6MRV23NO2</v>
      </c>
    </row>
    <row r="1316" spans="1:9" x14ac:dyDescent="0.25">
      <c r="A1316" t="s">
        <v>6099</v>
      </c>
      <c r="B1316" t="s">
        <v>6100</v>
      </c>
      <c r="C1316" t="s">
        <v>1317</v>
      </c>
      <c r="D1316" t="s">
        <v>6101</v>
      </c>
      <c r="E1316" t="s">
        <v>6102</v>
      </c>
      <c r="F1316" t="s">
        <v>6103</v>
      </c>
      <c r="G1316" t="s">
        <v>6104</v>
      </c>
      <c r="H1316">
        <v>28316897</v>
      </c>
      <c r="I1316" t="str">
        <f>HYPERLINK("bbg://screens/bbls%20DD%20X1Q6MRTV5G82","BBLS DD X1Q6MRTV5G82")</f>
        <v>BBLS DD X1Q6MRTV5G82</v>
      </c>
    </row>
    <row r="1317" spans="1:9" x14ac:dyDescent="0.25">
      <c r="A1317" t="s">
        <v>6105</v>
      </c>
      <c r="B1317" t="s">
        <v>6106</v>
      </c>
      <c r="C1317" t="s">
        <v>6107</v>
      </c>
      <c r="D1317" t="s">
        <v>6108</v>
      </c>
      <c r="E1317" t="s">
        <v>6109</v>
      </c>
      <c r="F1317" t="s">
        <v>6110</v>
      </c>
      <c r="G1317" t="s">
        <v>6111</v>
      </c>
      <c r="H1317">
        <v>24121097</v>
      </c>
      <c r="I1317" t="str">
        <f>HYPERLINK("bbg://screens/bbls%20DD%20X1Q6MRPJBT82","BBLS DD X1Q6MRPJBT82")</f>
        <v>BBLS DD X1Q6MRPJBT82</v>
      </c>
    </row>
    <row r="1318" spans="1:9" x14ac:dyDescent="0.25">
      <c r="A1318" t="s">
        <v>6112</v>
      </c>
      <c r="B1318" t="s">
        <v>6113</v>
      </c>
      <c r="C1318" t="s">
        <v>15</v>
      </c>
      <c r="E1318" t="s">
        <v>6114</v>
      </c>
      <c r="F1318" t="s">
        <v>6115</v>
      </c>
      <c r="G1318" t="s">
        <v>6116</v>
      </c>
      <c r="H1318">
        <v>37821469</v>
      </c>
      <c r="I1318" t="str">
        <f>HYPERLINK("bbg://screens/bbls%20DD%20X1Q6MRL7GBO2","BBLS DD X1Q6MRL7GBO2")</f>
        <v>BBLS DD X1Q6MRL7GBO2</v>
      </c>
    </row>
    <row r="1319" spans="1:9" x14ac:dyDescent="0.25">
      <c r="A1319" t="s">
        <v>6117</v>
      </c>
      <c r="B1319" t="s">
        <v>6118</v>
      </c>
      <c r="C1319" t="s">
        <v>192</v>
      </c>
      <c r="D1319" t="s">
        <v>5774</v>
      </c>
      <c r="E1319" t="s">
        <v>6119</v>
      </c>
      <c r="F1319" t="s">
        <v>6120</v>
      </c>
      <c r="G1319" t="s">
        <v>6121</v>
      </c>
      <c r="H1319">
        <v>37585816</v>
      </c>
      <c r="I1319" t="str">
        <f>HYPERLINK("bbg://screens/bbls%20DD%20X1Q6MRARDLO2","BBLS DD X1Q6MRARDLO2")</f>
        <v>BBLS DD X1Q6MRARDLO2</v>
      </c>
    </row>
    <row r="1320" spans="1:9" x14ac:dyDescent="0.25">
      <c r="A1320" t="s">
        <v>6122</v>
      </c>
      <c r="B1320" t="s">
        <v>6123</v>
      </c>
      <c r="C1320" t="s">
        <v>786</v>
      </c>
      <c r="D1320" t="s">
        <v>5543</v>
      </c>
      <c r="F1320" t="s">
        <v>6124</v>
      </c>
      <c r="G1320" t="s">
        <v>6125</v>
      </c>
      <c r="H1320">
        <v>24793550</v>
      </c>
      <c r="I1320" t="str">
        <f>HYPERLINK("bbg://screens/bbls%20DD%20X1Q6MT37JTO2","BBLS DD X1Q6MT37JTO2")</f>
        <v>BBLS DD X1Q6MT37JTO2</v>
      </c>
    </row>
    <row r="1321" spans="1:9" x14ac:dyDescent="0.25">
      <c r="A1321" t="s">
        <v>6126</v>
      </c>
      <c r="B1321" t="s">
        <v>6127</v>
      </c>
      <c r="C1321" t="s">
        <v>15</v>
      </c>
      <c r="E1321" t="s">
        <v>6128</v>
      </c>
      <c r="F1321" t="s">
        <v>6129</v>
      </c>
      <c r="G1321" t="s">
        <v>6130</v>
      </c>
      <c r="H1321">
        <v>37469112</v>
      </c>
      <c r="I1321" t="str">
        <f>HYPERLINK("bbg://screens/bbls%20DD%20X1Q6MR2TO582","BBLS DD X1Q6MR2TO582")</f>
        <v>BBLS DD X1Q6MR2TO582</v>
      </c>
    </row>
    <row r="1322" spans="1:9" x14ac:dyDescent="0.25">
      <c r="A1322" t="s">
        <v>5107</v>
      </c>
      <c r="B1322" t="s">
        <v>6131</v>
      </c>
      <c r="C1322" t="s">
        <v>1746</v>
      </c>
      <c r="D1322" t="s">
        <v>6132</v>
      </c>
      <c r="E1322" t="s">
        <v>6133</v>
      </c>
      <c r="F1322" t="s">
        <v>6134</v>
      </c>
      <c r="G1322" t="s">
        <v>5112</v>
      </c>
      <c r="H1322">
        <v>16336779</v>
      </c>
      <c r="I1322" t="str">
        <f>HYPERLINK("bbg://screens/bbls%20DD%20X1Q6MQOAVUO2","BBLS DD X1Q6MQOAVUO2")</f>
        <v>BBLS DD X1Q6MQOAVUO2</v>
      </c>
    </row>
    <row r="1323" spans="1:9" x14ac:dyDescent="0.25">
      <c r="A1323" t="s">
        <v>6135</v>
      </c>
      <c r="B1323" t="s">
        <v>6136</v>
      </c>
      <c r="C1323" t="s">
        <v>1265</v>
      </c>
      <c r="D1323" t="s">
        <v>5687</v>
      </c>
      <c r="E1323" t="s">
        <v>5977</v>
      </c>
      <c r="F1323" t="s">
        <v>6137</v>
      </c>
      <c r="G1323" t="s">
        <v>6138</v>
      </c>
      <c r="H1323">
        <v>21407082</v>
      </c>
      <c r="I1323" t="str">
        <f>HYPERLINK("bbg://screens/bbls%20DD%20X1Q6MQMUVU82","BBLS DD X1Q6MQMUVU82")</f>
        <v>BBLS DD X1Q6MQMUVU82</v>
      </c>
    </row>
    <row r="1324" spans="1:9" x14ac:dyDescent="0.25">
      <c r="A1324" t="s">
        <v>6139</v>
      </c>
      <c r="B1324" t="s">
        <v>6136</v>
      </c>
      <c r="C1324" t="s">
        <v>2467</v>
      </c>
      <c r="D1324" t="s">
        <v>6140</v>
      </c>
      <c r="E1324" t="s">
        <v>6141</v>
      </c>
      <c r="F1324" t="s">
        <v>4779</v>
      </c>
      <c r="G1324" t="s">
        <v>6142</v>
      </c>
      <c r="H1324">
        <v>10946566</v>
      </c>
      <c r="I1324" t="str">
        <f>HYPERLINK("bbg://screens/bbls%20DD%20X1Q6MQM7RN82","BBLS DD X1Q6MQM7RN82")</f>
        <v>BBLS DD X1Q6MQM7RN82</v>
      </c>
    </row>
    <row r="1325" spans="1:9" x14ac:dyDescent="0.25">
      <c r="A1325" t="s">
        <v>6143</v>
      </c>
      <c r="B1325" t="s">
        <v>6144</v>
      </c>
      <c r="C1325" t="s">
        <v>18</v>
      </c>
      <c r="D1325" t="s">
        <v>6145</v>
      </c>
      <c r="E1325" t="s">
        <v>6146</v>
      </c>
      <c r="F1325" t="s">
        <v>6147</v>
      </c>
      <c r="G1325" t="s">
        <v>6148</v>
      </c>
      <c r="H1325">
        <v>23310521</v>
      </c>
      <c r="I1325" t="str">
        <f>HYPERLINK("bbg://screens/bbls%20DD%20X1Q6MQKKK182","BBLS DD X1Q6MQKKK182")</f>
        <v>BBLS DD X1Q6MQKKK182</v>
      </c>
    </row>
    <row r="1326" spans="1:9" x14ac:dyDescent="0.25">
      <c r="A1326" t="s">
        <v>6149</v>
      </c>
      <c r="B1326" t="s">
        <v>6150</v>
      </c>
      <c r="C1326" t="s">
        <v>5160</v>
      </c>
      <c r="D1326" t="s">
        <v>6151</v>
      </c>
      <c r="E1326" t="s">
        <v>6152</v>
      </c>
      <c r="F1326" t="s">
        <v>6153</v>
      </c>
      <c r="G1326" t="s">
        <v>6154</v>
      </c>
      <c r="H1326">
        <v>15501335</v>
      </c>
      <c r="I1326" t="str">
        <f>HYPERLINK("bbg://screens/bbls%20DD%20X1Q6MQCN6882","BBLS DD X1Q6MQCN6882")</f>
        <v>BBLS DD X1Q6MQCN6882</v>
      </c>
    </row>
    <row r="1327" spans="1:9" x14ac:dyDescent="0.25">
      <c r="A1327" t="s">
        <v>6155</v>
      </c>
      <c r="B1327" t="s">
        <v>6156</v>
      </c>
      <c r="C1327" t="s">
        <v>2395</v>
      </c>
      <c r="D1327" t="s">
        <v>6157</v>
      </c>
      <c r="E1327" t="s">
        <v>6158</v>
      </c>
      <c r="F1327" t="s">
        <v>6159</v>
      </c>
      <c r="G1327" t="s">
        <v>6160</v>
      </c>
      <c r="H1327">
        <v>100793</v>
      </c>
      <c r="I1327" t="str">
        <f>HYPERLINK("bbg://screens/bbls%20DD%20X1Q6MQ2FTM82","BBLS DD X1Q6MQ2FTM82")</f>
        <v>BBLS DD X1Q6MQ2FTM82</v>
      </c>
    </row>
    <row r="1328" spans="1:9" x14ac:dyDescent="0.25">
      <c r="A1328" t="s">
        <v>6161</v>
      </c>
      <c r="B1328" t="s">
        <v>6162</v>
      </c>
      <c r="C1328" t="s">
        <v>383</v>
      </c>
      <c r="E1328" t="s">
        <v>6163</v>
      </c>
      <c r="F1328" t="s">
        <v>6164</v>
      </c>
      <c r="G1328" t="s">
        <v>6165</v>
      </c>
      <c r="H1328">
        <v>36827882</v>
      </c>
      <c r="I1328" t="str">
        <f>HYPERLINK("bbg://screens/bbls%20DD%20X1Q6MQ0KIC82","BBLS DD X1Q6MQ0KIC82")</f>
        <v>BBLS DD X1Q6MQ0KIC82</v>
      </c>
    </row>
    <row r="1329" spans="1:9" x14ac:dyDescent="0.25">
      <c r="A1329" t="s">
        <v>6166</v>
      </c>
      <c r="B1329" t="s">
        <v>6167</v>
      </c>
      <c r="C1329" t="s">
        <v>899</v>
      </c>
      <c r="D1329" t="s">
        <v>5370</v>
      </c>
      <c r="E1329" t="s">
        <v>674</v>
      </c>
      <c r="F1329" t="s">
        <v>1911</v>
      </c>
      <c r="G1329" t="s">
        <v>6168</v>
      </c>
      <c r="H1329">
        <v>11631365</v>
      </c>
      <c r="I1329" t="str">
        <f>HYPERLINK("bbg://screens/bbls%20DD%20X1Q6MPS6OTO2","BBLS DD X1Q6MPS6OTO2")</f>
        <v>BBLS DD X1Q6MPS6OTO2</v>
      </c>
    </row>
    <row r="1330" spans="1:9" x14ac:dyDescent="0.25">
      <c r="A1330" t="s">
        <v>6169</v>
      </c>
      <c r="B1330" t="s">
        <v>6170</v>
      </c>
      <c r="C1330" t="s">
        <v>1120</v>
      </c>
      <c r="G1330" t="s">
        <v>6171</v>
      </c>
      <c r="H1330">
        <v>111094</v>
      </c>
      <c r="I1330" t="str">
        <f>HYPERLINK("bbg://screens/bbls%20DD%20X1Q6MPPD0N82","BBLS DD X1Q6MPPD0N82")</f>
        <v>BBLS DD X1Q6MPPD0N82</v>
      </c>
    </row>
    <row r="1331" spans="1:9" x14ac:dyDescent="0.25">
      <c r="A1331" t="s">
        <v>6172</v>
      </c>
      <c r="B1331" t="s">
        <v>6173</v>
      </c>
      <c r="C1331" t="s">
        <v>423</v>
      </c>
      <c r="E1331" t="s">
        <v>6174</v>
      </c>
      <c r="F1331" t="s">
        <v>6175</v>
      </c>
      <c r="G1331" t="s">
        <v>6176</v>
      </c>
      <c r="H1331">
        <v>36532815</v>
      </c>
      <c r="I1331" t="str">
        <f>HYPERLINK("bbg://screens/bbls%20DD%20X1Q6MQQ15F82","BBLS DD X1Q6MQQ15F82")</f>
        <v>BBLS DD X1Q6MQQ15F82</v>
      </c>
    </row>
    <row r="1332" spans="1:9" x14ac:dyDescent="0.25">
      <c r="A1332" t="s">
        <v>6177</v>
      </c>
      <c r="B1332" t="s">
        <v>6178</v>
      </c>
      <c r="C1332" t="s">
        <v>430</v>
      </c>
      <c r="D1332" t="s">
        <v>6179</v>
      </c>
      <c r="E1332" t="s">
        <v>6180</v>
      </c>
      <c r="F1332" t="s">
        <v>6181</v>
      </c>
      <c r="G1332" t="s">
        <v>6182</v>
      </c>
      <c r="H1332">
        <v>17259458</v>
      </c>
      <c r="I1332" t="str">
        <f>HYPERLINK("bbg://screens/bbls%20DD%20X1Q6MPK6M482","BBLS DD X1Q6MPK6M482")</f>
        <v>BBLS DD X1Q6MPK6M482</v>
      </c>
    </row>
    <row r="1333" spans="1:9" x14ac:dyDescent="0.25">
      <c r="A1333" t="s">
        <v>6183</v>
      </c>
      <c r="B1333" t="s">
        <v>6178</v>
      </c>
      <c r="C1333" t="s">
        <v>5634</v>
      </c>
      <c r="D1333" t="s">
        <v>5686</v>
      </c>
      <c r="E1333" t="s">
        <v>6184</v>
      </c>
      <c r="F1333" t="s">
        <v>6185</v>
      </c>
      <c r="G1333" t="s">
        <v>6186</v>
      </c>
      <c r="H1333">
        <v>21135928</v>
      </c>
      <c r="I1333" t="str">
        <f>HYPERLINK("bbg://screens/bbls%20DD%20X1Q6MPJUG182","BBLS DD X1Q6MPJUG182")</f>
        <v>BBLS DD X1Q6MPJUG182</v>
      </c>
    </row>
    <row r="1334" spans="1:9" x14ac:dyDescent="0.25">
      <c r="A1334" t="s">
        <v>6187</v>
      </c>
      <c r="B1334" t="s">
        <v>6188</v>
      </c>
      <c r="C1334" t="s">
        <v>728</v>
      </c>
      <c r="D1334" t="s">
        <v>5786</v>
      </c>
      <c r="E1334" t="s">
        <v>6189</v>
      </c>
      <c r="F1334" t="s">
        <v>2511</v>
      </c>
      <c r="G1334" t="s">
        <v>6190</v>
      </c>
      <c r="H1334">
        <v>36516238</v>
      </c>
      <c r="I1334" t="str">
        <f>HYPERLINK("bbg://screens/bbls%20DD%20X1Q6MPIODB82","BBLS DD X1Q6MPIODB82")</f>
        <v>BBLS DD X1Q6MPIODB82</v>
      </c>
    </row>
    <row r="1335" spans="1:9" x14ac:dyDescent="0.25">
      <c r="A1335" t="s">
        <v>6191</v>
      </c>
      <c r="B1335" t="s">
        <v>6192</v>
      </c>
      <c r="C1335" t="s">
        <v>1120</v>
      </c>
      <c r="D1335" t="s">
        <v>6136</v>
      </c>
      <c r="E1335" t="s">
        <v>3889</v>
      </c>
      <c r="F1335" t="s">
        <v>4095</v>
      </c>
      <c r="G1335" t="s">
        <v>6193</v>
      </c>
      <c r="H1335">
        <v>101811</v>
      </c>
      <c r="I1335" t="str">
        <f>HYPERLINK("bbg://screens/bbls%20DD%20X1Q6MPFA9I82","BBLS DD X1Q6MPFA9I82")</f>
        <v>BBLS DD X1Q6MPFA9I82</v>
      </c>
    </row>
    <row r="1336" spans="1:9" x14ac:dyDescent="0.25">
      <c r="A1336" t="s">
        <v>6194</v>
      </c>
      <c r="B1336" t="s">
        <v>6195</v>
      </c>
      <c r="C1336" t="s">
        <v>6196</v>
      </c>
      <c r="D1336" t="s">
        <v>5986</v>
      </c>
      <c r="F1336" t="s">
        <v>6197</v>
      </c>
      <c r="G1336" t="s">
        <v>6198</v>
      </c>
      <c r="H1336">
        <v>119574</v>
      </c>
      <c r="I1336" t="str">
        <f>HYPERLINK("bbg://screens/bbls%20DD%20X1Q6MP90PDO2","BBLS DD X1Q6MP90PDO2")</f>
        <v>BBLS DD X1Q6MP90PDO2</v>
      </c>
    </row>
    <row r="1337" spans="1:9" x14ac:dyDescent="0.25">
      <c r="A1337" t="s">
        <v>6199</v>
      </c>
      <c r="B1337" t="s">
        <v>6200</v>
      </c>
      <c r="C1337" t="s">
        <v>1135</v>
      </c>
      <c r="E1337" t="s">
        <v>6201</v>
      </c>
      <c r="F1337" t="s">
        <v>6202</v>
      </c>
      <c r="G1337" t="s">
        <v>6203</v>
      </c>
      <c r="H1337">
        <v>36390470</v>
      </c>
      <c r="I1337" t="str">
        <f>HYPERLINK("bbg://screens/bbls%20DD%20X1Q6MP4DAHO2","BBLS DD X1Q6MP4DAHO2")</f>
        <v>BBLS DD X1Q6MP4DAHO2</v>
      </c>
    </row>
    <row r="1338" spans="1:9" x14ac:dyDescent="0.25">
      <c r="A1338" t="s">
        <v>6204</v>
      </c>
      <c r="B1338" t="s">
        <v>6205</v>
      </c>
      <c r="C1338" t="s">
        <v>5612</v>
      </c>
      <c r="D1338" t="s">
        <v>6206</v>
      </c>
      <c r="E1338" t="s">
        <v>6207</v>
      </c>
      <c r="F1338" t="s">
        <v>6208</v>
      </c>
      <c r="G1338" t="s">
        <v>6209</v>
      </c>
      <c r="H1338">
        <v>19924949</v>
      </c>
      <c r="I1338" t="str">
        <f>HYPERLINK("bbg://screens/bbls%20DD%20X1Q6MOT14LO2","BBLS DD X1Q6MOT14LO2")</f>
        <v>BBLS DD X1Q6MOT14LO2</v>
      </c>
    </row>
    <row r="1339" spans="1:9" x14ac:dyDescent="0.25">
      <c r="A1339" t="s">
        <v>2761</v>
      </c>
      <c r="B1339" t="s">
        <v>6210</v>
      </c>
      <c r="C1339" t="s">
        <v>2763</v>
      </c>
      <c r="D1339" t="s">
        <v>6211</v>
      </c>
      <c r="E1339" t="s">
        <v>6212</v>
      </c>
      <c r="F1339" t="s">
        <v>6213</v>
      </c>
      <c r="G1339" t="s">
        <v>6214</v>
      </c>
      <c r="H1339">
        <v>844134</v>
      </c>
      <c r="I1339" t="str">
        <f>HYPERLINK("bbg://screens/bbls%20DD%20X1Q6MOR78U82","BBLS DD X1Q6MOR78U82")</f>
        <v>BBLS DD X1Q6MOR78U82</v>
      </c>
    </row>
    <row r="1340" spans="1:9" x14ac:dyDescent="0.25">
      <c r="A1340" t="s">
        <v>6215</v>
      </c>
      <c r="B1340" t="s">
        <v>6216</v>
      </c>
      <c r="C1340" t="s">
        <v>353</v>
      </c>
      <c r="G1340" t="s">
        <v>6217</v>
      </c>
      <c r="H1340">
        <v>36302251</v>
      </c>
      <c r="I1340" t="str">
        <f>HYPERLINK("bbg://screens/bbls%20DD%20X1Q6MOM0LGO2","BBLS DD X1Q6MOM0LGO2")</f>
        <v>BBLS DD X1Q6MOM0LGO2</v>
      </c>
    </row>
    <row r="1341" spans="1:9" x14ac:dyDescent="0.25">
      <c r="A1341" t="s">
        <v>6218</v>
      </c>
      <c r="B1341" t="s">
        <v>6219</v>
      </c>
      <c r="C1341" t="s">
        <v>2802</v>
      </c>
      <c r="D1341" t="s">
        <v>6094</v>
      </c>
      <c r="E1341" t="s">
        <v>6220</v>
      </c>
      <c r="F1341" t="s">
        <v>6221</v>
      </c>
      <c r="G1341" t="s">
        <v>6222</v>
      </c>
      <c r="H1341">
        <v>36251351</v>
      </c>
      <c r="I1341" t="str">
        <f>HYPERLINK("bbg://screens/bbls%20DD%20X1Q6MOJ0O1O2","BBLS DD X1Q6MOJ0O1O2")</f>
        <v>BBLS DD X1Q6MOJ0O1O2</v>
      </c>
    </row>
    <row r="1342" spans="1:9" x14ac:dyDescent="0.25">
      <c r="A1342" t="s">
        <v>6223</v>
      </c>
      <c r="B1342" t="s">
        <v>6219</v>
      </c>
      <c r="C1342" t="s">
        <v>6224</v>
      </c>
      <c r="D1342" t="s">
        <v>5670</v>
      </c>
      <c r="E1342" t="s">
        <v>6225</v>
      </c>
      <c r="F1342" t="s">
        <v>6226</v>
      </c>
      <c r="G1342" t="s">
        <v>6227</v>
      </c>
      <c r="H1342">
        <v>7806653</v>
      </c>
      <c r="I1342" t="str">
        <f>HYPERLINK("bbg://screens/bbls%20DD%20X1Q6MOIVQV82","BBLS DD X1Q6MOIVQV82")</f>
        <v>BBLS DD X1Q6MOIVQV82</v>
      </c>
    </row>
    <row r="1343" spans="1:9" x14ac:dyDescent="0.25">
      <c r="A1343" t="s">
        <v>6228</v>
      </c>
      <c r="B1343" t="s">
        <v>6229</v>
      </c>
      <c r="C1343" t="s">
        <v>6230</v>
      </c>
      <c r="D1343" t="s">
        <v>5842</v>
      </c>
      <c r="E1343" t="s">
        <v>6231</v>
      </c>
      <c r="F1343" t="s">
        <v>6232</v>
      </c>
      <c r="G1343" t="s">
        <v>6233</v>
      </c>
      <c r="H1343">
        <v>879497</v>
      </c>
      <c r="I1343" t="str">
        <f>HYPERLINK("bbg://screens/bbls%20DD%20X1Q6MOE43KO2","BBLS DD X1Q6MOE43KO2")</f>
        <v>BBLS DD X1Q6MOE43KO2</v>
      </c>
    </row>
    <row r="1344" spans="1:9" x14ac:dyDescent="0.25">
      <c r="A1344" t="s">
        <v>6234</v>
      </c>
      <c r="B1344" t="s">
        <v>6235</v>
      </c>
      <c r="C1344" t="s">
        <v>5675</v>
      </c>
      <c r="D1344" t="s">
        <v>6236</v>
      </c>
      <c r="E1344" t="s">
        <v>6237</v>
      </c>
      <c r="F1344" t="s">
        <v>685</v>
      </c>
      <c r="G1344" t="s">
        <v>6238</v>
      </c>
      <c r="H1344">
        <v>102421</v>
      </c>
      <c r="I1344" t="str">
        <f>HYPERLINK("bbg://screens/bbls%20DD%20X1Q6MODBQO82","BBLS DD X1Q6MODBQO82")</f>
        <v>BBLS DD X1Q6MODBQO82</v>
      </c>
    </row>
    <row r="1345" spans="1:9" x14ac:dyDescent="0.25">
      <c r="A1345" t="s">
        <v>6239</v>
      </c>
      <c r="B1345" t="s">
        <v>6240</v>
      </c>
      <c r="C1345" t="s">
        <v>1416</v>
      </c>
      <c r="D1345" t="s">
        <v>6027</v>
      </c>
      <c r="E1345" t="s">
        <v>6241</v>
      </c>
      <c r="F1345" t="s">
        <v>6242</v>
      </c>
      <c r="G1345" t="s">
        <v>6243</v>
      </c>
      <c r="H1345">
        <v>7860543</v>
      </c>
      <c r="I1345" t="str">
        <f>HYPERLINK("bbg://screens/bbls%20DD%20X1Q6MOB84SO2","BBLS DD X1Q6MOB84SO2")</f>
        <v>BBLS DD X1Q6MOB84SO2</v>
      </c>
    </row>
    <row r="1346" spans="1:9" x14ac:dyDescent="0.25">
      <c r="A1346" t="s">
        <v>6244</v>
      </c>
      <c r="B1346" t="s">
        <v>6240</v>
      </c>
      <c r="C1346" t="s">
        <v>11</v>
      </c>
      <c r="E1346" t="s">
        <v>6245</v>
      </c>
      <c r="F1346" t="s">
        <v>6246</v>
      </c>
      <c r="G1346" t="s">
        <v>6247</v>
      </c>
      <c r="H1346">
        <v>36172651</v>
      </c>
      <c r="I1346" t="str">
        <f>HYPERLINK("bbg://screens/bbls%20DD%20X1Q6MQ13CV82","BBLS DD X1Q6MQ13CV82")</f>
        <v>BBLS DD X1Q6MQ13CV82</v>
      </c>
    </row>
    <row r="1347" spans="1:9" x14ac:dyDescent="0.25">
      <c r="A1347" t="s">
        <v>6248</v>
      </c>
      <c r="B1347" t="s">
        <v>6249</v>
      </c>
      <c r="C1347" t="s">
        <v>1120</v>
      </c>
      <c r="D1347" t="s">
        <v>5702</v>
      </c>
      <c r="E1347" t="s">
        <v>6250</v>
      </c>
      <c r="F1347" t="s">
        <v>6251</v>
      </c>
      <c r="G1347" t="s">
        <v>6252</v>
      </c>
      <c r="H1347">
        <v>302308</v>
      </c>
      <c r="I1347" t="str">
        <f>HYPERLINK("bbg://screens/bbls%20DD%20X1Q6MOAC6SO2","BBLS DD X1Q6MOAC6SO2")</f>
        <v>BBLS DD X1Q6MOAC6SO2</v>
      </c>
    </row>
    <row r="1348" spans="1:9" x14ac:dyDescent="0.25">
      <c r="A1348" t="s">
        <v>6253</v>
      </c>
      <c r="B1348" t="s">
        <v>6254</v>
      </c>
      <c r="C1348" t="s">
        <v>4612</v>
      </c>
      <c r="G1348" t="s">
        <v>6255</v>
      </c>
      <c r="H1348">
        <v>30347440</v>
      </c>
      <c r="I1348" t="str">
        <f>HYPERLINK("bbg://screens/bbls%20DD%20X1Q6MO6UHS82","BBLS DD X1Q6MO6UHS82")</f>
        <v>BBLS DD X1Q6MO6UHS82</v>
      </c>
    </row>
    <row r="1349" spans="1:9" x14ac:dyDescent="0.25">
      <c r="A1349" t="s">
        <v>6256</v>
      </c>
      <c r="B1349" t="s">
        <v>6257</v>
      </c>
      <c r="C1349" t="s">
        <v>353</v>
      </c>
      <c r="E1349" t="s">
        <v>6258</v>
      </c>
      <c r="F1349" t="s">
        <v>6259</v>
      </c>
      <c r="G1349" t="s">
        <v>6260</v>
      </c>
      <c r="H1349">
        <v>36382109</v>
      </c>
      <c r="I1349" t="str">
        <f>HYPERLINK("bbg://screens/bbls%20DD%20X1Q6MNVTPTO2","BBLS DD X1Q6MNVTPTO2")</f>
        <v>BBLS DD X1Q6MNVTPTO2</v>
      </c>
    </row>
    <row r="1350" spans="1:9" x14ac:dyDescent="0.25">
      <c r="A1350" t="s">
        <v>6261</v>
      </c>
      <c r="B1350" t="s">
        <v>6257</v>
      </c>
      <c r="C1350" t="s">
        <v>5675</v>
      </c>
      <c r="E1350" t="s">
        <v>6262</v>
      </c>
      <c r="F1350" t="s">
        <v>6263</v>
      </c>
      <c r="G1350" t="s">
        <v>6264</v>
      </c>
      <c r="H1350">
        <v>9818707</v>
      </c>
      <c r="I1350" t="str">
        <f>HYPERLINK("bbg://screens/bbls%20DD%20X1Q6MO036G82","BBLS DD X1Q6MO036G82")</f>
        <v>BBLS DD X1Q6MO036G82</v>
      </c>
    </row>
    <row r="1351" spans="1:9" x14ac:dyDescent="0.25">
      <c r="A1351" t="s">
        <v>6265</v>
      </c>
      <c r="B1351" t="s">
        <v>6266</v>
      </c>
      <c r="C1351" t="s">
        <v>2003</v>
      </c>
      <c r="D1351" t="s">
        <v>6267</v>
      </c>
      <c r="E1351" t="s">
        <v>6268</v>
      </c>
      <c r="F1351" t="s">
        <v>6269</v>
      </c>
      <c r="G1351" t="s">
        <v>6270</v>
      </c>
      <c r="H1351">
        <v>116951</v>
      </c>
      <c r="I1351" t="str">
        <f>HYPERLINK("bbg://screens/bbls%20DD%20X1Q6MNS4QIO2","BBLS DD X1Q6MNS4QIO2")</f>
        <v>BBLS DD X1Q6MNS4QIO2</v>
      </c>
    </row>
    <row r="1352" spans="1:9" x14ac:dyDescent="0.25">
      <c r="A1352" t="s">
        <v>6271</v>
      </c>
      <c r="B1352" t="s">
        <v>6272</v>
      </c>
      <c r="C1352" t="s">
        <v>1416</v>
      </c>
      <c r="D1352" t="s">
        <v>6106</v>
      </c>
      <c r="E1352" t="s">
        <v>6273</v>
      </c>
      <c r="F1352" t="s">
        <v>6274</v>
      </c>
      <c r="G1352" t="s">
        <v>6275</v>
      </c>
      <c r="H1352">
        <v>19242605</v>
      </c>
      <c r="I1352" t="str">
        <f>HYPERLINK("bbg://screens/bbls%20DD%20X1Q6MNRBP482","BBLS DD X1Q6MNRBP482")</f>
        <v>BBLS DD X1Q6MNRBP482</v>
      </c>
    </row>
    <row r="1353" spans="1:9" x14ac:dyDescent="0.25">
      <c r="A1353" t="s">
        <v>6276</v>
      </c>
      <c r="B1353" t="s">
        <v>6277</v>
      </c>
      <c r="C1353" t="s">
        <v>2161</v>
      </c>
      <c r="D1353" t="s">
        <v>5354</v>
      </c>
      <c r="E1353" t="s">
        <v>454</v>
      </c>
      <c r="F1353" t="s">
        <v>1553</v>
      </c>
      <c r="G1353" t="s">
        <v>6278</v>
      </c>
      <c r="H1353">
        <v>8838151</v>
      </c>
      <c r="I1353" t="str">
        <f>HYPERLINK("bbg://screens/bbls%20DD%20X1Q6MNMLEVO2","BBLS DD X1Q6MNMLEVO2")</f>
        <v>BBLS DD X1Q6MNMLEVO2</v>
      </c>
    </row>
    <row r="1354" spans="1:9" x14ac:dyDescent="0.25">
      <c r="A1354" t="s">
        <v>6279</v>
      </c>
      <c r="B1354" t="s">
        <v>6277</v>
      </c>
      <c r="C1354" t="s">
        <v>1007</v>
      </c>
      <c r="E1354" t="s">
        <v>6280</v>
      </c>
      <c r="F1354" t="s">
        <v>6281</v>
      </c>
      <c r="G1354" t="s">
        <v>6282</v>
      </c>
      <c r="H1354">
        <v>25196182</v>
      </c>
      <c r="I1354" t="str">
        <f>HYPERLINK("bbg://screens/bbls%20DD%20X1Q6MNMM05O2","BBLS DD X1Q6MNMM05O2")</f>
        <v>BBLS DD X1Q6MNMM05O2</v>
      </c>
    </row>
    <row r="1355" spans="1:9" x14ac:dyDescent="0.25">
      <c r="A1355" t="s">
        <v>6283</v>
      </c>
      <c r="B1355" t="s">
        <v>6284</v>
      </c>
      <c r="C1355" t="s">
        <v>515</v>
      </c>
      <c r="D1355" t="s">
        <v>5728</v>
      </c>
      <c r="E1355" t="s">
        <v>3848</v>
      </c>
      <c r="F1355" t="s">
        <v>6285</v>
      </c>
      <c r="G1355" t="s">
        <v>6286</v>
      </c>
      <c r="H1355">
        <v>16774342</v>
      </c>
      <c r="I1355" t="str">
        <f>HYPERLINK("bbg://screens/bbls%20DD%20X1Q6MNLS8RO2","BBLS DD X1Q6MNLS8RO2")</f>
        <v>BBLS DD X1Q6MNLS8RO2</v>
      </c>
    </row>
    <row r="1356" spans="1:9" x14ac:dyDescent="0.25">
      <c r="A1356" t="s">
        <v>6287</v>
      </c>
      <c r="B1356" t="s">
        <v>6288</v>
      </c>
      <c r="C1356" t="s">
        <v>4898</v>
      </c>
      <c r="D1356" t="s">
        <v>6289</v>
      </c>
      <c r="E1356" t="s">
        <v>6290</v>
      </c>
      <c r="F1356" t="s">
        <v>6291</v>
      </c>
      <c r="G1356" t="s">
        <v>6292</v>
      </c>
      <c r="H1356">
        <v>17579436</v>
      </c>
      <c r="I1356" t="str">
        <f>HYPERLINK("bbg://screens/bbls%20DD%20X1Q6MNJKHU82","BBLS DD X1Q6MNJKHU82")</f>
        <v>BBLS DD X1Q6MNJKHU82</v>
      </c>
    </row>
    <row r="1357" spans="1:9" x14ac:dyDescent="0.25">
      <c r="A1357" t="s">
        <v>6293</v>
      </c>
      <c r="B1357" t="s">
        <v>6288</v>
      </c>
      <c r="C1357" t="s">
        <v>51</v>
      </c>
      <c r="D1357" t="s">
        <v>6249</v>
      </c>
      <c r="G1357" t="s">
        <v>6294</v>
      </c>
      <c r="H1357">
        <v>23659742</v>
      </c>
      <c r="I1357" t="str">
        <f>HYPERLINK("bbg://screens/bbls%20DD%20X1Q6MNJCSH82","BBLS DD X1Q6MNJCSH82")</f>
        <v>BBLS DD X1Q6MNJCSH82</v>
      </c>
    </row>
    <row r="1358" spans="1:9" x14ac:dyDescent="0.25">
      <c r="A1358" t="s">
        <v>6295</v>
      </c>
      <c r="B1358" t="s">
        <v>6288</v>
      </c>
      <c r="C1358" t="s">
        <v>233</v>
      </c>
      <c r="G1358" t="s">
        <v>6296</v>
      </c>
      <c r="H1358">
        <v>23671730</v>
      </c>
      <c r="I1358" t="str">
        <f>HYPERLINK("bbg://screens/bbls%20DD%20X1Q6MNJCSIO2","BBLS DD X1Q6MNJCSIO2")</f>
        <v>BBLS DD X1Q6MNJCSIO2</v>
      </c>
    </row>
    <row r="1359" spans="1:9" x14ac:dyDescent="0.25">
      <c r="A1359" t="s">
        <v>6297</v>
      </c>
      <c r="B1359" t="s">
        <v>6298</v>
      </c>
      <c r="C1359" t="s">
        <v>5811</v>
      </c>
      <c r="D1359" t="s">
        <v>6299</v>
      </c>
      <c r="E1359" t="s">
        <v>6300</v>
      </c>
      <c r="F1359" t="s">
        <v>6301</v>
      </c>
      <c r="G1359" t="s">
        <v>6302</v>
      </c>
      <c r="H1359">
        <v>132420</v>
      </c>
      <c r="I1359" t="str">
        <f>HYPERLINK("bbg://screens/bbls%20DD%20X1Q6MNGPNCO2","BBLS DD X1Q6MNGPNCO2")</f>
        <v>BBLS DD X1Q6MNGPNCO2</v>
      </c>
    </row>
    <row r="1360" spans="1:9" x14ac:dyDescent="0.25">
      <c r="A1360" t="s">
        <v>6303</v>
      </c>
      <c r="B1360" t="s">
        <v>6304</v>
      </c>
      <c r="C1360" t="s">
        <v>246</v>
      </c>
      <c r="D1360" t="s">
        <v>6305</v>
      </c>
      <c r="E1360" t="s">
        <v>6306</v>
      </c>
      <c r="F1360" t="s">
        <v>6307</v>
      </c>
      <c r="G1360" t="s">
        <v>6308</v>
      </c>
      <c r="H1360">
        <v>7797445</v>
      </c>
      <c r="I1360" t="str">
        <f>HYPERLINK("bbg://screens/bbls%20DD%20X1Q6MNG5BGO2","BBLS DD X1Q6MNG5BGO2")</f>
        <v>BBLS DD X1Q6MNG5BGO2</v>
      </c>
    </row>
    <row r="1361" spans="1:9" x14ac:dyDescent="0.25">
      <c r="A1361" t="s">
        <v>6309</v>
      </c>
      <c r="B1361" t="s">
        <v>6310</v>
      </c>
      <c r="C1361" t="s">
        <v>6311</v>
      </c>
      <c r="D1361" t="s">
        <v>6312</v>
      </c>
      <c r="E1361" t="s">
        <v>6313</v>
      </c>
      <c r="F1361" t="s">
        <v>6314</v>
      </c>
      <c r="G1361" t="s">
        <v>6315</v>
      </c>
      <c r="H1361">
        <v>11096492</v>
      </c>
      <c r="I1361" t="str">
        <f>HYPERLINK("bbg://screens/bbls%20DD%20X1Q6MNBL6482","BBLS DD X1Q6MNBL6482")</f>
        <v>BBLS DD X1Q6MNBL6482</v>
      </c>
    </row>
    <row r="1362" spans="1:9" x14ac:dyDescent="0.25">
      <c r="A1362" t="s">
        <v>6316</v>
      </c>
      <c r="B1362" t="s">
        <v>6310</v>
      </c>
      <c r="C1362" t="s">
        <v>1773</v>
      </c>
      <c r="D1362" t="s">
        <v>6312</v>
      </c>
      <c r="F1362" t="s">
        <v>6317</v>
      </c>
      <c r="G1362" t="s">
        <v>6318</v>
      </c>
      <c r="H1362">
        <v>19509003</v>
      </c>
      <c r="I1362" t="str">
        <f>HYPERLINK("bbg://screens/bbls%20DD%20X1Q6MNBL6482","BBLS DD X1Q6MNBL6482")</f>
        <v>BBLS DD X1Q6MNBL6482</v>
      </c>
    </row>
    <row r="1363" spans="1:9" x14ac:dyDescent="0.25">
      <c r="A1363" t="s">
        <v>6319</v>
      </c>
      <c r="B1363" t="s">
        <v>6310</v>
      </c>
      <c r="C1363" t="s">
        <v>3379</v>
      </c>
      <c r="E1363" t="s">
        <v>6320</v>
      </c>
      <c r="F1363" t="s">
        <v>6321</v>
      </c>
      <c r="G1363" t="s">
        <v>6322</v>
      </c>
      <c r="H1363">
        <v>13149518</v>
      </c>
      <c r="I1363" t="str">
        <f>HYPERLINK("bbg://screens/bbls%20DD%20X1Q6MNBGNO82","BBLS DD X1Q6MNBGNO82")</f>
        <v>BBLS DD X1Q6MNBGNO82</v>
      </c>
    </row>
    <row r="1364" spans="1:9" x14ac:dyDescent="0.25">
      <c r="A1364" t="s">
        <v>6323</v>
      </c>
      <c r="B1364" t="s">
        <v>6324</v>
      </c>
      <c r="C1364" t="s">
        <v>89</v>
      </c>
      <c r="D1364" t="s">
        <v>5866</v>
      </c>
      <c r="E1364" t="s">
        <v>6325</v>
      </c>
      <c r="F1364" t="s">
        <v>6326</v>
      </c>
      <c r="G1364" t="s">
        <v>6327</v>
      </c>
      <c r="H1364">
        <v>7795661</v>
      </c>
      <c r="I1364" t="str">
        <f>HYPERLINK("bbg://screens/bbls%20DD%20X1Q6MNB181O2","BBLS DD X1Q6MNB181O2")</f>
        <v>BBLS DD X1Q6MNB181O2</v>
      </c>
    </row>
    <row r="1365" spans="1:9" x14ac:dyDescent="0.25">
      <c r="A1365" t="s">
        <v>6328</v>
      </c>
      <c r="B1365" t="s">
        <v>6329</v>
      </c>
      <c r="C1365" t="s">
        <v>430</v>
      </c>
      <c r="E1365" t="s">
        <v>6330</v>
      </c>
      <c r="F1365" t="s">
        <v>6331</v>
      </c>
      <c r="G1365" t="s">
        <v>6332</v>
      </c>
      <c r="H1365">
        <v>35414702</v>
      </c>
      <c r="I1365" t="str">
        <f>HYPERLINK("bbg://screens/bbls%20DD%20X1Q6MMSVTR82","BBLS DD X1Q6MMSVTR82")</f>
        <v>BBLS DD X1Q6MMSVTR82</v>
      </c>
    </row>
    <row r="1366" spans="1:9" x14ac:dyDescent="0.25">
      <c r="A1366" t="s">
        <v>6333</v>
      </c>
      <c r="B1366" t="s">
        <v>6334</v>
      </c>
      <c r="C1366" t="s">
        <v>124</v>
      </c>
      <c r="D1366" t="s">
        <v>6335</v>
      </c>
      <c r="E1366" t="s">
        <v>6336</v>
      </c>
      <c r="F1366" t="s">
        <v>6337</v>
      </c>
      <c r="G1366" t="s">
        <v>6338</v>
      </c>
      <c r="H1366">
        <v>8113651</v>
      </c>
      <c r="I1366" t="str">
        <f>HYPERLINK("bbg://screens/bbls%20DD%20X1Q6MMSBOH82","BBLS DD X1Q6MMSBOH82")</f>
        <v>BBLS DD X1Q6MMSBOH82</v>
      </c>
    </row>
    <row r="1367" spans="1:9" x14ac:dyDescent="0.25">
      <c r="A1367" t="s">
        <v>6339</v>
      </c>
      <c r="B1367" t="s">
        <v>6340</v>
      </c>
      <c r="C1367" t="s">
        <v>45</v>
      </c>
      <c r="D1367" t="s">
        <v>5895</v>
      </c>
      <c r="E1367">
        <v>100.01</v>
      </c>
      <c r="F1367" t="s">
        <v>6341</v>
      </c>
      <c r="G1367" t="s">
        <v>6342</v>
      </c>
      <c r="H1367">
        <v>19675541</v>
      </c>
      <c r="I1367" t="str">
        <f>HYPERLINK("bbg://screens/bbls%20DD%20X1Q6MMH8S882","BBLS DD X1Q6MMH8S882")</f>
        <v>BBLS DD X1Q6MMH8S882</v>
      </c>
    </row>
    <row r="1368" spans="1:9" x14ac:dyDescent="0.25">
      <c r="A1368" t="s">
        <v>6343</v>
      </c>
      <c r="B1368" t="s">
        <v>6344</v>
      </c>
      <c r="C1368" t="s">
        <v>515</v>
      </c>
      <c r="D1368" t="s">
        <v>6345</v>
      </c>
      <c r="E1368" t="s">
        <v>6346</v>
      </c>
      <c r="F1368" t="s">
        <v>6347</v>
      </c>
      <c r="G1368" t="s">
        <v>6348</v>
      </c>
      <c r="H1368">
        <v>13868531</v>
      </c>
      <c r="I1368" t="str">
        <f>HYPERLINK("bbg://screens/bbls%20DD%20X1Q6MMGPD982","BBLS DD X1Q6MMGPD982")</f>
        <v>BBLS DD X1Q6MMGPD982</v>
      </c>
    </row>
    <row r="1369" spans="1:9" x14ac:dyDescent="0.25">
      <c r="A1369" t="s">
        <v>6349</v>
      </c>
      <c r="B1369" t="s">
        <v>6350</v>
      </c>
      <c r="C1369" t="s">
        <v>102</v>
      </c>
      <c r="E1369" t="s">
        <v>4257</v>
      </c>
      <c r="F1369" t="s">
        <v>2993</v>
      </c>
      <c r="G1369" t="s">
        <v>6351</v>
      </c>
      <c r="H1369">
        <v>35418777</v>
      </c>
      <c r="I1369" t="str">
        <f>HYPERLINK("bbg://screens/bbls%20DD%20X1Q6MME6SQ82","BBLS DD X1Q6MME6SQ82")</f>
        <v>BBLS DD X1Q6MME6SQ82</v>
      </c>
    </row>
    <row r="1370" spans="1:9" x14ac:dyDescent="0.25">
      <c r="A1370" t="s">
        <v>6352</v>
      </c>
      <c r="B1370" t="s">
        <v>6353</v>
      </c>
      <c r="C1370" t="s">
        <v>999</v>
      </c>
      <c r="D1370" t="s">
        <v>6354</v>
      </c>
      <c r="E1370" t="s">
        <v>6355</v>
      </c>
      <c r="F1370" t="s">
        <v>6356</v>
      </c>
      <c r="G1370" t="s">
        <v>6357</v>
      </c>
      <c r="H1370">
        <v>105808</v>
      </c>
      <c r="I1370" t="str">
        <f>HYPERLINK("bbg://screens/bbls%20DD%20X1Q6MM7FEOO2","BBLS DD X1Q6MM7FEOO2")</f>
        <v>BBLS DD X1Q6MM7FEOO2</v>
      </c>
    </row>
    <row r="1371" spans="1:9" x14ac:dyDescent="0.25">
      <c r="A1371" t="s">
        <v>6358</v>
      </c>
      <c r="B1371" t="s">
        <v>6359</v>
      </c>
      <c r="C1371" t="s">
        <v>6360</v>
      </c>
      <c r="D1371" t="s">
        <v>6361</v>
      </c>
      <c r="E1371" t="s">
        <v>6362</v>
      </c>
      <c r="F1371" t="s">
        <v>6363</v>
      </c>
      <c r="G1371" t="s">
        <v>6364</v>
      </c>
      <c r="H1371">
        <v>12069214</v>
      </c>
      <c r="I1371" t="str">
        <f>HYPERLINK("bbg://screens/bbls%20DD%20X1Q6MM47D882","BBLS DD X1Q6MM47D882")</f>
        <v>BBLS DD X1Q6MM47D882</v>
      </c>
    </row>
    <row r="1372" spans="1:9" x14ac:dyDescent="0.25">
      <c r="A1372" t="s">
        <v>6365</v>
      </c>
      <c r="B1372" t="s">
        <v>6366</v>
      </c>
      <c r="C1372" t="s">
        <v>3908</v>
      </c>
      <c r="E1372" t="s">
        <v>6367</v>
      </c>
      <c r="F1372" t="s">
        <v>1656</v>
      </c>
      <c r="G1372" t="s">
        <v>6368</v>
      </c>
      <c r="H1372">
        <v>25600278</v>
      </c>
      <c r="I1372" t="str">
        <f>HYPERLINK("bbg://screens/bbls%20DD%20X1Q6MLUBI682","BBLS DD X1Q6MLUBI682")</f>
        <v>BBLS DD X1Q6MLUBI682</v>
      </c>
    </row>
    <row r="1373" spans="1:9" x14ac:dyDescent="0.25">
      <c r="A1373" t="s">
        <v>6369</v>
      </c>
      <c r="B1373" t="s">
        <v>6370</v>
      </c>
      <c r="C1373" t="s">
        <v>6371</v>
      </c>
      <c r="D1373" t="s">
        <v>6372</v>
      </c>
      <c r="E1373" t="s">
        <v>6373</v>
      </c>
      <c r="F1373" t="s">
        <v>6374</v>
      </c>
      <c r="G1373" t="s">
        <v>6375</v>
      </c>
      <c r="H1373">
        <v>10914849</v>
      </c>
      <c r="I1373" t="str">
        <f>HYPERLINK("bbg://screens/bbls%20DD%20X1Q6MLOM3482","BBLS DD X1Q6MLOM3482")</f>
        <v>BBLS DD X1Q6MLOM3482</v>
      </c>
    </row>
    <row r="1374" spans="1:9" x14ac:dyDescent="0.25">
      <c r="A1374" t="s">
        <v>6376</v>
      </c>
      <c r="B1374" t="s">
        <v>6377</v>
      </c>
      <c r="C1374" t="s">
        <v>6378</v>
      </c>
      <c r="D1374" t="s">
        <v>6136</v>
      </c>
      <c r="E1374" t="s">
        <v>3623</v>
      </c>
      <c r="F1374" t="s">
        <v>3425</v>
      </c>
      <c r="G1374" t="s">
        <v>6379</v>
      </c>
      <c r="H1374">
        <v>7678672</v>
      </c>
      <c r="I1374" t="str">
        <f>HYPERLINK("bbg://screens/bbls%20DD%20X1Q6MLMQ48O2","BBLS DD X1Q6MLMQ48O2")</f>
        <v>BBLS DD X1Q6MLMQ48O2</v>
      </c>
    </row>
    <row r="1375" spans="1:9" x14ac:dyDescent="0.25">
      <c r="A1375" t="s">
        <v>6380</v>
      </c>
      <c r="B1375" t="s">
        <v>6381</v>
      </c>
      <c r="C1375" t="s">
        <v>4379</v>
      </c>
      <c r="D1375" t="s">
        <v>6382</v>
      </c>
      <c r="E1375" t="s">
        <v>1979</v>
      </c>
      <c r="F1375" t="s">
        <v>2023</v>
      </c>
      <c r="G1375" t="s">
        <v>6383</v>
      </c>
      <c r="H1375">
        <v>348398</v>
      </c>
      <c r="I1375" t="str">
        <f>HYPERLINK("bbg://screens/bbls%20DD%20X1Q6MLLBHOO2","BBLS DD X1Q6MLLBHOO2")</f>
        <v>BBLS DD X1Q6MLLBHOO2</v>
      </c>
    </row>
    <row r="1376" spans="1:9" x14ac:dyDescent="0.25">
      <c r="A1376" t="s">
        <v>6384</v>
      </c>
      <c r="B1376" t="s">
        <v>6385</v>
      </c>
      <c r="C1376" t="s">
        <v>89</v>
      </c>
      <c r="D1376" t="s">
        <v>5465</v>
      </c>
      <c r="E1376" t="s">
        <v>6386</v>
      </c>
      <c r="F1376" t="s">
        <v>6387</v>
      </c>
      <c r="G1376" t="s">
        <v>6388</v>
      </c>
      <c r="H1376">
        <v>8064458</v>
      </c>
      <c r="I1376" t="str">
        <f>HYPERLINK("bbg://screens/bbls%20DD%20X1Q6MLG8U4O2","BBLS DD X1Q6MLG8U4O2")</f>
        <v>BBLS DD X1Q6MLG8U4O2</v>
      </c>
    </row>
    <row r="1377" spans="1:9" x14ac:dyDescent="0.25">
      <c r="A1377" t="s">
        <v>6389</v>
      </c>
      <c r="B1377" t="s">
        <v>6390</v>
      </c>
      <c r="C1377" t="s">
        <v>732</v>
      </c>
      <c r="E1377" t="s">
        <v>6391</v>
      </c>
      <c r="F1377" t="s">
        <v>6392</v>
      </c>
      <c r="G1377" t="s">
        <v>6393</v>
      </c>
      <c r="H1377">
        <v>28192513</v>
      </c>
      <c r="I1377" t="str">
        <f>HYPERLINK("bbg://screens/bbls%20DD%20X1Q6MLAT2CO2","BBLS DD X1Q6MLAT2CO2")</f>
        <v>BBLS DD X1Q6MLAT2CO2</v>
      </c>
    </row>
    <row r="1378" spans="1:9" x14ac:dyDescent="0.25">
      <c r="A1378" t="s">
        <v>6394</v>
      </c>
      <c r="B1378" t="s">
        <v>6395</v>
      </c>
      <c r="C1378" t="s">
        <v>909</v>
      </c>
      <c r="D1378" t="s">
        <v>5941</v>
      </c>
      <c r="E1378" t="s">
        <v>6396</v>
      </c>
      <c r="F1378" t="s">
        <v>6397</v>
      </c>
      <c r="G1378" t="s">
        <v>6398</v>
      </c>
      <c r="H1378">
        <v>1185981</v>
      </c>
      <c r="I1378" t="str">
        <f>HYPERLINK("bbg://screens/bbls%20DD%20X1Q6ML9P3J82","BBLS DD X1Q6ML9P3J82")</f>
        <v>BBLS DD X1Q6ML9P3J82</v>
      </c>
    </row>
    <row r="1379" spans="1:9" x14ac:dyDescent="0.25">
      <c r="A1379" t="s">
        <v>6399</v>
      </c>
      <c r="B1379" t="s">
        <v>6400</v>
      </c>
      <c r="C1379" t="s">
        <v>18</v>
      </c>
      <c r="D1379" t="s">
        <v>6401</v>
      </c>
      <c r="E1379" t="s">
        <v>6402</v>
      </c>
      <c r="F1379" t="s">
        <v>6403</v>
      </c>
      <c r="G1379" t="s">
        <v>6404</v>
      </c>
      <c r="H1379">
        <v>21491180</v>
      </c>
      <c r="I1379" t="str">
        <f>HYPERLINK("bbg://screens/bbls%20DD%20X1Q6ML8OE8O2","BBLS DD X1Q6ML8OE8O2")</f>
        <v>BBLS DD X1Q6ML8OE8O2</v>
      </c>
    </row>
    <row r="1380" spans="1:9" x14ac:dyDescent="0.25">
      <c r="A1380" t="s">
        <v>5722</v>
      </c>
      <c r="B1380" t="s">
        <v>6405</v>
      </c>
      <c r="C1380" t="s">
        <v>5489</v>
      </c>
      <c r="D1380" t="s">
        <v>6324</v>
      </c>
      <c r="E1380" t="s">
        <v>2723</v>
      </c>
      <c r="F1380" t="s">
        <v>5597</v>
      </c>
      <c r="G1380" t="s">
        <v>6406</v>
      </c>
      <c r="H1380">
        <v>24007375</v>
      </c>
      <c r="I1380" t="str">
        <f>HYPERLINK("bbg://screens/bbls%20DD%20X1Q6ML3F1IO2","BBLS DD X1Q6ML3F1IO2")</f>
        <v>BBLS DD X1Q6ML3F1IO2</v>
      </c>
    </row>
    <row r="1381" spans="1:9" x14ac:dyDescent="0.25">
      <c r="A1381" t="s">
        <v>6407</v>
      </c>
      <c r="B1381" t="s">
        <v>6408</v>
      </c>
      <c r="C1381" t="s">
        <v>2294</v>
      </c>
      <c r="D1381" t="s">
        <v>6409</v>
      </c>
      <c r="E1381" t="s">
        <v>6410</v>
      </c>
      <c r="F1381" t="s">
        <v>6411</v>
      </c>
      <c r="G1381" t="s">
        <v>6412</v>
      </c>
      <c r="H1381">
        <v>9071374</v>
      </c>
      <c r="I1381" t="str">
        <f>HYPERLINK("bbg://screens/bbls%20DD%20X1Q6ML204O82","BBLS DD X1Q6ML204O82")</f>
        <v>BBLS DD X1Q6ML204O82</v>
      </c>
    </row>
    <row r="1382" spans="1:9" x14ac:dyDescent="0.25">
      <c r="A1382" t="s">
        <v>6413</v>
      </c>
      <c r="B1382" t="s">
        <v>6414</v>
      </c>
      <c r="C1382" t="s">
        <v>430</v>
      </c>
      <c r="D1382" t="s">
        <v>6415</v>
      </c>
      <c r="E1382" t="s">
        <v>6416</v>
      </c>
      <c r="F1382" t="s">
        <v>6417</v>
      </c>
      <c r="G1382" t="s">
        <v>6418</v>
      </c>
      <c r="H1382">
        <v>21520541</v>
      </c>
      <c r="I1382" t="str">
        <f>HYPERLINK("bbg://screens/bbls%20DD%20X1Q6MKUNAR82","BBLS DD X1Q6MKUNAR82")</f>
        <v>BBLS DD X1Q6MKUNAR82</v>
      </c>
    </row>
    <row r="1383" spans="1:9" x14ac:dyDescent="0.25">
      <c r="A1383" t="s">
        <v>6419</v>
      </c>
      <c r="B1383" t="s">
        <v>6420</v>
      </c>
      <c r="C1383" t="s">
        <v>4722</v>
      </c>
      <c r="D1383" t="s">
        <v>6344</v>
      </c>
      <c r="E1383" t="s">
        <v>525</v>
      </c>
      <c r="F1383" t="s">
        <v>1986</v>
      </c>
      <c r="G1383" t="s">
        <v>6421</v>
      </c>
      <c r="H1383">
        <v>17729814</v>
      </c>
      <c r="I1383" t="str">
        <f>HYPERLINK("bbg://screens/bbls%20DD%20X1Q6MKR0SVO2","BBLS DD X1Q6MKR0SVO2")</f>
        <v>BBLS DD X1Q6MKR0SVO2</v>
      </c>
    </row>
    <row r="1384" spans="1:9" x14ac:dyDescent="0.25">
      <c r="A1384" t="s">
        <v>6422</v>
      </c>
      <c r="B1384" t="s">
        <v>6420</v>
      </c>
      <c r="C1384" t="s">
        <v>4722</v>
      </c>
      <c r="D1384" t="s">
        <v>6344</v>
      </c>
      <c r="E1384" t="s">
        <v>1813</v>
      </c>
      <c r="F1384" t="s">
        <v>6423</v>
      </c>
      <c r="G1384" t="s">
        <v>6424</v>
      </c>
      <c r="H1384">
        <v>17898267</v>
      </c>
      <c r="I1384" t="str">
        <f>HYPERLINK("bbg://screens/bbls%20DD%20X1Q6MKR0EU82","BBLS DD X1Q6MKR0EU82")</f>
        <v>BBLS DD X1Q6MKR0EU82</v>
      </c>
    </row>
    <row r="1385" spans="1:9" x14ac:dyDescent="0.25">
      <c r="A1385" t="s">
        <v>6425</v>
      </c>
      <c r="B1385" t="s">
        <v>6420</v>
      </c>
      <c r="C1385" t="s">
        <v>343</v>
      </c>
      <c r="D1385" t="s">
        <v>6426</v>
      </c>
      <c r="F1385" t="s">
        <v>6427</v>
      </c>
      <c r="G1385" t="s">
        <v>6428</v>
      </c>
      <c r="H1385">
        <v>34898208</v>
      </c>
      <c r="I1385" t="str">
        <f>HYPERLINK("bbg://screens/bbls%20DD%20X1Q6MKRCCU82","BBLS DD X1Q6MKRCCU82")</f>
        <v>BBLS DD X1Q6MKRCCU82</v>
      </c>
    </row>
    <row r="1386" spans="1:9" x14ac:dyDescent="0.25">
      <c r="A1386" t="s">
        <v>6429</v>
      </c>
      <c r="B1386" t="s">
        <v>6430</v>
      </c>
      <c r="C1386" t="s">
        <v>859</v>
      </c>
      <c r="D1386" t="s">
        <v>6431</v>
      </c>
      <c r="E1386" t="s">
        <v>6432</v>
      </c>
      <c r="F1386" t="s">
        <v>6433</v>
      </c>
      <c r="G1386" t="s">
        <v>6434</v>
      </c>
      <c r="H1386">
        <v>17653331</v>
      </c>
      <c r="I1386" t="str">
        <f>HYPERLINK("bbg://screens/bbls%20DD%20X1Q6MKKEG5O2","BBLS DD X1Q6MKKEG5O2")</f>
        <v>BBLS DD X1Q6MKKEG5O2</v>
      </c>
    </row>
    <row r="1387" spans="1:9" x14ac:dyDescent="0.25">
      <c r="A1387" t="s">
        <v>6435</v>
      </c>
      <c r="B1387" t="s">
        <v>6436</v>
      </c>
      <c r="C1387" t="s">
        <v>4099</v>
      </c>
      <c r="D1387" t="s">
        <v>6437</v>
      </c>
      <c r="E1387" t="s">
        <v>6438</v>
      </c>
      <c r="F1387" t="s">
        <v>6439</v>
      </c>
      <c r="G1387" t="s">
        <v>6440</v>
      </c>
      <c r="H1387">
        <v>104131</v>
      </c>
      <c r="I1387" t="str">
        <f>HYPERLINK("bbg://screens/bbls%20DD%20X1Q6MKINMI82","BBLS DD X1Q6MKINMI82")</f>
        <v>BBLS DD X1Q6MKINMI82</v>
      </c>
    </row>
    <row r="1388" spans="1:9" x14ac:dyDescent="0.25">
      <c r="A1388" t="s">
        <v>6441</v>
      </c>
      <c r="B1388" t="s">
        <v>6442</v>
      </c>
      <c r="C1388" t="s">
        <v>1344</v>
      </c>
      <c r="D1388" t="s">
        <v>5405</v>
      </c>
      <c r="E1388" t="s">
        <v>6443</v>
      </c>
      <c r="F1388" t="s">
        <v>6444</v>
      </c>
      <c r="G1388" t="s">
        <v>6445</v>
      </c>
      <c r="H1388">
        <v>28939268</v>
      </c>
      <c r="I1388" t="str">
        <f>HYPERLINK("bbg://screens/bbls%20DD%20X1Q6MKDT5C82","BBLS DD X1Q6MKDT5C82")</f>
        <v>BBLS DD X1Q6MKDT5C82</v>
      </c>
    </row>
    <row r="1389" spans="1:9" x14ac:dyDescent="0.25">
      <c r="A1389" t="s">
        <v>6446</v>
      </c>
      <c r="B1389" t="s">
        <v>6442</v>
      </c>
      <c r="C1389" t="s">
        <v>6447</v>
      </c>
      <c r="D1389" t="s">
        <v>6448</v>
      </c>
      <c r="E1389" t="s">
        <v>6449</v>
      </c>
      <c r="F1389" t="s">
        <v>6450</v>
      </c>
      <c r="G1389" t="s">
        <v>6451</v>
      </c>
      <c r="H1389">
        <v>34733873</v>
      </c>
      <c r="I1389" t="str">
        <f>HYPERLINK("bbg://screens/bbls%20DD%20X1Q6MKDPA682","BBLS DD X1Q6MKDPA682")</f>
        <v>BBLS DD X1Q6MKDPA682</v>
      </c>
    </row>
    <row r="1390" spans="1:9" x14ac:dyDescent="0.25">
      <c r="A1390" t="s">
        <v>6452</v>
      </c>
      <c r="B1390" t="s">
        <v>6453</v>
      </c>
      <c r="C1390" t="s">
        <v>309</v>
      </c>
      <c r="D1390" t="s">
        <v>6454</v>
      </c>
      <c r="E1390" t="s">
        <v>6455</v>
      </c>
      <c r="F1390" t="s">
        <v>6456</v>
      </c>
      <c r="G1390" t="s">
        <v>6457</v>
      </c>
      <c r="H1390">
        <v>17676899</v>
      </c>
      <c r="I1390" t="str">
        <f>HYPERLINK("bbg://screens/bbls%20DD%20X1Q6MK6AEL82","BBLS DD X1Q6MK6AEL82")</f>
        <v>BBLS DD X1Q6MK6AEL82</v>
      </c>
    </row>
    <row r="1391" spans="1:9" x14ac:dyDescent="0.25">
      <c r="A1391" t="s">
        <v>6458</v>
      </c>
      <c r="B1391" t="s">
        <v>6459</v>
      </c>
      <c r="C1391" t="s">
        <v>448</v>
      </c>
      <c r="D1391" t="s">
        <v>6460</v>
      </c>
      <c r="E1391" t="s">
        <v>6461</v>
      </c>
      <c r="F1391" t="s">
        <v>6462</v>
      </c>
      <c r="G1391" t="s">
        <v>6463</v>
      </c>
      <c r="H1391">
        <v>386138</v>
      </c>
      <c r="I1391" t="str">
        <f>HYPERLINK("bbg://screens/bbls%20DD%20X1Q6MK4CA182","BBLS DD X1Q6MK4CA182")</f>
        <v>BBLS DD X1Q6MK4CA182</v>
      </c>
    </row>
    <row r="1392" spans="1:9" x14ac:dyDescent="0.25">
      <c r="A1392" t="s">
        <v>6464</v>
      </c>
      <c r="B1392" t="s">
        <v>6465</v>
      </c>
      <c r="C1392" t="s">
        <v>917</v>
      </c>
      <c r="E1392" t="s">
        <v>6466</v>
      </c>
      <c r="F1392" t="s">
        <v>6467</v>
      </c>
      <c r="G1392" t="s">
        <v>6468</v>
      </c>
      <c r="H1392">
        <v>34678478</v>
      </c>
      <c r="I1392" t="str">
        <f>HYPERLINK("bbg://screens/bbls%20DD%20X1Q6MK41Q3O2","BBLS DD X1Q6MK41Q3O2")</f>
        <v>BBLS DD X1Q6MK41Q3O2</v>
      </c>
    </row>
    <row r="1393" spans="1:9" x14ac:dyDescent="0.25">
      <c r="A1393" t="s">
        <v>6469</v>
      </c>
      <c r="B1393" t="s">
        <v>6470</v>
      </c>
      <c r="C1393" t="s">
        <v>5081</v>
      </c>
      <c r="D1393" t="s">
        <v>6460</v>
      </c>
      <c r="E1393" t="s">
        <v>6471</v>
      </c>
      <c r="F1393" t="s">
        <v>6472</v>
      </c>
      <c r="G1393" t="s">
        <v>6473</v>
      </c>
      <c r="H1393">
        <v>28810632</v>
      </c>
      <c r="I1393" t="str">
        <f>HYPERLINK("bbg://screens/bbls%20DD%20X1Q6MK0PAMO2","BBLS DD X1Q6MK0PAMO2")</f>
        <v>BBLS DD X1Q6MK0PAMO2</v>
      </c>
    </row>
    <row r="1394" spans="1:9" x14ac:dyDescent="0.25">
      <c r="A1394" t="s">
        <v>6474</v>
      </c>
      <c r="B1394" t="s">
        <v>6470</v>
      </c>
      <c r="C1394" t="s">
        <v>6475</v>
      </c>
      <c r="E1394" t="s">
        <v>6476</v>
      </c>
      <c r="F1394" t="s">
        <v>6477</v>
      </c>
      <c r="G1394" t="s">
        <v>6478</v>
      </c>
      <c r="H1394">
        <v>358192</v>
      </c>
      <c r="I1394" t="str">
        <f>HYPERLINK("bbg://screens/bbls%20DD%20X1Q6MK1NBLO2","BBLS DD X1Q6MK1NBLO2")</f>
        <v>BBLS DD X1Q6MK1NBLO2</v>
      </c>
    </row>
    <row r="1395" spans="1:9" x14ac:dyDescent="0.25">
      <c r="A1395" t="s">
        <v>6479</v>
      </c>
      <c r="B1395" t="s">
        <v>6480</v>
      </c>
      <c r="C1395" t="s">
        <v>6481</v>
      </c>
      <c r="D1395" t="s">
        <v>6145</v>
      </c>
      <c r="E1395" t="s">
        <v>6482</v>
      </c>
      <c r="F1395" t="s">
        <v>6483</v>
      </c>
      <c r="G1395" t="s">
        <v>6484</v>
      </c>
      <c r="H1395">
        <v>14350089</v>
      </c>
      <c r="I1395" t="str">
        <f>HYPERLINK("bbg://screens/bbls%20DD%20X1Q6MJP6C782","BBLS DD X1Q6MJP6C782")</f>
        <v>BBLS DD X1Q6MJP6C782</v>
      </c>
    </row>
    <row r="1396" spans="1:9" x14ac:dyDescent="0.25">
      <c r="A1396" t="s">
        <v>6485</v>
      </c>
      <c r="B1396" t="s">
        <v>6486</v>
      </c>
      <c r="C1396" t="s">
        <v>4722</v>
      </c>
      <c r="D1396" t="s">
        <v>6200</v>
      </c>
      <c r="E1396" t="s">
        <v>3054</v>
      </c>
      <c r="F1396" t="s">
        <v>2709</v>
      </c>
      <c r="G1396" t="s">
        <v>6487</v>
      </c>
      <c r="H1396">
        <v>16899715</v>
      </c>
      <c r="I1396" t="str">
        <f>HYPERLINK("bbg://screens/bbls%20DD%20X1Q6MJN0AO82","BBLS DD X1Q6MJN0AO82")</f>
        <v>BBLS DD X1Q6MJN0AO82</v>
      </c>
    </row>
    <row r="1397" spans="1:9" x14ac:dyDescent="0.25">
      <c r="A1397" t="s">
        <v>6488</v>
      </c>
      <c r="B1397" t="s">
        <v>6489</v>
      </c>
      <c r="C1397" t="s">
        <v>102</v>
      </c>
      <c r="E1397" t="s">
        <v>6490</v>
      </c>
      <c r="F1397" t="s">
        <v>6491</v>
      </c>
      <c r="G1397" t="s">
        <v>6492</v>
      </c>
      <c r="H1397">
        <v>34508013</v>
      </c>
      <c r="I1397" t="str">
        <f>HYPERLINK("bbg://screens/bbls%20DD%20X1Q6MJL1GE82","BBLS DD X1Q6MJL1GE82")</f>
        <v>BBLS DD X1Q6MJL1GE82</v>
      </c>
    </row>
    <row r="1398" spans="1:9" x14ac:dyDescent="0.25">
      <c r="A1398" t="s">
        <v>6493</v>
      </c>
      <c r="B1398" t="s">
        <v>6489</v>
      </c>
      <c r="C1398" t="s">
        <v>420</v>
      </c>
      <c r="D1398" t="s">
        <v>6494</v>
      </c>
      <c r="E1398" t="s">
        <v>6495</v>
      </c>
      <c r="F1398" t="s">
        <v>6496</v>
      </c>
      <c r="G1398" t="s">
        <v>6497</v>
      </c>
      <c r="H1398">
        <v>847466</v>
      </c>
      <c r="I1398" t="str">
        <f>HYPERLINK("bbg://screens/bbls%20DD%20X1Q6MJKBLPO2","BBLS DD X1Q6MJKBLPO2")</f>
        <v>BBLS DD X1Q6MJKBLPO2</v>
      </c>
    </row>
    <row r="1399" spans="1:9" x14ac:dyDescent="0.25">
      <c r="A1399" t="s">
        <v>6498</v>
      </c>
      <c r="B1399" t="s">
        <v>6499</v>
      </c>
      <c r="C1399" t="s">
        <v>6500</v>
      </c>
      <c r="D1399" t="s">
        <v>6249</v>
      </c>
      <c r="E1399" t="s">
        <v>6501</v>
      </c>
      <c r="F1399" t="s">
        <v>6502</v>
      </c>
      <c r="G1399" t="s">
        <v>6503</v>
      </c>
      <c r="H1399">
        <v>33923924</v>
      </c>
      <c r="I1399" t="str">
        <f>HYPERLINK("bbg://screens/bbls%20DD%20X1Q6MIAP3IO2","BBLS DD X1Q6MIAP3IO2")</f>
        <v>BBLS DD X1Q6MIAP3IO2</v>
      </c>
    </row>
    <row r="1400" spans="1:9" x14ac:dyDescent="0.25">
      <c r="A1400" t="s">
        <v>6504</v>
      </c>
      <c r="B1400" t="s">
        <v>6505</v>
      </c>
      <c r="C1400" t="s">
        <v>849</v>
      </c>
      <c r="D1400" t="s">
        <v>6506</v>
      </c>
      <c r="E1400" t="s">
        <v>6507</v>
      </c>
      <c r="F1400" t="s">
        <v>6508</v>
      </c>
      <c r="G1400" t="s">
        <v>6509</v>
      </c>
      <c r="H1400">
        <v>34412295</v>
      </c>
      <c r="I1400" t="str">
        <f>HYPERLINK("bbg://screens/bbls%20DD%20X1Q6MJ6S3882","BBLS DD X1Q6MJ6S3882")</f>
        <v>BBLS DD X1Q6MJ6S3882</v>
      </c>
    </row>
    <row r="1401" spans="1:9" x14ac:dyDescent="0.25">
      <c r="A1401" t="s">
        <v>6510</v>
      </c>
      <c r="B1401" t="s">
        <v>6511</v>
      </c>
      <c r="C1401" t="s">
        <v>6512</v>
      </c>
      <c r="E1401" t="s">
        <v>6513</v>
      </c>
      <c r="F1401" t="s">
        <v>6514</v>
      </c>
      <c r="G1401" t="s">
        <v>6515</v>
      </c>
      <c r="H1401">
        <v>194943</v>
      </c>
      <c r="I1401" t="str">
        <f>HYPERLINK("bbg://screens/bbls%20DD%20X1Q6MIRO1QO2","BBLS DD X1Q6MIRO1QO2")</f>
        <v>BBLS DD X1Q6MIRO1QO2</v>
      </c>
    </row>
    <row r="1402" spans="1:9" x14ac:dyDescent="0.25">
      <c r="A1402" t="s">
        <v>6516</v>
      </c>
      <c r="B1402" t="s">
        <v>6511</v>
      </c>
      <c r="C1402" t="s">
        <v>6517</v>
      </c>
      <c r="D1402" t="s">
        <v>6518</v>
      </c>
      <c r="E1402" t="s">
        <v>6519</v>
      </c>
      <c r="F1402" t="s">
        <v>6520</v>
      </c>
      <c r="G1402" t="s">
        <v>6521</v>
      </c>
      <c r="H1402">
        <v>313651</v>
      </c>
      <c r="I1402" t="str">
        <f>HYPERLINK("bbg://screens/bbls%20DD%20X1Q6MIRJHLO2","BBLS DD X1Q6MIRJHLO2")</f>
        <v>BBLS DD X1Q6MIRJHLO2</v>
      </c>
    </row>
    <row r="1403" spans="1:9" x14ac:dyDescent="0.25">
      <c r="A1403" t="s">
        <v>6522</v>
      </c>
      <c r="B1403" t="s">
        <v>6523</v>
      </c>
      <c r="C1403" t="s">
        <v>6524</v>
      </c>
      <c r="E1403" t="s">
        <v>6525</v>
      </c>
      <c r="F1403" t="s">
        <v>6526</v>
      </c>
      <c r="G1403" t="s">
        <v>6527</v>
      </c>
      <c r="H1403">
        <v>898775</v>
      </c>
      <c r="I1403" t="str">
        <f>HYPERLINK("bbg://screens/bbls%20DD%20X1Q6MIRHASO2","BBLS DD X1Q6MIRHASO2")</f>
        <v>BBLS DD X1Q6MIRHASO2</v>
      </c>
    </row>
    <row r="1404" spans="1:9" x14ac:dyDescent="0.25">
      <c r="A1404" t="s">
        <v>6528</v>
      </c>
      <c r="B1404" t="s">
        <v>6523</v>
      </c>
      <c r="C1404" t="s">
        <v>1882</v>
      </c>
      <c r="D1404" t="s">
        <v>6529</v>
      </c>
      <c r="E1404" t="s">
        <v>6530</v>
      </c>
      <c r="F1404" t="s">
        <v>6531</v>
      </c>
      <c r="G1404" t="s">
        <v>6532</v>
      </c>
      <c r="H1404">
        <v>126175</v>
      </c>
      <c r="I1404" t="str">
        <f>HYPERLINK("bbg://screens/bbls%20DD%20X1Q6MIRB8K82","BBLS DD X1Q6MIRB8K82")</f>
        <v>BBLS DD X1Q6MIRB8K82</v>
      </c>
    </row>
    <row r="1405" spans="1:9" x14ac:dyDescent="0.25">
      <c r="A1405" t="s">
        <v>6533</v>
      </c>
      <c r="B1405" t="s">
        <v>6534</v>
      </c>
      <c r="C1405" t="s">
        <v>515</v>
      </c>
      <c r="E1405" t="s">
        <v>6535</v>
      </c>
      <c r="F1405" t="s">
        <v>6536</v>
      </c>
      <c r="G1405" t="s">
        <v>6537</v>
      </c>
      <c r="H1405">
        <v>34302244</v>
      </c>
      <c r="I1405" t="str">
        <f>HYPERLINK("bbg://screens/bbls%20DD%20X1Q6MIMFKI82","BBLS DD X1Q6MIMFKI82")</f>
        <v>BBLS DD X1Q6MIMFKI82</v>
      </c>
    </row>
    <row r="1406" spans="1:9" x14ac:dyDescent="0.25">
      <c r="A1406" t="s">
        <v>6538</v>
      </c>
      <c r="B1406" t="s">
        <v>6539</v>
      </c>
      <c r="C1406" t="s">
        <v>5648</v>
      </c>
      <c r="D1406" t="s">
        <v>6540</v>
      </c>
      <c r="E1406" t="s">
        <v>6541</v>
      </c>
      <c r="F1406" t="s">
        <v>6542</v>
      </c>
      <c r="G1406" t="s">
        <v>6543</v>
      </c>
      <c r="H1406">
        <v>1183592</v>
      </c>
      <c r="I1406" t="str">
        <f>HYPERLINK("bbg://screens/bbls%20DD%20X1Q6MIM23L82","BBLS DD X1Q6MIM23L82")</f>
        <v>BBLS DD X1Q6MIM23L82</v>
      </c>
    </row>
    <row r="1407" spans="1:9" x14ac:dyDescent="0.25">
      <c r="A1407" t="s">
        <v>6544</v>
      </c>
      <c r="B1407" t="s">
        <v>6539</v>
      </c>
      <c r="C1407" t="s">
        <v>343</v>
      </c>
      <c r="D1407" t="s">
        <v>6545</v>
      </c>
      <c r="E1407" t="s">
        <v>6546</v>
      </c>
      <c r="F1407" t="s">
        <v>6547</v>
      </c>
      <c r="G1407" t="s">
        <v>6548</v>
      </c>
      <c r="H1407">
        <v>171374</v>
      </c>
      <c r="I1407" t="str">
        <f>HYPERLINK("bbg://screens/bbls%20DD%20X1Q6MILLA482","BBLS DD X1Q6MILLA482")</f>
        <v>BBLS DD X1Q6MILLA482</v>
      </c>
    </row>
    <row r="1408" spans="1:9" x14ac:dyDescent="0.25">
      <c r="A1408" t="s">
        <v>6549</v>
      </c>
      <c r="B1408" t="s">
        <v>6550</v>
      </c>
      <c r="C1408" t="s">
        <v>515</v>
      </c>
      <c r="D1408" t="s">
        <v>6551</v>
      </c>
      <c r="E1408" t="s">
        <v>6552</v>
      </c>
      <c r="F1408" t="s">
        <v>6553</v>
      </c>
      <c r="G1408" t="s">
        <v>6554</v>
      </c>
      <c r="H1408">
        <v>34285289</v>
      </c>
      <c r="I1408" t="str">
        <f>HYPERLINK("bbg://screens/bbls%20DD%20X1Q6MIKPBUO2","BBLS DD X1Q6MIKPBUO2")</f>
        <v>BBLS DD X1Q6MIKPBUO2</v>
      </c>
    </row>
    <row r="1409" spans="1:9" x14ac:dyDescent="0.25">
      <c r="A1409" t="s">
        <v>6555</v>
      </c>
      <c r="B1409" t="s">
        <v>6556</v>
      </c>
      <c r="C1409" t="s">
        <v>6557</v>
      </c>
      <c r="D1409" t="s">
        <v>6312</v>
      </c>
      <c r="E1409" t="s">
        <v>6558</v>
      </c>
      <c r="F1409" t="s">
        <v>6559</v>
      </c>
      <c r="G1409" t="s">
        <v>6560</v>
      </c>
      <c r="H1409">
        <v>806904</v>
      </c>
      <c r="I1409" t="str">
        <f>HYPERLINK("bbg://screens/bbls%20DD%20X1Q6MIEOPL82","BBLS DD X1Q6MIEOPL82")</f>
        <v>BBLS DD X1Q6MIEOPL82</v>
      </c>
    </row>
    <row r="1410" spans="1:9" x14ac:dyDescent="0.25">
      <c r="A1410" t="s">
        <v>6561</v>
      </c>
      <c r="B1410" t="s">
        <v>6556</v>
      </c>
      <c r="C1410" t="s">
        <v>6562</v>
      </c>
      <c r="D1410" t="s">
        <v>6563</v>
      </c>
      <c r="E1410" t="s">
        <v>6564</v>
      </c>
      <c r="F1410" t="s">
        <v>6565</v>
      </c>
      <c r="G1410" t="s">
        <v>6566</v>
      </c>
      <c r="H1410">
        <v>1184576</v>
      </c>
      <c r="I1410" t="str">
        <f>HYPERLINK("bbg://screens/bbls%20DD%20X1Q6MIER8682","BBLS DD X1Q6MIER8682")</f>
        <v>BBLS DD X1Q6MIER8682</v>
      </c>
    </row>
    <row r="1411" spans="1:9" x14ac:dyDescent="0.25">
      <c r="A1411" t="s">
        <v>6567</v>
      </c>
      <c r="B1411" t="s">
        <v>6568</v>
      </c>
      <c r="C1411" t="s">
        <v>1176</v>
      </c>
      <c r="E1411" t="s">
        <v>5167</v>
      </c>
      <c r="F1411" t="s">
        <v>6569</v>
      </c>
      <c r="G1411" t="s">
        <v>6570</v>
      </c>
      <c r="H1411">
        <v>33923859</v>
      </c>
      <c r="I1411" t="str">
        <f>HYPERLINK("bbg://screens/bbls%20DD%20X1Q6MIAMS582","BBLS DD X1Q6MIAMS582")</f>
        <v>BBLS DD X1Q6MIAMS582</v>
      </c>
    </row>
    <row r="1412" spans="1:9" x14ac:dyDescent="0.25">
      <c r="A1412" t="s">
        <v>6571</v>
      </c>
      <c r="B1412" t="s">
        <v>6568</v>
      </c>
      <c r="C1412" t="s">
        <v>6572</v>
      </c>
      <c r="D1412" t="s">
        <v>6033</v>
      </c>
      <c r="E1412" t="s">
        <v>6573</v>
      </c>
      <c r="F1412" t="s">
        <v>6574</v>
      </c>
      <c r="G1412" t="s">
        <v>6575</v>
      </c>
      <c r="H1412">
        <v>19573730</v>
      </c>
      <c r="I1412" t="str">
        <f>HYPERLINK("bbg://screens/bbls%20DD%20X1Q6MIAKEA82","BBLS DD X1Q6MIAKEA82")</f>
        <v>BBLS DD X1Q6MIAKEA82</v>
      </c>
    </row>
    <row r="1413" spans="1:9" x14ac:dyDescent="0.25">
      <c r="A1413" t="s">
        <v>6576</v>
      </c>
      <c r="B1413" t="s">
        <v>6577</v>
      </c>
      <c r="C1413" t="s">
        <v>2576</v>
      </c>
      <c r="D1413" t="s">
        <v>6578</v>
      </c>
      <c r="E1413" t="s">
        <v>5909</v>
      </c>
      <c r="F1413" t="s">
        <v>6579</v>
      </c>
      <c r="G1413" t="s">
        <v>6580</v>
      </c>
      <c r="H1413">
        <v>34328588</v>
      </c>
      <c r="I1413" t="str">
        <f>HYPERLINK("bbg://screens/bbls%20DD%20X1Q6MI6NT6O2","BBLS DD X1Q6MI6NT6O2")</f>
        <v>BBLS DD X1Q6MI6NT6O2</v>
      </c>
    </row>
    <row r="1414" spans="1:9" x14ac:dyDescent="0.25">
      <c r="A1414" t="s">
        <v>6581</v>
      </c>
      <c r="B1414" t="s">
        <v>6582</v>
      </c>
      <c r="C1414" t="s">
        <v>94</v>
      </c>
      <c r="E1414" t="s">
        <v>6583</v>
      </c>
      <c r="F1414" t="s">
        <v>6584</v>
      </c>
      <c r="G1414" t="s">
        <v>6585</v>
      </c>
      <c r="H1414">
        <v>19848744</v>
      </c>
      <c r="I1414" t="str">
        <f>HYPERLINK("bbg://screens/bbls%20DD%20X1Q6MHT8K7O2","BBLS DD X1Q6MHT8K7O2")</f>
        <v>BBLS DD X1Q6MHT8K7O2</v>
      </c>
    </row>
    <row r="1415" spans="1:9" x14ac:dyDescent="0.25">
      <c r="A1415" t="s">
        <v>6586</v>
      </c>
      <c r="B1415" t="s">
        <v>6587</v>
      </c>
      <c r="C1415" t="s">
        <v>233</v>
      </c>
      <c r="E1415" t="s">
        <v>5570</v>
      </c>
      <c r="F1415" t="s">
        <v>6588</v>
      </c>
      <c r="G1415" t="s">
        <v>6589</v>
      </c>
      <c r="H1415">
        <v>33794956</v>
      </c>
      <c r="I1415" t="str">
        <f>HYPERLINK("bbg://screens/bbls%20DD%20X1Q6MHQ139O2","BBLS DD X1Q6MHQ139O2")</f>
        <v>BBLS DD X1Q6MHQ139O2</v>
      </c>
    </row>
    <row r="1416" spans="1:9" x14ac:dyDescent="0.25">
      <c r="A1416" t="s">
        <v>6590</v>
      </c>
      <c r="B1416" t="s">
        <v>6587</v>
      </c>
      <c r="C1416" t="s">
        <v>6591</v>
      </c>
      <c r="D1416" t="s">
        <v>6592</v>
      </c>
      <c r="E1416" t="s">
        <v>6593</v>
      </c>
      <c r="F1416" t="s">
        <v>6594</v>
      </c>
      <c r="G1416" t="s">
        <v>6595</v>
      </c>
      <c r="H1416">
        <v>878168</v>
      </c>
      <c r="I1416" t="str">
        <f>HYPERLINK("bbg://screens/bbls%20DD%20X1Q6MHQ4P0O2","BBLS DD X1Q6MHQ4P0O2")</f>
        <v>BBLS DD X1Q6MHQ4P0O2</v>
      </c>
    </row>
    <row r="1417" spans="1:9" x14ac:dyDescent="0.25">
      <c r="A1417" t="s">
        <v>6596</v>
      </c>
      <c r="B1417" t="s">
        <v>6597</v>
      </c>
      <c r="C1417" t="s">
        <v>899</v>
      </c>
      <c r="D1417" t="s">
        <v>5837</v>
      </c>
      <c r="E1417" t="s">
        <v>6598</v>
      </c>
      <c r="F1417" t="s">
        <v>6599</v>
      </c>
      <c r="G1417" t="s">
        <v>6600</v>
      </c>
      <c r="H1417">
        <v>215320</v>
      </c>
      <c r="I1417" t="str">
        <f>HYPERLINK("bbg://screens/bbls%20DD%20X1Q6MHJV4CO2","BBLS DD X1Q6MHJV4CO2")</f>
        <v>BBLS DD X1Q6MHJV4CO2</v>
      </c>
    </row>
    <row r="1418" spans="1:9" x14ac:dyDescent="0.25">
      <c r="A1418" t="s">
        <v>6601</v>
      </c>
      <c r="B1418" t="s">
        <v>6602</v>
      </c>
      <c r="C1418" t="s">
        <v>246</v>
      </c>
      <c r="D1418" t="s">
        <v>6603</v>
      </c>
      <c r="E1418" t="s">
        <v>6604</v>
      </c>
      <c r="F1418" t="s">
        <v>6605</v>
      </c>
      <c r="G1418" t="s">
        <v>6606</v>
      </c>
      <c r="H1418">
        <v>9893891</v>
      </c>
      <c r="I1418" t="str">
        <f>HYPERLINK("bbg://screens/bbls%20DD%20X1Q6MHD4KJ82","BBLS DD X1Q6MHD4KJ82")</f>
        <v>BBLS DD X1Q6MHD4KJ82</v>
      </c>
    </row>
    <row r="1419" spans="1:9" x14ac:dyDescent="0.25">
      <c r="A1419" t="s">
        <v>6607</v>
      </c>
      <c r="B1419" t="s">
        <v>6608</v>
      </c>
      <c r="C1419" t="s">
        <v>2802</v>
      </c>
      <c r="E1419" t="s">
        <v>6609</v>
      </c>
      <c r="F1419" t="s">
        <v>6610</v>
      </c>
      <c r="G1419" t="s">
        <v>6611</v>
      </c>
      <c r="H1419">
        <v>33553599</v>
      </c>
      <c r="I1419" t="str">
        <f>HYPERLINK("bbg://screens/bbls%20DD%20X1Q6MH9UG3O2","BBLS DD X1Q6MH9UG3O2")</f>
        <v>BBLS DD X1Q6MH9UG3O2</v>
      </c>
    </row>
    <row r="1420" spans="1:9" x14ac:dyDescent="0.25">
      <c r="A1420" t="s">
        <v>6612</v>
      </c>
      <c r="B1420" t="s">
        <v>6613</v>
      </c>
      <c r="C1420" t="s">
        <v>246</v>
      </c>
      <c r="D1420" t="s">
        <v>5723</v>
      </c>
      <c r="E1420" t="s">
        <v>6614</v>
      </c>
      <c r="F1420" t="s">
        <v>6615</v>
      </c>
      <c r="G1420" t="s">
        <v>6616</v>
      </c>
      <c r="H1420">
        <v>33488038</v>
      </c>
      <c r="I1420" t="str">
        <f>HYPERLINK("bbg://screens/bbls%20DD%20X1Q6MH345582","BBLS DD X1Q6MH345582")</f>
        <v>BBLS DD X1Q6MH345582</v>
      </c>
    </row>
    <row r="1421" spans="1:9" x14ac:dyDescent="0.25">
      <c r="A1421" t="s">
        <v>6617</v>
      </c>
      <c r="B1421" t="s">
        <v>6618</v>
      </c>
      <c r="C1421" t="s">
        <v>94</v>
      </c>
      <c r="E1421" t="s">
        <v>6619</v>
      </c>
      <c r="F1421" t="s">
        <v>6620</v>
      </c>
      <c r="G1421" t="s">
        <v>6621</v>
      </c>
      <c r="H1421">
        <v>29496215</v>
      </c>
      <c r="I1421" t="str">
        <f>HYPERLINK("bbg://screens/bbls%20DD%20X1Q6MH1NMSO2","BBLS DD X1Q6MH1NMSO2")</f>
        <v>BBLS DD X1Q6MH1NMSO2</v>
      </c>
    </row>
    <row r="1422" spans="1:9" x14ac:dyDescent="0.25">
      <c r="A1422" t="s">
        <v>6622</v>
      </c>
      <c r="B1422" t="s">
        <v>6623</v>
      </c>
      <c r="C1422" t="s">
        <v>786</v>
      </c>
      <c r="E1422" t="s">
        <v>6624</v>
      </c>
      <c r="F1422" t="s">
        <v>6625</v>
      </c>
      <c r="G1422" t="s">
        <v>6626</v>
      </c>
      <c r="H1422">
        <v>33470852</v>
      </c>
      <c r="I1422" t="str">
        <f>HYPERLINK("bbg://screens/bbls%20DD%20X1Q6MGU1RE82","BBLS DD X1Q6MGU1RE82")</f>
        <v>BBLS DD X1Q6MGU1RE82</v>
      </c>
    </row>
    <row r="1423" spans="1:9" x14ac:dyDescent="0.25">
      <c r="A1423" t="s">
        <v>6627</v>
      </c>
      <c r="B1423" t="s">
        <v>6628</v>
      </c>
      <c r="C1423" t="s">
        <v>959</v>
      </c>
      <c r="D1423" t="s">
        <v>6094</v>
      </c>
      <c r="E1423" t="s">
        <v>6629</v>
      </c>
      <c r="F1423" t="s">
        <v>6630</v>
      </c>
      <c r="G1423" t="s">
        <v>6631</v>
      </c>
      <c r="H1423">
        <v>1170463</v>
      </c>
      <c r="I1423" t="str">
        <f>HYPERLINK("bbg://screens/bbls%20DD%20X1Q6MGKSR382","BBLS DD X1Q6MGKSR382")</f>
        <v>BBLS DD X1Q6MGKSR382</v>
      </c>
    </row>
    <row r="1424" spans="1:9" x14ac:dyDescent="0.25">
      <c r="A1424" t="s">
        <v>6632</v>
      </c>
      <c r="B1424" t="s">
        <v>6633</v>
      </c>
      <c r="C1424" t="s">
        <v>353</v>
      </c>
      <c r="D1424" t="s">
        <v>6634</v>
      </c>
      <c r="E1424" t="s">
        <v>6635</v>
      </c>
      <c r="F1424" t="s">
        <v>6636</v>
      </c>
      <c r="G1424" t="s">
        <v>6637</v>
      </c>
      <c r="H1424">
        <v>101133</v>
      </c>
      <c r="I1424" t="str">
        <f>HYPERLINK("bbg://screens/bbls%20DD%20X1Q6MGDRPLO2","BBLS DD X1Q6MGDRPLO2")</f>
        <v>BBLS DD X1Q6MGDRPLO2</v>
      </c>
    </row>
    <row r="1425" spans="1:9" x14ac:dyDescent="0.25">
      <c r="A1425" t="s">
        <v>6638</v>
      </c>
      <c r="B1425" t="s">
        <v>6633</v>
      </c>
      <c r="C1425" t="s">
        <v>353</v>
      </c>
      <c r="D1425" t="s">
        <v>6634</v>
      </c>
      <c r="E1425" t="s">
        <v>6639</v>
      </c>
      <c r="F1425" t="s">
        <v>4357</v>
      </c>
      <c r="G1425" t="s">
        <v>6637</v>
      </c>
      <c r="H1425">
        <v>41705327</v>
      </c>
      <c r="I1425" t="str">
        <f>HYPERLINK("bbg://screens/bbls%20DD%20X1Q6MGDRPLO2","BBLS DD X1Q6MGDRPLO2")</f>
        <v>BBLS DD X1Q6MGDRPLO2</v>
      </c>
    </row>
    <row r="1426" spans="1:9" x14ac:dyDescent="0.25">
      <c r="A1426" t="s">
        <v>6640</v>
      </c>
      <c r="B1426" t="s">
        <v>6641</v>
      </c>
      <c r="C1426" t="s">
        <v>6642</v>
      </c>
      <c r="D1426" t="s">
        <v>6235</v>
      </c>
      <c r="E1426" t="s">
        <v>6643</v>
      </c>
      <c r="F1426" t="s">
        <v>6644</v>
      </c>
      <c r="G1426" t="s">
        <v>6645</v>
      </c>
      <c r="H1426">
        <v>7677283</v>
      </c>
      <c r="I1426" t="str">
        <f>HYPERLINK("bbg://screens/bbls%20DD%20X1Q6MGC35D82","BBLS DD X1Q6MGC35D82")</f>
        <v>BBLS DD X1Q6MGC35D82</v>
      </c>
    </row>
    <row r="1427" spans="1:9" x14ac:dyDescent="0.25">
      <c r="A1427" t="s">
        <v>6646</v>
      </c>
      <c r="B1427" t="s">
        <v>6647</v>
      </c>
      <c r="C1427" t="s">
        <v>5792</v>
      </c>
      <c r="D1427" t="s">
        <v>6648</v>
      </c>
      <c r="E1427" t="s">
        <v>6649</v>
      </c>
      <c r="F1427" t="s">
        <v>1639</v>
      </c>
      <c r="G1427" t="s">
        <v>6650</v>
      </c>
      <c r="H1427">
        <v>301344</v>
      </c>
      <c r="I1427" t="str">
        <f>HYPERLINK("bbg://screens/bbls%20DD%20X1Q6MG5Q2O82","BBLS DD X1Q6MG5Q2O82")</f>
        <v>BBLS DD X1Q6MG5Q2O82</v>
      </c>
    </row>
    <row r="1428" spans="1:9" x14ac:dyDescent="0.25">
      <c r="A1428" t="s">
        <v>6651</v>
      </c>
      <c r="B1428" t="s">
        <v>6647</v>
      </c>
      <c r="C1428" t="s">
        <v>6652</v>
      </c>
      <c r="D1428" t="s">
        <v>5638</v>
      </c>
      <c r="E1428" t="s">
        <v>6653</v>
      </c>
      <c r="G1428" t="s">
        <v>6654</v>
      </c>
      <c r="H1428">
        <v>33255751</v>
      </c>
      <c r="I1428" t="str">
        <f>HYPERLINK("bbg://screens/bbls%20DD%20X1Q6MG59GBO2","BBLS DD X1Q6MG59GBO2")</f>
        <v>BBLS DD X1Q6MG59GBO2</v>
      </c>
    </row>
    <row r="1429" spans="1:9" x14ac:dyDescent="0.25">
      <c r="A1429" t="s">
        <v>6655</v>
      </c>
      <c r="B1429" t="s">
        <v>6656</v>
      </c>
      <c r="C1429" t="s">
        <v>246</v>
      </c>
      <c r="E1429" t="s">
        <v>6657</v>
      </c>
      <c r="F1429" t="s">
        <v>6658</v>
      </c>
      <c r="G1429" t="s">
        <v>6659</v>
      </c>
      <c r="H1429">
        <v>11411180</v>
      </c>
      <c r="I1429" t="str">
        <f>HYPERLINK("bbg://screens/bbls%20DD%20X1Q6MG461682","BBLS DD X1Q6MG461682")</f>
        <v>BBLS DD X1Q6MG461682</v>
      </c>
    </row>
    <row r="1430" spans="1:9" x14ac:dyDescent="0.25">
      <c r="A1430" t="s">
        <v>6660</v>
      </c>
      <c r="B1430" t="s">
        <v>6661</v>
      </c>
      <c r="C1430" t="s">
        <v>15</v>
      </c>
      <c r="E1430" t="s">
        <v>6662</v>
      </c>
      <c r="F1430" t="s">
        <v>6663</v>
      </c>
      <c r="G1430" t="s">
        <v>6664</v>
      </c>
      <c r="H1430">
        <v>33015628</v>
      </c>
      <c r="I1430" t="str">
        <f>HYPERLINK("bbg://screens/bbls%20DD%20X1Q6MFFM50O2","BBLS DD X1Q6MFFM50O2")</f>
        <v>BBLS DD X1Q6MFFM50O2</v>
      </c>
    </row>
    <row r="1431" spans="1:9" x14ac:dyDescent="0.25">
      <c r="A1431" t="s">
        <v>6665</v>
      </c>
      <c r="B1431" t="s">
        <v>6666</v>
      </c>
      <c r="C1431" t="s">
        <v>1233</v>
      </c>
      <c r="D1431" t="s">
        <v>6329</v>
      </c>
      <c r="E1431" t="s">
        <v>6667</v>
      </c>
      <c r="F1431" t="s">
        <v>6668</v>
      </c>
      <c r="G1431" t="s">
        <v>6669</v>
      </c>
      <c r="H1431">
        <v>33000026</v>
      </c>
      <c r="I1431" t="str">
        <f>HYPERLINK("bbg://screens/bbls%20DD%20X1Q6MFBJDM82","BBLS DD X1Q6MFBJDM82")</f>
        <v>BBLS DD X1Q6MFBJDM82</v>
      </c>
    </row>
    <row r="1432" spans="1:9" x14ac:dyDescent="0.25">
      <c r="A1432" t="s">
        <v>6670</v>
      </c>
      <c r="B1432" t="s">
        <v>6671</v>
      </c>
      <c r="C1432" t="s">
        <v>6672</v>
      </c>
      <c r="D1432" t="s">
        <v>6240</v>
      </c>
      <c r="E1432" t="s">
        <v>6673</v>
      </c>
      <c r="F1432" t="s">
        <v>6674</v>
      </c>
      <c r="G1432" t="s">
        <v>6675</v>
      </c>
      <c r="H1432">
        <v>9244619</v>
      </c>
      <c r="I1432" t="str">
        <f>HYPERLINK("bbg://screens/bbls%20DD%20X1Q6MF3Q6L82","BBLS DD X1Q6MF3Q6L82")</f>
        <v>BBLS DD X1Q6MF3Q6L82</v>
      </c>
    </row>
    <row r="1433" spans="1:9" x14ac:dyDescent="0.25">
      <c r="A1433" t="s">
        <v>6676</v>
      </c>
      <c r="B1433" t="s">
        <v>6677</v>
      </c>
      <c r="C1433" t="s">
        <v>3266</v>
      </c>
      <c r="E1433" t="s">
        <v>6678</v>
      </c>
      <c r="F1433" t="s">
        <v>6679</v>
      </c>
      <c r="G1433" t="s">
        <v>6680</v>
      </c>
      <c r="H1433">
        <v>15294544</v>
      </c>
      <c r="I1433" t="str">
        <f>HYPERLINK("bbg://screens/bbls%20DD%20X1Q6MEPK3F82","BBLS DD X1Q6MEPK3F82")</f>
        <v>BBLS DD X1Q6MEPK3F82</v>
      </c>
    </row>
    <row r="1434" spans="1:9" x14ac:dyDescent="0.25">
      <c r="A1434" t="s">
        <v>6681</v>
      </c>
      <c r="B1434" t="s">
        <v>6682</v>
      </c>
      <c r="C1434" t="s">
        <v>6683</v>
      </c>
      <c r="D1434" t="s">
        <v>6684</v>
      </c>
      <c r="E1434" t="s">
        <v>6685</v>
      </c>
      <c r="F1434" t="s">
        <v>6686</v>
      </c>
      <c r="G1434" t="s">
        <v>6687</v>
      </c>
      <c r="H1434">
        <v>7278711</v>
      </c>
      <c r="I1434" t="str">
        <f>HYPERLINK("bbg://screens/bbls%20DD%20X1Q6MEM8L382","BBLS DD X1Q6MEM8L382")</f>
        <v>BBLS DD X1Q6MEM8L382</v>
      </c>
    </row>
    <row r="1435" spans="1:9" x14ac:dyDescent="0.25">
      <c r="A1435" t="s">
        <v>6688</v>
      </c>
      <c r="B1435" t="s">
        <v>6689</v>
      </c>
      <c r="C1435" t="s">
        <v>3126</v>
      </c>
      <c r="E1435" t="s">
        <v>6690</v>
      </c>
      <c r="F1435" t="s">
        <v>6691</v>
      </c>
      <c r="G1435" t="s">
        <v>6692</v>
      </c>
      <c r="H1435">
        <v>1758786</v>
      </c>
      <c r="I1435" t="str">
        <f>HYPERLINK("bbg://screens/bbls%20DD%20X1Q6MEAT7782","BBLS DD X1Q6MEAT7782")</f>
        <v>BBLS DD X1Q6MEAT7782</v>
      </c>
    </row>
    <row r="1436" spans="1:9" x14ac:dyDescent="0.25">
      <c r="A1436" t="s">
        <v>6693</v>
      </c>
      <c r="B1436" t="s">
        <v>6694</v>
      </c>
      <c r="C1436" t="s">
        <v>942</v>
      </c>
      <c r="D1436" t="s">
        <v>6366</v>
      </c>
      <c r="E1436" t="s">
        <v>6695</v>
      </c>
      <c r="F1436" t="s">
        <v>6696</v>
      </c>
      <c r="G1436" t="s">
        <v>6697</v>
      </c>
      <c r="H1436">
        <v>16865608</v>
      </c>
      <c r="I1436" t="str">
        <f>HYPERLINK("bbg://screens/bbls%20DD%20X1Q6MDU31882","BBLS DD X1Q6MDU31882")</f>
        <v>BBLS DD X1Q6MDU31882</v>
      </c>
    </row>
    <row r="1437" spans="1:9" x14ac:dyDescent="0.25">
      <c r="A1437" t="s">
        <v>6698</v>
      </c>
      <c r="B1437" t="s">
        <v>6699</v>
      </c>
      <c r="C1437" t="s">
        <v>89</v>
      </c>
      <c r="D1437" t="s">
        <v>6211</v>
      </c>
      <c r="E1437" t="s">
        <v>6700</v>
      </c>
      <c r="F1437" t="s">
        <v>6701</v>
      </c>
      <c r="G1437" t="s">
        <v>6702</v>
      </c>
      <c r="H1437">
        <v>32809667</v>
      </c>
      <c r="I1437" t="str">
        <f>HYPERLINK("bbg://screens/bbls%20DD%20X1Q6MDTBQJO2","BBLS DD X1Q6MDTBQJO2")</f>
        <v>BBLS DD X1Q6MDTBQJO2</v>
      </c>
    </row>
    <row r="1438" spans="1:9" x14ac:dyDescent="0.25">
      <c r="A1438" t="s">
        <v>6703</v>
      </c>
      <c r="B1438" t="s">
        <v>6704</v>
      </c>
      <c r="C1438" t="s">
        <v>6705</v>
      </c>
      <c r="D1438" t="s">
        <v>6272</v>
      </c>
      <c r="E1438" t="s">
        <v>6706</v>
      </c>
      <c r="F1438" t="s">
        <v>6707</v>
      </c>
      <c r="G1438" t="s">
        <v>6708</v>
      </c>
      <c r="H1438">
        <v>32771430</v>
      </c>
      <c r="I1438" t="str">
        <f>HYPERLINK("bbg://screens/bbls%20DD%20X1Q6MDO08PO2","BBLS DD X1Q6MDO08PO2")</f>
        <v>BBLS DD X1Q6MDO08PO2</v>
      </c>
    </row>
    <row r="1439" spans="1:9" x14ac:dyDescent="0.25">
      <c r="A1439" t="s">
        <v>6709</v>
      </c>
      <c r="B1439" t="s">
        <v>6710</v>
      </c>
      <c r="C1439" t="s">
        <v>2467</v>
      </c>
      <c r="D1439" t="s">
        <v>6088</v>
      </c>
      <c r="E1439" t="s">
        <v>6711</v>
      </c>
      <c r="F1439" t="s">
        <v>6712</v>
      </c>
      <c r="G1439" t="s">
        <v>6713</v>
      </c>
      <c r="H1439">
        <v>222001</v>
      </c>
      <c r="I1439" t="str">
        <f>HYPERLINK("bbg://screens/bbls%20DD%20X1Q6MC6H26O2","BBLS DD X1Q6MC6H26O2")</f>
        <v>BBLS DD X1Q6MC6H26O2</v>
      </c>
    </row>
    <row r="1440" spans="1:9" x14ac:dyDescent="0.25">
      <c r="A1440" t="s">
        <v>6714</v>
      </c>
      <c r="B1440" t="s">
        <v>6715</v>
      </c>
      <c r="C1440" t="s">
        <v>1101</v>
      </c>
      <c r="E1440" t="s">
        <v>6716</v>
      </c>
      <c r="F1440" t="s">
        <v>6717</v>
      </c>
      <c r="G1440" t="s">
        <v>6718</v>
      </c>
      <c r="H1440">
        <v>32519135</v>
      </c>
      <c r="I1440" t="str">
        <f>HYPERLINK("bbg://screens/bbls%20DD%20X1Q6MBU27DO2","BBLS DD X1Q6MBU27DO2")</f>
        <v>BBLS DD X1Q6MBU27DO2</v>
      </c>
    </row>
    <row r="1441" spans="1:9" x14ac:dyDescent="0.25">
      <c r="A1441" t="s">
        <v>6719</v>
      </c>
      <c r="B1441" t="s">
        <v>6715</v>
      </c>
      <c r="C1441" t="s">
        <v>515</v>
      </c>
      <c r="D1441" t="s">
        <v>6720</v>
      </c>
      <c r="E1441" t="s">
        <v>3848</v>
      </c>
      <c r="F1441" t="s">
        <v>6721</v>
      </c>
      <c r="G1441" t="s">
        <v>6722</v>
      </c>
      <c r="H1441">
        <v>32519275</v>
      </c>
      <c r="I1441" t="str">
        <f>HYPERLINK("bbg://screens/bbls%20DD%20X1Q6MBTUO682","BBLS DD X1Q6MBTUO682")</f>
        <v>BBLS DD X1Q6MBTUO682</v>
      </c>
    </row>
    <row r="1442" spans="1:9" x14ac:dyDescent="0.25">
      <c r="A1442" t="s">
        <v>6723</v>
      </c>
      <c r="B1442" t="s">
        <v>6715</v>
      </c>
      <c r="C1442" t="s">
        <v>430</v>
      </c>
      <c r="D1442" t="s">
        <v>6724</v>
      </c>
      <c r="E1442" t="s">
        <v>6725</v>
      </c>
      <c r="F1442" t="s">
        <v>6726</v>
      </c>
      <c r="G1442" t="s">
        <v>6727</v>
      </c>
      <c r="H1442">
        <v>15081814</v>
      </c>
      <c r="I1442" t="str">
        <f>HYPERLINK("bbg://screens/bbls%20DD%20X1Q6MBTSQ6O2","BBLS DD X1Q6MBTSQ6O2")</f>
        <v>BBLS DD X1Q6MBTSQ6O2</v>
      </c>
    </row>
    <row r="1443" spans="1:9" x14ac:dyDescent="0.25">
      <c r="A1443" t="s">
        <v>6728</v>
      </c>
      <c r="B1443" t="s">
        <v>6715</v>
      </c>
      <c r="C1443" t="s">
        <v>343</v>
      </c>
      <c r="E1443" t="s">
        <v>6729</v>
      </c>
      <c r="F1443" t="s">
        <v>6730</v>
      </c>
      <c r="G1443" t="s">
        <v>6731</v>
      </c>
      <c r="H1443">
        <v>101974</v>
      </c>
      <c r="I1443" t="str">
        <f>HYPERLINK("bbg://screens/bbls%20DD%20X1Q6MBTOGQ82","BBLS DD X1Q6MBTOGQ82")</f>
        <v>BBLS DD X1Q6MBTOGQ82</v>
      </c>
    </row>
    <row r="1444" spans="1:9" x14ac:dyDescent="0.25">
      <c r="A1444" t="s">
        <v>6732</v>
      </c>
      <c r="B1444" t="s">
        <v>6715</v>
      </c>
      <c r="C1444" t="s">
        <v>15</v>
      </c>
      <c r="E1444" t="s">
        <v>6733</v>
      </c>
      <c r="F1444" t="s">
        <v>6734</v>
      </c>
      <c r="G1444" t="s">
        <v>6735</v>
      </c>
      <c r="H1444">
        <v>28960879</v>
      </c>
      <c r="I1444" t="str">
        <f>HYPERLINK("bbg://screens/bbls%20DD%20X1Q6MJV52582","BBLS DD X1Q6MJV52582")</f>
        <v>BBLS DD X1Q6MJV52582</v>
      </c>
    </row>
    <row r="1445" spans="1:9" x14ac:dyDescent="0.25">
      <c r="A1445" t="s">
        <v>6736</v>
      </c>
      <c r="B1445" t="s">
        <v>6737</v>
      </c>
      <c r="C1445" t="s">
        <v>6524</v>
      </c>
      <c r="E1445" t="s">
        <v>6738</v>
      </c>
      <c r="F1445" t="s">
        <v>6739</v>
      </c>
      <c r="G1445" t="s">
        <v>6740</v>
      </c>
      <c r="H1445">
        <v>32511069</v>
      </c>
      <c r="I1445" t="str">
        <f>HYPERLINK("bbg://screens/bbls%20DD%20X1Q6MBOGM082","BBLS DD X1Q6MBOGM082")</f>
        <v>BBLS DD X1Q6MBOGM082</v>
      </c>
    </row>
    <row r="1446" spans="1:9" x14ac:dyDescent="0.25">
      <c r="A1446" t="s">
        <v>6741</v>
      </c>
      <c r="B1446" t="s">
        <v>6742</v>
      </c>
      <c r="C1446" t="s">
        <v>423</v>
      </c>
      <c r="D1446" t="s">
        <v>6743</v>
      </c>
      <c r="G1446" t="s">
        <v>6744</v>
      </c>
      <c r="H1446">
        <v>27076005</v>
      </c>
      <c r="I1446" t="str">
        <f>HYPERLINK("bbg://screens/bbls%20DD%20X1Q6M0JFTIO2","BBLS DD X1Q6M0JFTIO2")</f>
        <v>BBLS DD X1Q6M0JFTIO2</v>
      </c>
    </row>
    <row r="1447" spans="1:9" x14ac:dyDescent="0.25">
      <c r="A1447" t="s">
        <v>6745</v>
      </c>
      <c r="B1447" t="s">
        <v>6746</v>
      </c>
      <c r="C1447" t="s">
        <v>2294</v>
      </c>
      <c r="D1447" t="s">
        <v>6641</v>
      </c>
      <c r="E1447" t="s">
        <v>6747</v>
      </c>
      <c r="F1447" t="s">
        <v>6748</v>
      </c>
      <c r="G1447" t="s">
        <v>6749</v>
      </c>
      <c r="H1447">
        <v>1177012</v>
      </c>
      <c r="I1447" t="str">
        <f>HYPERLINK("bbg://screens/bbls%20DD%20X1Q6MBBRJ982","BBLS DD X1Q6MBBRJ982")</f>
        <v>BBLS DD X1Q6MBBRJ982</v>
      </c>
    </row>
    <row r="1448" spans="1:9" x14ac:dyDescent="0.25">
      <c r="A1448" t="s">
        <v>6750</v>
      </c>
      <c r="B1448" t="s">
        <v>6751</v>
      </c>
      <c r="C1448" t="s">
        <v>1275</v>
      </c>
      <c r="E1448" t="s">
        <v>6752</v>
      </c>
      <c r="F1448" t="s">
        <v>6753</v>
      </c>
      <c r="G1448" t="s">
        <v>6754</v>
      </c>
      <c r="H1448">
        <v>904290</v>
      </c>
      <c r="I1448" t="str">
        <f>HYPERLINK("bbg://screens/bbls%20DD%20X1Q6MB02CP82","BBLS DD X1Q6MB02CP82")</f>
        <v>BBLS DD X1Q6MB02CP82</v>
      </c>
    </row>
    <row r="1449" spans="1:9" x14ac:dyDescent="0.25">
      <c r="A1449" t="s">
        <v>6755</v>
      </c>
      <c r="B1449" t="s">
        <v>6751</v>
      </c>
      <c r="C1449" t="s">
        <v>379</v>
      </c>
      <c r="D1449" t="s">
        <v>6756</v>
      </c>
      <c r="E1449" t="s">
        <v>6757</v>
      </c>
      <c r="F1449" t="s">
        <v>6758</v>
      </c>
      <c r="G1449" t="s">
        <v>6759</v>
      </c>
      <c r="H1449">
        <v>26811492</v>
      </c>
      <c r="I1449" t="str">
        <f>HYPERLINK("bbg://screens/bbls%20DD%20X1Q6MAVVC782","BBLS DD X1Q6MAVVC782")</f>
        <v>BBLS DD X1Q6MAVVC782</v>
      </c>
    </row>
    <row r="1450" spans="1:9" x14ac:dyDescent="0.25">
      <c r="A1450" t="s">
        <v>6760</v>
      </c>
      <c r="B1450" t="s">
        <v>6761</v>
      </c>
      <c r="C1450" t="s">
        <v>423</v>
      </c>
      <c r="E1450" t="s">
        <v>6762</v>
      </c>
      <c r="F1450" t="s">
        <v>6763</v>
      </c>
      <c r="G1450" t="s">
        <v>6764</v>
      </c>
      <c r="H1450">
        <v>32348603</v>
      </c>
      <c r="I1450" t="str">
        <f>HYPERLINK("bbg://screens/bbls%20DD%20X1Q6MAJVN7O2","BBLS DD X1Q6MAJVN7O2")</f>
        <v>BBLS DD X1Q6MAJVN7O2</v>
      </c>
    </row>
    <row r="1451" spans="1:9" x14ac:dyDescent="0.25">
      <c r="A1451" t="s">
        <v>6765</v>
      </c>
      <c r="B1451" t="s">
        <v>6766</v>
      </c>
      <c r="C1451" t="s">
        <v>1120</v>
      </c>
      <c r="D1451" t="s">
        <v>5941</v>
      </c>
      <c r="E1451" t="s">
        <v>6767</v>
      </c>
      <c r="F1451" t="s">
        <v>6768</v>
      </c>
      <c r="G1451" t="s">
        <v>6769</v>
      </c>
      <c r="H1451">
        <v>102710</v>
      </c>
      <c r="I1451" t="str">
        <f>HYPERLINK("bbg://screens/bbls%20DD%20X1Q6MAI8DO82","BBLS DD X1Q6MAI8DO82")</f>
        <v>BBLS DD X1Q6MAI8DO82</v>
      </c>
    </row>
    <row r="1452" spans="1:9" x14ac:dyDescent="0.25">
      <c r="A1452" t="s">
        <v>6770</v>
      </c>
      <c r="B1452" t="s">
        <v>6771</v>
      </c>
      <c r="C1452" t="s">
        <v>51</v>
      </c>
      <c r="E1452" t="s">
        <v>6772</v>
      </c>
      <c r="F1452" t="s">
        <v>6773</v>
      </c>
      <c r="G1452" t="s">
        <v>6774</v>
      </c>
      <c r="H1452">
        <v>28259366</v>
      </c>
      <c r="I1452" t="str">
        <f>HYPERLINK("bbg://screens/bbls%20DD%20X1Q6MAE8IV82","BBLS DD X1Q6MAE8IV82")</f>
        <v>BBLS DD X1Q6MAE8IV82</v>
      </c>
    </row>
    <row r="1453" spans="1:9" x14ac:dyDescent="0.25">
      <c r="A1453" t="s">
        <v>6775</v>
      </c>
      <c r="B1453" t="s">
        <v>6776</v>
      </c>
      <c r="C1453" t="s">
        <v>177</v>
      </c>
      <c r="D1453" t="s">
        <v>6777</v>
      </c>
      <c r="E1453" t="s">
        <v>6778</v>
      </c>
      <c r="F1453" t="s">
        <v>6779</v>
      </c>
      <c r="G1453" t="s">
        <v>6780</v>
      </c>
      <c r="H1453">
        <v>104968</v>
      </c>
      <c r="I1453" t="str">
        <f>HYPERLINK("bbg://screens/bbls%20DD%20X1Q6MABT3I82","BBLS DD X1Q6MABT3I82")</f>
        <v>BBLS DD X1Q6MABT3I82</v>
      </c>
    </row>
    <row r="1454" spans="1:9" x14ac:dyDescent="0.25">
      <c r="A1454" t="s">
        <v>6781</v>
      </c>
      <c r="B1454" t="s">
        <v>6776</v>
      </c>
      <c r="C1454" t="s">
        <v>192</v>
      </c>
      <c r="D1454" t="s">
        <v>6777</v>
      </c>
      <c r="E1454" t="s">
        <v>6778</v>
      </c>
      <c r="F1454" t="s">
        <v>6779</v>
      </c>
      <c r="G1454" t="s">
        <v>6782</v>
      </c>
      <c r="H1454">
        <v>32297136</v>
      </c>
      <c r="I1454" t="str">
        <f>HYPERLINK("bbg://screens/bbls%20DD%20X1Q6MABT3I82","BBLS DD X1Q6MABT3I82")</f>
        <v>BBLS DD X1Q6MABT3I82</v>
      </c>
    </row>
    <row r="1455" spans="1:9" x14ac:dyDescent="0.25">
      <c r="A1455" t="s">
        <v>6783</v>
      </c>
      <c r="B1455" t="s">
        <v>6784</v>
      </c>
      <c r="C1455" t="s">
        <v>5489</v>
      </c>
      <c r="D1455" t="s">
        <v>5900</v>
      </c>
      <c r="E1455" t="s">
        <v>6785</v>
      </c>
      <c r="F1455" t="s">
        <v>6786</v>
      </c>
      <c r="G1455" t="s">
        <v>6787</v>
      </c>
      <c r="H1455">
        <v>9057718</v>
      </c>
      <c r="I1455" t="str">
        <f>HYPERLINK("bbg://screens/bbls%20DD%20X1Q6MA6EBNO2","BBLS DD X1Q6MA6EBNO2")</f>
        <v>BBLS DD X1Q6MA6EBNO2</v>
      </c>
    </row>
    <row r="1456" spans="1:9" x14ac:dyDescent="0.25">
      <c r="A1456" t="s">
        <v>6788</v>
      </c>
      <c r="B1456" t="s">
        <v>6784</v>
      </c>
      <c r="C1456" t="s">
        <v>5489</v>
      </c>
      <c r="D1456" t="s">
        <v>5900</v>
      </c>
      <c r="E1456" t="s">
        <v>6789</v>
      </c>
      <c r="F1456" t="s">
        <v>6790</v>
      </c>
      <c r="G1456" t="s">
        <v>6791</v>
      </c>
      <c r="H1456">
        <v>1171396</v>
      </c>
      <c r="I1456" t="str">
        <f>HYPERLINK("bbg://screens/bbls%20DD%20X1Q6MA6EBNO2","BBLS DD X1Q6MA6EBNO2")</f>
        <v>BBLS DD X1Q6MA6EBNO2</v>
      </c>
    </row>
    <row r="1457" spans="1:9" x14ac:dyDescent="0.25">
      <c r="A1457" t="s">
        <v>6792</v>
      </c>
      <c r="B1457" t="s">
        <v>6784</v>
      </c>
      <c r="C1457" t="s">
        <v>15</v>
      </c>
      <c r="D1457" t="s">
        <v>5924</v>
      </c>
      <c r="E1457" t="s">
        <v>6793</v>
      </c>
      <c r="F1457" t="s">
        <v>6794</v>
      </c>
      <c r="G1457" t="s">
        <v>6795</v>
      </c>
      <c r="H1457">
        <v>25034902</v>
      </c>
      <c r="I1457" t="str">
        <f>HYPERLINK("bbg://screens/bbls%20DD%20X1Q6MA7BRP82","BBLS DD X1Q6MA7BRP82")</f>
        <v>BBLS DD X1Q6MA7BRP82</v>
      </c>
    </row>
    <row r="1458" spans="1:9" x14ac:dyDescent="0.25">
      <c r="A1458" t="s">
        <v>6796</v>
      </c>
      <c r="B1458" t="s">
        <v>6797</v>
      </c>
      <c r="C1458" t="s">
        <v>473</v>
      </c>
      <c r="D1458" t="s">
        <v>5842</v>
      </c>
      <c r="E1458" t="s">
        <v>6798</v>
      </c>
      <c r="F1458" t="s">
        <v>6799</v>
      </c>
      <c r="G1458" t="s">
        <v>6800</v>
      </c>
      <c r="H1458">
        <v>7667494</v>
      </c>
      <c r="I1458" t="str">
        <f>HYPERLINK("bbg://screens/bbls%20DD%20X1Q6M9LM9R82","BBLS DD X1Q6M9LM9R82")</f>
        <v>BBLS DD X1Q6M9LM9R82</v>
      </c>
    </row>
    <row r="1459" spans="1:9" x14ac:dyDescent="0.25">
      <c r="A1459" t="s">
        <v>6801</v>
      </c>
      <c r="B1459" t="s">
        <v>6802</v>
      </c>
      <c r="C1459" t="s">
        <v>2358</v>
      </c>
      <c r="D1459" t="s">
        <v>6803</v>
      </c>
      <c r="E1459" t="s">
        <v>6804</v>
      </c>
      <c r="F1459" t="s">
        <v>5261</v>
      </c>
      <c r="G1459" t="s">
        <v>6805</v>
      </c>
      <c r="H1459">
        <v>107707</v>
      </c>
      <c r="I1459" t="str">
        <f>HYPERLINK("bbg://screens/bbls%20DD%20X1Q6M9G3OC82","BBLS DD X1Q6M9G3OC82")</f>
        <v>BBLS DD X1Q6M9G3OC82</v>
      </c>
    </row>
    <row r="1460" spans="1:9" x14ac:dyDescent="0.25">
      <c r="A1460" t="s">
        <v>6806</v>
      </c>
      <c r="B1460" t="s">
        <v>6807</v>
      </c>
      <c r="C1460" t="s">
        <v>102</v>
      </c>
      <c r="D1460" t="s">
        <v>6235</v>
      </c>
      <c r="E1460" t="s">
        <v>6808</v>
      </c>
      <c r="F1460" t="s">
        <v>3635</v>
      </c>
      <c r="G1460" t="s">
        <v>6809</v>
      </c>
      <c r="H1460">
        <v>9583978</v>
      </c>
      <c r="I1460" t="str">
        <f>HYPERLINK("bbg://screens/bbls%20DD%20X1Q6M9DLOT82","BBLS DD X1Q6M9DLOT82")</f>
        <v>BBLS DD X1Q6M9DLOT82</v>
      </c>
    </row>
    <row r="1461" spans="1:9" x14ac:dyDescent="0.25">
      <c r="A1461" t="s">
        <v>6810</v>
      </c>
      <c r="B1461" t="s">
        <v>6807</v>
      </c>
      <c r="C1461" t="s">
        <v>1248</v>
      </c>
      <c r="E1461" t="s">
        <v>6811</v>
      </c>
      <c r="F1461" t="s">
        <v>6812</v>
      </c>
      <c r="G1461" t="s">
        <v>6813</v>
      </c>
      <c r="H1461">
        <v>7688675</v>
      </c>
      <c r="I1461" t="str">
        <f>HYPERLINK("bbg://screens/bbls%20DD%20X1Q6M9DUGIO2","BBLS DD X1Q6M9DUGIO2")</f>
        <v>BBLS DD X1Q6M9DUGIO2</v>
      </c>
    </row>
    <row r="1462" spans="1:9" x14ac:dyDescent="0.25">
      <c r="A1462" t="s">
        <v>6814</v>
      </c>
      <c r="B1462" t="s">
        <v>6815</v>
      </c>
      <c r="C1462" t="s">
        <v>6816</v>
      </c>
      <c r="D1462" t="s">
        <v>6082</v>
      </c>
      <c r="E1462" t="s">
        <v>6817</v>
      </c>
      <c r="F1462" t="s">
        <v>765</v>
      </c>
      <c r="G1462" t="s">
        <v>6818</v>
      </c>
      <c r="H1462">
        <v>32004359</v>
      </c>
      <c r="I1462" t="str">
        <f>HYPERLINK("bbg://screens/bbls%20DD%20X1Q6M9CTK782","BBLS DD X1Q6M9CTK782")</f>
        <v>BBLS DD X1Q6M9CTK782</v>
      </c>
    </row>
    <row r="1463" spans="1:9" x14ac:dyDescent="0.25">
      <c r="A1463" t="s">
        <v>5332</v>
      </c>
      <c r="B1463" t="s">
        <v>6815</v>
      </c>
      <c r="C1463" t="s">
        <v>2385</v>
      </c>
      <c r="D1463" t="s">
        <v>6819</v>
      </c>
      <c r="E1463" t="s">
        <v>6820</v>
      </c>
      <c r="F1463" t="s">
        <v>6821</v>
      </c>
      <c r="G1463" t="s">
        <v>5334</v>
      </c>
      <c r="H1463">
        <v>12375539</v>
      </c>
      <c r="I1463" t="str">
        <f>HYPERLINK("bbg://screens/bbls%20DD%20X1Q6MH0PFFO2","BBLS DD X1Q6MH0PFFO2")</f>
        <v>BBLS DD X1Q6MH0PFFO2</v>
      </c>
    </row>
    <row r="1464" spans="1:9" x14ac:dyDescent="0.25">
      <c r="A1464" t="s">
        <v>6822</v>
      </c>
      <c r="B1464" t="s">
        <v>6823</v>
      </c>
      <c r="C1464" t="s">
        <v>1120</v>
      </c>
      <c r="D1464" t="s">
        <v>6824</v>
      </c>
      <c r="E1464" t="s">
        <v>1441</v>
      </c>
      <c r="F1464" t="s">
        <v>6825</v>
      </c>
      <c r="G1464" t="s">
        <v>6826</v>
      </c>
      <c r="H1464">
        <v>103983</v>
      </c>
      <c r="I1464" t="str">
        <f>HYPERLINK("bbg://screens/bbls%20DD%20X1Q6M8HH5MO2","BBLS DD X1Q6M8HH5MO2")</f>
        <v>BBLS DD X1Q6M8HH5MO2</v>
      </c>
    </row>
    <row r="1465" spans="1:9" x14ac:dyDescent="0.25">
      <c r="A1465" t="s">
        <v>6827</v>
      </c>
      <c r="B1465" t="s">
        <v>6828</v>
      </c>
      <c r="C1465" t="s">
        <v>15</v>
      </c>
      <c r="D1465" t="s">
        <v>6540</v>
      </c>
      <c r="E1465" t="s">
        <v>6829</v>
      </c>
      <c r="F1465" t="s">
        <v>6830</v>
      </c>
      <c r="G1465" t="s">
        <v>6831</v>
      </c>
      <c r="H1465">
        <v>31753935</v>
      </c>
      <c r="I1465" t="str">
        <f>HYPERLINK("bbg://screens/bbls%20DD%20X1Q6M8FSF0O2","BBLS DD X1Q6M8FSF0O2")</f>
        <v>BBLS DD X1Q6M8FSF0O2</v>
      </c>
    </row>
    <row r="1466" spans="1:9" x14ac:dyDescent="0.25">
      <c r="A1466" t="s">
        <v>6832</v>
      </c>
      <c r="B1466" t="s">
        <v>6833</v>
      </c>
      <c r="C1466" t="s">
        <v>786</v>
      </c>
      <c r="E1466" t="s">
        <v>6834</v>
      </c>
      <c r="F1466" t="s">
        <v>6835</v>
      </c>
      <c r="G1466" t="s">
        <v>6836</v>
      </c>
      <c r="H1466">
        <v>31724914</v>
      </c>
      <c r="I1466" t="str">
        <f>HYPERLINK("bbg://screens/bbls%20DD%20X1Q6M8B98GO2","BBLS DD X1Q6M8B98GO2")</f>
        <v>BBLS DD X1Q6M8B98GO2</v>
      </c>
    </row>
    <row r="1467" spans="1:9" x14ac:dyDescent="0.25">
      <c r="A1467" t="s">
        <v>6837</v>
      </c>
      <c r="B1467" t="s">
        <v>6838</v>
      </c>
      <c r="C1467" t="s">
        <v>2802</v>
      </c>
      <c r="D1467" t="s">
        <v>6839</v>
      </c>
      <c r="E1467" t="s">
        <v>6840</v>
      </c>
      <c r="F1467" t="s">
        <v>6841</v>
      </c>
      <c r="G1467" t="s">
        <v>6842</v>
      </c>
      <c r="H1467">
        <v>962554</v>
      </c>
      <c r="I1467" t="str">
        <f>HYPERLINK("bbg://screens/bbls%20DD%20X1Q6M7MU8R82","BBLS DD X1Q6M7MU8R82")</f>
        <v>BBLS DD X1Q6M7MU8R82</v>
      </c>
    </row>
    <row r="1468" spans="1:9" x14ac:dyDescent="0.25">
      <c r="A1468" t="s">
        <v>6843</v>
      </c>
      <c r="B1468" t="s">
        <v>6844</v>
      </c>
      <c r="C1468" t="s">
        <v>563</v>
      </c>
      <c r="D1468" t="s">
        <v>6761</v>
      </c>
      <c r="E1468" t="s">
        <v>6845</v>
      </c>
      <c r="F1468" t="s">
        <v>6846</v>
      </c>
      <c r="G1468" t="s">
        <v>6847</v>
      </c>
      <c r="H1468">
        <v>156924</v>
      </c>
      <c r="I1468" t="str">
        <f>HYPERLINK("bbg://screens/bbls%20DD%20X1Q6M84F9L82","BBLS DD X1Q6M84F9L82")</f>
        <v>BBLS DD X1Q6M84F9L82</v>
      </c>
    </row>
    <row r="1469" spans="1:9" x14ac:dyDescent="0.25">
      <c r="A1469" t="s">
        <v>6848</v>
      </c>
      <c r="B1469" t="s">
        <v>6844</v>
      </c>
      <c r="C1469" t="s">
        <v>15</v>
      </c>
      <c r="E1469" t="s">
        <v>6849</v>
      </c>
      <c r="F1469" t="s">
        <v>6850</v>
      </c>
      <c r="G1469" t="s">
        <v>6851</v>
      </c>
      <c r="H1469">
        <v>31506330</v>
      </c>
      <c r="I1469" t="str">
        <f>HYPERLINK("bbg://screens/bbls%20DD%20X1Q6M84ECOO2","BBLS DD X1Q6M84ECOO2")</f>
        <v>BBLS DD X1Q6M84ECOO2</v>
      </c>
    </row>
    <row r="1470" spans="1:9" x14ac:dyDescent="0.25">
      <c r="A1470" t="s">
        <v>6852</v>
      </c>
      <c r="B1470" t="s">
        <v>6853</v>
      </c>
      <c r="C1470" t="s">
        <v>636</v>
      </c>
      <c r="F1470" t="s">
        <v>6854</v>
      </c>
      <c r="G1470" t="s">
        <v>6855</v>
      </c>
      <c r="H1470">
        <v>31420115</v>
      </c>
      <c r="I1470" t="str">
        <f>HYPERLINK("bbg://screens/bbls%20DD%20X1Q6M8164SO2","BBLS DD X1Q6M8164SO2")</f>
        <v>BBLS DD X1Q6M8164SO2</v>
      </c>
    </row>
    <row r="1471" spans="1:9" x14ac:dyDescent="0.25">
      <c r="A1471" t="s">
        <v>6856</v>
      </c>
      <c r="B1471" t="s">
        <v>6857</v>
      </c>
      <c r="C1471" t="s">
        <v>6858</v>
      </c>
      <c r="D1471" t="s">
        <v>6859</v>
      </c>
      <c r="E1471" t="s">
        <v>6860</v>
      </c>
      <c r="F1471" t="s">
        <v>6861</v>
      </c>
      <c r="G1471" t="s">
        <v>6862</v>
      </c>
      <c r="H1471">
        <v>916068</v>
      </c>
      <c r="I1471" t="str">
        <f>HYPERLINK("bbg://screens/bbls%20DD%20X1Q6M7UV1UO2","BBLS DD X1Q6M7UV1UO2")</f>
        <v>BBLS DD X1Q6M7UV1UO2</v>
      </c>
    </row>
    <row r="1472" spans="1:9" x14ac:dyDescent="0.25">
      <c r="A1472" t="s">
        <v>6863</v>
      </c>
      <c r="B1472" t="s">
        <v>6864</v>
      </c>
      <c r="C1472" t="s">
        <v>15</v>
      </c>
      <c r="D1472" t="s">
        <v>6865</v>
      </c>
      <c r="E1472" t="s">
        <v>6866</v>
      </c>
      <c r="F1472" t="s">
        <v>6867</v>
      </c>
      <c r="G1472" t="s">
        <v>6868</v>
      </c>
      <c r="H1472">
        <v>31282458</v>
      </c>
      <c r="I1472" t="str">
        <f>HYPERLINK("bbg://screens/bbls%20DD%20X1Q6M7T5ARO2","BBLS DD X1Q6M7T5ARO2")</f>
        <v>BBLS DD X1Q6M7T5ARO2</v>
      </c>
    </row>
    <row r="1473" spans="1:9" x14ac:dyDescent="0.25">
      <c r="A1473" t="s">
        <v>6869</v>
      </c>
      <c r="B1473" t="s">
        <v>6870</v>
      </c>
      <c r="C1473" t="s">
        <v>1401</v>
      </c>
      <c r="D1473" t="s">
        <v>6871</v>
      </c>
      <c r="E1473" t="s">
        <v>6872</v>
      </c>
      <c r="F1473" t="s">
        <v>6873</v>
      </c>
      <c r="G1473" t="s">
        <v>6874</v>
      </c>
      <c r="H1473">
        <v>100757</v>
      </c>
      <c r="I1473" t="str">
        <f>HYPERLINK("bbg://screens/bbls%20DD%20X1Q6M93DOKO2","BBLS DD X1Q6M93DOKO2")</f>
        <v>BBLS DD X1Q6M93DOKO2</v>
      </c>
    </row>
    <row r="1474" spans="1:9" x14ac:dyDescent="0.25">
      <c r="A1474" t="s">
        <v>6875</v>
      </c>
      <c r="B1474" t="s">
        <v>6870</v>
      </c>
      <c r="C1474" t="s">
        <v>1187</v>
      </c>
      <c r="D1474" t="s">
        <v>6876</v>
      </c>
      <c r="E1474" t="s">
        <v>6877</v>
      </c>
      <c r="F1474" t="s">
        <v>6878</v>
      </c>
      <c r="G1474" t="s">
        <v>6879</v>
      </c>
      <c r="H1474">
        <v>31190147</v>
      </c>
      <c r="I1474" t="str">
        <f>HYPERLINK("bbg://screens/bbls%20DD%20X1Q6M7QBGL82","BBLS DD X1Q6M7QBGL82")</f>
        <v>BBLS DD X1Q6M7QBGL82</v>
      </c>
    </row>
    <row r="1475" spans="1:9" x14ac:dyDescent="0.25">
      <c r="A1475" t="s">
        <v>6880</v>
      </c>
      <c r="B1475" t="s">
        <v>6881</v>
      </c>
      <c r="C1475" t="s">
        <v>2802</v>
      </c>
      <c r="D1475" t="s">
        <v>4390</v>
      </c>
      <c r="E1475" t="s">
        <v>6882</v>
      </c>
      <c r="F1475" t="s">
        <v>6883</v>
      </c>
      <c r="G1475" t="s">
        <v>6884</v>
      </c>
      <c r="H1475">
        <v>15077912</v>
      </c>
      <c r="I1475" t="str">
        <f>HYPERLINK("bbg://screens/bbls%20DD%20X1Q6M7MU8R82","BBLS DD X1Q6M7MU8R82")</f>
        <v>BBLS DD X1Q6M7MU8R82</v>
      </c>
    </row>
    <row r="1476" spans="1:9" x14ac:dyDescent="0.25">
      <c r="A1476" t="s">
        <v>6885</v>
      </c>
      <c r="B1476" t="s">
        <v>6881</v>
      </c>
      <c r="C1476" t="s">
        <v>5489</v>
      </c>
      <c r="D1476" t="s">
        <v>6886</v>
      </c>
      <c r="E1476" t="s">
        <v>6887</v>
      </c>
      <c r="F1476" t="s">
        <v>6888</v>
      </c>
      <c r="G1476" t="s">
        <v>6889</v>
      </c>
      <c r="H1476">
        <v>305401</v>
      </c>
      <c r="I1476" t="str">
        <f>HYPERLINK("bbg://screens/bbls%20DD%20X1Q6M7MVLQO2","BBLS DD X1Q6M7MVLQO2")</f>
        <v>BBLS DD X1Q6M7MVLQO2</v>
      </c>
    </row>
    <row r="1477" spans="1:9" x14ac:dyDescent="0.25">
      <c r="A1477" t="s">
        <v>6890</v>
      </c>
      <c r="B1477" t="s">
        <v>6891</v>
      </c>
      <c r="C1477" t="s">
        <v>6892</v>
      </c>
      <c r="D1477" t="s">
        <v>5054</v>
      </c>
      <c r="E1477" t="s">
        <v>6893</v>
      </c>
      <c r="F1477" t="s">
        <v>2642</v>
      </c>
      <c r="G1477" t="s">
        <v>6894</v>
      </c>
      <c r="H1477">
        <v>104572</v>
      </c>
      <c r="I1477" t="str">
        <f>HYPERLINK("bbg://screens/bbls%20DD%20X1Q6M7JPIQO2","BBLS DD X1Q6M7JPIQO2")</f>
        <v>BBLS DD X1Q6M7JPIQO2</v>
      </c>
    </row>
    <row r="1478" spans="1:9" x14ac:dyDescent="0.25">
      <c r="A1478" t="s">
        <v>6895</v>
      </c>
      <c r="B1478" t="s">
        <v>6891</v>
      </c>
      <c r="C1478" t="s">
        <v>6896</v>
      </c>
      <c r="D1478" t="s">
        <v>5996</v>
      </c>
      <c r="E1478" t="s">
        <v>6897</v>
      </c>
      <c r="F1478" t="s">
        <v>6898</v>
      </c>
      <c r="G1478" t="s">
        <v>6899</v>
      </c>
      <c r="H1478">
        <v>9829795</v>
      </c>
      <c r="I1478" t="str">
        <f>HYPERLINK("bbg://screens/bbls%20DD%20X1Q6M7JGA8O2","BBLS DD X1Q6M7JGA8O2")</f>
        <v>BBLS DD X1Q6M7JGA8O2</v>
      </c>
    </row>
    <row r="1479" spans="1:9" x14ac:dyDescent="0.25">
      <c r="A1479" t="s">
        <v>6900</v>
      </c>
      <c r="B1479" t="s">
        <v>6891</v>
      </c>
      <c r="C1479" t="s">
        <v>15</v>
      </c>
      <c r="D1479" t="s">
        <v>6901</v>
      </c>
      <c r="E1479" t="s">
        <v>6902</v>
      </c>
      <c r="F1479" t="s">
        <v>6903</v>
      </c>
      <c r="G1479" t="s">
        <v>6904</v>
      </c>
      <c r="H1479">
        <v>30842326</v>
      </c>
      <c r="I1479" t="str">
        <f>HYPERLINK("bbg://screens/bbls%20DD%20X1Q6M7JVGD82","BBLS DD X1Q6M7JVGD82")</f>
        <v>BBLS DD X1Q6M7JVGD82</v>
      </c>
    </row>
    <row r="1480" spans="1:9" x14ac:dyDescent="0.25">
      <c r="A1480" t="s">
        <v>6905</v>
      </c>
      <c r="B1480" t="s">
        <v>6906</v>
      </c>
      <c r="C1480" t="s">
        <v>886</v>
      </c>
      <c r="D1480" t="s">
        <v>6489</v>
      </c>
      <c r="E1480" t="s">
        <v>6907</v>
      </c>
      <c r="F1480" t="s">
        <v>774</v>
      </c>
      <c r="G1480" t="s">
        <v>6908</v>
      </c>
      <c r="H1480">
        <v>15059451</v>
      </c>
      <c r="I1480" t="str">
        <f>HYPERLINK("bbg://screens/bbls%20DD%20X1Q6M7BFCC82","BBLS DD X1Q6M7BFCC82")</f>
        <v>BBLS DD X1Q6M7BFCC82</v>
      </c>
    </row>
    <row r="1481" spans="1:9" x14ac:dyDescent="0.25">
      <c r="A1481" t="s">
        <v>6909</v>
      </c>
      <c r="B1481" t="s">
        <v>6910</v>
      </c>
      <c r="C1481" t="s">
        <v>1062</v>
      </c>
      <c r="D1481" t="s">
        <v>6911</v>
      </c>
      <c r="E1481" t="s">
        <v>3963</v>
      </c>
      <c r="F1481" t="s">
        <v>6912</v>
      </c>
      <c r="G1481" t="s">
        <v>6913</v>
      </c>
      <c r="H1481">
        <v>29499107</v>
      </c>
      <c r="I1481" t="str">
        <f>HYPERLINK("bbg://screens/bbls%20DD%20X1Q6M7ABDEO2","BBLS DD X1Q6M7ABDEO2")</f>
        <v>BBLS DD X1Q6M7ABDEO2</v>
      </c>
    </row>
    <row r="1482" spans="1:9" x14ac:dyDescent="0.25">
      <c r="A1482" t="s">
        <v>6914</v>
      </c>
      <c r="B1482" t="s">
        <v>6915</v>
      </c>
      <c r="C1482" t="s">
        <v>2925</v>
      </c>
      <c r="D1482" t="s">
        <v>6776</v>
      </c>
      <c r="E1482" t="s">
        <v>6916</v>
      </c>
      <c r="F1482" t="s">
        <v>6917</v>
      </c>
      <c r="G1482" t="s">
        <v>6918</v>
      </c>
      <c r="H1482">
        <v>13210876</v>
      </c>
      <c r="I1482" t="str">
        <f>HYPERLINK("bbg://screens/bbls%20DD%20X1Q6M78NG7O2","BBLS DD X1Q6M78NG7O2")</f>
        <v>BBLS DD X1Q6M78NG7O2</v>
      </c>
    </row>
    <row r="1483" spans="1:9" x14ac:dyDescent="0.25">
      <c r="A1483" t="s">
        <v>6919</v>
      </c>
      <c r="B1483" t="s">
        <v>6920</v>
      </c>
      <c r="C1483" t="s">
        <v>909</v>
      </c>
      <c r="E1483" t="s">
        <v>6921</v>
      </c>
      <c r="F1483" t="s">
        <v>6922</v>
      </c>
      <c r="G1483" t="s">
        <v>6923</v>
      </c>
      <c r="H1483">
        <v>30203140</v>
      </c>
      <c r="I1483" t="str">
        <f>HYPERLINK("bbg://screens/bbls%20DD%20X1Q6M77RGS82","BBLS DD X1Q6M77RGS82")</f>
        <v>BBLS DD X1Q6M77RGS82</v>
      </c>
    </row>
    <row r="1484" spans="1:9" x14ac:dyDescent="0.25">
      <c r="A1484" t="s">
        <v>6924</v>
      </c>
      <c r="B1484" t="s">
        <v>6925</v>
      </c>
      <c r="C1484" t="s">
        <v>1259</v>
      </c>
      <c r="D1484" t="s">
        <v>6926</v>
      </c>
      <c r="F1484" t="s">
        <v>6927</v>
      </c>
      <c r="G1484" t="s">
        <v>6928</v>
      </c>
      <c r="H1484">
        <v>30101226</v>
      </c>
      <c r="I1484" t="str">
        <f>HYPERLINK("bbg://screens/bbls%20DD%20X1Q6M6VO89O2","BBLS DD X1Q6M6VO89O2")</f>
        <v>BBLS DD X1Q6M6VO89O2</v>
      </c>
    </row>
    <row r="1485" spans="1:9" x14ac:dyDescent="0.25">
      <c r="A1485" t="s">
        <v>6929</v>
      </c>
      <c r="B1485" t="s">
        <v>6930</v>
      </c>
      <c r="C1485" t="s">
        <v>102</v>
      </c>
      <c r="G1485" t="s">
        <v>6931</v>
      </c>
      <c r="H1485">
        <v>30336090</v>
      </c>
      <c r="I1485" t="str">
        <f>HYPERLINK("bbg://screens/bbls%20DD%20X1Q6M7EKEM82","BBLS DD X1Q6M7EKEM82")</f>
        <v>BBLS DD X1Q6M7EKEM82</v>
      </c>
    </row>
    <row r="1486" spans="1:9" x14ac:dyDescent="0.25">
      <c r="A1486" t="s">
        <v>6932</v>
      </c>
      <c r="B1486" t="s">
        <v>6933</v>
      </c>
      <c r="C1486" t="s">
        <v>6934</v>
      </c>
      <c r="D1486" t="s">
        <v>6853</v>
      </c>
      <c r="E1486" t="s">
        <v>6935</v>
      </c>
      <c r="F1486" t="s">
        <v>6936</v>
      </c>
      <c r="G1486" t="s">
        <v>6937</v>
      </c>
      <c r="H1486">
        <v>8261567</v>
      </c>
      <c r="I1486" t="str">
        <f>HYPERLINK("bbg://screens/bbls%20DD%20X1Q6M6PDADO2","BBLS DD X1Q6M6PDADO2")</f>
        <v>BBLS DD X1Q6M6PDADO2</v>
      </c>
    </row>
    <row r="1487" spans="1:9" x14ac:dyDescent="0.25">
      <c r="A1487" t="s">
        <v>6938</v>
      </c>
      <c r="B1487" t="s">
        <v>6939</v>
      </c>
      <c r="C1487" t="s">
        <v>732</v>
      </c>
      <c r="D1487" t="s">
        <v>6529</v>
      </c>
      <c r="E1487" t="s">
        <v>6940</v>
      </c>
      <c r="F1487" t="s">
        <v>6941</v>
      </c>
      <c r="G1487" t="s">
        <v>6942</v>
      </c>
      <c r="H1487">
        <v>16858111</v>
      </c>
      <c r="I1487" t="str">
        <f>HYPERLINK("bbg://screens/bbls%20DD%20X1Q6M6GBP9O2","BBLS DD X1Q6M6GBP9O2")</f>
        <v>BBLS DD X1Q6M6GBP9O2</v>
      </c>
    </row>
    <row r="1488" spans="1:9" x14ac:dyDescent="0.25">
      <c r="A1488" t="s">
        <v>6943</v>
      </c>
      <c r="B1488" t="s">
        <v>6939</v>
      </c>
      <c r="C1488" t="s">
        <v>6944</v>
      </c>
      <c r="D1488" t="s">
        <v>6945</v>
      </c>
      <c r="E1488" t="s">
        <v>6946</v>
      </c>
      <c r="F1488" t="s">
        <v>4116</v>
      </c>
      <c r="G1488" t="s">
        <v>6947</v>
      </c>
      <c r="H1488">
        <v>29769004</v>
      </c>
      <c r="I1488" t="str">
        <f>HYPERLINK("bbg://screens/bbls%20DD%20X1Q6M6G3JQ82","BBLS DD X1Q6M6G3JQ82")</f>
        <v>BBLS DD X1Q6M6G3JQ82</v>
      </c>
    </row>
    <row r="1489" spans="1:9" x14ac:dyDescent="0.25">
      <c r="A1489" t="s">
        <v>6948</v>
      </c>
      <c r="B1489" t="s">
        <v>6939</v>
      </c>
      <c r="C1489" t="s">
        <v>102</v>
      </c>
      <c r="D1489" t="s">
        <v>6949</v>
      </c>
      <c r="E1489" t="s">
        <v>6950</v>
      </c>
      <c r="F1489" t="s">
        <v>6951</v>
      </c>
      <c r="G1489" t="s">
        <v>6952</v>
      </c>
      <c r="H1489">
        <v>13079317</v>
      </c>
      <c r="I1489" t="str">
        <f>HYPERLINK("bbg://screens/bbls%20DD%20X1Q6M6GQHV82","BBLS DD X1Q6M6GQHV82")</f>
        <v>BBLS DD X1Q6M6GQHV82</v>
      </c>
    </row>
    <row r="1490" spans="1:9" x14ac:dyDescent="0.25">
      <c r="A1490" t="s">
        <v>6953</v>
      </c>
      <c r="B1490" t="s">
        <v>6954</v>
      </c>
      <c r="C1490" t="s">
        <v>6955</v>
      </c>
      <c r="D1490" t="s">
        <v>6340</v>
      </c>
      <c r="E1490" t="s">
        <v>4592</v>
      </c>
      <c r="F1490" t="s">
        <v>3425</v>
      </c>
      <c r="G1490" t="s">
        <v>6956</v>
      </c>
      <c r="H1490">
        <v>1757594</v>
      </c>
      <c r="I1490" t="str">
        <f>HYPERLINK("bbg://screens/bbls%20DD%20X1Q6M6G29O82","BBLS DD X1Q6M6G29O82")</f>
        <v>BBLS DD X1Q6M6G29O82</v>
      </c>
    </row>
    <row r="1491" spans="1:9" x14ac:dyDescent="0.25">
      <c r="A1491" t="s">
        <v>6957</v>
      </c>
      <c r="B1491" t="s">
        <v>6958</v>
      </c>
      <c r="C1491" t="s">
        <v>4250</v>
      </c>
      <c r="D1491" t="s">
        <v>6959</v>
      </c>
      <c r="E1491" t="s">
        <v>5720</v>
      </c>
      <c r="F1491" t="s">
        <v>6960</v>
      </c>
      <c r="G1491" t="s">
        <v>6961</v>
      </c>
      <c r="H1491">
        <v>19903677</v>
      </c>
      <c r="I1491" t="str">
        <f>HYPERLINK("bbg://screens/bbls%20DD%20X1Q6M69PQB82","BBLS DD X1Q6M69PQB82")</f>
        <v>BBLS DD X1Q6M69PQB82</v>
      </c>
    </row>
    <row r="1492" spans="1:9" x14ac:dyDescent="0.25">
      <c r="A1492" t="s">
        <v>6962</v>
      </c>
      <c r="B1492" t="s">
        <v>6963</v>
      </c>
      <c r="C1492" t="s">
        <v>3058</v>
      </c>
      <c r="D1492" t="s">
        <v>6150</v>
      </c>
      <c r="E1492" t="s">
        <v>6964</v>
      </c>
      <c r="F1492" t="s">
        <v>6965</v>
      </c>
      <c r="G1492" t="s">
        <v>6966</v>
      </c>
      <c r="H1492">
        <v>7039775</v>
      </c>
      <c r="I1492" t="str">
        <f>HYPERLINK("bbg://screens/bbls%20DD%20X1Q6M6343TO2","BBLS DD X1Q6M6343TO2")</f>
        <v>BBLS DD X1Q6M6343TO2</v>
      </c>
    </row>
    <row r="1493" spans="1:9" x14ac:dyDescent="0.25">
      <c r="A1493" t="s">
        <v>6967</v>
      </c>
      <c r="B1493" t="s">
        <v>6968</v>
      </c>
      <c r="C1493" t="s">
        <v>515</v>
      </c>
      <c r="E1493" t="s">
        <v>6969</v>
      </c>
      <c r="F1493" t="s">
        <v>6970</v>
      </c>
      <c r="G1493" t="s">
        <v>6971</v>
      </c>
      <c r="H1493">
        <v>29616317</v>
      </c>
      <c r="I1493" t="str">
        <f>HYPERLINK("bbg://screens/bbls%20DD%20X1Q6M5V7V4O2","BBLS DD X1Q6M5V7V4O2")</f>
        <v>BBLS DD X1Q6M5V7V4O2</v>
      </c>
    </row>
    <row r="1494" spans="1:9" x14ac:dyDescent="0.25">
      <c r="A1494" t="s">
        <v>6972</v>
      </c>
      <c r="B1494" t="s">
        <v>6973</v>
      </c>
      <c r="C1494" t="s">
        <v>6974</v>
      </c>
      <c r="D1494" t="s">
        <v>6975</v>
      </c>
      <c r="E1494" t="s">
        <v>6976</v>
      </c>
      <c r="F1494" t="s">
        <v>6977</v>
      </c>
      <c r="G1494" t="s">
        <v>6978</v>
      </c>
      <c r="H1494">
        <v>20032792</v>
      </c>
      <c r="I1494" t="str">
        <f>HYPERLINK("bbg://screens/bbls%20DD%20X1Q6M5SLCF82","BBLS DD X1Q6M5SLCF82")</f>
        <v>BBLS DD X1Q6M5SLCF82</v>
      </c>
    </row>
    <row r="1495" spans="1:9" x14ac:dyDescent="0.25">
      <c r="A1495" t="s">
        <v>6979</v>
      </c>
      <c r="B1495" t="s">
        <v>6980</v>
      </c>
      <c r="C1495" t="s">
        <v>1062</v>
      </c>
      <c r="D1495" t="s">
        <v>6981</v>
      </c>
      <c r="E1495" t="s">
        <v>6982</v>
      </c>
      <c r="F1495" t="s">
        <v>6983</v>
      </c>
      <c r="G1495" t="s">
        <v>6984</v>
      </c>
      <c r="H1495">
        <v>302922</v>
      </c>
      <c r="I1495" t="str">
        <f>HYPERLINK("bbg://screens/bbls%20DD%20X1Q6M5PU48O2","BBLS DD X1Q6M5PU48O2")</f>
        <v>BBLS DD X1Q6M5PU48O2</v>
      </c>
    </row>
    <row r="1496" spans="1:9" x14ac:dyDescent="0.25">
      <c r="A1496" t="s">
        <v>6985</v>
      </c>
      <c r="B1496" t="s">
        <v>6986</v>
      </c>
      <c r="C1496" t="s">
        <v>6987</v>
      </c>
      <c r="D1496" t="s">
        <v>6988</v>
      </c>
      <c r="E1496" t="s">
        <v>1411</v>
      </c>
      <c r="F1496" t="s">
        <v>6989</v>
      </c>
      <c r="G1496" t="s">
        <v>6990</v>
      </c>
      <c r="H1496">
        <v>942551</v>
      </c>
      <c r="I1496" t="str">
        <f>HYPERLINK("bbg://screens/bbls%20DD%20X1Q6M5NN2882","BBLS DD X1Q6M5NN2882")</f>
        <v>BBLS DD X1Q6M5NN2882</v>
      </c>
    </row>
    <row r="1497" spans="1:9" x14ac:dyDescent="0.25">
      <c r="A1497" t="s">
        <v>6991</v>
      </c>
      <c r="B1497" t="s">
        <v>6992</v>
      </c>
      <c r="C1497" t="s">
        <v>1120</v>
      </c>
      <c r="E1497" t="s">
        <v>6993</v>
      </c>
      <c r="F1497" t="s">
        <v>6994</v>
      </c>
      <c r="G1497" t="s">
        <v>6995</v>
      </c>
      <c r="H1497">
        <v>194452</v>
      </c>
      <c r="I1497" t="str">
        <f>HYPERLINK("bbg://screens/bbls%20DD%20X1Q6M5MNQOO2","BBLS DD X1Q6M5MNQOO2")</f>
        <v>BBLS DD X1Q6M5MNQOO2</v>
      </c>
    </row>
    <row r="1498" spans="1:9" x14ac:dyDescent="0.25">
      <c r="A1498" t="s">
        <v>6996</v>
      </c>
      <c r="B1498" t="s">
        <v>6997</v>
      </c>
      <c r="C1498" t="s">
        <v>5634</v>
      </c>
      <c r="E1498" t="s">
        <v>6998</v>
      </c>
      <c r="F1498" t="s">
        <v>6999</v>
      </c>
      <c r="G1498" t="s">
        <v>7000</v>
      </c>
      <c r="H1498">
        <v>29552837</v>
      </c>
      <c r="I1498" t="str">
        <f>HYPERLINK("bbg://screens/bbls%20DD%20X1Q6M5JJQ6O2","BBLS DD X1Q6M5JJQ6O2")</f>
        <v>BBLS DD X1Q6M5JJQ6O2</v>
      </c>
    </row>
    <row r="1499" spans="1:9" x14ac:dyDescent="0.25">
      <c r="A1499" t="s">
        <v>7001</v>
      </c>
      <c r="B1499" t="s">
        <v>7002</v>
      </c>
      <c r="C1499" t="s">
        <v>15</v>
      </c>
      <c r="D1499" t="s">
        <v>6395</v>
      </c>
      <c r="E1499" t="s">
        <v>7003</v>
      </c>
      <c r="F1499" t="s">
        <v>7004</v>
      </c>
      <c r="G1499" t="s">
        <v>7005</v>
      </c>
      <c r="H1499">
        <v>100685</v>
      </c>
      <c r="I1499" t="str">
        <f>HYPERLINK("bbg://screens/bbls%20DD%20X1Q6M5DFPMO2","BBLS DD X1Q6M5DFPMO2")</f>
        <v>BBLS DD X1Q6M5DFPMO2</v>
      </c>
    </row>
    <row r="1500" spans="1:9" x14ac:dyDescent="0.25">
      <c r="A1500" t="s">
        <v>7006</v>
      </c>
      <c r="B1500" t="s">
        <v>7002</v>
      </c>
      <c r="C1500" t="s">
        <v>161</v>
      </c>
      <c r="D1500" t="s">
        <v>6366</v>
      </c>
      <c r="E1500" t="s">
        <v>7007</v>
      </c>
      <c r="F1500" t="s">
        <v>7008</v>
      </c>
      <c r="G1500" t="s">
        <v>7009</v>
      </c>
      <c r="H1500">
        <v>13062425</v>
      </c>
      <c r="I1500" t="str">
        <f>HYPERLINK("bbg://screens/bbls%20DD%20X1Q6M5DGDK82","BBLS DD X1Q6M5DGDK82")</f>
        <v>BBLS DD X1Q6M5DGDK82</v>
      </c>
    </row>
    <row r="1501" spans="1:9" x14ac:dyDescent="0.25">
      <c r="A1501" t="s">
        <v>7010</v>
      </c>
      <c r="B1501" t="s">
        <v>7011</v>
      </c>
      <c r="C1501" t="s">
        <v>1858</v>
      </c>
      <c r="D1501" t="s">
        <v>7012</v>
      </c>
      <c r="E1501" t="s">
        <v>7013</v>
      </c>
      <c r="F1501" t="s">
        <v>7014</v>
      </c>
      <c r="G1501" t="s">
        <v>7015</v>
      </c>
      <c r="H1501">
        <v>103629</v>
      </c>
      <c r="I1501" t="str">
        <f>HYPERLINK("bbg://screens/bbls%20DD%20X1Q6M59DDKO2","BBLS DD X1Q6M59DDKO2")</f>
        <v>BBLS DD X1Q6M59DDKO2</v>
      </c>
    </row>
    <row r="1502" spans="1:9" x14ac:dyDescent="0.25">
      <c r="A1502" t="s">
        <v>7016</v>
      </c>
      <c r="B1502" t="s">
        <v>7017</v>
      </c>
      <c r="C1502" t="s">
        <v>899</v>
      </c>
      <c r="D1502" t="s">
        <v>6390</v>
      </c>
      <c r="E1502" t="s">
        <v>7018</v>
      </c>
      <c r="F1502" t="s">
        <v>7019</v>
      </c>
      <c r="G1502" t="s">
        <v>7020</v>
      </c>
      <c r="H1502">
        <v>384363</v>
      </c>
      <c r="I1502" t="str">
        <f>HYPERLINK("bbg://screens/bbls%20DD%20X1Q6M57CTNO2","BBLS DD X1Q6M57CTNO2")</f>
        <v>BBLS DD X1Q6M57CTNO2</v>
      </c>
    </row>
    <row r="1503" spans="1:9" x14ac:dyDescent="0.25">
      <c r="A1503" t="s">
        <v>7021</v>
      </c>
      <c r="B1503" t="s">
        <v>7022</v>
      </c>
      <c r="C1503" t="s">
        <v>7023</v>
      </c>
      <c r="D1503" t="s">
        <v>6677</v>
      </c>
      <c r="E1503" t="s">
        <v>7024</v>
      </c>
      <c r="F1503" t="s">
        <v>7025</v>
      </c>
      <c r="G1503" t="s">
        <v>7026</v>
      </c>
      <c r="H1503">
        <v>27236560</v>
      </c>
      <c r="I1503" t="str">
        <f>HYPERLINK("bbg://screens/bbls%20DD%20X1Q6M5648882","BBLS DD X1Q6M5648882")</f>
        <v>BBLS DD X1Q6M5648882</v>
      </c>
    </row>
    <row r="1504" spans="1:9" x14ac:dyDescent="0.25">
      <c r="A1504" t="s">
        <v>7027</v>
      </c>
      <c r="B1504" t="s">
        <v>7028</v>
      </c>
      <c r="C1504" t="s">
        <v>353</v>
      </c>
      <c r="D1504" t="s">
        <v>6933</v>
      </c>
      <c r="E1504" t="s">
        <v>7029</v>
      </c>
      <c r="F1504" t="s">
        <v>2380</v>
      </c>
      <c r="G1504" t="s">
        <v>7030</v>
      </c>
      <c r="H1504">
        <v>9530533</v>
      </c>
      <c r="I1504" t="str">
        <f>HYPERLINK("bbg://screens/bbls%20DD%20X1Q6M52B1A82","BBLS DD X1Q6M52B1A82")</f>
        <v>BBLS DD X1Q6M52B1A82</v>
      </c>
    </row>
    <row r="1505" spans="1:9" x14ac:dyDescent="0.25">
      <c r="A1505" t="s">
        <v>7031</v>
      </c>
      <c r="B1505" t="s">
        <v>7028</v>
      </c>
      <c r="C1505" t="s">
        <v>246</v>
      </c>
      <c r="D1505" t="s">
        <v>6064</v>
      </c>
      <c r="E1505" t="s">
        <v>7032</v>
      </c>
      <c r="F1505" t="s">
        <v>7033</v>
      </c>
      <c r="G1505" t="s">
        <v>7034</v>
      </c>
      <c r="H1505">
        <v>8079819</v>
      </c>
      <c r="I1505" t="str">
        <f>HYPERLINK("bbg://screens/bbls%20DD%20X1Q6M52AUCO2","BBLS DD X1Q6M52AUCO2")</f>
        <v>BBLS DD X1Q6M52AUCO2</v>
      </c>
    </row>
    <row r="1506" spans="1:9" x14ac:dyDescent="0.25">
      <c r="A1506" t="s">
        <v>6042</v>
      </c>
      <c r="B1506" t="s">
        <v>7035</v>
      </c>
      <c r="C1506" t="s">
        <v>6044</v>
      </c>
      <c r="D1506" t="s">
        <v>7036</v>
      </c>
      <c r="E1506" t="s">
        <v>7037</v>
      </c>
      <c r="F1506" t="s">
        <v>7038</v>
      </c>
      <c r="G1506" t="s">
        <v>6047</v>
      </c>
      <c r="H1506">
        <v>19553845</v>
      </c>
      <c r="I1506" t="str">
        <f>HYPERLINK("bbg://screens/bbls%20DD%20X1Q6M51B5VO2","BBLS DD X1Q6M51B5VO2")</f>
        <v>BBLS DD X1Q6M51B5VO2</v>
      </c>
    </row>
    <row r="1507" spans="1:9" x14ac:dyDescent="0.25">
      <c r="A1507" t="s">
        <v>7039</v>
      </c>
      <c r="B1507" t="s">
        <v>7040</v>
      </c>
      <c r="C1507" t="s">
        <v>7041</v>
      </c>
      <c r="D1507" t="s">
        <v>7042</v>
      </c>
      <c r="E1507" t="s">
        <v>7043</v>
      </c>
      <c r="F1507" t="s">
        <v>7044</v>
      </c>
      <c r="G1507" t="s">
        <v>7045</v>
      </c>
      <c r="H1507">
        <v>29066003</v>
      </c>
      <c r="I1507" t="str">
        <f>HYPERLINK("bbg://screens/bbls%20DD%20X1Q6M4UI6682","BBLS DD X1Q6M4UI6682")</f>
        <v>BBLS DD X1Q6M4UI6682</v>
      </c>
    </row>
    <row r="1508" spans="1:9" x14ac:dyDescent="0.25">
      <c r="A1508" t="s">
        <v>7046</v>
      </c>
      <c r="B1508" t="s">
        <v>7047</v>
      </c>
      <c r="C1508" t="s">
        <v>164</v>
      </c>
      <c r="D1508" t="s">
        <v>6704</v>
      </c>
      <c r="F1508" t="s">
        <v>7048</v>
      </c>
      <c r="G1508" t="s">
        <v>7049</v>
      </c>
      <c r="H1508">
        <v>18781532</v>
      </c>
      <c r="I1508" t="str">
        <f>HYPERLINK("bbg://screens/bbls%20DD%20X1Q6M4G4KQO2","BBLS DD X1Q6M4G4KQO2")</f>
        <v>BBLS DD X1Q6M4G4KQO2</v>
      </c>
    </row>
    <row r="1509" spans="1:9" x14ac:dyDescent="0.25">
      <c r="A1509" t="s">
        <v>7050</v>
      </c>
      <c r="B1509" t="s">
        <v>7051</v>
      </c>
      <c r="C1509" t="s">
        <v>7052</v>
      </c>
      <c r="D1509" t="s">
        <v>6206</v>
      </c>
      <c r="E1509" t="s">
        <v>2215</v>
      </c>
      <c r="F1509" t="s">
        <v>7053</v>
      </c>
      <c r="G1509" t="s">
        <v>7054</v>
      </c>
      <c r="H1509">
        <v>100495</v>
      </c>
      <c r="I1509" t="str">
        <f>HYPERLINK("bbg://screens/bbls%20DD%20X1Q6M4CQUFO2","BBLS DD X1Q6M4CQUFO2")</f>
        <v>BBLS DD X1Q6M4CQUFO2</v>
      </c>
    </row>
    <row r="1510" spans="1:9" x14ac:dyDescent="0.25">
      <c r="A1510" t="s">
        <v>7055</v>
      </c>
      <c r="B1510" t="s">
        <v>7051</v>
      </c>
      <c r="C1510" t="s">
        <v>515</v>
      </c>
      <c r="E1510" t="s">
        <v>7056</v>
      </c>
      <c r="F1510" t="s">
        <v>7057</v>
      </c>
      <c r="G1510" t="s">
        <v>7058</v>
      </c>
      <c r="H1510">
        <v>28877862</v>
      </c>
      <c r="I1510" t="str">
        <f>HYPERLINK("bbg://screens/bbls%20DD%20X1Q6M4DNJ3O2","BBLS DD X1Q6M4DNJ3O2")</f>
        <v>BBLS DD X1Q6M4DNJ3O2</v>
      </c>
    </row>
    <row r="1511" spans="1:9" x14ac:dyDescent="0.25">
      <c r="A1511" t="s">
        <v>7059</v>
      </c>
      <c r="B1511" t="s">
        <v>7060</v>
      </c>
      <c r="C1511" t="s">
        <v>511</v>
      </c>
      <c r="D1511" t="s">
        <v>7061</v>
      </c>
      <c r="F1511" t="s">
        <v>7062</v>
      </c>
      <c r="G1511" t="s">
        <v>7063</v>
      </c>
      <c r="H1511">
        <v>15147598</v>
      </c>
      <c r="I1511" t="str">
        <f>HYPERLINK("bbg://screens/bbls%20DD%20X1Q6M4BRSSO2","BBLS DD X1Q6M4BRSSO2")</f>
        <v>BBLS DD X1Q6M4BRSSO2</v>
      </c>
    </row>
    <row r="1512" spans="1:9" x14ac:dyDescent="0.25">
      <c r="A1512" t="s">
        <v>7064</v>
      </c>
      <c r="B1512" t="s">
        <v>7060</v>
      </c>
      <c r="C1512" t="s">
        <v>4109</v>
      </c>
      <c r="E1512" t="s">
        <v>7065</v>
      </c>
      <c r="F1512" t="s">
        <v>7066</v>
      </c>
      <c r="G1512" t="s">
        <v>7067</v>
      </c>
      <c r="H1512">
        <v>20065908</v>
      </c>
      <c r="I1512" t="str">
        <f>HYPERLINK("bbg://screens/bbls%20DD%20X1Q6M4COFD82","BBLS DD X1Q6M4COFD82")</f>
        <v>BBLS DD X1Q6M4COFD82</v>
      </c>
    </row>
    <row r="1513" spans="1:9" x14ac:dyDescent="0.25">
      <c r="A1513" t="s">
        <v>7068</v>
      </c>
      <c r="B1513" t="s">
        <v>7069</v>
      </c>
      <c r="C1513" t="s">
        <v>1296</v>
      </c>
      <c r="D1513" t="s">
        <v>7070</v>
      </c>
      <c r="E1513" t="s">
        <v>7071</v>
      </c>
      <c r="F1513" t="s">
        <v>1897</v>
      </c>
      <c r="G1513" t="s">
        <v>7072</v>
      </c>
      <c r="H1513">
        <v>109205</v>
      </c>
      <c r="I1513" t="str">
        <f>HYPERLINK("bbg://screens/bbls%20DD%20X1Q6M4B4G6O2","BBLS DD X1Q6M4B4G6O2")</f>
        <v>BBLS DD X1Q6M4B4G6O2</v>
      </c>
    </row>
    <row r="1514" spans="1:9" x14ac:dyDescent="0.25">
      <c r="A1514" t="s">
        <v>7073</v>
      </c>
      <c r="B1514" t="s">
        <v>7074</v>
      </c>
      <c r="C1514" t="s">
        <v>124</v>
      </c>
      <c r="E1514" t="s">
        <v>7075</v>
      </c>
      <c r="F1514" t="s">
        <v>7076</v>
      </c>
      <c r="G1514" t="s">
        <v>7077</v>
      </c>
      <c r="H1514">
        <v>100796</v>
      </c>
      <c r="I1514" t="str">
        <f>HYPERLINK("bbg://screens/bbls%20DD%20X1Q6M44IR2O2","BBLS DD X1Q6M44IR2O2")</f>
        <v>BBLS DD X1Q6M44IR2O2</v>
      </c>
    </row>
    <row r="1515" spans="1:9" x14ac:dyDescent="0.25">
      <c r="A1515" t="s">
        <v>7078</v>
      </c>
      <c r="B1515" t="s">
        <v>7079</v>
      </c>
      <c r="C1515" t="s">
        <v>1387</v>
      </c>
      <c r="D1515" t="s">
        <v>7080</v>
      </c>
      <c r="G1515" t="s">
        <v>7081</v>
      </c>
      <c r="H1515">
        <v>11250616</v>
      </c>
      <c r="I1515" t="str">
        <f>HYPERLINK("bbg://screens/bbls%20DD%20X1Q6M44GUEO2","BBLS DD X1Q6M44GUEO2")</f>
        <v>BBLS DD X1Q6M44GUEO2</v>
      </c>
    </row>
    <row r="1516" spans="1:9" x14ac:dyDescent="0.25">
      <c r="A1516" t="s">
        <v>7082</v>
      </c>
      <c r="B1516" t="s">
        <v>7083</v>
      </c>
      <c r="C1516" t="s">
        <v>1120</v>
      </c>
      <c r="D1516" t="s">
        <v>7084</v>
      </c>
      <c r="E1516" t="s">
        <v>7085</v>
      </c>
      <c r="F1516" t="s">
        <v>7086</v>
      </c>
      <c r="G1516" t="s">
        <v>7087</v>
      </c>
      <c r="H1516">
        <v>9110078</v>
      </c>
      <c r="I1516" t="str">
        <f>HYPERLINK("bbg://screens/bbls%20DD%20X1Q6M430NLO2","BBLS DD X1Q6M430NLO2")</f>
        <v>BBLS DD X1Q6M430NLO2</v>
      </c>
    </row>
    <row r="1517" spans="1:9" x14ac:dyDescent="0.25">
      <c r="A1517" t="s">
        <v>7088</v>
      </c>
      <c r="B1517" t="s">
        <v>7089</v>
      </c>
      <c r="C1517" t="s">
        <v>448</v>
      </c>
      <c r="D1517" t="s">
        <v>7090</v>
      </c>
      <c r="E1517" t="s">
        <v>7091</v>
      </c>
      <c r="F1517" t="s">
        <v>7092</v>
      </c>
      <c r="G1517" t="s">
        <v>7093</v>
      </c>
      <c r="H1517">
        <v>115933</v>
      </c>
      <c r="I1517" t="str">
        <f>HYPERLINK("bbg://screens/bbls%20DD%20X1Q6M3RAHCO2","BBLS DD X1Q6M3RAHCO2")</f>
        <v>BBLS DD X1Q6M3RAHCO2</v>
      </c>
    </row>
    <row r="1518" spans="1:9" x14ac:dyDescent="0.25">
      <c r="A1518" t="s">
        <v>7094</v>
      </c>
      <c r="B1518" t="s">
        <v>7095</v>
      </c>
      <c r="C1518" t="s">
        <v>3434</v>
      </c>
      <c r="D1518" t="s">
        <v>6819</v>
      </c>
      <c r="E1518" t="s">
        <v>4256</v>
      </c>
      <c r="F1518" t="s">
        <v>7096</v>
      </c>
      <c r="G1518" t="s">
        <v>7097</v>
      </c>
      <c r="H1518">
        <v>19917673</v>
      </c>
      <c r="I1518" t="str">
        <f>HYPERLINK("bbg://screens/bbls%20DD%20X1Q6M3QSV882","BBLS DD X1Q6M3QSV882")</f>
        <v>BBLS DD X1Q6M3QSV882</v>
      </c>
    </row>
    <row r="1519" spans="1:9" x14ac:dyDescent="0.25">
      <c r="A1519" t="s">
        <v>7098</v>
      </c>
      <c r="B1519" t="s">
        <v>7099</v>
      </c>
      <c r="C1519" t="s">
        <v>899</v>
      </c>
      <c r="D1519" t="s">
        <v>7100</v>
      </c>
      <c r="E1519" t="s">
        <v>416</v>
      </c>
      <c r="F1519" t="s">
        <v>7101</v>
      </c>
      <c r="G1519" t="s">
        <v>7102</v>
      </c>
      <c r="H1519">
        <v>386969</v>
      </c>
      <c r="I1519" t="str">
        <f>HYPERLINK("bbg://screens/bbls%20DD%20X1Q6M3PMOL82","BBLS DD X1Q6M3PMOL82")</f>
        <v>BBLS DD X1Q6M3PMOL82</v>
      </c>
    </row>
    <row r="1520" spans="1:9" x14ac:dyDescent="0.25">
      <c r="A1520" t="s">
        <v>7103</v>
      </c>
      <c r="B1520" t="s">
        <v>7099</v>
      </c>
      <c r="C1520" t="s">
        <v>7104</v>
      </c>
      <c r="E1520" t="s">
        <v>7105</v>
      </c>
      <c r="F1520" t="s">
        <v>7106</v>
      </c>
      <c r="G1520" t="s">
        <v>7107</v>
      </c>
      <c r="H1520">
        <v>28711523</v>
      </c>
      <c r="I1520" t="str">
        <f>HYPERLINK("bbg://screens/bbls%20DD%20X1Q6M3PIUE82","BBLS DD X1Q6M3PIUE82")</f>
        <v>BBLS DD X1Q6M3PIUE82</v>
      </c>
    </row>
    <row r="1521" spans="1:9" x14ac:dyDescent="0.25">
      <c r="A1521" t="s">
        <v>7108</v>
      </c>
      <c r="B1521" t="s">
        <v>7109</v>
      </c>
      <c r="C1521" t="s">
        <v>4612</v>
      </c>
      <c r="D1521" t="s">
        <v>7110</v>
      </c>
      <c r="E1521" t="s">
        <v>2731</v>
      </c>
      <c r="F1521" t="s">
        <v>7111</v>
      </c>
      <c r="G1521" t="s">
        <v>7112</v>
      </c>
      <c r="H1521">
        <v>28210470</v>
      </c>
      <c r="I1521" t="str">
        <f>HYPERLINK("bbg://screens/bbls%20DD%20X1Q6M3K933O2","BBLS DD X1Q6M3K933O2")</f>
        <v>BBLS DD X1Q6M3K933O2</v>
      </c>
    </row>
    <row r="1522" spans="1:9" x14ac:dyDescent="0.25">
      <c r="A1522" t="s">
        <v>7113</v>
      </c>
      <c r="B1522" t="s">
        <v>7109</v>
      </c>
      <c r="C1522" t="s">
        <v>7114</v>
      </c>
      <c r="D1522" t="s">
        <v>7115</v>
      </c>
      <c r="E1522" t="s">
        <v>7116</v>
      </c>
      <c r="F1522" t="s">
        <v>7117</v>
      </c>
      <c r="G1522" t="s">
        <v>7118</v>
      </c>
      <c r="H1522">
        <v>1711167</v>
      </c>
      <c r="I1522" t="str">
        <f>HYPERLINK("bbg://screens/bbls%20DD%20X1Q6M3K6JI82","BBLS DD X1Q6M3K6JI82")</f>
        <v>BBLS DD X1Q6M3K6JI82</v>
      </c>
    </row>
    <row r="1523" spans="1:9" x14ac:dyDescent="0.25">
      <c r="A1523" t="s">
        <v>7119</v>
      </c>
      <c r="B1523" t="s">
        <v>7120</v>
      </c>
      <c r="C1523" t="s">
        <v>7121</v>
      </c>
      <c r="D1523" t="s">
        <v>7122</v>
      </c>
      <c r="E1523" t="s">
        <v>7123</v>
      </c>
      <c r="F1523" t="s">
        <v>7124</v>
      </c>
      <c r="G1523" t="s">
        <v>7125</v>
      </c>
      <c r="H1523">
        <v>14994899</v>
      </c>
      <c r="I1523" t="str">
        <f>HYPERLINK("bbg://screens/bbls%20DD%20X1Q6M3GRBTO2","BBLS DD X1Q6M3GRBTO2")</f>
        <v>BBLS DD X1Q6M3GRBTO2</v>
      </c>
    </row>
    <row r="1524" spans="1:9" x14ac:dyDescent="0.25">
      <c r="A1524" t="s">
        <v>7126</v>
      </c>
      <c r="B1524" t="s">
        <v>7120</v>
      </c>
      <c r="C1524" t="s">
        <v>7127</v>
      </c>
      <c r="D1524" t="s">
        <v>7122</v>
      </c>
      <c r="E1524" t="s">
        <v>7123</v>
      </c>
      <c r="F1524" t="s">
        <v>7124</v>
      </c>
      <c r="G1524" t="s">
        <v>7128</v>
      </c>
      <c r="H1524">
        <v>33635540</v>
      </c>
      <c r="I1524" t="str">
        <f>HYPERLINK("bbg://screens/bbls%20DD%20X1Q6M3GRBTO2","BBLS DD X1Q6M3GRBTO2")</f>
        <v>BBLS DD X1Q6M3GRBTO2</v>
      </c>
    </row>
    <row r="1525" spans="1:9" x14ac:dyDescent="0.25">
      <c r="A1525" t="s">
        <v>7129</v>
      </c>
      <c r="B1525" t="s">
        <v>7130</v>
      </c>
      <c r="C1525" t="s">
        <v>909</v>
      </c>
      <c r="D1525" t="s">
        <v>7131</v>
      </c>
      <c r="E1525" t="s">
        <v>7132</v>
      </c>
      <c r="F1525" t="s">
        <v>7133</v>
      </c>
      <c r="G1525" t="s">
        <v>7134</v>
      </c>
      <c r="H1525">
        <v>28644631</v>
      </c>
      <c r="I1525" t="str">
        <f>HYPERLINK("bbg://screens/bbls%20DD%20X1Q6M3EVKRO2","BBLS DD X1Q6M3EVKRO2")</f>
        <v>BBLS DD X1Q6M3EVKRO2</v>
      </c>
    </row>
    <row r="1526" spans="1:9" x14ac:dyDescent="0.25">
      <c r="A1526" t="s">
        <v>7135</v>
      </c>
      <c r="B1526" t="s">
        <v>7136</v>
      </c>
      <c r="C1526" t="s">
        <v>786</v>
      </c>
      <c r="D1526" t="s">
        <v>6633</v>
      </c>
      <c r="E1526" t="s">
        <v>7137</v>
      </c>
      <c r="F1526" t="s">
        <v>3614</v>
      </c>
      <c r="G1526" t="s">
        <v>7138</v>
      </c>
      <c r="H1526">
        <v>28617990</v>
      </c>
      <c r="I1526" t="str">
        <f>HYPERLINK("bbg://screens/bbls%20DD%20X1Q6M38F5V82","BBLS DD X1Q6M38F5V82")</f>
        <v>BBLS DD X1Q6M38F5V82</v>
      </c>
    </row>
    <row r="1527" spans="1:9" x14ac:dyDescent="0.25">
      <c r="A1527" t="s">
        <v>7139</v>
      </c>
      <c r="B1527" t="s">
        <v>7136</v>
      </c>
      <c r="C1527" t="s">
        <v>1206</v>
      </c>
      <c r="D1527" t="s">
        <v>7140</v>
      </c>
      <c r="E1527" t="s">
        <v>7141</v>
      </c>
      <c r="F1527" t="s">
        <v>7142</v>
      </c>
      <c r="G1527" t="s">
        <v>7143</v>
      </c>
      <c r="H1527">
        <v>28616922</v>
      </c>
      <c r="I1527" t="str">
        <f>HYPERLINK("bbg://screens/bbls%20DD%20X1Q6M388UH82","BBLS DD X1Q6M388UH82")</f>
        <v>BBLS DD X1Q6M388UH82</v>
      </c>
    </row>
    <row r="1528" spans="1:9" x14ac:dyDescent="0.25">
      <c r="A1528" t="s">
        <v>7144</v>
      </c>
      <c r="B1528" t="s">
        <v>7136</v>
      </c>
      <c r="C1528" t="s">
        <v>7145</v>
      </c>
      <c r="D1528" t="s">
        <v>7146</v>
      </c>
      <c r="E1528" t="s">
        <v>2866</v>
      </c>
      <c r="F1528" t="s">
        <v>7147</v>
      </c>
      <c r="G1528" t="s">
        <v>7148</v>
      </c>
      <c r="H1528">
        <v>100883</v>
      </c>
      <c r="I1528" t="str">
        <f>HYPERLINK("bbg://screens/bbls%20DD%20X1Q6M381ALO2","BBLS DD X1Q6M381ALO2")</f>
        <v>BBLS DD X1Q6M381ALO2</v>
      </c>
    </row>
    <row r="1529" spans="1:9" x14ac:dyDescent="0.25">
      <c r="A1529" t="s">
        <v>7149</v>
      </c>
      <c r="B1529" t="s">
        <v>7150</v>
      </c>
      <c r="C1529" t="s">
        <v>6095</v>
      </c>
      <c r="D1529" t="s">
        <v>7151</v>
      </c>
      <c r="E1529" t="s">
        <v>7152</v>
      </c>
      <c r="F1529" t="s">
        <v>7153</v>
      </c>
      <c r="G1529" t="s">
        <v>7154</v>
      </c>
      <c r="H1529">
        <v>26627136</v>
      </c>
      <c r="I1529" t="str">
        <f>HYPERLINK("bbg://screens/bbls%20DD%20X1Q6M35MF6O2","BBLS DD X1Q6M35MF6O2")</f>
        <v>BBLS DD X1Q6M35MF6O2</v>
      </c>
    </row>
    <row r="1530" spans="1:9" x14ac:dyDescent="0.25">
      <c r="A1530" t="s">
        <v>7155</v>
      </c>
      <c r="B1530" t="s">
        <v>7156</v>
      </c>
      <c r="C1530" t="s">
        <v>2610</v>
      </c>
      <c r="D1530" t="s">
        <v>6992</v>
      </c>
      <c r="E1530" t="s">
        <v>7157</v>
      </c>
      <c r="F1530" t="s">
        <v>7158</v>
      </c>
      <c r="G1530" t="s">
        <v>7159</v>
      </c>
      <c r="H1530">
        <v>9818590</v>
      </c>
      <c r="I1530" t="str">
        <f>HYPERLINK("bbg://screens/bbls%20DD%20X1Q6M33NN682","BBLS DD X1Q6M33NN682")</f>
        <v>BBLS DD X1Q6M33NN682</v>
      </c>
    </row>
    <row r="1531" spans="1:9" x14ac:dyDescent="0.25">
      <c r="A1531" t="s">
        <v>7160</v>
      </c>
      <c r="B1531" t="s">
        <v>7156</v>
      </c>
      <c r="C1531" t="s">
        <v>899</v>
      </c>
      <c r="D1531" t="s">
        <v>6529</v>
      </c>
      <c r="E1531" t="s">
        <v>4945</v>
      </c>
      <c r="F1531" t="s">
        <v>7161</v>
      </c>
      <c r="G1531" t="s">
        <v>7162</v>
      </c>
      <c r="H1531">
        <v>9058570</v>
      </c>
      <c r="I1531" t="str">
        <f>HYPERLINK("bbg://screens/bbls%20DD%20X1Q6M337JB82","BBLS DD X1Q6M337JB82")</f>
        <v>BBLS DD X1Q6M337JB82</v>
      </c>
    </row>
    <row r="1532" spans="1:9" x14ac:dyDescent="0.25">
      <c r="A1532" t="s">
        <v>7163</v>
      </c>
      <c r="B1532" t="s">
        <v>7156</v>
      </c>
      <c r="C1532" t="s">
        <v>4440</v>
      </c>
      <c r="D1532" t="s">
        <v>7164</v>
      </c>
      <c r="E1532" t="s">
        <v>7165</v>
      </c>
      <c r="F1532" t="s">
        <v>7166</v>
      </c>
      <c r="G1532" t="s">
        <v>7167</v>
      </c>
      <c r="H1532">
        <v>216805</v>
      </c>
      <c r="I1532" t="str">
        <f>HYPERLINK("bbg://screens/bbls%20DD%20X1Q6M3379Q82","BBLS DD X1Q6M3379Q82")</f>
        <v>BBLS DD X1Q6M3379Q82</v>
      </c>
    </row>
    <row r="1533" spans="1:9" x14ac:dyDescent="0.25">
      <c r="A1533" t="s">
        <v>7168</v>
      </c>
      <c r="B1533" t="s">
        <v>7169</v>
      </c>
      <c r="C1533" t="s">
        <v>2432</v>
      </c>
      <c r="E1533" t="s">
        <v>7170</v>
      </c>
      <c r="F1533" t="s">
        <v>7171</v>
      </c>
      <c r="G1533" t="s">
        <v>7172</v>
      </c>
      <c r="H1533">
        <v>26909101</v>
      </c>
      <c r="I1533" t="str">
        <f>HYPERLINK("bbg://screens/bbls%20DD%20X1Q6M31L9GO2","BBLS DD X1Q6M31L9GO2")</f>
        <v>BBLS DD X1Q6M31L9GO2</v>
      </c>
    </row>
    <row r="1534" spans="1:9" x14ac:dyDescent="0.25">
      <c r="A1534" t="s">
        <v>7173</v>
      </c>
      <c r="B1534" t="s">
        <v>7169</v>
      </c>
      <c r="C1534" t="s">
        <v>89</v>
      </c>
      <c r="D1534" t="s">
        <v>7174</v>
      </c>
      <c r="E1534" t="s">
        <v>6164</v>
      </c>
      <c r="F1534" t="s">
        <v>7175</v>
      </c>
      <c r="G1534" t="s">
        <v>7176</v>
      </c>
      <c r="H1534">
        <v>8545272</v>
      </c>
      <c r="I1534" t="str">
        <f>HYPERLINK("bbg://screens/bbls%20DD%20X1Q6M31LCD82","BBLS DD X1Q6M31LCD82")</f>
        <v>BBLS DD X1Q6M31LCD82</v>
      </c>
    </row>
    <row r="1535" spans="1:9" x14ac:dyDescent="0.25">
      <c r="A1535" t="s">
        <v>7177</v>
      </c>
      <c r="B1535" t="s">
        <v>7178</v>
      </c>
      <c r="C1535" t="s">
        <v>786</v>
      </c>
      <c r="D1535" t="s">
        <v>7179</v>
      </c>
      <c r="G1535" t="s">
        <v>7180</v>
      </c>
      <c r="H1535">
        <v>28529694</v>
      </c>
      <c r="I1535" t="str">
        <f>HYPERLINK("bbg://screens/bbls%20DD%20X1Q6M2VUD0O2","BBLS DD X1Q6M2VUD0O2")</f>
        <v>BBLS DD X1Q6M2VUD0O2</v>
      </c>
    </row>
    <row r="1536" spans="1:9" x14ac:dyDescent="0.25">
      <c r="A1536" t="s">
        <v>7181</v>
      </c>
      <c r="B1536" t="s">
        <v>7182</v>
      </c>
      <c r="C1536" t="s">
        <v>7183</v>
      </c>
      <c r="D1536" t="s">
        <v>7184</v>
      </c>
      <c r="E1536" t="s">
        <v>7185</v>
      </c>
      <c r="F1536" t="s">
        <v>7186</v>
      </c>
      <c r="G1536" t="s">
        <v>7187</v>
      </c>
      <c r="H1536">
        <v>100090</v>
      </c>
      <c r="I1536" t="str">
        <f>HYPERLINK("bbg://screens/bbls%20DD%20X1Q6M2SHF4O2","BBLS DD X1Q6M2SHF4O2")</f>
        <v>BBLS DD X1Q6M2SHF4O2</v>
      </c>
    </row>
    <row r="1537" spans="1:9" x14ac:dyDescent="0.25">
      <c r="A1537" t="s">
        <v>7188</v>
      </c>
      <c r="B1537" t="s">
        <v>7182</v>
      </c>
      <c r="C1537" t="s">
        <v>217</v>
      </c>
      <c r="E1537" t="s">
        <v>7189</v>
      </c>
      <c r="F1537" t="s">
        <v>7190</v>
      </c>
      <c r="G1537" t="s">
        <v>7191</v>
      </c>
      <c r="H1537">
        <v>28497492</v>
      </c>
      <c r="I1537" t="str">
        <f>HYPERLINK("bbg://screens/bbls%20DD%20X1Q6M2THQ0O2","BBLS DD X1Q6M2THQ0O2")</f>
        <v>BBLS DD X1Q6M2THQ0O2</v>
      </c>
    </row>
    <row r="1538" spans="1:9" x14ac:dyDescent="0.25">
      <c r="A1538" t="s">
        <v>7192</v>
      </c>
      <c r="B1538" t="s">
        <v>7182</v>
      </c>
      <c r="C1538" t="s">
        <v>1041</v>
      </c>
      <c r="D1538" t="s">
        <v>7184</v>
      </c>
      <c r="E1538" t="s">
        <v>7185</v>
      </c>
      <c r="F1538" t="s">
        <v>7186</v>
      </c>
      <c r="G1538" t="s">
        <v>7193</v>
      </c>
      <c r="H1538">
        <v>29261161</v>
      </c>
      <c r="I1538" t="str">
        <f>HYPERLINK("bbg://screens/bbls%20DD%20X1Q6M2SHF4O2","BBLS DD X1Q6M2SHF4O2")</f>
        <v>BBLS DD X1Q6M2SHF4O2</v>
      </c>
    </row>
    <row r="1539" spans="1:9" x14ac:dyDescent="0.25">
      <c r="A1539" t="s">
        <v>7194</v>
      </c>
      <c r="B1539" t="s">
        <v>7195</v>
      </c>
      <c r="C1539" t="s">
        <v>7196</v>
      </c>
      <c r="D1539" t="s">
        <v>7197</v>
      </c>
      <c r="E1539" t="s">
        <v>7198</v>
      </c>
      <c r="F1539" t="s">
        <v>7199</v>
      </c>
      <c r="G1539" t="s">
        <v>7200</v>
      </c>
      <c r="H1539">
        <v>163216</v>
      </c>
      <c r="I1539" t="str">
        <f>HYPERLINK("bbg://screens/bbls%20DD%20X1Q6M2Q3MU82","BBLS DD X1Q6M2Q3MU82")</f>
        <v>BBLS DD X1Q6M2Q3MU82</v>
      </c>
    </row>
    <row r="1540" spans="1:9" x14ac:dyDescent="0.25">
      <c r="A1540" t="s">
        <v>7201</v>
      </c>
      <c r="B1540" t="s">
        <v>7202</v>
      </c>
      <c r="C1540" t="s">
        <v>7203</v>
      </c>
      <c r="D1540" t="s">
        <v>6069</v>
      </c>
      <c r="E1540" t="s">
        <v>7204</v>
      </c>
      <c r="F1540" t="s">
        <v>2556</v>
      </c>
      <c r="G1540" t="s">
        <v>7205</v>
      </c>
      <c r="H1540">
        <v>28432765</v>
      </c>
      <c r="I1540" t="str">
        <f>HYPERLINK("bbg://screens/bbls%20DD%20X1Q6M2O7RQ82","BBLS DD X1Q6M2O7RQ82")</f>
        <v>BBLS DD X1Q6M2O7RQ82</v>
      </c>
    </row>
    <row r="1541" spans="1:9" x14ac:dyDescent="0.25">
      <c r="A1541" t="s">
        <v>7206</v>
      </c>
      <c r="B1541" t="s">
        <v>7207</v>
      </c>
      <c r="C1541" t="s">
        <v>7208</v>
      </c>
      <c r="E1541" t="s">
        <v>7209</v>
      </c>
      <c r="F1541" t="s">
        <v>7210</v>
      </c>
      <c r="G1541" t="s">
        <v>7211</v>
      </c>
      <c r="H1541">
        <v>28427268</v>
      </c>
      <c r="I1541" t="str">
        <f>HYPERLINK("bbg://screens/bbls%20DD%20X1Q6M2MHOH82","BBLS DD X1Q6M2MHOH82")</f>
        <v>BBLS DD X1Q6M2MHOH82</v>
      </c>
    </row>
    <row r="1542" spans="1:9" x14ac:dyDescent="0.25">
      <c r="A1542" t="s">
        <v>7212</v>
      </c>
      <c r="B1542" t="s">
        <v>7213</v>
      </c>
      <c r="C1542" t="s">
        <v>7214</v>
      </c>
      <c r="D1542" t="s">
        <v>6881</v>
      </c>
      <c r="E1542" t="s">
        <v>674</v>
      </c>
      <c r="F1542" t="s">
        <v>564</v>
      </c>
      <c r="G1542" t="s">
        <v>7215</v>
      </c>
      <c r="H1542">
        <v>1745121</v>
      </c>
      <c r="I1542" t="str">
        <f>HYPERLINK("bbg://screens/bbls%20DD%20X1Q6M2KE0S82","BBLS DD X1Q6M2KE0S82")</f>
        <v>BBLS DD X1Q6M2KE0S82</v>
      </c>
    </row>
    <row r="1543" spans="1:9" x14ac:dyDescent="0.25">
      <c r="A1543" t="s">
        <v>7216</v>
      </c>
      <c r="B1543" t="s">
        <v>7213</v>
      </c>
      <c r="C1543" t="s">
        <v>423</v>
      </c>
      <c r="D1543" t="s">
        <v>7217</v>
      </c>
      <c r="G1543" t="s">
        <v>7218</v>
      </c>
      <c r="H1543">
        <v>28423253</v>
      </c>
      <c r="I1543" t="str">
        <f>HYPERLINK("bbg://screens/bbls%20DD%20X1Q6M2KLCH82","BBLS DD X1Q6M2KLCH82")</f>
        <v>BBLS DD X1Q6M2KLCH82</v>
      </c>
    </row>
    <row r="1544" spans="1:9" x14ac:dyDescent="0.25">
      <c r="A1544" t="s">
        <v>7219</v>
      </c>
      <c r="B1544" t="s">
        <v>7220</v>
      </c>
      <c r="C1544" t="s">
        <v>102</v>
      </c>
      <c r="D1544" t="s">
        <v>7221</v>
      </c>
      <c r="E1544" t="s">
        <v>7222</v>
      </c>
      <c r="F1544" t="s">
        <v>7223</v>
      </c>
      <c r="G1544" t="s">
        <v>7224</v>
      </c>
      <c r="H1544">
        <v>10152447</v>
      </c>
      <c r="I1544" t="str">
        <f>HYPERLINK("bbg://screens/bbls%20DD%20X1Q6M2J8PD82","BBLS DD X1Q6M2J8PD82")</f>
        <v>BBLS DD X1Q6M2J8PD82</v>
      </c>
    </row>
    <row r="1545" spans="1:9" x14ac:dyDescent="0.25">
      <c r="A1545" t="s">
        <v>7225</v>
      </c>
      <c r="B1545" t="s">
        <v>7226</v>
      </c>
      <c r="C1545" t="s">
        <v>4898</v>
      </c>
      <c r="D1545" t="s">
        <v>5865</v>
      </c>
      <c r="E1545" t="s">
        <v>7227</v>
      </c>
      <c r="F1545" t="s">
        <v>3208</v>
      </c>
      <c r="G1545" t="s">
        <v>7228</v>
      </c>
      <c r="H1545">
        <v>28317029</v>
      </c>
      <c r="I1545" t="str">
        <f>HYPERLINK("bbg://screens/bbls%20DD%20X1Q6M2CJDVO2","BBLS DD X1Q6M2CJDVO2")</f>
        <v>BBLS DD X1Q6M2CJDVO2</v>
      </c>
    </row>
    <row r="1546" spans="1:9" x14ac:dyDescent="0.25">
      <c r="A1546" t="s">
        <v>7229</v>
      </c>
      <c r="B1546" t="s">
        <v>7230</v>
      </c>
      <c r="C1546" t="s">
        <v>899</v>
      </c>
      <c r="D1546" t="s">
        <v>7231</v>
      </c>
      <c r="E1546" t="s">
        <v>7232</v>
      </c>
      <c r="F1546" t="s">
        <v>7233</v>
      </c>
      <c r="G1546" t="s">
        <v>7234</v>
      </c>
      <c r="H1546">
        <v>879171</v>
      </c>
      <c r="I1546" t="str">
        <f>HYPERLINK("bbg://screens/bbls%20DD%20X1Q6M2AG0B82","BBLS DD X1Q6M2AG0B82")</f>
        <v>BBLS DD X1Q6M2AG0B82</v>
      </c>
    </row>
    <row r="1547" spans="1:9" x14ac:dyDescent="0.25">
      <c r="A1547" t="s">
        <v>7235</v>
      </c>
      <c r="B1547" t="s">
        <v>7236</v>
      </c>
      <c r="C1547" t="s">
        <v>67</v>
      </c>
      <c r="D1547" t="s">
        <v>7237</v>
      </c>
      <c r="E1547" t="s">
        <v>7238</v>
      </c>
      <c r="F1547" t="s">
        <v>7239</v>
      </c>
      <c r="G1547" t="s">
        <v>7240</v>
      </c>
      <c r="H1547">
        <v>23737489</v>
      </c>
      <c r="I1547" t="str">
        <f>HYPERLINK("bbg://screens/bbls%20DD%20X1Q6M26RVTO2","BBLS DD X1Q6M26RVTO2")</f>
        <v>BBLS DD X1Q6M26RVTO2</v>
      </c>
    </row>
    <row r="1548" spans="1:9" x14ac:dyDescent="0.25">
      <c r="A1548" t="s">
        <v>7241</v>
      </c>
      <c r="B1548" t="s">
        <v>7242</v>
      </c>
      <c r="C1548" t="s">
        <v>786</v>
      </c>
      <c r="D1548" t="s">
        <v>7243</v>
      </c>
      <c r="E1548" t="s">
        <v>7244</v>
      </c>
      <c r="F1548" t="s">
        <v>7245</v>
      </c>
      <c r="G1548" t="s">
        <v>7246</v>
      </c>
      <c r="H1548">
        <v>28282223</v>
      </c>
      <c r="I1548" t="str">
        <f>HYPERLINK("bbg://screens/bbls%20DD%20X1Q6M26RVN82","BBLS DD X1Q6M26RVN82")</f>
        <v>BBLS DD X1Q6M26RVN82</v>
      </c>
    </row>
    <row r="1549" spans="1:9" x14ac:dyDescent="0.25">
      <c r="A1549" t="s">
        <v>7247</v>
      </c>
      <c r="B1549" t="s">
        <v>7248</v>
      </c>
      <c r="C1549" t="s">
        <v>1248</v>
      </c>
      <c r="D1549" t="s">
        <v>6288</v>
      </c>
      <c r="E1549" t="s">
        <v>7249</v>
      </c>
      <c r="F1549" t="s">
        <v>7250</v>
      </c>
      <c r="G1549" t="s">
        <v>7251</v>
      </c>
      <c r="H1549">
        <v>8953073</v>
      </c>
      <c r="I1549" t="str">
        <f>HYPERLINK("bbg://screens/bbls%20DD%20X1Q6M24H99O2","BBLS DD X1Q6M24H99O2")</f>
        <v>BBLS DD X1Q6M24H99O2</v>
      </c>
    </row>
    <row r="1550" spans="1:9" x14ac:dyDescent="0.25">
      <c r="A1550" t="s">
        <v>7252</v>
      </c>
      <c r="B1550" t="s">
        <v>7253</v>
      </c>
      <c r="C1550" t="s">
        <v>440</v>
      </c>
      <c r="D1550" t="s">
        <v>7254</v>
      </c>
      <c r="E1550" t="s">
        <v>7255</v>
      </c>
      <c r="F1550" t="s">
        <v>7256</v>
      </c>
      <c r="G1550" t="s">
        <v>7257</v>
      </c>
      <c r="H1550">
        <v>24749833</v>
      </c>
      <c r="I1550" t="str">
        <f>HYPERLINK("bbg://screens/bbls%20DD%20X1Q6M1VPGV82","BBLS DD X1Q6M1VPGV82")</f>
        <v>BBLS DD X1Q6M1VPGV82</v>
      </c>
    </row>
    <row r="1551" spans="1:9" x14ac:dyDescent="0.25">
      <c r="A1551" t="s">
        <v>7258</v>
      </c>
      <c r="B1551" t="s">
        <v>7259</v>
      </c>
      <c r="C1551" t="s">
        <v>899</v>
      </c>
      <c r="D1551" t="s">
        <v>6064</v>
      </c>
      <c r="E1551" t="s">
        <v>7260</v>
      </c>
      <c r="F1551" t="s">
        <v>7261</v>
      </c>
      <c r="G1551" t="s">
        <v>7262</v>
      </c>
      <c r="H1551">
        <v>28152996</v>
      </c>
      <c r="I1551" t="str">
        <f>HYPERLINK("bbg://screens/bbls%20DD%20X1Q6M1UVSLO2","BBLS DD X1Q6M1UVSLO2")</f>
        <v>BBLS DD X1Q6M1UVSLO2</v>
      </c>
    </row>
    <row r="1552" spans="1:9" x14ac:dyDescent="0.25">
      <c r="A1552" t="s">
        <v>7263</v>
      </c>
      <c r="B1552" t="s">
        <v>7264</v>
      </c>
      <c r="C1552" t="s">
        <v>515</v>
      </c>
      <c r="D1552" t="s">
        <v>7265</v>
      </c>
      <c r="G1552" t="s">
        <v>7266</v>
      </c>
      <c r="H1552">
        <v>27881116</v>
      </c>
      <c r="I1552" t="str">
        <f>HYPERLINK("bbg://screens/bbls%20DD%20X1Q6M1PO3SO2","BBLS DD X1Q6M1PO3SO2")</f>
        <v>BBLS DD X1Q6M1PO3SO2</v>
      </c>
    </row>
    <row r="1553" spans="1:9" x14ac:dyDescent="0.25">
      <c r="A1553" t="s">
        <v>7267</v>
      </c>
      <c r="B1553" t="s">
        <v>7268</v>
      </c>
      <c r="C1553" t="s">
        <v>2576</v>
      </c>
      <c r="D1553" t="s">
        <v>7269</v>
      </c>
      <c r="E1553" t="s">
        <v>7270</v>
      </c>
      <c r="F1553" t="s">
        <v>7271</v>
      </c>
      <c r="G1553" t="s">
        <v>7272</v>
      </c>
      <c r="H1553">
        <v>302894</v>
      </c>
      <c r="I1553" t="str">
        <f>HYPERLINK("bbg://screens/bbls%20DD%20X1Q6M1I82D82","BBLS DD X1Q6M1I82D82")</f>
        <v>BBLS DD X1Q6M1I82D82</v>
      </c>
    </row>
    <row r="1554" spans="1:9" x14ac:dyDescent="0.25">
      <c r="A1554" t="s">
        <v>7273</v>
      </c>
      <c r="B1554" t="s">
        <v>7274</v>
      </c>
      <c r="C1554" t="s">
        <v>124</v>
      </c>
      <c r="D1554" t="s">
        <v>7275</v>
      </c>
      <c r="F1554" t="s">
        <v>7276</v>
      </c>
      <c r="G1554" t="s">
        <v>7277</v>
      </c>
      <c r="H1554">
        <v>27513942</v>
      </c>
      <c r="I1554" t="str">
        <f>HYPERLINK("bbg://screens/bbls%20DD%20X1Q6M1HKMR82","BBLS DD X1Q6M1HKMR82")</f>
        <v>BBLS DD X1Q6M1HKMR82</v>
      </c>
    </row>
    <row r="1555" spans="1:9" x14ac:dyDescent="0.25">
      <c r="A1555" t="s">
        <v>7278</v>
      </c>
      <c r="B1555" t="s">
        <v>7274</v>
      </c>
      <c r="C1555" t="s">
        <v>511</v>
      </c>
      <c r="E1555" t="s">
        <v>7279</v>
      </c>
      <c r="F1555" t="s">
        <v>7280</v>
      </c>
      <c r="G1555" t="s">
        <v>7281</v>
      </c>
      <c r="H1555">
        <v>1452815</v>
      </c>
      <c r="I1555" t="str">
        <f>HYPERLINK("bbg://screens/bbls%20DD%20X1Q6M1HGI482","BBLS DD X1Q6M1HGI482")</f>
        <v>BBLS DD X1Q6M1HGI482</v>
      </c>
    </row>
    <row r="1556" spans="1:9" x14ac:dyDescent="0.25">
      <c r="A1556" t="s">
        <v>7282</v>
      </c>
      <c r="B1556" t="s">
        <v>7283</v>
      </c>
      <c r="C1556" t="s">
        <v>7284</v>
      </c>
      <c r="D1556" t="s">
        <v>5240</v>
      </c>
      <c r="E1556" t="s">
        <v>7285</v>
      </c>
      <c r="F1556" t="s">
        <v>7286</v>
      </c>
      <c r="G1556" t="s">
        <v>7287</v>
      </c>
      <c r="H1556">
        <v>171003</v>
      </c>
      <c r="I1556" t="str">
        <f>HYPERLINK("bbg://screens/bbls%20DD%20X1Q6M1G0NA82","BBLS DD X1Q6M1G0NA82")</f>
        <v>BBLS DD X1Q6M1G0NA82</v>
      </c>
    </row>
    <row r="1557" spans="1:9" x14ac:dyDescent="0.25">
      <c r="A1557" t="s">
        <v>7288</v>
      </c>
      <c r="B1557" t="s">
        <v>7289</v>
      </c>
      <c r="C1557" t="s">
        <v>177</v>
      </c>
      <c r="D1557" t="s">
        <v>7290</v>
      </c>
      <c r="E1557" t="s">
        <v>7291</v>
      </c>
      <c r="F1557" t="s">
        <v>7292</v>
      </c>
      <c r="G1557" t="s">
        <v>7293</v>
      </c>
      <c r="H1557">
        <v>12200376</v>
      </c>
      <c r="I1557" t="str">
        <f>HYPERLINK("bbg://screens/bbls%20DD%20X1Q6M1EVLA82","BBLS DD X1Q6M1EVLA82")</f>
        <v>BBLS DD X1Q6M1EVLA82</v>
      </c>
    </row>
    <row r="1558" spans="1:9" x14ac:dyDescent="0.25">
      <c r="A1558" t="s">
        <v>7294</v>
      </c>
      <c r="B1558" t="s">
        <v>7295</v>
      </c>
      <c r="C1558" t="s">
        <v>7296</v>
      </c>
      <c r="D1558" t="s">
        <v>6671</v>
      </c>
      <c r="E1558" t="s">
        <v>7297</v>
      </c>
      <c r="G1558" t="s">
        <v>7298</v>
      </c>
      <c r="H1558">
        <v>27890702</v>
      </c>
      <c r="I1558" t="str">
        <f>HYPERLINK("bbg://screens/bbls%20DD%20X1Q6M1DINC82","BBLS DD X1Q6M1DINC82")</f>
        <v>BBLS DD X1Q6M1DINC82</v>
      </c>
    </row>
    <row r="1559" spans="1:9" x14ac:dyDescent="0.25">
      <c r="A1559" t="s">
        <v>7299</v>
      </c>
      <c r="B1559" t="s">
        <v>7300</v>
      </c>
      <c r="C1559" t="s">
        <v>515</v>
      </c>
      <c r="D1559" t="s">
        <v>7301</v>
      </c>
      <c r="E1559" t="s">
        <v>7302</v>
      </c>
      <c r="F1559" t="s">
        <v>7303</v>
      </c>
      <c r="G1559" t="s">
        <v>7304</v>
      </c>
      <c r="H1559">
        <v>27318822</v>
      </c>
      <c r="I1559" t="str">
        <f>HYPERLINK("bbg://screens/bbls%20DD%20X1Q6M190LEO2","BBLS DD X1Q6M190LEO2")</f>
        <v>BBLS DD X1Q6M190LEO2</v>
      </c>
    </row>
    <row r="1560" spans="1:9" x14ac:dyDescent="0.25">
      <c r="A1560" t="s">
        <v>7305</v>
      </c>
      <c r="B1560" t="s">
        <v>7306</v>
      </c>
      <c r="C1560" t="s">
        <v>515</v>
      </c>
      <c r="E1560" t="s">
        <v>7307</v>
      </c>
      <c r="F1560" t="s">
        <v>7308</v>
      </c>
      <c r="G1560" t="s">
        <v>7309</v>
      </c>
      <c r="H1560">
        <v>27312517</v>
      </c>
      <c r="I1560" t="str">
        <f>HYPERLINK("bbg://screens/bbls%20DD%20X1Q6M17SKIO2","BBLS DD X1Q6M17SKIO2")</f>
        <v>BBLS DD X1Q6M17SKIO2</v>
      </c>
    </row>
    <row r="1561" spans="1:9" x14ac:dyDescent="0.25">
      <c r="A1561" t="s">
        <v>7310</v>
      </c>
      <c r="B1561" t="s">
        <v>7311</v>
      </c>
      <c r="C1561" t="s">
        <v>7312</v>
      </c>
      <c r="D1561" t="s">
        <v>7207</v>
      </c>
      <c r="E1561" t="s">
        <v>7313</v>
      </c>
      <c r="F1561" t="s">
        <v>7314</v>
      </c>
      <c r="G1561" t="s">
        <v>7315</v>
      </c>
      <c r="H1561">
        <v>915052</v>
      </c>
      <c r="I1561" t="str">
        <f>HYPERLINK("bbg://screens/bbls%20DD%20X1Q6M1786682","BBLS DD X1Q6M1786682")</f>
        <v>BBLS DD X1Q6M1786682</v>
      </c>
    </row>
    <row r="1562" spans="1:9" x14ac:dyDescent="0.25">
      <c r="A1562" t="s">
        <v>7316</v>
      </c>
      <c r="B1562" t="s">
        <v>7317</v>
      </c>
      <c r="C1562" t="s">
        <v>563</v>
      </c>
      <c r="D1562" t="s">
        <v>7084</v>
      </c>
      <c r="E1562" t="s">
        <v>7318</v>
      </c>
      <c r="F1562" t="s">
        <v>7319</v>
      </c>
      <c r="G1562" t="s">
        <v>7320</v>
      </c>
      <c r="H1562">
        <v>24816858</v>
      </c>
      <c r="I1562" t="str">
        <f>HYPERLINK("bbg://screens/bbls%20DD%20X1Q6M156UJO2","BBLS DD X1Q6M156UJO2")</f>
        <v>BBLS DD X1Q6M156UJO2</v>
      </c>
    </row>
    <row r="1563" spans="1:9" x14ac:dyDescent="0.25">
      <c r="A1563" t="s">
        <v>7321</v>
      </c>
      <c r="B1563" t="s">
        <v>7322</v>
      </c>
      <c r="C1563" t="s">
        <v>7323</v>
      </c>
      <c r="D1563" t="s">
        <v>7324</v>
      </c>
      <c r="E1563" t="s">
        <v>7325</v>
      </c>
      <c r="F1563" t="s">
        <v>7326</v>
      </c>
      <c r="G1563" t="s">
        <v>7327</v>
      </c>
      <c r="H1563">
        <v>15213192</v>
      </c>
      <c r="I1563" t="str">
        <f>HYPERLINK("bbg://screens/bbls%20DD%20X1Q6M1070E82","BBLS DD X1Q6M1070E82")</f>
        <v>BBLS DD X1Q6M1070E82</v>
      </c>
    </row>
    <row r="1564" spans="1:9" x14ac:dyDescent="0.25">
      <c r="A1564" t="s">
        <v>7328</v>
      </c>
      <c r="B1564" t="s">
        <v>7322</v>
      </c>
      <c r="C1564" t="s">
        <v>1296</v>
      </c>
      <c r="D1564" t="s">
        <v>6587</v>
      </c>
      <c r="E1564" t="s">
        <v>7329</v>
      </c>
      <c r="F1564" t="s">
        <v>7330</v>
      </c>
      <c r="G1564" t="s">
        <v>7331</v>
      </c>
      <c r="H1564">
        <v>9588208</v>
      </c>
      <c r="I1564" t="str">
        <f>HYPERLINK("bbg://screens/bbls%20DD%20X1Q6M0VS5C82","BBLS DD X1Q6M0VS5C82")</f>
        <v>BBLS DD X1Q6M0VS5C82</v>
      </c>
    </row>
    <row r="1565" spans="1:9" x14ac:dyDescent="0.25">
      <c r="A1565" t="s">
        <v>7332</v>
      </c>
      <c r="B1565" t="s">
        <v>7333</v>
      </c>
      <c r="C1565" t="s">
        <v>3933</v>
      </c>
      <c r="D1565" t="s">
        <v>7334</v>
      </c>
      <c r="E1565" t="s">
        <v>7335</v>
      </c>
      <c r="F1565" t="s">
        <v>7336</v>
      </c>
      <c r="G1565" t="s">
        <v>7337</v>
      </c>
      <c r="H1565">
        <v>27188566</v>
      </c>
      <c r="I1565" t="str">
        <f>HYPERLINK("bbg://screens/bbls%20DD%20X1Q6M0UGOH82","BBLS DD X1Q6M0UGOH82")</f>
        <v>BBLS DD X1Q6M0UGOH82</v>
      </c>
    </row>
    <row r="1566" spans="1:9" x14ac:dyDescent="0.25">
      <c r="A1566" t="s">
        <v>7338</v>
      </c>
      <c r="B1566" t="s">
        <v>7339</v>
      </c>
      <c r="C1566" t="s">
        <v>379</v>
      </c>
      <c r="D1566" t="s">
        <v>7340</v>
      </c>
      <c r="E1566" t="s">
        <v>7341</v>
      </c>
      <c r="F1566" t="s">
        <v>7342</v>
      </c>
      <c r="G1566" t="s">
        <v>7343</v>
      </c>
      <c r="H1566">
        <v>27189886</v>
      </c>
      <c r="I1566" t="str">
        <f>HYPERLINK("bbg://screens/bbls%20DD%20X1Q6M0RI2BO2","BBLS DD X1Q6M0RI2BO2")</f>
        <v>BBLS DD X1Q6M0RI2BO2</v>
      </c>
    </row>
    <row r="1567" spans="1:9" x14ac:dyDescent="0.25">
      <c r="A1567" t="s">
        <v>7344</v>
      </c>
      <c r="B1567" t="s">
        <v>7345</v>
      </c>
      <c r="C1567" t="s">
        <v>4933</v>
      </c>
      <c r="E1567" t="s">
        <v>7346</v>
      </c>
      <c r="F1567" t="s">
        <v>7347</v>
      </c>
      <c r="G1567" t="s">
        <v>7348</v>
      </c>
      <c r="H1567">
        <v>27126384</v>
      </c>
      <c r="I1567" t="str">
        <f>HYPERLINK("bbg://screens/bbls%20DD%20X1Q6M0OV1O82","BBLS DD X1Q6M0OV1O82")</f>
        <v>BBLS DD X1Q6M0OV1O82</v>
      </c>
    </row>
    <row r="1568" spans="1:9" x14ac:dyDescent="0.25">
      <c r="A1568" t="s">
        <v>7349</v>
      </c>
      <c r="B1568" t="s">
        <v>7350</v>
      </c>
      <c r="C1568" t="s">
        <v>177</v>
      </c>
      <c r="D1568" t="s">
        <v>7351</v>
      </c>
      <c r="E1568" t="s">
        <v>7352</v>
      </c>
      <c r="F1568" t="s">
        <v>7353</v>
      </c>
      <c r="G1568" t="s">
        <v>7354</v>
      </c>
      <c r="H1568">
        <v>102034</v>
      </c>
      <c r="I1568" t="str">
        <f>HYPERLINK("bbg://screens/bbls%20DD%20X1Q6M0LKG4O2","BBLS DD X1Q6M0LKG4O2")</f>
        <v>BBLS DD X1Q6M0LKG4O2</v>
      </c>
    </row>
    <row r="1569" spans="1:9" x14ac:dyDescent="0.25">
      <c r="A1569" t="s">
        <v>7355</v>
      </c>
      <c r="B1569" t="s">
        <v>7350</v>
      </c>
      <c r="C1569" t="s">
        <v>313</v>
      </c>
      <c r="E1569" t="s">
        <v>7356</v>
      </c>
      <c r="F1569" t="s">
        <v>7357</v>
      </c>
      <c r="G1569" t="s">
        <v>7358</v>
      </c>
      <c r="H1569">
        <v>27111605</v>
      </c>
      <c r="I1569" t="str">
        <f>HYPERLINK("bbg://screens/bbls%20DD%20X1Q6M0MTNAO2","BBLS DD X1Q6M0MTNAO2")</f>
        <v>BBLS DD X1Q6M0MTNAO2</v>
      </c>
    </row>
    <row r="1570" spans="1:9" x14ac:dyDescent="0.25">
      <c r="A1570" t="s">
        <v>7359</v>
      </c>
      <c r="B1570" t="s">
        <v>7360</v>
      </c>
      <c r="C1570" t="s">
        <v>1560</v>
      </c>
      <c r="D1570" t="s">
        <v>7361</v>
      </c>
      <c r="E1570" t="s">
        <v>7362</v>
      </c>
      <c r="F1570" t="s">
        <v>7363</v>
      </c>
      <c r="G1570" t="s">
        <v>7364</v>
      </c>
      <c r="H1570">
        <v>1755490</v>
      </c>
      <c r="I1570" t="str">
        <f>HYPERLINK("bbg://screens/bbls%20DD%20X1Q6M0FETK82","BBLS DD X1Q6M0FETK82")</f>
        <v>BBLS DD X1Q6M0FETK82</v>
      </c>
    </row>
    <row r="1571" spans="1:9" x14ac:dyDescent="0.25">
      <c r="A1571" t="s">
        <v>7365</v>
      </c>
      <c r="B1571" t="s">
        <v>7360</v>
      </c>
      <c r="C1571" t="s">
        <v>1387</v>
      </c>
      <c r="F1571" t="s">
        <v>7366</v>
      </c>
      <c r="G1571" t="s">
        <v>7367</v>
      </c>
      <c r="H1571">
        <v>27064769</v>
      </c>
      <c r="I1571" t="str">
        <f>HYPERLINK("bbg://screens/bbls%20DD%20X1Q6M0G63FO2","BBLS DD X1Q6M0G63FO2")</f>
        <v>BBLS DD X1Q6M0G63FO2</v>
      </c>
    </row>
    <row r="1572" spans="1:9" x14ac:dyDescent="0.25">
      <c r="A1572" t="s">
        <v>7368</v>
      </c>
      <c r="B1572" t="s">
        <v>7369</v>
      </c>
      <c r="C1572" t="s">
        <v>379</v>
      </c>
      <c r="D1572" t="s">
        <v>6853</v>
      </c>
      <c r="E1572" t="s">
        <v>7370</v>
      </c>
      <c r="F1572" t="s">
        <v>7371</v>
      </c>
      <c r="G1572" t="s">
        <v>7372</v>
      </c>
      <c r="H1572">
        <v>27025189</v>
      </c>
      <c r="I1572" t="str">
        <f>HYPERLINK("bbg://screens/bbls%20DD%20X1Q6M0BTK2O2","BBLS DD X1Q6M0BTK2O2")</f>
        <v>BBLS DD X1Q6M0BTK2O2</v>
      </c>
    </row>
    <row r="1573" spans="1:9" x14ac:dyDescent="0.25">
      <c r="A1573" t="s">
        <v>7373</v>
      </c>
      <c r="B1573" t="s">
        <v>7369</v>
      </c>
      <c r="C1573" t="s">
        <v>1395</v>
      </c>
      <c r="D1573" t="s">
        <v>7374</v>
      </c>
      <c r="E1573" t="s">
        <v>7375</v>
      </c>
      <c r="F1573" t="s">
        <v>7376</v>
      </c>
      <c r="G1573" t="s">
        <v>7377</v>
      </c>
      <c r="H1573">
        <v>13857754</v>
      </c>
      <c r="I1573" t="str">
        <f>HYPERLINK("bbg://screens/bbls%20DD%20X1Q6M0B1SAO2","BBLS DD X1Q6M0B1SAO2")</f>
        <v>BBLS DD X1Q6M0B1SAO2</v>
      </c>
    </row>
    <row r="1574" spans="1:9" x14ac:dyDescent="0.25">
      <c r="A1574" t="s">
        <v>7378</v>
      </c>
      <c r="B1574" t="s">
        <v>7379</v>
      </c>
      <c r="C1574" t="s">
        <v>5289</v>
      </c>
      <c r="D1574" t="s">
        <v>7380</v>
      </c>
      <c r="E1574" t="s">
        <v>7381</v>
      </c>
      <c r="F1574" t="s">
        <v>7382</v>
      </c>
      <c r="G1574" t="s">
        <v>7383</v>
      </c>
      <c r="H1574">
        <v>357195</v>
      </c>
      <c r="I1574" t="str">
        <f>HYPERLINK("bbg://screens/bbls%20DD%20X1Q6M0A2T382","BBLS DD X1Q6M0A2T382")</f>
        <v>BBLS DD X1Q6M0A2T382</v>
      </c>
    </row>
    <row r="1575" spans="1:9" x14ac:dyDescent="0.25">
      <c r="A1575" t="s">
        <v>7384</v>
      </c>
      <c r="B1575" t="s">
        <v>7385</v>
      </c>
      <c r="C1575" t="s">
        <v>1296</v>
      </c>
      <c r="G1575" t="s">
        <v>7386</v>
      </c>
      <c r="H1575">
        <v>25747829</v>
      </c>
      <c r="I1575" t="str">
        <f>HYPERLINK("bbg://screens/bbls%20DD%20X1Q6M08PT682","BBLS DD X1Q6M08PT682")</f>
        <v>BBLS DD X1Q6M08PT682</v>
      </c>
    </row>
    <row r="1576" spans="1:9" x14ac:dyDescent="0.25">
      <c r="A1576" t="s">
        <v>7387</v>
      </c>
      <c r="B1576" t="s">
        <v>7388</v>
      </c>
      <c r="C1576" t="s">
        <v>1864</v>
      </c>
      <c r="G1576" t="s">
        <v>7389</v>
      </c>
      <c r="H1576">
        <v>26559496</v>
      </c>
      <c r="I1576" t="str">
        <f>HYPERLINK("bbg://screens/bbls%20DD%20X1Q6M00LEL82","BBLS DD X1Q6M00LEL82")</f>
        <v>BBLS DD X1Q6M00LEL82</v>
      </c>
    </row>
    <row r="1577" spans="1:9" x14ac:dyDescent="0.25">
      <c r="A1577" t="s">
        <v>7390</v>
      </c>
      <c r="B1577" t="s">
        <v>7391</v>
      </c>
      <c r="C1577" t="s">
        <v>5489</v>
      </c>
      <c r="D1577" t="s">
        <v>7392</v>
      </c>
      <c r="E1577" t="s">
        <v>7393</v>
      </c>
      <c r="F1577" t="s">
        <v>7394</v>
      </c>
      <c r="G1577" t="s">
        <v>7395</v>
      </c>
      <c r="H1577">
        <v>14194961</v>
      </c>
      <c r="I1577" t="str">
        <f>HYPERLINK("bbg://screens/bbls%20DD%20X1Q6LVVLRN82","BBLS DD X1Q6LVVLRN82")</f>
        <v>BBLS DD X1Q6LVVLRN82</v>
      </c>
    </row>
    <row r="1578" spans="1:9" x14ac:dyDescent="0.25">
      <c r="A1578" t="s">
        <v>7396</v>
      </c>
      <c r="B1578" t="s">
        <v>7391</v>
      </c>
      <c r="C1578" t="s">
        <v>735</v>
      </c>
      <c r="G1578" t="s">
        <v>7397</v>
      </c>
      <c r="H1578">
        <v>26548798</v>
      </c>
      <c r="I1578" t="str">
        <f>HYPERLINK("bbg://screens/bbls%20DD%20X1Q6LVVL8182","BBLS DD X1Q6LVVL8182")</f>
        <v>BBLS DD X1Q6LVVL8182</v>
      </c>
    </row>
    <row r="1579" spans="1:9" x14ac:dyDescent="0.25">
      <c r="A1579" t="s">
        <v>7398</v>
      </c>
      <c r="B1579" t="s">
        <v>7399</v>
      </c>
      <c r="C1579" t="s">
        <v>6816</v>
      </c>
      <c r="E1579" t="s">
        <v>7400</v>
      </c>
      <c r="F1579" t="s">
        <v>7401</v>
      </c>
      <c r="G1579" t="s">
        <v>7402</v>
      </c>
      <c r="H1579">
        <v>26545045</v>
      </c>
      <c r="I1579" t="str">
        <f>HYPERLINK("bbg://screens/bbls%20DD%20X1Q6LVTVDEO2","BBLS DD X1Q6LVTVDEO2")</f>
        <v>BBLS DD X1Q6LVTVDEO2</v>
      </c>
    </row>
    <row r="1580" spans="1:9" x14ac:dyDescent="0.25">
      <c r="A1580" t="s">
        <v>7403</v>
      </c>
      <c r="B1580" t="s">
        <v>7399</v>
      </c>
      <c r="C1580" t="s">
        <v>735</v>
      </c>
      <c r="D1580" t="s">
        <v>6715</v>
      </c>
      <c r="E1580" t="s">
        <v>7404</v>
      </c>
      <c r="F1580" t="s">
        <v>7405</v>
      </c>
      <c r="G1580" t="s">
        <v>7406</v>
      </c>
      <c r="H1580">
        <v>23199453</v>
      </c>
      <c r="I1580" t="str">
        <f>HYPERLINK("bbg://screens/bbls%20DD%20X1Q6LVU76182","BBLS DD X1Q6LVU76182")</f>
        <v>BBLS DD X1Q6LVU76182</v>
      </c>
    </row>
    <row r="1581" spans="1:9" x14ac:dyDescent="0.25">
      <c r="A1581" t="s">
        <v>7407</v>
      </c>
      <c r="B1581" t="s">
        <v>7408</v>
      </c>
      <c r="C1581" t="s">
        <v>430</v>
      </c>
      <c r="E1581" t="s">
        <v>7409</v>
      </c>
      <c r="F1581" t="s">
        <v>3688</v>
      </c>
      <c r="G1581" t="s">
        <v>7410</v>
      </c>
      <c r="H1581">
        <v>26372982</v>
      </c>
      <c r="I1581" t="str">
        <f>HYPERLINK("bbg://screens/bbls%20DD%20X1Q6LVCBFM82","BBLS DD X1Q6LVCBFM82")</f>
        <v>BBLS DD X1Q6LVCBFM82</v>
      </c>
    </row>
    <row r="1582" spans="1:9" x14ac:dyDescent="0.25">
      <c r="A1582" t="s">
        <v>7411</v>
      </c>
      <c r="B1582" t="s">
        <v>7412</v>
      </c>
      <c r="C1582" t="s">
        <v>7413</v>
      </c>
      <c r="E1582" t="s">
        <v>7414</v>
      </c>
      <c r="F1582" t="s">
        <v>7415</v>
      </c>
      <c r="G1582" t="s">
        <v>7416</v>
      </c>
      <c r="H1582">
        <v>26251427</v>
      </c>
      <c r="I1582" t="str">
        <f>HYPERLINK("bbg://screens/bbls%20DD%20X1Q6LTQRDKO2","BBLS DD X1Q6LTQRDKO2")</f>
        <v>BBLS DD X1Q6LTQRDKO2</v>
      </c>
    </row>
    <row r="1583" spans="1:9" x14ac:dyDescent="0.25">
      <c r="A1583" t="s">
        <v>7417</v>
      </c>
      <c r="B1583" t="s">
        <v>7412</v>
      </c>
      <c r="C1583" t="s">
        <v>515</v>
      </c>
      <c r="E1583" t="s">
        <v>7418</v>
      </c>
      <c r="F1583" t="s">
        <v>3146</v>
      </c>
      <c r="G1583" t="s">
        <v>7419</v>
      </c>
      <c r="H1583">
        <v>26251395</v>
      </c>
      <c r="I1583" t="str">
        <f>HYPERLINK("bbg://screens/bbls%20DD%20X1Q6LVMUG6O2","BBLS DD X1Q6LVMUG6O2")</f>
        <v>BBLS DD X1Q6LVMUG6O2</v>
      </c>
    </row>
    <row r="1584" spans="1:9" x14ac:dyDescent="0.25">
      <c r="A1584" t="s">
        <v>7420</v>
      </c>
      <c r="B1584" t="s">
        <v>7421</v>
      </c>
      <c r="C1584" t="s">
        <v>368</v>
      </c>
      <c r="E1584" t="s">
        <v>7422</v>
      </c>
      <c r="F1584" t="s">
        <v>7423</v>
      </c>
      <c r="G1584" t="s">
        <v>7424</v>
      </c>
      <c r="H1584">
        <v>26083301</v>
      </c>
      <c r="I1584" t="str">
        <f>HYPERLINK("bbg://screens/bbls%20DD%20X1Q6LSK62IO2","BBLS DD X1Q6LSK62IO2")</f>
        <v>BBLS DD X1Q6LSK62IO2</v>
      </c>
    </row>
    <row r="1585" spans="1:9" x14ac:dyDescent="0.25">
      <c r="A1585" t="s">
        <v>7425</v>
      </c>
      <c r="B1585" t="s">
        <v>7426</v>
      </c>
      <c r="C1585" t="s">
        <v>6524</v>
      </c>
      <c r="D1585" t="s">
        <v>7427</v>
      </c>
      <c r="E1585" t="s">
        <v>7428</v>
      </c>
      <c r="F1585" t="s">
        <v>7429</v>
      </c>
      <c r="G1585" t="s">
        <v>7430</v>
      </c>
      <c r="H1585">
        <v>21526021</v>
      </c>
      <c r="I1585" t="str">
        <f>HYPERLINK("bbg://screens/bbls%20DD%20X1Q6LVTVCTO2","BBLS DD X1Q6LVTVCTO2")</f>
        <v>BBLS DD X1Q6LVTVCTO2</v>
      </c>
    </row>
    <row r="1586" spans="1:9" x14ac:dyDescent="0.25">
      <c r="A1586" t="s">
        <v>7431</v>
      </c>
      <c r="B1586" t="s">
        <v>7432</v>
      </c>
      <c r="C1586" t="s">
        <v>563</v>
      </c>
      <c r="D1586" t="s">
        <v>6240</v>
      </c>
      <c r="E1586" t="s">
        <v>7433</v>
      </c>
      <c r="F1586" t="s">
        <v>490</v>
      </c>
      <c r="G1586" t="s">
        <v>7434</v>
      </c>
      <c r="H1586">
        <v>9543855</v>
      </c>
      <c r="I1586" t="str">
        <f>HYPERLINK("bbg://screens/bbls%20DD%20X1Q6LS7MNBO2","BBLS DD X1Q6LS7MNBO2")</f>
        <v>BBLS DD X1Q6LS7MNBO2</v>
      </c>
    </row>
    <row r="1587" spans="1:9" x14ac:dyDescent="0.25">
      <c r="A1587" t="s">
        <v>7435</v>
      </c>
      <c r="B1587" t="s">
        <v>7432</v>
      </c>
      <c r="C1587" t="s">
        <v>353</v>
      </c>
      <c r="D1587" t="s">
        <v>6324</v>
      </c>
      <c r="E1587" t="s">
        <v>7436</v>
      </c>
      <c r="F1587" t="s">
        <v>7437</v>
      </c>
      <c r="G1587" t="s">
        <v>7438</v>
      </c>
      <c r="H1587">
        <v>10559855</v>
      </c>
      <c r="I1587" t="str">
        <f>HYPERLINK("bbg://screens/bbls%20DD%20X1Q6LS569DO2","BBLS DD X1Q6LS569DO2")</f>
        <v>BBLS DD X1Q6LS569DO2</v>
      </c>
    </row>
    <row r="1588" spans="1:9" x14ac:dyDescent="0.25">
      <c r="A1588" t="s">
        <v>7439</v>
      </c>
      <c r="B1588" t="s">
        <v>7440</v>
      </c>
      <c r="C1588" t="s">
        <v>7121</v>
      </c>
      <c r="E1588" t="s">
        <v>7441</v>
      </c>
      <c r="F1588" t="s">
        <v>7442</v>
      </c>
      <c r="G1588" t="s">
        <v>7443</v>
      </c>
      <c r="H1588">
        <v>16169669</v>
      </c>
      <c r="I1588" t="str">
        <f>HYPERLINK("bbg://screens/bbls%20DD%20X1Q6LPTJ3D82","BBLS DD X1Q6LPTJ3D82")</f>
        <v>BBLS DD X1Q6LPTJ3D82</v>
      </c>
    </row>
    <row r="1589" spans="1:9" x14ac:dyDescent="0.25">
      <c r="A1589" t="s">
        <v>7444</v>
      </c>
      <c r="B1589" t="s">
        <v>7445</v>
      </c>
      <c r="C1589" t="s">
        <v>414</v>
      </c>
      <c r="D1589" t="s">
        <v>7084</v>
      </c>
      <c r="E1589" t="s">
        <v>7446</v>
      </c>
      <c r="F1589" t="s">
        <v>7447</v>
      </c>
      <c r="G1589" t="s">
        <v>7448</v>
      </c>
      <c r="H1589">
        <v>305512</v>
      </c>
      <c r="I1589" t="str">
        <f>HYPERLINK("bbg://screens/bbls%20DD%20X1Q6LL9LESO2","BBLS DD X1Q6LL9LESO2")</f>
        <v>BBLS DD X1Q6LL9LESO2</v>
      </c>
    </row>
    <row r="1590" spans="1:9" x14ac:dyDescent="0.25">
      <c r="A1590" t="s">
        <v>7449</v>
      </c>
      <c r="B1590" t="s">
        <v>7450</v>
      </c>
      <c r="C1590" t="s">
        <v>515</v>
      </c>
      <c r="D1590" t="s">
        <v>7451</v>
      </c>
      <c r="F1590" t="s">
        <v>7452</v>
      </c>
      <c r="G1590" t="s">
        <v>7453</v>
      </c>
      <c r="H1590">
        <v>25706729</v>
      </c>
      <c r="I1590" t="str">
        <f>HYPERLINK("bbg://screens/bbls%20DD%20X1Q6LL6JHEO2","BBLS DD X1Q6LL6JHEO2")</f>
        <v>BBLS DD X1Q6LL6JHEO2</v>
      </c>
    </row>
    <row r="1591" spans="1:9" x14ac:dyDescent="0.25">
      <c r="A1591" t="s">
        <v>7454</v>
      </c>
      <c r="B1591" t="s">
        <v>7455</v>
      </c>
      <c r="C1591" t="s">
        <v>102</v>
      </c>
      <c r="E1591" t="s">
        <v>1737</v>
      </c>
      <c r="F1591" t="s">
        <v>7456</v>
      </c>
      <c r="G1591" t="s">
        <v>7457</v>
      </c>
      <c r="H1591">
        <v>15148364</v>
      </c>
      <c r="I1591" t="str">
        <f>HYPERLINK("bbg://screens/bbls%20DD%20X1Q6LL5ELJO2","BBLS DD X1Q6LL5ELJO2")</f>
        <v>BBLS DD X1Q6LL5ELJO2</v>
      </c>
    </row>
    <row r="1592" spans="1:9" x14ac:dyDescent="0.25">
      <c r="A1592" t="s">
        <v>7458</v>
      </c>
      <c r="B1592" t="s">
        <v>7459</v>
      </c>
      <c r="C1592" t="s">
        <v>4933</v>
      </c>
      <c r="D1592" t="s">
        <v>6694</v>
      </c>
      <c r="E1592" t="s">
        <v>7460</v>
      </c>
      <c r="F1592" t="s">
        <v>3718</v>
      </c>
      <c r="G1592" t="s">
        <v>7461</v>
      </c>
      <c r="H1592">
        <v>25611042</v>
      </c>
      <c r="I1592" t="str">
        <f>HYPERLINK("bbg://screens/bbls%20DD%20X1Q6LKVFM0O2","BBLS DD X1Q6LKVFM0O2")</f>
        <v>BBLS DD X1Q6LKVFM0O2</v>
      </c>
    </row>
    <row r="1593" spans="1:9" x14ac:dyDescent="0.25">
      <c r="A1593" t="s">
        <v>7462</v>
      </c>
      <c r="B1593" t="s">
        <v>7463</v>
      </c>
      <c r="C1593" t="s">
        <v>309</v>
      </c>
      <c r="D1593" t="s">
        <v>7464</v>
      </c>
      <c r="E1593" t="s">
        <v>7465</v>
      </c>
      <c r="F1593" t="s">
        <v>7466</v>
      </c>
      <c r="G1593" t="s">
        <v>7467</v>
      </c>
      <c r="H1593">
        <v>12427527</v>
      </c>
      <c r="I1593" t="str">
        <f>HYPERLINK("bbg://screens/bbls%20DD%20X1Q6LKTOJQ82","BBLS DD X1Q6LKTOJQ82")</f>
        <v>BBLS DD X1Q6LKTOJQ82</v>
      </c>
    </row>
    <row r="1594" spans="1:9" x14ac:dyDescent="0.25">
      <c r="A1594" t="s">
        <v>2810</v>
      </c>
      <c r="B1594" t="s">
        <v>7468</v>
      </c>
      <c r="C1594" t="s">
        <v>2508</v>
      </c>
      <c r="D1594" t="s">
        <v>7469</v>
      </c>
      <c r="E1594" t="s">
        <v>7470</v>
      </c>
      <c r="F1594" t="s">
        <v>7471</v>
      </c>
      <c r="G1594" t="s">
        <v>2814</v>
      </c>
      <c r="H1594">
        <v>350167</v>
      </c>
      <c r="I1594" t="str">
        <f>HYPERLINK("bbg://screens/bbls%20DD%20X1Q6LKRQIU82","BBLS DD X1Q6LKRQIU82")</f>
        <v>BBLS DD X1Q6LKRQIU82</v>
      </c>
    </row>
    <row r="1595" spans="1:9" x14ac:dyDescent="0.25">
      <c r="A1595" t="s">
        <v>7472</v>
      </c>
      <c r="B1595" t="s">
        <v>7473</v>
      </c>
      <c r="C1595" t="s">
        <v>4427</v>
      </c>
      <c r="D1595" t="s">
        <v>6094</v>
      </c>
      <c r="E1595" t="s">
        <v>7474</v>
      </c>
      <c r="F1595" t="s">
        <v>1411</v>
      </c>
      <c r="G1595" t="s">
        <v>7475</v>
      </c>
      <c r="H1595">
        <v>25592881</v>
      </c>
      <c r="I1595" t="str">
        <f>HYPERLINK("bbg://screens/bbls%20DD%20X1Q6LKMKQPO2","BBLS DD X1Q6LKMKQPO2")</f>
        <v>BBLS DD X1Q6LKMKQPO2</v>
      </c>
    </row>
    <row r="1596" spans="1:9" x14ac:dyDescent="0.25">
      <c r="A1596" t="s">
        <v>7476</v>
      </c>
      <c r="B1596" t="s">
        <v>7477</v>
      </c>
      <c r="C1596" t="s">
        <v>7478</v>
      </c>
      <c r="D1596" t="s">
        <v>6577</v>
      </c>
      <c r="E1596" t="s">
        <v>7479</v>
      </c>
      <c r="F1596" t="s">
        <v>7480</v>
      </c>
      <c r="G1596" t="s">
        <v>7481</v>
      </c>
      <c r="H1596">
        <v>970426</v>
      </c>
      <c r="I1596" t="str">
        <f>HYPERLINK("bbg://screens/bbls%20DD%20X1Q6LKM40382","BBLS DD X1Q6LKM40382")</f>
        <v>BBLS DD X1Q6LKM40382</v>
      </c>
    </row>
    <row r="1597" spans="1:9" x14ac:dyDescent="0.25">
      <c r="A1597" t="s">
        <v>7482</v>
      </c>
      <c r="B1597" t="s">
        <v>7483</v>
      </c>
      <c r="C1597" t="s">
        <v>7484</v>
      </c>
      <c r="D1597" t="s">
        <v>7485</v>
      </c>
      <c r="E1597" t="s">
        <v>7486</v>
      </c>
      <c r="F1597" t="s">
        <v>7487</v>
      </c>
      <c r="G1597" t="s">
        <v>7488</v>
      </c>
      <c r="H1597">
        <v>25571905</v>
      </c>
      <c r="I1597" t="str">
        <f>HYPERLINK("bbg://screens/bbls%20DD%20X1Q6LKJSF9O2","BBLS DD X1Q6LKJSF9O2")</f>
        <v>BBLS DD X1Q6LKJSF9O2</v>
      </c>
    </row>
    <row r="1598" spans="1:9" x14ac:dyDescent="0.25">
      <c r="A1598" t="s">
        <v>7489</v>
      </c>
      <c r="B1598" t="s">
        <v>7490</v>
      </c>
      <c r="C1598" t="s">
        <v>1858</v>
      </c>
      <c r="D1598" t="s">
        <v>7217</v>
      </c>
      <c r="E1598" t="s">
        <v>7491</v>
      </c>
      <c r="F1598" t="s">
        <v>7492</v>
      </c>
      <c r="G1598" t="s">
        <v>7493</v>
      </c>
      <c r="H1598">
        <v>154376</v>
      </c>
      <c r="I1598" t="str">
        <f>HYPERLINK("bbg://screens/bbls%20DD%20X1Q6LK0MM3O2","BBLS DD X1Q6LK0MM3O2")</f>
        <v>BBLS DD X1Q6LK0MM3O2</v>
      </c>
    </row>
    <row r="1599" spans="1:9" x14ac:dyDescent="0.25">
      <c r="A1599" t="s">
        <v>7494</v>
      </c>
      <c r="B1599" t="s">
        <v>7495</v>
      </c>
      <c r="C1599" t="s">
        <v>7496</v>
      </c>
      <c r="D1599" t="s">
        <v>7369</v>
      </c>
      <c r="E1599" t="s">
        <v>7497</v>
      </c>
      <c r="F1599" t="s">
        <v>7498</v>
      </c>
      <c r="G1599" t="s">
        <v>7499</v>
      </c>
      <c r="H1599">
        <v>8746475</v>
      </c>
      <c r="I1599" t="str">
        <f>HYPERLINK("bbg://screens/bbls%20DD%20X1Q6LJR5OR82","BBLS DD X1Q6LJR5OR82")</f>
        <v>BBLS DD X1Q6LJR5OR82</v>
      </c>
    </row>
    <row r="1600" spans="1:9" x14ac:dyDescent="0.25">
      <c r="A1600" t="s">
        <v>7500</v>
      </c>
      <c r="B1600" t="s">
        <v>7501</v>
      </c>
      <c r="C1600" t="s">
        <v>4014</v>
      </c>
      <c r="E1600" t="s">
        <v>5958</v>
      </c>
      <c r="F1600" t="s">
        <v>7502</v>
      </c>
      <c r="G1600" t="s">
        <v>7503</v>
      </c>
      <c r="H1600">
        <v>17650726</v>
      </c>
      <c r="I1600" t="str">
        <f>HYPERLINK("bbg://screens/bbls%20DD%20X1Q6LJMT8SO2","BBLS DD X1Q6LJMT8SO2")</f>
        <v>BBLS DD X1Q6LJMT8SO2</v>
      </c>
    </row>
    <row r="1601" spans="1:9" x14ac:dyDescent="0.25">
      <c r="A1601" t="s">
        <v>7504</v>
      </c>
      <c r="B1601" t="s">
        <v>7505</v>
      </c>
      <c r="C1601" t="s">
        <v>1180</v>
      </c>
      <c r="D1601" t="s">
        <v>6828</v>
      </c>
      <c r="E1601" t="s">
        <v>7506</v>
      </c>
      <c r="F1601" t="s">
        <v>7507</v>
      </c>
      <c r="G1601" t="s">
        <v>7508</v>
      </c>
      <c r="H1601">
        <v>103525</v>
      </c>
      <c r="I1601" t="str">
        <f>HYPERLINK("bbg://screens/bbls%20DD%20X1Q6LJMNI482","BBLS DD X1Q6LJMNI482")</f>
        <v>BBLS DD X1Q6LJMNI482</v>
      </c>
    </row>
    <row r="1602" spans="1:9" x14ac:dyDescent="0.25">
      <c r="A1602" t="s">
        <v>7509</v>
      </c>
      <c r="B1602" t="s">
        <v>7510</v>
      </c>
      <c r="C1602" t="s">
        <v>7413</v>
      </c>
      <c r="G1602" t="s">
        <v>7511</v>
      </c>
      <c r="H1602">
        <v>24335699</v>
      </c>
      <c r="I1602" t="str">
        <f>HYPERLINK("bbg://screens/bbls%20DD%20X1Q6LJHL5M82","BBLS DD X1Q6LJHL5M82")</f>
        <v>BBLS DD X1Q6LJHL5M82</v>
      </c>
    </row>
    <row r="1603" spans="1:9" x14ac:dyDescent="0.25">
      <c r="A1603" t="s">
        <v>7512</v>
      </c>
      <c r="B1603" t="s">
        <v>7510</v>
      </c>
      <c r="C1603" t="s">
        <v>379</v>
      </c>
      <c r="D1603" t="s">
        <v>6550</v>
      </c>
      <c r="E1603" t="s">
        <v>7513</v>
      </c>
      <c r="F1603" t="s">
        <v>7514</v>
      </c>
      <c r="G1603" t="s">
        <v>7515</v>
      </c>
      <c r="H1603">
        <v>24127905</v>
      </c>
      <c r="I1603" t="str">
        <f>HYPERLINK("bbg://screens/bbls%20DD%20X1Q6LJI7VIO2","BBLS DD X1Q6LJI7VIO2")</f>
        <v>BBLS DD X1Q6LJI7VIO2</v>
      </c>
    </row>
    <row r="1604" spans="1:9" x14ac:dyDescent="0.25">
      <c r="A1604" t="s">
        <v>7516</v>
      </c>
      <c r="B1604" t="s">
        <v>7517</v>
      </c>
      <c r="C1604" t="s">
        <v>4722</v>
      </c>
      <c r="D1604" t="s">
        <v>7207</v>
      </c>
      <c r="E1604" t="s">
        <v>7518</v>
      </c>
      <c r="F1604" t="s">
        <v>7519</v>
      </c>
      <c r="G1604" t="s">
        <v>7520</v>
      </c>
      <c r="H1604">
        <v>10601398</v>
      </c>
      <c r="I1604" t="str">
        <f>HYPERLINK("bbg://screens/bbls%20DD%20X1Q6LJGTD9O2","BBLS DD X1Q6LJGTD9O2")</f>
        <v>BBLS DD X1Q6LJGTD9O2</v>
      </c>
    </row>
    <row r="1605" spans="1:9" x14ac:dyDescent="0.25">
      <c r="A1605" t="s">
        <v>7521</v>
      </c>
      <c r="B1605" t="s">
        <v>7522</v>
      </c>
      <c r="C1605" t="s">
        <v>6224</v>
      </c>
      <c r="D1605" t="s">
        <v>7523</v>
      </c>
      <c r="E1605" t="s">
        <v>7524</v>
      </c>
      <c r="F1605" t="s">
        <v>7525</v>
      </c>
      <c r="G1605" t="s">
        <v>7526</v>
      </c>
      <c r="H1605">
        <v>8394538</v>
      </c>
      <c r="I1605" t="str">
        <f>HYPERLINK("bbg://screens/bbls%20DD%20X1Q6LJF7OMO2","BBLS DD X1Q6LJF7OMO2")</f>
        <v>BBLS DD X1Q6LJF7OMO2</v>
      </c>
    </row>
    <row r="1606" spans="1:9" x14ac:dyDescent="0.25">
      <c r="A1606" t="s">
        <v>7527</v>
      </c>
      <c r="B1606" t="s">
        <v>7522</v>
      </c>
      <c r="C1606" t="s">
        <v>515</v>
      </c>
      <c r="E1606" t="s">
        <v>855</v>
      </c>
      <c r="F1606" t="s">
        <v>7528</v>
      </c>
      <c r="G1606" t="s">
        <v>7529</v>
      </c>
      <c r="H1606">
        <v>16052256</v>
      </c>
      <c r="I1606" t="str">
        <f>HYPERLINK("bbg://screens/bbls%20DD%20X1Q6L543UF82","BBLS DD X1Q6L543UF82")</f>
        <v>BBLS DD X1Q6L543UF82</v>
      </c>
    </row>
    <row r="1607" spans="1:9" x14ac:dyDescent="0.25">
      <c r="A1607" t="s">
        <v>7530</v>
      </c>
      <c r="B1607" t="s">
        <v>7531</v>
      </c>
      <c r="C1607" t="s">
        <v>515</v>
      </c>
      <c r="D1607" t="s">
        <v>7532</v>
      </c>
      <c r="E1607" t="s">
        <v>7533</v>
      </c>
      <c r="F1607" t="s">
        <v>7534</v>
      </c>
      <c r="G1607" t="s">
        <v>7535</v>
      </c>
      <c r="H1607">
        <v>20012345</v>
      </c>
      <c r="I1607" t="str">
        <f>HYPERLINK("bbg://screens/bbls%20DD%20X1Q6LJCJD7O2","BBLS DD X1Q6LJCJD7O2")</f>
        <v>BBLS DD X1Q6LJCJD7O2</v>
      </c>
    </row>
    <row r="1608" spans="1:9" x14ac:dyDescent="0.25">
      <c r="A1608" t="s">
        <v>7536</v>
      </c>
      <c r="B1608" t="s">
        <v>7537</v>
      </c>
      <c r="C1608" t="s">
        <v>3742</v>
      </c>
      <c r="E1608" t="s">
        <v>7538</v>
      </c>
      <c r="F1608" t="s">
        <v>7539</v>
      </c>
      <c r="G1608" t="s">
        <v>7540</v>
      </c>
      <c r="H1608">
        <v>307519</v>
      </c>
      <c r="I1608" t="str">
        <f>HYPERLINK("bbg://screens/bbls%20DD%20X1Q6LJ9VEJ82","BBLS DD X1Q6LJ9VEJ82")</f>
        <v>BBLS DD X1Q6LJ9VEJ82</v>
      </c>
    </row>
    <row r="1609" spans="1:9" x14ac:dyDescent="0.25">
      <c r="A1609" t="s">
        <v>7541</v>
      </c>
      <c r="B1609" t="s">
        <v>7542</v>
      </c>
      <c r="C1609" t="s">
        <v>15</v>
      </c>
      <c r="E1609" t="s">
        <v>7543</v>
      </c>
      <c r="F1609" t="s">
        <v>7544</v>
      </c>
      <c r="G1609" t="s">
        <v>7545</v>
      </c>
      <c r="H1609">
        <v>25102054</v>
      </c>
      <c r="I1609" t="str">
        <f>HYPERLINK("bbg://screens/bbls%20DD%20X1Q6LJ9F4BO2","BBLS DD X1Q6LJ9F4BO2")</f>
        <v>BBLS DD X1Q6LJ9F4BO2</v>
      </c>
    </row>
    <row r="1610" spans="1:9" x14ac:dyDescent="0.25">
      <c r="A1610" t="s">
        <v>7546</v>
      </c>
      <c r="B1610" t="s">
        <v>7542</v>
      </c>
      <c r="C1610" t="s">
        <v>7547</v>
      </c>
      <c r="D1610" t="s">
        <v>7548</v>
      </c>
      <c r="E1610" t="s">
        <v>7549</v>
      </c>
      <c r="F1610" t="s">
        <v>7550</v>
      </c>
      <c r="G1610" t="s">
        <v>7551</v>
      </c>
      <c r="H1610">
        <v>8022470</v>
      </c>
      <c r="I1610" t="str">
        <f>HYPERLINK("bbg://screens/bbls%20DD%20X1Q6LJ989FO2","BBLS DD X1Q6LJ989FO2")</f>
        <v>BBLS DD X1Q6LJ989FO2</v>
      </c>
    </row>
    <row r="1611" spans="1:9" x14ac:dyDescent="0.25">
      <c r="A1611" t="s">
        <v>7552</v>
      </c>
      <c r="B1611" t="s">
        <v>7553</v>
      </c>
      <c r="C1611" t="s">
        <v>6858</v>
      </c>
      <c r="E1611" t="s">
        <v>7554</v>
      </c>
      <c r="F1611" t="s">
        <v>3216</v>
      </c>
      <c r="G1611" t="s">
        <v>7555</v>
      </c>
      <c r="H1611">
        <v>925683</v>
      </c>
      <c r="I1611" t="str">
        <f>HYPERLINK("bbg://screens/bbls%20DD%20X1Q6LJ637KO2","BBLS DD X1Q6LJ637KO2")</f>
        <v>BBLS DD X1Q6LJ637KO2</v>
      </c>
    </row>
    <row r="1612" spans="1:9" x14ac:dyDescent="0.25">
      <c r="A1612" t="s">
        <v>7556</v>
      </c>
      <c r="B1612" t="s">
        <v>7553</v>
      </c>
      <c r="C1612" t="s">
        <v>515</v>
      </c>
      <c r="E1612" t="s">
        <v>7557</v>
      </c>
      <c r="F1612" t="s">
        <v>2837</v>
      </c>
      <c r="G1612" t="s">
        <v>7558</v>
      </c>
      <c r="H1612">
        <v>24732248</v>
      </c>
      <c r="I1612" t="str">
        <f>HYPERLINK("bbg://screens/bbls%20DD%20X1Q6LJ62VNO2","BBLS DD X1Q6LJ62VNO2")</f>
        <v>BBLS DD X1Q6LJ62VNO2</v>
      </c>
    </row>
    <row r="1613" spans="1:9" x14ac:dyDescent="0.25">
      <c r="A1613" t="s">
        <v>7559</v>
      </c>
      <c r="B1613" t="s">
        <v>7560</v>
      </c>
      <c r="C1613" t="s">
        <v>6052</v>
      </c>
      <c r="D1613" t="s">
        <v>7561</v>
      </c>
      <c r="E1613" t="s">
        <v>7562</v>
      </c>
      <c r="F1613" t="s">
        <v>7563</v>
      </c>
      <c r="G1613" t="s">
        <v>7564</v>
      </c>
      <c r="H1613">
        <v>17432059</v>
      </c>
      <c r="I1613" t="str">
        <f>HYPERLINK("bbg://screens/bbls%20DD%20X1Q6LJ488BO2","BBLS DD X1Q6LJ488BO2")</f>
        <v>BBLS DD X1Q6LJ488BO2</v>
      </c>
    </row>
    <row r="1614" spans="1:9" x14ac:dyDescent="0.25">
      <c r="A1614" t="s">
        <v>7565</v>
      </c>
      <c r="B1614" t="s">
        <v>7566</v>
      </c>
      <c r="C1614" t="s">
        <v>2191</v>
      </c>
      <c r="D1614" t="s">
        <v>7567</v>
      </c>
      <c r="E1614" t="s">
        <v>7568</v>
      </c>
      <c r="F1614" t="s">
        <v>7569</v>
      </c>
      <c r="G1614" t="s">
        <v>7570</v>
      </c>
      <c r="H1614">
        <v>219904</v>
      </c>
      <c r="I1614" t="str">
        <f>HYPERLINK("bbg://screens/bbls%20DD%20X1Q6LJ3PIC82","BBLS DD X1Q6LJ3PIC82")</f>
        <v>BBLS DD X1Q6LJ3PIC82</v>
      </c>
    </row>
    <row r="1615" spans="1:9" x14ac:dyDescent="0.25">
      <c r="A1615" t="s">
        <v>7571</v>
      </c>
      <c r="B1615" t="s">
        <v>7572</v>
      </c>
      <c r="C1615" t="s">
        <v>379</v>
      </c>
      <c r="D1615" t="s">
        <v>7573</v>
      </c>
      <c r="E1615" t="s">
        <v>7574</v>
      </c>
      <c r="F1615" t="s">
        <v>7575</v>
      </c>
      <c r="G1615" t="s">
        <v>7576</v>
      </c>
      <c r="H1615">
        <v>24358424</v>
      </c>
      <c r="I1615" t="str">
        <f>HYPERLINK("bbg://screens/bbls%20DD%20X1Q6LJ3EJF82","BBLS DD X1Q6LJ3EJF82")</f>
        <v>BBLS DD X1Q6LJ3EJF82</v>
      </c>
    </row>
    <row r="1616" spans="1:9" x14ac:dyDescent="0.25">
      <c r="A1616" t="s">
        <v>7577</v>
      </c>
      <c r="B1616" t="s">
        <v>7578</v>
      </c>
      <c r="C1616" t="s">
        <v>511</v>
      </c>
      <c r="D1616" t="s">
        <v>7579</v>
      </c>
      <c r="E1616" t="s">
        <v>7580</v>
      </c>
      <c r="F1616" t="s">
        <v>7581</v>
      </c>
      <c r="G1616" t="s">
        <v>7582</v>
      </c>
      <c r="H1616">
        <v>106673</v>
      </c>
      <c r="I1616" t="str">
        <f>HYPERLINK("bbg://screens/bbls%20DD%20X1Q6LJ2CUVO2","BBLS DD X1Q6LJ2CUVO2")</f>
        <v>BBLS DD X1Q6LJ2CUVO2</v>
      </c>
    </row>
    <row r="1617" spans="1:9" x14ac:dyDescent="0.25">
      <c r="A1617" t="s">
        <v>7583</v>
      </c>
      <c r="B1617" t="s">
        <v>7578</v>
      </c>
      <c r="C1617" t="s">
        <v>515</v>
      </c>
      <c r="E1617" t="s">
        <v>7584</v>
      </c>
      <c r="F1617" t="s">
        <v>7585</v>
      </c>
      <c r="G1617" t="s">
        <v>7586</v>
      </c>
      <c r="H1617">
        <v>23689542</v>
      </c>
      <c r="I1617" t="str">
        <f>HYPERLINK("bbg://screens/bbls%20DD%20X1Q6LJ2K6KO2","BBLS DD X1Q6LJ2K6KO2")</f>
        <v>BBLS DD X1Q6LJ2K6KO2</v>
      </c>
    </row>
    <row r="1618" spans="1:9" x14ac:dyDescent="0.25">
      <c r="A1618" t="s">
        <v>7587</v>
      </c>
      <c r="B1618" t="s">
        <v>7588</v>
      </c>
      <c r="C1618" t="s">
        <v>7589</v>
      </c>
      <c r="E1618" t="s">
        <v>7590</v>
      </c>
      <c r="F1618" t="s">
        <v>7591</v>
      </c>
      <c r="G1618" t="s">
        <v>7592</v>
      </c>
      <c r="H1618">
        <v>171145</v>
      </c>
      <c r="I1618" t="str">
        <f>HYPERLINK("bbg://screens/bbls%20DD%20X1Q6LJ1N4H82","BBLS DD X1Q6LJ1N4H82")</f>
        <v>BBLS DD X1Q6LJ1N4H82</v>
      </c>
    </row>
    <row r="1619" spans="1:9" x14ac:dyDescent="0.25">
      <c r="A1619" t="s">
        <v>7593</v>
      </c>
      <c r="B1619" t="s">
        <v>7594</v>
      </c>
      <c r="C1619" t="s">
        <v>7595</v>
      </c>
      <c r="D1619" t="s">
        <v>7317</v>
      </c>
      <c r="E1619" t="s">
        <v>7596</v>
      </c>
      <c r="F1619" t="s">
        <v>7597</v>
      </c>
      <c r="G1619" t="s">
        <v>7598</v>
      </c>
      <c r="H1619">
        <v>9932831</v>
      </c>
      <c r="I1619" t="str">
        <f>HYPERLINK("bbg://screens/bbls%20DD%20X1Q6LIUVA682","BBLS DD X1Q6LIUVA682")</f>
        <v>BBLS DD X1Q6LIUVA682</v>
      </c>
    </row>
    <row r="1620" spans="1:9" x14ac:dyDescent="0.25">
      <c r="A1620" t="s">
        <v>7599</v>
      </c>
      <c r="B1620" t="s">
        <v>7594</v>
      </c>
      <c r="C1620" t="s">
        <v>15</v>
      </c>
      <c r="D1620" t="s">
        <v>7600</v>
      </c>
      <c r="E1620" t="s">
        <v>7601</v>
      </c>
      <c r="F1620" t="s">
        <v>7602</v>
      </c>
      <c r="G1620" t="s">
        <v>7603</v>
      </c>
      <c r="H1620">
        <v>24328677</v>
      </c>
      <c r="I1620" t="str">
        <f>HYPERLINK("bbg://screens/bbls%20DD%20X1Q6LIV7M7O2","BBLS DD X1Q6LIV7M7O2")</f>
        <v>BBLS DD X1Q6LIV7M7O2</v>
      </c>
    </row>
    <row r="1621" spans="1:9" x14ac:dyDescent="0.25">
      <c r="A1621" t="s">
        <v>7604</v>
      </c>
      <c r="B1621" t="s">
        <v>7605</v>
      </c>
      <c r="C1621" t="s">
        <v>15</v>
      </c>
      <c r="E1621" t="s">
        <v>7606</v>
      </c>
      <c r="F1621" t="s">
        <v>7607</v>
      </c>
      <c r="G1621" t="s">
        <v>7608</v>
      </c>
      <c r="H1621">
        <v>24215025</v>
      </c>
      <c r="I1621" t="str">
        <f>HYPERLINK("bbg://screens/bbls%20DD%20X1Q6LIKKJJ82","BBLS DD X1Q6LIKKJJ82")</f>
        <v>BBLS DD X1Q6LIKKJJ82</v>
      </c>
    </row>
    <row r="1622" spans="1:9" x14ac:dyDescent="0.25">
      <c r="A1622" t="s">
        <v>7609</v>
      </c>
      <c r="B1622" t="s">
        <v>7610</v>
      </c>
      <c r="C1622" t="s">
        <v>3962</v>
      </c>
      <c r="E1622" t="s">
        <v>7611</v>
      </c>
      <c r="F1622" t="s">
        <v>7612</v>
      </c>
      <c r="G1622" t="s">
        <v>7613</v>
      </c>
      <c r="H1622">
        <v>24162512</v>
      </c>
      <c r="I1622" t="str">
        <f>HYPERLINK("bbg://screens/bbls%20DD%20X1Q6LI3UDA82","BBLS DD X1Q6LI3UDA82")</f>
        <v>BBLS DD X1Q6LI3UDA82</v>
      </c>
    </row>
    <row r="1623" spans="1:9" x14ac:dyDescent="0.25">
      <c r="A1623" t="s">
        <v>7614</v>
      </c>
      <c r="B1623" t="s">
        <v>7615</v>
      </c>
      <c r="C1623" t="s">
        <v>1446</v>
      </c>
      <c r="D1623" t="s">
        <v>7195</v>
      </c>
      <c r="E1623" t="s">
        <v>7616</v>
      </c>
      <c r="F1623" t="s">
        <v>7617</v>
      </c>
      <c r="G1623" t="s">
        <v>7618</v>
      </c>
      <c r="H1623">
        <v>24154923</v>
      </c>
      <c r="I1623" t="str">
        <f>HYPERLINK("bbg://screens/bbls%20DD%20X1Q6LHVLKQO2","BBLS DD X1Q6LHVLKQO2")</f>
        <v>BBLS DD X1Q6LHVLKQO2</v>
      </c>
    </row>
    <row r="1624" spans="1:9" x14ac:dyDescent="0.25">
      <c r="A1624" t="s">
        <v>7619</v>
      </c>
      <c r="B1624" t="s">
        <v>7620</v>
      </c>
      <c r="C1624" t="s">
        <v>7208</v>
      </c>
      <c r="E1624" t="s">
        <v>7621</v>
      </c>
      <c r="F1624" t="s">
        <v>1872</v>
      </c>
      <c r="G1624" t="s">
        <v>7622</v>
      </c>
      <c r="H1624">
        <v>24140901</v>
      </c>
      <c r="I1624" t="str">
        <f>HYPERLINK("bbg://screens/bbls%20DD%20X1Q6LHU52R82","BBLS DD X1Q6LHU52R82")</f>
        <v>BBLS DD X1Q6LHU52R82</v>
      </c>
    </row>
    <row r="1625" spans="1:9" x14ac:dyDescent="0.25">
      <c r="A1625" t="s">
        <v>7623</v>
      </c>
      <c r="B1625" t="s">
        <v>7624</v>
      </c>
      <c r="C1625" t="s">
        <v>2395</v>
      </c>
      <c r="E1625" t="s">
        <v>7625</v>
      </c>
      <c r="F1625" t="s">
        <v>7626</v>
      </c>
      <c r="G1625" t="s">
        <v>7627</v>
      </c>
      <c r="H1625">
        <v>7375001</v>
      </c>
      <c r="I1625" t="str">
        <f>HYPERLINK("bbg://screens/bbls%20DD%20X1Q6LHPKSRO2","BBLS DD X1Q6LHPKSRO2")</f>
        <v>BBLS DD X1Q6LHPKSRO2</v>
      </c>
    </row>
    <row r="1626" spans="1:9" x14ac:dyDescent="0.25">
      <c r="A1626" t="s">
        <v>7628</v>
      </c>
      <c r="B1626" t="s">
        <v>7629</v>
      </c>
      <c r="C1626" t="s">
        <v>2191</v>
      </c>
      <c r="D1626" t="s">
        <v>7630</v>
      </c>
      <c r="E1626" t="s">
        <v>7631</v>
      </c>
      <c r="F1626" t="s">
        <v>7632</v>
      </c>
      <c r="G1626" t="s">
        <v>7633</v>
      </c>
      <c r="H1626">
        <v>7723248</v>
      </c>
      <c r="I1626" t="str">
        <f>HYPERLINK("bbg://screens/bbls%20DD%20X1Q6LHKBGR82","BBLS DD X1Q6LHKBGR82")</f>
        <v>BBLS DD X1Q6LHKBGR82</v>
      </c>
    </row>
    <row r="1627" spans="1:9" x14ac:dyDescent="0.25">
      <c r="A1627" t="s">
        <v>7634</v>
      </c>
      <c r="B1627" t="s">
        <v>7629</v>
      </c>
      <c r="C1627" t="s">
        <v>5206</v>
      </c>
      <c r="D1627" t="s">
        <v>7635</v>
      </c>
      <c r="E1627" t="s">
        <v>4779</v>
      </c>
      <c r="F1627" t="s">
        <v>7636</v>
      </c>
      <c r="G1627" t="s">
        <v>7637</v>
      </c>
      <c r="H1627">
        <v>163432</v>
      </c>
      <c r="I1627" t="str">
        <f>HYPERLINK("bbg://screens/bbls%20DD%20X1Q6LHKCRL82","BBLS DD X1Q6LHKCRL82")</f>
        <v>BBLS DD X1Q6LHKCRL82</v>
      </c>
    </row>
    <row r="1628" spans="1:9" x14ac:dyDescent="0.25">
      <c r="A1628" t="s">
        <v>7638</v>
      </c>
      <c r="B1628" t="s">
        <v>7639</v>
      </c>
      <c r="C1628" t="s">
        <v>379</v>
      </c>
      <c r="D1628" t="s">
        <v>7640</v>
      </c>
      <c r="E1628" t="s">
        <v>7641</v>
      </c>
      <c r="F1628" t="s">
        <v>7642</v>
      </c>
      <c r="G1628" t="s">
        <v>7643</v>
      </c>
      <c r="H1628">
        <v>24021428</v>
      </c>
      <c r="I1628" t="str">
        <f>HYPERLINK("bbg://screens/bbls%20DD%20X1Q6LHK52182","BBLS DD X1Q6LHK52182")</f>
        <v>BBLS DD X1Q6LHK52182</v>
      </c>
    </row>
    <row r="1629" spans="1:9" x14ac:dyDescent="0.25">
      <c r="A1629" t="s">
        <v>7644</v>
      </c>
      <c r="B1629" t="s">
        <v>7645</v>
      </c>
      <c r="C1629" t="s">
        <v>15</v>
      </c>
      <c r="D1629" t="s">
        <v>7221</v>
      </c>
      <c r="E1629" t="s">
        <v>7646</v>
      </c>
      <c r="F1629" t="s">
        <v>6526</v>
      </c>
      <c r="G1629" t="s">
        <v>7647</v>
      </c>
      <c r="H1629">
        <v>8386819</v>
      </c>
      <c r="I1629" t="str">
        <f>HYPERLINK("bbg://screens/bbls%20DD%20X1Q6LHH3EV82","BBLS DD X1Q6LHH3EV82")</f>
        <v>BBLS DD X1Q6LHH3EV82</v>
      </c>
    </row>
    <row r="1630" spans="1:9" x14ac:dyDescent="0.25">
      <c r="A1630" t="s">
        <v>7648</v>
      </c>
      <c r="B1630" t="s">
        <v>7649</v>
      </c>
      <c r="C1630" t="s">
        <v>348</v>
      </c>
      <c r="D1630" t="s">
        <v>7243</v>
      </c>
      <c r="E1630" t="s">
        <v>7650</v>
      </c>
      <c r="F1630" t="s">
        <v>7651</v>
      </c>
      <c r="G1630" t="s">
        <v>7652</v>
      </c>
      <c r="H1630">
        <v>17078895</v>
      </c>
      <c r="I1630" t="str">
        <f>HYPERLINK("bbg://screens/bbls%20DD%20X1Q6LH5FQ582","BBLS DD X1Q6LH5FQ582")</f>
        <v>BBLS DD X1Q6LH5FQ582</v>
      </c>
    </row>
    <row r="1631" spans="1:9" x14ac:dyDescent="0.25">
      <c r="A1631" t="s">
        <v>7653</v>
      </c>
      <c r="B1631" t="s">
        <v>7649</v>
      </c>
      <c r="C1631" t="s">
        <v>7654</v>
      </c>
      <c r="D1631" t="s">
        <v>6459</v>
      </c>
      <c r="E1631" t="s">
        <v>7655</v>
      </c>
      <c r="F1631" t="s">
        <v>1986</v>
      </c>
      <c r="G1631" t="s">
        <v>7656</v>
      </c>
      <c r="H1631">
        <v>23865055</v>
      </c>
      <c r="I1631" t="str">
        <f>HYPERLINK("bbg://screens/bbls%20DD%20X1Q6LH4DOMO2","BBLS DD X1Q6LH4DOMO2")</f>
        <v>BBLS DD X1Q6LH4DOMO2</v>
      </c>
    </row>
    <row r="1632" spans="1:9" x14ac:dyDescent="0.25">
      <c r="A1632" t="s">
        <v>7657</v>
      </c>
      <c r="B1632" t="s">
        <v>7658</v>
      </c>
      <c r="C1632" t="s">
        <v>420</v>
      </c>
      <c r="D1632" t="s">
        <v>7659</v>
      </c>
      <c r="E1632" t="s">
        <v>7660</v>
      </c>
      <c r="F1632" t="s">
        <v>7661</v>
      </c>
      <c r="G1632" t="s">
        <v>7662</v>
      </c>
      <c r="H1632">
        <v>310106</v>
      </c>
      <c r="I1632" t="str">
        <f>HYPERLINK("bbg://screens/bbls%20DD%20X1Q6LH3RDJO2","BBLS DD X1Q6LH3RDJO2")</f>
        <v>BBLS DD X1Q6LH3RDJO2</v>
      </c>
    </row>
    <row r="1633" spans="1:9" x14ac:dyDescent="0.25">
      <c r="A1633" t="s">
        <v>7663</v>
      </c>
      <c r="B1633" t="s">
        <v>7664</v>
      </c>
      <c r="C1633" t="s">
        <v>515</v>
      </c>
      <c r="E1633" t="s">
        <v>6320</v>
      </c>
      <c r="F1633" t="s">
        <v>7665</v>
      </c>
      <c r="G1633" t="s">
        <v>7666</v>
      </c>
      <c r="H1633">
        <v>23845164</v>
      </c>
      <c r="I1633" t="str">
        <f>HYPERLINK("bbg://screens/bbls%20DD%20X1Q6LH0JSP82","BBLS DD X1Q6LH0JSP82")</f>
        <v>BBLS DD X1Q6LH0JSP82</v>
      </c>
    </row>
    <row r="1634" spans="1:9" x14ac:dyDescent="0.25">
      <c r="A1634" t="s">
        <v>7667</v>
      </c>
      <c r="B1634" t="s">
        <v>7668</v>
      </c>
      <c r="C1634" t="s">
        <v>7669</v>
      </c>
      <c r="D1634" t="s">
        <v>7670</v>
      </c>
      <c r="E1634" t="s">
        <v>7671</v>
      </c>
      <c r="F1634" t="s">
        <v>7672</v>
      </c>
      <c r="G1634" t="s">
        <v>7673</v>
      </c>
      <c r="H1634">
        <v>19796496</v>
      </c>
      <c r="I1634" t="str">
        <f>HYPERLINK("bbg://screens/bbls%20DD%20X1Q6LGVIPTO2","BBLS DD X1Q6LGVIPTO2")</f>
        <v>BBLS DD X1Q6LGVIPTO2</v>
      </c>
    </row>
    <row r="1635" spans="1:9" x14ac:dyDescent="0.25">
      <c r="A1635" t="s">
        <v>7674</v>
      </c>
      <c r="B1635" t="s">
        <v>7675</v>
      </c>
      <c r="C1635" t="s">
        <v>540</v>
      </c>
      <c r="D1635" t="s">
        <v>7531</v>
      </c>
      <c r="E1635" t="s">
        <v>7676</v>
      </c>
      <c r="F1635" t="s">
        <v>7677</v>
      </c>
      <c r="G1635" t="s">
        <v>7678</v>
      </c>
      <c r="H1635">
        <v>23782541</v>
      </c>
      <c r="I1635" t="str">
        <f>HYPERLINK("bbg://screens/bbls%20DD%20X1Q6LGQN5E82","BBLS DD X1Q6LGQN5E82")</f>
        <v>BBLS DD X1Q6LGQN5E82</v>
      </c>
    </row>
    <row r="1636" spans="1:9" x14ac:dyDescent="0.25">
      <c r="A1636" t="s">
        <v>7679</v>
      </c>
      <c r="B1636" t="s">
        <v>7680</v>
      </c>
      <c r="C1636" t="s">
        <v>1206</v>
      </c>
      <c r="G1636" t="s">
        <v>7681</v>
      </c>
      <c r="H1636">
        <v>23740097</v>
      </c>
      <c r="I1636" t="str">
        <f>HYPERLINK("bbg://screens/bbls%20DD%20X1Q6LGLJHSO2","BBLS DD X1Q6LGLJHSO2")</f>
        <v>BBLS DD X1Q6LGLJHSO2</v>
      </c>
    </row>
    <row r="1637" spans="1:9" x14ac:dyDescent="0.25">
      <c r="A1637" t="s">
        <v>7583</v>
      </c>
      <c r="B1637" t="s">
        <v>7682</v>
      </c>
      <c r="C1637" t="s">
        <v>515</v>
      </c>
      <c r="E1637" t="s">
        <v>7683</v>
      </c>
      <c r="F1637" t="s">
        <v>7684</v>
      </c>
      <c r="G1637" t="s">
        <v>7586</v>
      </c>
      <c r="H1637">
        <v>23689542</v>
      </c>
      <c r="I1637" t="str">
        <f>HYPERLINK("bbg://screens/bbls%20DD%20X1Q6LGEDSU82","BBLS DD X1Q6LGEDSU82")</f>
        <v>BBLS DD X1Q6LGEDSU82</v>
      </c>
    </row>
    <row r="1638" spans="1:9" x14ac:dyDescent="0.25">
      <c r="A1638" t="s">
        <v>7685</v>
      </c>
      <c r="B1638" t="s">
        <v>7686</v>
      </c>
      <c r="C1638" t="s">
        <v>1120</v>
      </c>
      <c r="E1638" t="s">
        <v>7687</v>
      </c>
      <c r="F1638" t="s">
        <v>7688</v>
      </c>
      <c r="G1638" t="s">
        <v>7689</v>
      </c>
      <c r="H1638">
        <v>8762688</v>
      </c>
      <c r="I1638" t="str">
        <f>HYPERLINK("bbg://screens/bbls%20DD%20X1Q6LGDDFH82","BBLS DD X1Q6LGDDFH82")</f>
        <v>BBLS DD X1Q6LGDDFH82</v>
      </c>
    </row>
    <row r="1639" spans="1:9" x14ac:dyDescent="0.25">
      <c r="A1639" t="s">
        <v>7690</v>
      </c>
      <c r="B1639" t="s">
        <v>7686</v>
      </c>
      <c r="C1639" t="s">
        <v>786</v>
      </c>
      <c r="E1639" t="s">
        <v>7691</v>
      </c>
      <c r="F1639" t="s">
        <v>7692</v>
      </c>
      <c r="G1639" t="s">
        <v>7693</v>
      </c>
      <c r="H1639">
        <v>23660067</v>
      </c>
      <c r="I1639" t="str">
        <f>HYPERLINK("bbg://screens/bbls%20DD%20X1Q6LGDCBI82","BBLS DD X1Q6LGDCBI82")</f>
        <v>BBLS DD X1Q6LGDCBI82</v>
      </c>
    </row>
    <row r="1640" spans="1:9" x14ac:dyDescent="0.25">
      <c r="A1640" t="s">
        <v>7694</v>
      </c>
      <c r="B1640" t="s">
        <v>7695</v>
      </c>
      <c r="C1640" t="s">
        <v>515</v>
      </c>
      <c r="F1640" t="s">
        <v>7696</v>
      </c>
      <c r="G1640" t="s">
        <v>7697</v>
      </c>
      <c r="H1640">
        <v>23619928</v>
      </c>
      <c r="I1640" t="str">
        <f>HYPERLINK("bbg://screens/bbls%20DD%20X1Q6LGA5T1O2","BBLS DD X1Q6LGA5T1O2")</f>
        <v>BBLS DD X1Q6LGA5T1O2</v>
      </c>
    </row>
    <row r="1641" spans="1:9" x14ac:dyDescent="0.25">
      <c r="A1641" t="s">
        <v>7698</v>
      </c>
      <c r="B1641" t="s">
        <v>7699</v>
      </c>
      <c r="C1641" t="s">
        <v>530</v>
      </c>
      <c r="D1641" t="s">
        <v>7531</v>
      </c>
      <c r="E1641" t="s">
        <v>7700</v>
      </c>
      <c r="F1641" t="s">
        <v>7701</v>
      </c>
      <c r="G1641" t="s">
        <v>7702</v>
      </c>
      <c r="H1641">
        <v>14908082</v>
      </c>
      <c r="I1641" t="str">
        <f>HYPERLINK("bbg://screens/bbls%20DD%20X1Q6LG8A8HO2","BBLS DD X1Q6LG8A8HO2")</f>
        <v>BBLS DD X1Q6LG8A8HO2</v>
      </c>
    </row>
    <row r="1642" spans="1:9" x14ac:dyDescent="0.25">
      <c r="A1642" t="s">
        <v>7703</v>
      </c>
      <c r="B1642" t="s">
        <v>7699</v>
      </c>
      <c r="C1642" t="s">
        <v>1187</v>
      </c>
      <c r="D1642" t="s">
        <v>7704</v>
      </c>
      <c r="E1642" t="s">
        <v>7705</v>
      </c>
      <c r="F1642" t="s">
        <v>7706</v>
      </c>
      <c r="G1642" t="s">
        <v>7707</v>
      </c>
      <c r="H1642">
        <v>23581897</v>
      </c>
      <c r="I1642" t="str">
        <f>HYPERLINK("bbg://screens/bbls%20DD%20X1Q6LG83NRO2","BBLS DD X1Q6LG83NRO2")</f>
        <v>BBLS DD X1Q6LG83NRO2</v>
      </c>
    </row>
    <row r="1643" spans="1:9" x14ac:dyDescent="0.25">
      <c r="A1643" t="s">
        <v>7708</v>
      </c>
      <c r="B1643" t="s">
        <v>7709</v>
      </c>
      <c r="C1643" t="s">
        <v>515</v>
      </c>
      <c r="E1643" t="s">
        <v>7710</v>
      </c>
      <c r="F1643" t="s">
        <v>7711</v>
      </c>
      <c r="G1643" t="s">
        <v>7712</v>
      </c>
      <c r="H1643">
        <v>23368740</v>
      </c>
      <c r="I1643" t="str">
        <f>HYPERLINK("bbg://screens/bbls%20DD%20X1Q6LG4QQHO2","BBLS DD X1Q6LG4QQHO2")</f>
        <v>BBLS DD X1Q6LG4QQHO2</v>
      </c>
    </row>
    <row r="1644" spans="1:9" x14ac:dyDescent="0.25">
      <c r="A1644" t="s">
        <v>5234</v>
      </c>
      <c r="B1644" t="s">
        <v>7713</v>
      </c>
      <c r="C1644" t="s">
        <v>4151</v>
      </c>
      <c r="D1644" t="s">
        <v>6968</v>
      </c>
      <c r="E1644" t="s">
        <v>2921</v>
      </c>
      <c r="F1644" t="s">
        <v>2345</v>
      </c>
      <c r="G1644" t="s">
        <v>5238</v>
      </c>
      <c r="H1644">
        <v>100676</v>
      </c>
      <c r="I1644" t="str">
        <f>HYPERLINK("bbg://screens/bbls%20DD%20X1Q6LG46SG82","BBLS DD X1Q6LG46SG82")</f>
        <v>BBLS DD X1Q6LG46SG82</v>
      </c>
    </row>
    <row r="1645" spans="1:9" x14ac:dyDescent="0.25">
      <c r="A1645" t="s">
        <v>7714</v>
      </c>
      <c r="B1645" t="s">
        <v>7715</v>
      </c>
      <c r="C1645" t="s">
        <v>1129</v>
      </c>
      <c r="D1645" t="s">
        <v>7588</v>
      </c>
      <c r="E1645" t="s">
        <v>7716</v>
      </c>
      <c r="F1645" t="s">
        <v>7717</v>
      </c>
      <c r="G1645" t="s">
        <v>7718</v>
      </c>
      <c r="H1645">
        <v>13255590</v>
      </c>
      <c r="I1645" t="str">
        <f>HYPERLINK("bbg://screens/bbls%20DD%20X1Q6LG398DO2","BBLS DD X1Q6LG398DO2")</f>
        <v>BBLS DD X1Q6LG398DO2</v>
      </c>
    </row>
    <row r="1646" spans="1:9" x14ac:dyDescent="0.25">
      <c r="A1646" t="s">
        <v>7719</v>
      </c>
      <c r="B1646" t="s">
        <v>7720</v>
      </c>
      <c r="C1646" t="s">
        <v>177</v>
      </c>
      <c r="D1646" t="s">
        <v>7670</v>
      </c>
      <c r="E1646" t="s">
        <v>7721</v>
      </c>
      <c r="F1646" t="s">
        <v>7722</v>
      </c>
      <c r="G1646" t="s">
        <v>7723</v>
      </c>
      <c r="H1646">
        <v>10114307</v>
      </c>
      <c r="I1646" t="str">
        <f>HYPERLINK("bbg://screens/bbls%20DD%20X1Q6LG2RONO2","BBLS DD X1Q6LG2RONO2")</f>
        <v>BBLS DD X1Q6LG2RONO2</v>
      </c>
    </row>
    <row r="1647" spans="1:9" x14ac:dyDescent="0.25">
      <c r="A1647" t="s">
        <v>7724</v>
      </c>
      <c r="B1647" t="s">
        <v>7725</v>
      </c>
      <c r="C1647" t="s">
        <v>4386</v>
      </c>
      <c r="D1647" t="s">
        <v>7169</v>
      </c>
      <c r="E1647" t="s">
        <v>7726</v>
      </c>
      <c r="F1647" t="s">
        <v>7727</v>
      </c>
      <c r="G1647" t="s">
        <v>7728</v>
      </c>
      <c r="H1647">
        <v>148185</v>
      </c>
      <c r="I1647" t="str">
        <f>HYPERLINK("bbg://screens/bbls%20DD%20X1Q6LFR7F8O2","BBLS DD X1Q6LFR7F8O2")</f>
        <v>BBLS DD X1Q6LFR7F8O2</v>
      </c>
    </row>
    <row r="1648" spans="1:9" x14ac:dyDescent="0.25">
      <c r="A1648" t="s">
        <v>7729</v>
      </c>
      <c r="B1648" t="s">
        <v>7730</v>
      </c>
      <c r="C1648" t="s">
        <v>786</v>
      </c>
      <c r="G1648" t="s">
        <v>7731</v>
      </c>
      <c r="H1648">
        <v>22307684</v>
      </c>
      <c r="I1648" t="str">
        <f>HYPERLINK("bbg://screens/bbls%20DD%20X1Q6LFN0OCO2","BBLS DD X1Q6LFN0OCO2")</f>
        <v>BBLS DD X1Q6LFN0OCO2</v>
      </c>
    </row>
    <row r="1649" spans="1:9" x14ac:dyDescent="0.25">
      <c r="A1649" t="s">
        <v>7732</v>
      </c>
      <c r="B1649" t="s">
        <v>7733</v>
      </c>
      <c r="C1649" t="s">
        <v>735</v>
      </c>
      <c r="D1649" t="s">
        <v>7734</v>
      </c>
      <c r="E1649" t="s">
        <v>7735</v>
      </c>
      <c r="F1649" t="s">
        <v>7736</v>
      </c>
      <c r="G1649" t="s">
        <v>7737</v>
      </c>
      <c r="H1649">
        <v>22158711</v>
      </c>
      <c r="I1649" t="str">
        <f>HYPERLINK("bbg://screens/bbls%20DD%20X1Q6LFLI9982","BBLS DD X1Q6LFLI9982")</f>
        <v>BBLS DD X1Q6LFLI9982</v>
      </c>
    </row>
    <row r="1650" spans="1:9" x14ac:dyDescent="0.25">
      <c r="A1650" t="s">
        <v>7738</v>
      </c>
      <c r="B1650" t="s">
        <v>7739</v>
      </c>
      <c r="C1650" t="s">
        <v>26</v>
      </c>
      <c r="D1650" t="s">
        <v>7207</v>
      </c>
      <c r="E1650" t="s">
        <v>7740</v>
      </c>
      <c r="F1650" t="s">
        <v>7741</v>
      </c>
      <c r="G1650" t="s">
        <v>7742</v>
      </c>
      <c r="H1650">
        <v>14159149</v>
      </c>
      <c r="I1650" t="str">
        <f>HYPERLINK("bbg://screens/bbls%20DD%20X1Q6LFK4LD82","BBLS DD X1Q6LFK4LD82")</f>
        <v>BBLS DD X1Q6LFK4LD82</v>
      </c>
    </row>
    <row r="1651" spans="1:9" x14ac:dyDescent="0.25">
      <c r="A1651" t="s">
        <v>7743</v>
      </c>
      <c r="B1651" t="s">
        <v>7739</v>
      </c>
      <c r="C1651" t="s">
        <v>4722</v>
      </c>
      <c r="D1651" t="s">
        <v>7744</v>
      </c>
      <c r="E1651" t="s">
        <v>7745</v>
      </c>
      <c r="F1651" t="s">
        <v>3291</v>
      </c>
      <c r="G1651" t="s">
        <v>7746</v>
      </c>
      <c r="H1651">
        <v>100526</v>
      </c>
      <c r="I1651" t="str">
        <f>HYPERLINK("bbg://screens/bbls%20DD%20X1Q6LFJOE482","BBLS DD X1Q6LFJOE482")</f>
        <v>BBLS DD X1Q6LFJOE482</v>
      </c>
    </row>
    <row r="1652" spans="1:9" x14ac:dyDescent="0.25">
      <c r="A1652" t="s">
        <v>7747</v>
      </c>
      <c r="B1652" t="s">
        <v>7739</v>
      </c>
      <c r="C1652" t="s">
        <v>7748</v>
      </c>
      <c r="D1652" t="s">
        <v>7749</v>
      </c>
      <c r="G1652" t="s">
        <v>7750</v>
      </c>
      <c r="H1652">
        <v>32830605</v>
      </c>
      <c r="I1652" t="str">
        <f>HYPERLINK("bbg://screens/bbls%20DD%20X1Q6LFK4LHO2","BBLS DD X1Q6LFK4LHO2")</f>
        <v>BBLS DD X1Q6LFK4LHO2</v>
      </c>
    </row>
    <row r="1653" spans="1:9" x14ac:dyDescent="0.25">
      <c r="A1653" t="s">
        <v>6676</v>
      </c>
      <c r="B1653" t="s">
        <v>7739</v>
      </c>
      <c r="C1653" t="s">
        <v>3266</v>
      </c>
      <c r="D1653" t="s">
        <v>7751</v>
      </c>
      <c r="E1653" t="s">
        <v>2158</v>
      </c>
      <c r="F1653" t="s">
        <v>7752</v>
      </c>
      <c r="G1653" t="s">
        <v>6680</v>
      </c>
      <c r="H1653">
        <v>15294544</v>
      </c>
      <c r="I1653" t="str">
        <f>HYPERLINK("bbg://screens/bbls%20DD%20X1Q6LFK51LO2","BBLS DD X1Q6LFK51LO2")</f>
        <v>BBLS DD X1Q6LFK51LO2</v>
      </c>
    </row>
    <row r="1654" spans="1:9" x14ac:dyDescent="0.25">
      <c r="A1654" t="s">
        <v>7753</v>
      </c>
      <c r="B1654" t="s">
        <v>7754</v>
      </c>
      <c r="C1654" t="s">
        <v>7755</v>
      </c>
      <c r="D1654" t="s">
        <v>7756</v>
      </c>
      <c r="E1654" t="s">
        <v>7757</v>
      </c>
      <c r="F1654" t="s">
        <v>7758</v>
      </c>
      <c r="G1654" t="s">
        <v>7759</v>
      </c>
      <c r="H1654">
        <v>19998733</v>
      </c>
      <c r="I1654" t="str">
        <f>HYPERLINK("bbg://screens/bbls%20DD%20X1Q6LFJLIF82","BBLS DD X1Q6LFJLIF82")</f>
        <v>BBLS DD X1Q6LFJLIF82</v>
      </c>
    </row>
    <row r="1655" spans="1:9" x14ac:dyDescent="0.25">
      <c r="A1655" t="s">
        <v>7760</v>
      </c>
      <c r="B1655" t="s">
        <v>7754</v>
      </c>
      <c r="C1655" t="s">
        <v>15</v>
      </c>
      <c r="D1655" t="s">
        <v>7686</v>
      </c>
      <c r="E1655" t="s">
        <v>7761</v>
      </c>
      <c r="F1655" t="s">
        <v>7762</v>
      </c>
      <c r="G1655" t="s">
        <v>7763</v>
      </c>
      <c r="H1655">
        <v>21928430</v>
      </c>
      <c r="I1655" t="str">
        <f>HYPERLINK("bbg://screens/bbls%20DD%20X1Q6LFJ46C82","BBLS DD X1Q6LFJ46C82")</f>
        <v>BBLS DD X1Q6LFJ46C82</v>
      </c>
    </row>
    <row r="1656" spans="1:9" x14ac:dyDescent="0.25">
      <c r="A1656" t="s">
        <v>7764</v>
      </c>
      <c r="B1656" t="s">
        <v>7765</v>
      </c>
      <c r="C1656" t="s">
        <v>563</v>
      </c>
      <c r="D1656" t="s">
        <v>7522</v>
      </c>
      <c r="E1656" t="s">
        <v>7766</v>
      </c>
      <c r="F1656" t="s">
        <v>2779</v>
      </c>
      <c r="G1656" t="s">
        <v>7767</v>
      </c>
      <c r="H1656">
        <v>700156</v>
      </c>
      <c r="I1656" t="str">
        <f>HYPERLINK("bbg://screens/bbls%20DD%20X1Q6LFHRDR82","BBLS DD X1Q6LFHRDR82")</f>
        <v>BBLS DD X1Q6LFHRDR82</v>
      </c>
    </row>
    <row r="1657" spans="1:9" x14ac:dyDescent="0.25">
      <c r="A1657" t="s">
        <v>7768</v>
      </c>
      <c r="B1657" t="s">
        <v>7769</v>
      </c>
      <c r="C1657" t="s">
        <v>548</v>
      </c>
      <c r="D1657" t="s">
        <v>6340</v>
      </c>
      <c r="E1657" t="s">
        <v>7770</v>
      </c>
      <c r="F1657" t="s">
        <v>2903</v>
      </c>
      <c r="G1657" t="s">
        <v>7771</v>
      </c>
      <c r="H1657">
        <v>35287577</v>
      </c>
      <c r="I1657" t="str">
        <f>HYPERLINK("bbg://screens/bbls%20DD%20X1Q6LFCQDN82","BBLS DD X1Q6LFCQDN82")</f>
        <v>BBLS DD X1Q6LFCQDN82</v>
      </c>
    </row>
    <row r="1658" spans="1:9" x14ac:dyDescent="0.25">
      <c r="A1658" t="s">
        <v>7772</v>
      </c>
      <c r="B1658" t="s">
        <v>7773</v>
      </c>
      <c r="C1658" t="s">
        <v>1129</v>
      </c>
      <c r="D1658" t="s">
        <v>7751</v>
      </c>
      <c r="E1658" t="s">
        <v>6636</v>
      </c>
      <c r="F1658" t="s">
        <v>7774</v>
      </c>
      <c r="G1658" t="s">
        <v>7775</v>
      </c>
      <c r="H1658">
        <v>1448962</v>
      </c>
      <c r="I1658" t="str">
        <f>HYPERLINK("bbg://screens/bbls%20DD%20X1Q6LFAACIO2","BBLS DD X1Q6LFAACIO2")</f>
        <v>BBLS DD X1Q6LFAACIO2</v>
      </c>
    </row>
    <row r="1659" spans="1:9" x14ac:dyDescent="0.25">
      <c r="A1659" t="s">
        <v>7776</v>
      </c>
      <c r="B1659" t="s">
        <v>7773</v>
      </c>
      <c r="C1659" t="s">
        <v>59</v>
      </c>
      <c r="E1659" t="s">
        <v>7777</v>
      </c>
      <c r="F1659" t="s">
        <v>7778</v>
      </c>
      <c r="G1659" t="s">
        <v>7779</v>
      </c>
      <c r="H1659">
        <v>21432357</v>
      </c>
      <c r="I1659" t="str">
        <f>HYPERLINK("bbg://screens/bbls%20DD%20X1Q6LFAIR882","BBLS DD X1Q6LFAIR882")</f>
        <v>BBLS DD X1Q6LFAIR882</v>
      </c>
    </row>
    <row r="1660" spans="1:9" x14ac:dyDescent="0.25">
      <c r="A1660" t="s">
        <v>7780</v>
      </c>
      <c r="B1660" t="s">
        <v>7781</v>
      </c>
      <c r="C1660" t="s">
        <v>4926</v>
      </c>
      <c r="D1660" t="s">
        <v>7782</v>
      </c>
      <c r="E1660" t="s">
        <v>7783</v>
      </c>
      <c r="F1660" t="s">
        <v>7784</v>
      </c>
      <c r="G1660" t="s">
        <v>7785</v>
      </c>
      <c r="H1660">
        <v>119688</v>
      </c>
      <c r="I1660" t="str">
        <f>HYPERLINK("bbg://screens/bbls%20DD%20X1Q6LF8U6082","BBLS DD X1Q6LF8U6082")</f>
        <v>BBLS DD X1Q6LF8U6082</v>
      </c>
    </row>
    <row r="1661" spans="1:9" x14ac:dyDescent="0.25">
      <c r="A1661" t="s">
        <v>7786</v>
      </c>
      <c r="B1661" t="s">
        <v>7787</v>
      </c>
      <c r="C1661" t="s">
        <v>7312</v>
      </c>
      <c r="D1661" t="s">
        <v>7036</v>
      </c>
      <c r="E1661" t="s">
        <v>7788</v>
      </c>
      <c r="F1661" t="s">
        <v>7789</v>
      </c>
      <c r="G1661" t="s">
        <v>7790</v>
      </c>
      <c r="H1661">
        <v>21385434</v>
      </c>
      <c r="I1661" t="str">
        <f>HYPERLINK("bbg://screens/bbls%20DD%20X1Q6LF88KA82","BBLS DD X1Q6LF88KA82")</f>
        <v>BBLS DD X1Q6LF88KA82</v>
      </c>
    </row>
    <row r="1662" spans="1:9" x14ac:dyDescent="0.25">
      <c r="A1662" t="s">
        <v>7791</v>
      </c>
      <c r="B1662" t="s">
        <v>7792</v>
      </c>
      <c r="C1662" t="s">
        <v>1120</v>
      </c>
      <c r="D1662" t="s">
        <v>6127</v>
      </c>
      <c r="E1662" t="s">
        <v>4592</v>
      </c>
      <c r="F1662" t="s">
        <v>4592</v>
      </c>
      <c r="G1662" t="s">
        <v>7793</v>
      </c>
      <c r="H1662">
        <v>171020</v>
      </c>
      <c r="I1662" t="str">
        <f>HYPERLINK("bbg://screens/bbls%20DD%20X1Q6LF7139O2","BBLS DD X1Q6LF7139O2")</f>
        <v>BBLS DD X1Q6LF7139O2</v>
      </c>
    </row>
    <row r="1663" spans="1:9" x14ac:dyDescent="0.25">
      <c r="A1663" t="s">
        <v>7794</v>
      </c>
      <c r="B1663" t="s">
        <v>7792</v>
      </c>
      <c r="C1663" t="s">
        <v>233</v>
      </c>
      <c r="E1663" t="s">
        <v>7795</v>
      </c>
      <c r="F1663" t="s">
        <v>7796</v>
      </c>
      <c r="G1663" t="s">
        <v>7797</v>
      </c>
      <c r="H1663">
        <v>21352818</v>
      </c>
      <c r="I1663" t="str">
        <f>HYPERLINK("bbg://screens/bbls%20DD%20X1Q6LF75VMO2","BBLS DD X1Q6LF75VMO2")</f>
        <v>BBLS DD X1Q6LF75VMO2</v>
      </c>
    </row>
    <row r="1664" spans="1:9" x14ac:dyDescent="0.25">
      <c r="A1664" t="s">
        <v>7798</v>
      </c>
      <c r="B1664" t="s">
        <v>7799</v>
      </c>
      <c r="C1664" t="s">
        <v>7800</v>
      </c>
      <c r="E1664" t="s">
        <v>7801</v>
      </c>
      <c r="F1664" t="s">
        <v>7802</v>
      </c>
      <c r="G1664" t="s">
        <v>7803</v>
      </c>
      <c r="H1664">
        <v>921632</v>
      </c>
      <c r="I1664" t="str">
        <f>HYPERLINK("bbg://screens/bbls%20DD%20X1Q6LF5QD3O2","BBLS DD X1Q6LF5QD3O2")</f>
        <v>BBLS DD X1Q6LF5QD3O2</v>
      </c>
    </row>
    <row r="1665" spans="1:9" x14ac:dyDescent="0.25">
      <c r="A1665" t="s">
        <v>7804</v>
      </c>
      <c r="B1665" t="s">
        <v>7805</v>
      </c>
      <c r="C1665" t="s">
        <v>1120</v>
      </c>
      <c r="G1665" t="s">
        <v>7806</v>
      </c>
      <c r="H1665">
        <v>11309447</v>
      </c>
      <c r="I1665" t="str">
        <f>HYPERLINK("bbg://screens/bbls%20DD%20X1Q6LF2HRG82","BBLS DD X1Q6LF2HRG82")</f>
        <v>BBLS DD X1Q6LF2HRG82</v>
      </c>
    </row>
    <row r="1666" spans="1:9" x14ac:dyDescent="0.25">
      <c r="A1666" t="s">
        <v>7807</v>
      </c>
      <c r="B1666" t="s">
        <v>7808</v>
      </c>
      <c r="C1666" t="s">
        <v>689</v>
      </c>
      <c r="D1666" t="s">
        <v>7756</v>
      </c>
      <c r="E1666" t="s">
        <v>7809</v>
      </c>
      <c r="F1666" t="s">
        <v>7810</v>
      </c>
      <c r="G1666" t="s">
        <v>7811</v>
      </c>
      <c r="H1666">
        <v>21142834</v>
      </c>
      <c r="I1666" t="str">
        <f>HYPERLINK("bbg://screens/bbls%20DD%20X1Q6LF1OHL82","BBLS DD X1Q6LF1OHL82")</f>
        <v>BBLS DD X1Q6LF1OHL82</v>
      </c>
    </row>
    <row r="1667" spans="1:9" x14ac:dyDescent="0.25">
      <c r="A1667" t="s">
        <v>7812</v>
      </c>
      <c r="B1667" t="s">
        <v>7813</v>
      </c>
      <c r="C1667" t="s">
        <v>4427</v>
      </c>
      <c r="D1667" t="s">
        <v>7814</v>
      </c>
      <c r="E1667" t="s">
        <v>395</v>
      </c>
      <c r="F1667" t="s">
        <v>1911</v>
      </c>
      <c r="G1667" t="s">
        <v>7815</v>
      </c>
      <c r="H1667">
        <v>9777174</v>
      </c>
      <c r="I1667" t="str">
        <f>HYPERLINK("bbg://screens/bbls%20DD%20X1Q6LF168382","BBLS DD X1Q6LF168382")</f>
        <v>BBLS DD X1Q6LF168382</v>
      </c>
    </row>
    <row r="1668" spans="1:9" x14ac:dyDescent="0.25">
      <c r="A1668" t="s">
        <v>7816</v>
      </c>
      <c r="B1668" t="s">
        <v>7817</v>
      </c>
      <c r="C1668" t="s">
        <v>423</v>
      </c>
      <c r="E1668" t="s">
        <v>7818</v>
      </c>
      <c r="F1668" t="s">
        <v>7819</v>
      </c>
      <c r="G1668" t="s">
        <v>7820</v>
      </c>
      <c r="H1668">
        <v>17851354</v>
      </c>
      <c r="I1668" t="str">
        <f>HYPERLINK("bbg://screens/bbls%20DD%20X1Q6LEGOQLO2","BBLS DD X1Q6LEGOQLO2")</f>
        <v>BBLS DD X1Q6LEGOQLO2</v>
      </c>
    </row>
    <row r="1669" spans="1:9" x14ac:dyDescent="0.25">
      <c r="A1669" t="s">
        <v>7821</v>
      </c>
      <c r="B1669" t="s">
        <v>7822</v>
      </c>
      <c r="C1669" t="s">
        <v>153</v>
      </c>
      <c r="D1669" t="s">
        <v>7615</v>
      </c>
      <c r="E1669" t="s">
        <v>7823</v>
      </c>
      <c r="F1669" t="s">
        <v>7824</v>
      </c>
      <c r="G1669" t="s">
        <v>7825</v>
      </c>
      <c r="H1669">
        <v>313650</v>
      </c>
      <c r="I1669" t="str">
        <f>HYPERLINK("bbg://screens/bbls%20DD%20X1Q6LEFN8482","BBLS DD X1Q6LEFN8482")</f>
        <v>BBLS DD X1Q6LEFN8482</v>
      </c>
    </row>
    <row r="1670" spans="1:9" x14ac:dyDescent="0.25">
      <c r="A1670" t="s">
        <v>7826</v>
      </c>
      <c r="B1670" t="s">
        <v>7827</v>
      </c>
      <c r="C1670" t="s">
        <v>7828</v>
      </c>
      <c r="E1670" t="s">
        <v>107</v>
      </c>
      <c r="F1670" t="s">
        <v>2063</v>
      </c>
      <c r="G1670" t="s">
        <v>7829</v>
      </c>
      <c r="H1670">
        <v>344031</v>
      </c>
      <c r="I1670" t="str">
        <f>HYPERLINK("bbg://screens/bbls%20DD%20X1Q6LEBSA982","BBLS DD X1Q6LEBSA982")</f>
        <v>BBLS DD X1Q6LEBSA982</v>
      </c>
    </row>
    <row r="1671" spans="1:9" x14ac:dyDescent="0.25">
      <c r="A1671" t="s">
        <v>7830</v>
      </c>
      <c r="B1671" t="s">
        <v>7831</v>
      </c>
      <c r="C1671" t="s">
        <v>7832</v>
      </c>
      <c r="G1671" t="s">
        <v>7833</v>
      </c>
      <c r="H1671">
        <v>12097811</v>
      </c>
      <c r="I1671" t="str">
        <f>HYPERLINK("bbg://screens/bbls%20DD%20X1Q6LEBLH282","BBLS DD X1Q6LEBLH282")</f>
        <v>BBLS DD X1Q6LEBLH282</v>
      </c>
    </row>
    <row r="1672" spans="1:9" x14ac:dyDescent="0.25">
      <c r="A1672" t="s">
        <v>7834</v>
      </c>
      <c r="B1672" t="s">
        <v>7835</v>
      </c>
      <c r="C1672" t="s">
        <v>250</v>
      </c>
      <c r="D1672" t="s">
        <v>7178</v>
      </c>
      <c r="E1672" t="s">
        <v>7836</v>
      </c>
      <c r="F1672" t="s">
        <v>7837</v>
      </c>
      <c r="G1672" t="s">
        <v>7838</v>
      </c>
      <c r="H1672">
        <v>19211762</v>
      </c>
      <c r="I1672" t="str">
        <f>HYPERLINK("bbg://screens/bbls%20DD%20X1Q6LE9QM5O2","BBLS DD X1Q6LE9QM5O2")</f>
        <v>BBLS DD X1Q6LE9QM5O2</v>
      </c>
    </row>
    <row r="1673" spans="1:9" x14ac:dyDescent="0.25">
      <c r="A1673" t="s">
        <v>7839</v>
      </c>
      <c r="B1673" t="s">
        <v>7835</v>
      </c>
      <c r="C1673" t="s">
        <v>4722</v>
      </c>
      <c r="D1673" t="s">
        <v>7840</v>
      </c>
      <c r="F1673" t="s">
        <v>7841</v>
      </c>
      <c r="G1673" t="s">
        <v>7842</v>
      </c>
      <c r="H1673">
        <v>10949565</v>
      </c>
      <c r="I1673" t="str">
        <f>HYPERLINK("bbg://screens/bbls%20DD%20X1Q6LEAMP3O2","BBLS DD X1Q6LEAMP3O2")</f>
        <v>BBLS DD X1Q6LEAMP3O2</v>
      </c>
    </row>
    <row r="1674" spans="1:9" x14ac:dyDescent="0.25">
      <c r="A1674" t="s">
        <v>7843</v>
      </c>
      <c r="B1674" t="s">
        <v>7844</v>
      </c>
      <c r="C1674" t="s">
        <v>1583</v>
      </c>
      <c r="D1674" t="s">
        <v>7095</v>
      </c>
      <c r="E1674" t="s">
        <v>7845</v>
      </c>
      <c r="F1674" t="s">
        <v>7846</v>
      </c>
      <c r="G1674" t="s">
        <v>7847</v>
      </c>
      <c r="H1674">
        <v>12184990</v>
      </c>
      <c r="I1674" t="str">
        <f>HYPERLINK("bbg://screens/bbls%20DD%20X1Q6LE9MHFO2","BBLS DD X1Q6LE9MHFO2")</f>
        <v>BBLS DD X1Q6LE9MHFO2</v>
      </c>
    </row>
    <row r="1675" spans="1:9" x14ac:dyDescent="0.25">
      <c r="A1675" t="s">
        <v>7848</v>
      </c>
      <c r="B1675" t="s">
        <v>7849</v>
      </c>
      <c r="C1675" t="s">
        <v>379</v>
      </c>
      <c r="D1675" t="s">
        <v>7477</v>
      </c>
      <c r="E1675" t="s">
        <v>7850</v>
      </c>
      <c r="F1675" t="s">
        <v>7851</v>
      </c>
      <c r="G1675" t="s">
        <v>7852</v>
      </c>
      <c r="H1675">
        <v>10802497</v>
      </c>
      <c r="I1675" t="str">
        <f>HYPERLINK("bbg://screens/bbls%20DD%20X1Q6LE2BMJO2","BBLS DD X1Q6LE2BMJO2")</f>
        <v>BBLS DD X1Q6LE2BMJO2</v>
      </c>
    </row>
    <row r="1676" spans="1:9" x14ac:dyDescent="0.25">
      <c r="A1676" t="s">
        <v>7853</v>
      </c>
      <c r="B1676" t="s">
        <v>7854</v>
      </c>
      <c r="C1676" t="s">
        <v>3612</v>
      </c>
      <c r="D1676" t="s">
        <v>7477</v>
      </c>
      <c r="E1676" t="s">
        <v>7855</v>
      </c>
      <c r="F1676" t="s">
        <v>7856</v>
      </c>
      <c r="G1676" t="s">
        <v>7857</v>
      </c>
      <c r="H1676">
        <v>17392573</v>
      </c>
      <c r="I1676" t="str">
        <f>HYPERLINK("bbg://screens/bbls%20DD%20X1Q6LE242882","BBLS DD X1Q6LE242882")</f>
        <v>BBLS DD X1Q6LE242882</v>
      </c>
    </row>
    <row r="1677" spans="1:9" x14ac:dyDescent="0.25">
      <c r="A1677" t="s">
        <v>7858</v>
      </c>
      <c r="B1677" t="s">
        <v>7859</v>
      </c>
      <c r="C1677" t="s">
        <v>423</v>
      </c>
      <c r="D1677" t="s">
        <v>7080</v>
      </c>
      <c r="E1677" t="s">
        <v>7860</v>
      </c>
      <c r="F1677" t="s">
        <v>7861</v>
      </c>
      <c r="G1677" t="s">
        <v>7862</v>
      </c>
      <c r="H1677">
        <v>1482033</v>
      </c>
      <c r="I1677" t="str">
        <f>HYPERLINK("bbg://screens/bbls%20DD%20X1Q6LDPA72O2","BBLS DD X1Q6LDPA72O2")</f>
        <v>BBLS DD X1Q6LDPA72O2</v>
      </c>
    </row>
    <row r="1678" spans="1:9" x14ac:dyDescent="0.25">
      <c r="A1678" t="s">
        <v>7863</v>
      </c>
      <c r="B1678" t="s">
        <v>7864</v>
      </c>
      <c r="C1678" t="s">
        <v>7208</v>
      </c>
      <c r="E1678" t="s">
        <v>7865</v>
      </c>
      <c r="F1678" t="s">
        <v>7866</v>
      </c>
      <c r="G1678" t="s">
        <v>7867</v>
      </c>
      <c r="H1678">
        <v>20682757</v>
      </c>
      <c r="I1678" t="str">
        <f>HYPERLINK("bbg://screens/bbls%20DD%20X1Q6LDG9T7O2","BBLS DD X1Q6LDG9T7O2")</f>
        <v>BBLS DD X1Q6LDG9T7O2</v>
      </c>
    </row>
    <row r="1679" spans="1:9" x14ac:dyDescent="0.25">
      <c r="A1679" t="s">
        <v>7868</v>
      </c>
      <c r="B1679" t="s">
        <v>7869</v>
      </c>
      <c r="C1679" t="s">
        <v>3817</v>
      </c>
      <c r="D1679" t="s">
        <v>7645</v>
      </c>
      <c r="E1679" t="s">
        <v>7870</v>
      </c>
      <c r="F1679" t="s">
        <v>7871</v>
      </c>
      <c r="G1679" t="s">
        <v>7872</v>
      </c>
      <c r="H1679">
        <v>844136</v>
      </c>
      <c r="I1679" t="str">
        <f>HYPERLINK("bbg://screens/bbls%20DD%20X1Q6LDEJ9OO2","BBLS DD X1Q6LDEJ9OO2")</f>
        <v>BBLS DD X1Q6LDEJ9OO2</v>
      </c>
    </row>
    <row r="1680" spans="1:9" x14ac:dyDescent="0.25">
      <c r="A1680" t="s">
        <v>7873</v>
      </c>
      <c r="B1680" t="s">
        <v>7869</v>
      </c>
      <c r="C1680" t="s">
        <v>1317</v>
      </c>
      <c r="D1680" t="s">
        <v>7874</v>
      </c>
      <c r="E1680" t="s">
        <v>7875</v>
      </c>
      <c r="F1680" t="s">
        <v>7876</v>
      </c>
      <c r="G1680" t="s">
        <v>7877</v>
      </c>
      <c r="H1680">
        <v>9547853</v>
      </c>
      <c r="I1680" t="str">
        <f>HYPERLINK("bbg://screens/bbls%20DD%20X1Q6LDFDQQO2","BBLS DD X1Q6LDFDQQO2")</f>
        <v>BBLS DD X1Q6LDFDQQO2</v>
      </c>
    </row>
    <row r="1681" spans="1:9" x14ac:dyDescent="0.25">
      <c r="A1681" t="s">
        <v>7878</v>
      </c>
      <c r="B1681" t="s">
        <v>7879</v>
      </c>
      <c r="C1681" t="s">
        <v>864</v>
      </c>
      <c r="E1681" t="s">
        <v>7880</v>
      </c>
      <c r="F1681" t="s">
        <v>7881</v>
      </c>
      <c r="G1681" t="s">
        <v>7882</v>
      </c>
      <c r="H1681">
        <v>1182558</v>
      </c>
      <c r="I1681" t="str">
        <f>HYPERLINK("bbg://screens/bbls%20DD%20X1Q6LD9EH882","BBLS DD X1Q6LD9EH882")</f>
        <v>BBLS DD X1Q6LD9EH882</v>
      </c>
    </row>
    <row r="1682" spans="1:9" x14ac:dyDescent="0.25">
      <c r="A1682" t="s">
        <v>7883</v>
      </c>
      <c r="B1682" t="s">
        <v>7879</v>
      </c>
      <c r="C1682" t="s">
        <v>1120</v>
      </c>
      <c r="D1682" t="s">
        <v>7884</v>
      </c>
      <c r="E1682" t="s">
        <v>7885</v>
      </c>
      <c r="F1682" t="s">
        <v>7886</v>
      </c>
      <c r="G1682" t="s">
        <v>7887</v>
      </c>
      <c r="H1682">
        <v>136882</v>
      </c>
      <c r="I1682" t="str">
        <f>HYPERLINK("bbg://screens/bbls%20DD%20X1Q6LD9EVM82","BBLS DD X1Q6LD9EVM82")</f>
        <v>BBLS DD X1Q6LD9EVM82</v>
      </c>
    </row>
    <row r="1683" spans="1:9" x14ac:dyDescent="0.25">
      <c r="A1683" t="s">
        <v>7888</v>
      </c>
      <c r="B1683" t="s">
        <v>7889</v>
      </c>
      <c r="C1683" t="s">
        <v>1120</v>
      </c>
      <c r="D1683" t="s">
        <v>7450</v>
      </c>
      <c r="E1683" t="s">
        <v>7890</v>
      </c>
      <c r="F1683" t="s">
        <v>7371</v>
      </c>
      <c r="G1683" t="s">
        <v>7891</v>
      </c>
      <c r="H1683">
        <v>102051</v>
      </c>
      <c r="I1683" t="str">
        <f>HYPERLINK("bbg://screens/bbls%20DD%20X1Q6LD7A7KO2","BBLS DD X1Q6LD7A7KO2")</f>
        <v>BBLS DD X1Q6LD7A7KO2</v>
      </c>
    </row>
    <row r="1684" spans="1:9" x14ac:dyDescent="0.25">
      <c r="A1684" t="s">
        <v>7892</v>
      </c>
      <c r="B1684" t="s">
        <v>7893</v>
      </c>
      <c r="C1684" t="s">
        <v>899</v>
      </c>
      <c r="D1684" t="s">
        <v>7311</v>
      </c>
      <c r="E1684" t="s">
        <v>7894</v>
      </c>
      <c r="F1684" t="s">
        <v>4357</v>
      </c>
      <c r="G1684" t="s">
        <v>7895</v>
      </c>
      <c r="H1684">
        <v>8953161</v>
      </c>
      <c r="I1684" t="str">
        <f>HYPERLINK("bbg://screens/bbls%20DD%20X1Q6LD5TNNO2","BBLS DD X1Q6LD5TNNO2")</f>
        <v>BBLS DD X1Q6LD5TNNO2</v>
      </c>
    </row>
    <row r="1685" spans="1:9" x14ac:dyDescent="0.25">
      <c r="A1685" t="s">
        <v>7896</v>
      </c>
      <c r="B1685" t="s">
        <v>7897</v>
      </c>
      <c r="C1685" t="s">
        <v>7898</v>
      </c>
      <c r="D1685" t="s">
        <v>7756</v>
      </c>
      <c r="E1685" t="s">
        <v>1437</v>
      </c>
      <c r="F1685" t="s">
        <v>7899</v>
      </c>
      <c r="G1685" t="s">
        <v>7900</v>
      </c>
      <c r="H1685">
        <v>10664902</v>
      </c>
      <c r="I1685" t="str">
        <f>HYPERLINK("bbg://screens/bbls%20DD%20X1Q6LD28CQ82","BBLS DD X1Q6LD28CQ82")</f>
        <v>BBLS DD X1Q6LD28CQ82</v>
      </c>
    </row>
    <row r="1686" spans="1:9" x14ac:dyDescent="0.25">
      <c r="A1686" t="s">
        <v>7901</v>
      </c>
      <c r="B1686" t="s">
        <v>7902</v>
      </c>
      <c r="C1686" t="s">
        <v>18</v>
      </c>
      <c r="D1686" t="s">
        <v>7884</v>
      </c>
      <c r="E1686" t="s">
        <v>7903</v>
      </c>
      <c r="F1686" t="s">
        <v>7904</v>
      </c>
      <c r="G1686" t="s">
        <v>7905</v>
      </c>
      <c r="H1686">
        <v>17312143</v>
      </c>
      <c r="I1686" t="str">
        <f>HYPERLINK("bbg://screens/bbls%20DD%20X1Q6LCTB3CO2","BBLS DD X1Q6LCTB3CO2")</f>
        <v>BBLS DD X1Q6LCTB3CO2</v>
      </c>
    </row>
    <row r="1687" spans="1:9" x14ac:dyDescent="0.25">
      <c r="A1687" t="s">
        <v>7906</v>
      </c>
      <c r="B1687" t="s">
        <v>7907</v>
      </c>
      <c r="C1687" t="s">
        <v>379</v>
      </c>
      <c r="D1687" t="s">
        <v>7908</v>
      </c>
      <c r="E1687" t="s">
        <v>7909</v>
      </c>
      <c r="F1687" t="s">
        <v>7910</v>
      </c>
      <c r="G1687" t="s">
        <v>7911</v>
      </c>
      <c r="H1687">
        <v>7248011</v>
      </c>
      <c r="I1687" t="str">
        <f>HYPERLINK("bbg://screens/bbls%20DD%20X1Q6LCRHOF82","BBLS DD X1Q6LCRHOF82")</f>
        <v>BBLS DD X1Q6LCRHOF82</v>
      </c>
    </row>
    <row r="1688" spans="1:9" x14ac:dyDescent="0.25">
      <c r="A1688" t="s">
        <v>7912</v>
      </c>
      <c r="B1688" t="s">
        <v>7913</v>
      </c>
      <c r="C1688" t="s">
        <v>7914</v>
      </c>
      <c r="D1688" t="s">
        <v>7915</v>
      </c>
      <c r="E1688" t="s">
        <v>7916</v>
      </c>
      <c r="F1688" t="s">
        <v>7917</v>
      </c>
      <c r="G1688" t="s">
        <v>7918</v>
      </c>
      <c r="H1688">
        <v>10780636</v>
      </c>
      <c r="I1688" t="str">
        <f>HYPERLINK("bbg://screens/bbls%20DD%20X1Q6LCOI2JO2","BBLS DD X1Q6LCOI2JO2")</f>
        <v>BBLS DD X1Q6LCOI2JO2</v>
      </c>
    </row>
    <row r="1689" spans="1:9" x14ac:dyDescent="0.25">
      <c r="A1689" t="s">
        <v>7919</v>
      </c>
      <c r="B1689" t="s">
        <v>7920</v>
      </c>
      <c r="C1689" t="s">
        <v>786</v>
      </c>
      <c r="E1689" t="s">
        <v>7165</v>
      </c>
      <c r="F1689" t="s">
        <v>7921</v>
      </c>
      <c r="G1689" t="s">
        <v>7922</v>
      </c>
      <c r="H1689">
        <v>20410443</v>
      </c>
      <c r="I1689" t="str">
        <f>HYPERLINK("bbg://screens/bbls%20DD%20X1Q6LCO95J82","BBLS DD X1Q6LCO95J82")</f>
        <v>BBLS DD X1Q6LCO95J82</v>
      </c>
    </row>
    <row r="1690" spans="1:9" x14ac:dyDescent="0.25">
      <c r="A1690" t="s">
        <v>7923</v>
      </c>
      <c r="B1690" t="s">
        <v>7920</v>
      </c>
      <c r="C1690" t="s">
        <v>7924</v>
      </c>
      <c r="D1690" t="s">
        <v>7925</v>
      </c>
      <c r="E1690" t="s">
        <v>2738</v>
      </c>
      <c r="F1690" t="s">
        <v>7926</v>
      </c>
      <c r="G1690" t="s">
        <v>7927</v>
      </c>
      <c r="H1690">
        <v>181647</v>
      </c>
      <c r="I1690" t="str">
        <f>HYPERLINK("bbg://screens/bbls%20DD%20X1Q6LCOI4KO2","BBLS DD X1Q6LCOI4KO2")</f>
        <v>BBLS DD X1Q6LCOI4KO2</v>
      </c>
    </row>
    <row r="1691" spans="1:9" x14ac:dyDescent="0.25">
      <c r="A1691" t="s">
        <v>7928</v>
      </c>
      <c r="B1691" t="s">
        <v>7920</v>
      </c>
      <c r="C1691" t="s">
        <v>515</v>
      </c>
      <c r="E1691" t="s">
        <v>7929</v>
      </c>
      <c r="F1691" t="s">
        <v>7930</v>
      </c>
      <c r="G1691" t="s">
        <v>7931</v>
      </c>
      <c r="H1691">
        <v>20223182</v>
      </c>
      <c r="I1691" t="str">
        <f>HYPERLINK("bbg://screens/bbls%20DD%20X1Q6LCJAKV82","BBLS DD X1Q6LCJAKV82")</f>
        <v>BBLS DD X1Q6LCJAKV82</v>
      </c>
    </row>
    <row r="1692" spans="1:9" x14ac:dyDescent="0.25">
      <c r="A1692" t="s">
        <v>7932</v>
      </c>
      <c r="B1692" t="s">
        <v>7933</v>
      </c>
      <c r="C1692" t="s">
        <v>530</v>
      </c>
      <c r="D1692" t="s">
        <v>7934</v>
      </c>
      <c r="E1692" t="s">
        <v>7935</v>
      </c>
      <c r="F1692" t="s">
        <v>7936</v>
      </c>
      <c r="G1692" t="s">
        <v>7937</v>
      </c>
      <c r="H1692">
        <v>117144</v>
      </c>
      <c r="I1692" t="str">
        <f>HYPERLINK("bbg://screens/bbls%20DD%20X1Q6LCLN0N82","BBLS DD X1Q6LCLN0N82")</f>
        <v>BBLS DD X1Q6LCLN0N82</v>
      </c>
    </row>
    <row r="1693" spans="1:9" x14ac:dyDescent="0.25">
      <c r="A1693" t="s">
        <v>7938</v>
      </c>
      <c r="B1693" t="s">
        <v>7939</v>
      </c>
      <c r="C1693" t="s">
        <v>7940</v>
      </c>
      <c r="D1693" t="s">
        <v>7099</v>
      </c>
      <c r="E1693" t="s">
        <v>7941</v>
      </c>
      <c r="F1693" t="s">
        <v>7942</v>
      </c>
      <c r="G1693" t="s">
        <v>7943</v>
      </c>
      <c r="H1693">
        <v>20255485</v>
      </c>
      <c r="I1693" t="str">
        <f>HYPERLINK("bbg://screens/bbls%20DD%20X1Q6LCL811O2","BBLS DD X1Q6LCL811O2")</f>
        <v>BBLS DD X1Q6LCL811O2</v>
      </c>
    </row>
    <row r="1694" spans="1:9" x14ac:dyDescent="0.25">
      <c r="A1694" t="s">
        <v>7944</v>
      </c>
      <c r="B1694" t="s">
        <v>7945</v>
      </c>
      <c r="C1694" t="s">
        <v>379</v>
      </c>
      <c r="E1694" t="s">
        <v>2335</v>
      </c>
      <c r="F1694" t="s">
        <v>7946</v>
      </c>
      <c r="G1694" t="s">
        <v>7947</v>
      </c>
      <c r="H1694">
        <v>20149325</v>
      </c>
      <c r="I1694" t="str">
        <f>HYPERLINK("bbg://screens/bbls%20DD%20X1Q6LEUBGUO2","BBLS DD X1Q6LEUBGUO2")</f>
        <v>BBLS DD X1Q6LEUBGUO2</v>
      </c>
    </row>
    <row r="1695" spans="1:9" x14ac:dyDescent="0.25">
      <c r="A1695" t="s">
        <v>7948</v>
      </c>
      <c r="B1695" t="s">
        <v>7949</v>
      </c>
      <c r="C1695" t="s">
        <v>7950</v>
      </c>
      <c r="D1695" t="s">
        <v>7951</v>
      </c>
      <c r="E1695" t="s">
        <v>7952</v>
      </c>
      <c r="F1695" t="s">
        <v>7953</v>
      </c>
      <c r="G1695" t="s">
        <v>7954</v>
      </c>
      <c r="H1695">
        <v>20204517</v>
      </c>
      <c r="I1695" t="str">
        <f>HYPERLINK("bbg://screens/bbls%20DD%20X1Q6LCIMQU82","BBLS DD X1Q6LCIMQU82")</f>
        <v>BBLS DD X1Q6LCIMQU82</v>
      </c>
    </row>
    <row r="1696" spans="1:9" x14ac:dyDescent="0.25">
      <c r="A1696" t="s">
        <v>7955</v>
      </c>
      <c r="B1696" t="s">
        <v>7956</v>
      </c>
      <c r="C1696" t="s">
        <v>7957</v>
      </c>
      <c r="D1696" t="s">
        <v>7958</v>
      </c>
      <c r="E1696" t="s">
        <v>5597</v>
      </c>
      <c r="F1696" t="s">
        <v>5597</v>
      </c>
      <c r="G1696" t="s">
        <v>7959</v>
      </c>
      <c r="H1696">
        <v>154764</v>
      </c>
      <c r="I1696" t="str">
        <f>HYPERLINK("bbg://screens/bbls%20DD%20X1Q6LCI224O2","BBLS DD X1Q6LCI224O2")</f>
        <v>BBLS DD X1Q6LCI224O2</v>
      </c>
    </row>
    <row r="1697" spans="1:9" x14ac:dyDescent="0.25">
      <c r="A1697" t="s">
        <v>7960</v>
      </c>
      <c r="B1697" t="s">
        <v>7961</v>
      </c>
      <c r="C1697" t="s">
        <v>237</v>
      </c>
      <c r="D1697" t="s">
        <v>7962</v>
      </c>
      <c r="E1697" t="s">
        <v>7963</v>
      </c>
      <c r="F1697" t="s">
        <v>7964</v>
      </c>
      <c r="G1697" t="s">
        <v>7965</v>
      </c>
      <c r="H1697">
        <v>104836</v>
      </c>
      <c r="I1697" t="str">
        <f>HYPERLINK("bbg://screens/bbls%20DD%20X1Q6LCHVLJO2","BBLS DD X1Q6LCHVLJO2")</f>
        <v>BBLS DD X1Q6LCHVLJO2</v>
      </c>
    </row>
    <row r="1698" spans="1:9" x14ac:dyDescent="0.25">
      <c r="A1698" t="s">
        <v>7966</v>
      </c>
      <c r="B1698" t="s">
        <v>7967</v>
      </c>
      <c r="C1698" t="s">
        <v>5489</v>
      </c>
      <c r="D1698" t="s">
        <v>7968</v>
      </c>
      <c r="E1698" t="s">
        <v>7969</v>
      </c>
      <c r="F1698" t="s">
        <v>7970</v>
      </c>
      <c r="G1698" t="s">
        <v>7971</v>
      </c>
      <c r="H1698">
        <v>156842</v>
      </c>
      <c r="I1698" t="str">
        <f>HYPERLINK("bbg://screens/bbls%20DD%20X1Q6LCFGF0O2","BBLS DD X1Q6LCFGF0O2")</f>
        <v>BBLS DD X1Q6LCFGF0O2</v>
      </c>
    </row>
    <row r="1699" spans="1:9" x14ac:dyDescent="0.25">
      <c r="A1699" t="s">
        <v>7972</v>
      </c>
      <c r="B1699" t="s">
        <v>7967</v>
      </c>
      <c r="C1699" t="s">
        <v>7973</v>
      </c>
      <c r="D1699" t="s">
        <v>7974</v>
      </c>
      <c r="E1699" t="s">
        <v>7975</v>
      </c>
      <c r="F1699" t="s">
        <v>7976</v>
      </c>
      <c r="G1699" t="s">
        <v>7977</v>
      </c>
      <c r="H1699">
        <v>7584669</v>
      </c>
      <c r="I1699" t="str">
        <f>HYPERLINK("bbg://screens/bbls%20DD%20X1Q6LCF8QE82","BBLS DD X1Q6LCF8QE82")</f>
        <v>BBLS DD X1Q6LCF8QE82</v>
      </c>
    </row>
    <row r="1700" spans="1:9" x14ac:dyDescent="0.25">
      <c r="A1700" t="s">
        <v>7978</v>
      </c>
      <c r="B1700" t="s">
        <v>7979</v>
      </c>
      <c r="C1700" t="s">
        <v>423</v>
      </c>
      <c r="E1700" t="s">
        <v>7980</v>
      </c>
      <c r="F1700" t="s">
        <v>7981</v>
      </c>
      <c r="G1700" t="s">
        <v>7982</v>
      </c>
      <c r="H1700">
        <v>11071187</v>
      </c>
      <c r="I1700" t="str">
        <f>HYPERLINK("bbg://screens/bbls%20DD%20X1Q6LCESG982","BBLS DD X1Q6LCESG982")</f>
        <v>BBLS DD X1Q6LCESG982</v>
      </c>
    </row>
    <row r="1701" spans="1:9" x14ac:dyDescent="0.25">
      <c r="A1701" t="s">
        <v>7983</v>
      </c>
      <c r="B1701" t="s">
        <v>7979</v>
      </c>
      <c r="C1701" t="s">
        <v>15</v>
      </c>
      <c r="E1701" t="s">
        <v>7984</v>
      </c>
      <c r="F1701" t="s">
        <v>7985</v>
      </c>
      <c r="G1701" t="s">
        <v>7986</v>
      </c>
      <c r="H1701">
        <v>50678612</v>
      </c>
      <c r="I1701" t="str">
        <f>HYPERLINK("bbg://screens/bbls%20DD%20X1Q6LCES4FO2","BBLS DD X1Q6LCES4FO2")</f>
        <v>BBLS DD X1Q6LCES4FO2</v>
      </c>
    </row>
    <row r="1702" spans="1:9" x14ac:dyDescent="0.25">
      <c r="A1702" t="s">
        <v>7987</v>
      </c>
      <c r="B1702" t="s">
        <v>7988</v>
      </c>
      <c r="C1702" t="s">
        <v>7989</v>
      </c>
      <c r="D1702" t="s">
        <v>7553</v>
      </c>
      <c r="E1702" t="s">
        <v>7990</v>
      </c>
      <c r="F1702" t="s">
        <v>7991</v>
      </c>
      <c r="G1702" t="s">
        <v>7992</v>
      </c>
      <c r="H1702">
        <v>1756770</v>
      </c>
      <c r="I1702" t="str">
        <f>HYPERLINK("bbg://screens/bbls%20DD%20X1Q6LCC063O2","BBLS DD X1Q6LCC063O2")</f>
        <v>BBLS DD X1Q6LCC063O2</v>
      </c>
    </row>
    <row r="1703" spans="1:9" x14ac:dyDescent="0.25">
      <c r="A1703" t="s">
        <v>7993</v>
      </c>
      <c r="B1703" t="s">
        <v>7988</v>
      </c>
      <c r="C1703" t="s">
        <v>7478</v>
      </c>
      <c r="E1703" t="s">
        <v>7994</v>
      </c>
      <c r="F1703" t="s">
        <v>7995</v>
      </c>
      <c r="G1703" t="s">
        <v>7996</v>
      </c>
      <c r="H1703">
        <v>14066915</v>
      </c>
      <c r="I1703" t="str">
        <f>HYPERLINK("bbg://screens/bbls%20DD%20X1Q6LCBMUUO2","BBLS DD X1Q6LCBMUUO2")</f>
        <v>BBLS DD X1Q6LCBMUUO2</v>
      </c>
    </row>
    <row r="1704" spans="1:9" x14ac:dyDescent="0.25">
      <c r="A1704" t="s">
        <v>7997</v>
      </c>
      <c r="B1704" t="s">
        <v>7988</v>
      </c>
      <c r="C1704" t="s">
        <v>246</v>
      </c>
      <c r="D1704" t="s">
        <v>7998</v>
      </c>
      <c r="E1704" t="s">
        <v>7999</v>
      </c>
      <c r="F1704" t="s">
        <v>8000</v>
      </c>
      <c r="G1704" t="s">
        <v>8001</v>
      </c>
      <c r="H1704">
        <v>1702380</v>
      </c>
      <c r="I1704" t="str">
        <f>HYPERLINK("bbg://screens/bbls%20DD%20X1Q6LCBND582","BBLS DD X1Q6LCBND582")</f>
        <v>BBLS DD X1Q6LCBND582</v>
      </c>
    </row>
    <row r="1705" spans="1:9" x14ac:dyDescent="0.25">
      <c r="A1705" t="s">
        <v>8002</v>
      </c>
      <c r="B1705" t="s">
        <v>8003</v>
      </c>
      <c r="C1705" t="s">
        <v>423</v>
      </c>
      <c r="D1705" t="s">
        <v>8004</v>
      </c>
      <c r="E1705" t="s">
        <v>8005</v>
      </c>
      <c r="F1705" t="s">
        <v>6820</v>
      </c>
      <c r="G1705" t="s">
        <v>8006</v>
      </c>
      <c r="H1705">
        <v>51666503</v>
      </c>
      <c r="I1705" t="str">
        <f>HYPERLINK("bbg://screens/bbls%20DD%20X1Q6LCB71R82","BBLS DD X1Q6LCB71R82")</f>
        <v>BBLS DD X1Q6LCB71R82</v>
      </c>
    </row>
    <row r="1706" spans="1:9" x14ac:dyDescent="0.25">
      <c r="A1706" t="s">
        <v>8007</v>
      </c>
      <c r="B1706" t="s">
        <v>8003</v>
      </c>
      <c r="C1706" t="s">
        <v>4722</v>
      </c>
      <c r="D1706" t="s">
        <v>8004</v>
      </c>
      <c r="E1706" t="s">
        <v>8005</v>
      </c>
      <c r="F1706" t="s">
        <v>6820</v>
      </c>
      <c r="G1706" t="s">
        <v>8008</v>
      </c>
      <c r="H1706">
        <v>9892210</v>
      </c>
      <c r="I1706" t="str">
        <f>HYPERLINK("bbg://screens/bbls%20DD%20X1Q6LCB71R82","BBLS DD X1Q6LCB71R82")</f>
        <v>BBLS DD X1Q6LCB71R82</v>
      </c>
    </row>
    <row r="1707" spans="1:9" x14ac:dyDescent="0.25">
      <c r="A1707" t="s">
        <v>8009</v>
      </c>
      <c r="B1707" t="s">
        <v>8010</v>
      </c>
      <c r="C1707" t="s">
        <v>942</v>
      </c>
      <c r="D1707" t="s">
        <v>7695</v>
      </c>
      <c r="E1707" t="s">
        <v>8011</v>
      </c>
      <c r="F1707" t="s">
        <v>8012</v>
      </c>
      <c r="G1707" t="s">
        <v>8013</v>
      </c>
      <c r="H1707">
        <v>820614</v>
      </c>
      <c r="I1707" t="str">
        <f>HYPERLINK("bbg://screens/bbls%20DD%20X1Q6LCB1HGO2","BBLS DD X1Q6LCB1HGO2")</f>
        <v>BBLS DD X1Q6LCB1HGO2</v>
      </c>
    </row>
    <row r="1708" spans="1:9" x14ac:dyDescent="0.25">
      <c r="A1708" t="s">
        <v>8014</v>
      </c>
      <c r="B1708" t="s">
        <v>8015</v>
      </c>
      <c r="C1708" t="s">
        <v>1062</v>
      </c>
      <c r="D1708" t="s">
        <v>6694</v>
      </c>
      <c r="E1708" t="s">
        <v>8016</v>
      </c>
      <c r="F1708" t="s">
        <v>8017</v>
      </c>
      <c r="G1708" t="s">
        <v>8018</v>
      </c>
      <c r="H1708">
        <v>8021787</v>
      </c>
      <c r="I1708" t="str">
        <f>HYPERLINK("bbg://screens/bbls%20DD%20X1Q6LC9KJ382","BBLS DD X1Q6LC9KJ382")</f>
        <v>BBLS DD X1Q6LC9KJ382</v>
      </c>
    </row>
    <row r="1709" spans="1:9" x14ac:dyDescent="0.25">
      <c r="A1709" t="s">
        <v>8019</v>
      </c>
      <c r="B1709" t="s">
        <v>8020</v>
      </c>
      <c r="C1709" t="s">
        <v>379</v>
      </c>
      <c r="E1709" t="s">
        <v>8021</v>
      </c>
      <c r="F1709" t="s">
        <v>8022</v>
      </c>
      <c r="G1709" t="s">
        <v>8023</v>
      </c>
      <c r="H1709">
        <v>19518777</v>
      </c>
      <c r="I1709" t="str">
        <f>HYPERLINK("bbg://screens/bbls%20DD%20X1Q6LC92NG82","BBLS DD X1Q6LC92NG82")</f>
        <v>BBLS DD X1Q6LC92NG82</v>
      </c>
    </row>
    <row r="1710" spans="1:9" x14ac:dyDescent="0.25">
      <c r="A1710" t="s">
        <v>8024</v>
      </c>
      <c r="B1710" t="s">
        <v>8025</v>
      </c>
      <c r="C1710" t="s">
        <v>786</v>
      </c>
      <c r="F1710" t="s">
        <v>8026</v>
      </c>
      <c r="G1710" t="s">
        <v>8027</v>
      </c>
      <c r="H1710">
        <v>19156388</v>
      </c>
      <c r="I1710" t="str">
        <f>HYPERLINK("bbg://screens/bbls%20DD%20X1Q6LC8GQ1O2","BBLS DD X1Q6LC8GQ1O2")</f>
        <v>BBLS DD X1Q6LC8GQ1O2</v>
      </c>
    </row>
    <row r="1711" spans="1:9" x14ac:dyDescent="0.25">
      <c r="A1711" t="s">
        <v>8028</v>
      </c>
      <c r="B1711" t="s">
        <v>8029</v>
      </c>
      <c r="C1711" t="s">
        <v>621</v>
      </c>
      <c r="D1711" t="s">
        <v>7202</v>
      </c>
      <c r="E1711" t="s">
        <v>8030</v>
      </c>
      <c r="F1711" t="s">
        <v>8031</v>
      </c>
      <c r="G1711" t="s">
        <v>8032</v>
      </c>
      <c r="H1711">
        <v>19452167</v>
      </c>
      <c r="I1711" t="str">
        <f>HYPERLINK("bbg://screens/bbls%20DD%20X1Q6LC83EQO2","BBLS DD X1Q6LC83EQO2")</f>
        <v>BBLS DD X1Q6LC83EQO2</v>
      </c>
    </row>
    <row r="1712" spans="1:9" x14ac:dyDescent="0.25">
      <c r="A1712" t="s">
        <v>8033</v>
      </c>
      <c r="B1712" t="s">
        <v>8034</v>
      </c>
      <c r="C1712" t="s">
        <v>2554</v>
      </c>
      <c r="D1712" t="s">
        <v>7361</v>
      </c>
      <c r="E1712" t="s">
        <v>8035</v>
      </c>
      <c r="F1712" t="s">
        <v>8036</v>
      </c>
      <c r="G1712" t="s">
        <v>8037</v>
      </c>
      <c r="H1712">
        <v>19372902</v>
      </c>
      <c r="I1712" t="str">
        <f>HYPERLINK("bbg://screens/bbls%20DD%20X1Q6LC497EO2","BBLS DD X1Q6LC497EO2")</f>
        <v>BBLS DD X1Q6LC497EO2</v>
      </c>
    </row>
    <row r="1713" spans="1:9" x14ac:dyDescent="0.25">
      <c r="A1713" t="s">
        <v>8038</v>
      </c>
      <c r="B1713" t="s">
        <v>8039</v>
      </c>
      <c r="C1713" t="s">
        <v>59</v>
      </c>
      <c r="D1713" t="s">
        <v>7725</v>
      </c>
      <c r="E1713" t="s">
        <v>8040</v>
      </c>
      <c r="F1713" t="s">
        <v>8041</v>
      </c>
      <c r="G1713" t="s">
        <v>8042</v>
      </c>
      <c r="H1713">
        <v>13187491</v>
      </c>
      <c r="I1713" t="str">
        <f>HYPERLINK("bbg://screens/bbls%20DD%20X1Q6LC3DAJ82","BBLS DD X1Q6LC3DAJ82")</f>
        <v>BBLS DD X1Q6LC3DAJ82</v>
      </c>
    </row>
    <row r="1714" spans="1:9" x14ac:dyDescent="0.25">
      <c r="A1714" t="s">
        <v>8043</v>
      </c>
      <c r="B1714" t="s">
        <v>8039</v>
      </c>
      <c r="C1714" t="s">
        <v>1120</v>
      </c>
      <c r="D1714" t="s">
        <v>7958</v>
      </c>
      <c r="E1714" t="s">
        <v>8044</v>
      </c>
      <c r="F1714" t="s">
        <v>8045</v>
      </c>
      <c r="G1714" t="s">
        <v>8046</v>
      </c>
      <c r="H1714">
        <v>106492</v>
      </c>
      <c r="I1714" t="str">
        <f>HYPERLINK("bbg://screens/bbls%20DD%20X1Q6LC3827O2","BBLS DD X1Q6LC3827O2")</f>
        <v>BBLS DD X1Q6LC3827O2</v>
      </c>
    </row>
    <row r="1715" spans="1:9" x14ac:dyDescent="0.25">
      <c r="A1715" t="s">
        <v>8047</v>
      </c>
      <c r="B1715" t="s">
        <v>8048</v>
      </c>
      <c r="C1715" t="s">
        <v>8049</v>
      </c>
      <c r="D1715" t="s">
        <v>7369</v>
      </c>
      <c r="G1715" t="s">
        <v>8050</v>
      </c>
      <c r="H1715">
        <v>7374899</v>
      </c>
      <c r="I1715" t="str">
        <f>HYPERLINK("bbg://screens/bbls%20DD%20X1Q6LBVI1VO2","BBLS DD X1Q6LBVI1VO2")</f>
        <v>BBLS DD X1Q6LBVI1VO2</v>
      </c>
    </row>
    <row r="1716" spans="1:9" x14ac:dyDescent="0.25">
      <c r="A1716" t="s">
        <v>8051</v>
      </c>
      <c r="B1716" t="s">
        <v>8052</v>
      </c>
      <c r="C1716" t="s">
        <v>7413</v>
      </c>
      <c r="D1716" t="s">
        <v>7548</v>
      </c>
      <c r="E1716" t="s">
        <v>8053</v>
      </c>
      <c r="F1716" t="s">
        <v>8054</v>
      </c>
      <c r="G1716" t="s">
        <v>8055</v>
      </c>
      <c r="H1716">
        <v>19268847</v>
      </c>
      <c r="I1716" t="str">
        <f>HYPERLINK("bbg://screens/bbls%20DD%20X1Q6LBV7CQO2","BBLS DD X1Q6LBV7CQO2")</f>
        <v>BBLS DD X1Q6LBV7CQO2</v>
      </c>
    </row>
    <row r="1717" spans="1:9" x14ac:dyDescent="0.25">
      <c r="A1717" t="s">
        <v>8056</v>
      </c>
      <c r="B1717" t="s">
        <v>8057</v>
      </c>
      <c r="C1717" t="s">
        <v>3742</v>
      </c>
      <c r="D1717" t="s">
        <v>4127</v>
      </c>
      <c r="E1717" t="s">
        <v>8058</v>
      </c>
      <c r="F1717" t="s">
        <v>8059</v>
      </c>
      <c r="G1717" t="s">
        <v>8060</v>
      </c>
      <c r="H1717">
        <v>965145</v>
      </c>
      <c r="I1717" t="str">
        <f>HYPERLINK("bbg://screens/bbls%20DD%20X1Q6LBU4L8O2","BBLS DD X1Q6LBU4L8O2")</f>
        <v>BBLS DD X1Q6LBU4L8O2</v>
      </c>
    </row>
    <row r="1718" spans="1:9" x14ac:dyDescent="0.25">
      <c r="A1718" t="s">
        <v>8061</v>
      </c>
      <c r="B1718" t="s">
        <v>8062</v>
      </c>
      <c r="C1718" t="s">
        <v>1560</v>
      </c>
      <c r="D1718" t="s">
        <v>8063</v>
      </c>
      <c r="E1718" t="s">
        <v>8064</v>
      </c>
      <c r="F1718" t="s">
        <v>8065</v>
      </c>
      <c r="G1718" t="s">
        <v>8066</v>
      </c>
      <c r="H1718">
        <v>19192303</v>
      </c>
      <c r="I1718" t="str">
        <f>HYPERLINK("bbg://screens/bbls%20DD%20X1Q6LBQIMH82","BBLS DD X1Q6LBQIMH82")</f>
        <v>BBLS DD X1Q6LBQIMH82</v>
      </c>
    </row>
    <row r="1719" spans="1:9" x14ac:dyDescent="0.25">
      <c r="A1719" t="s">
        <v>8067</v>
      </c>
      <c r="B1719" t="s">
        <v>8068</v>
      </c>
      <c r="C1719" t="s">
        <v>1120</v>
      </c>
      <c r="E1719" t="s">
        <v>8069</v>
      </c>
      <c r="F1719" t="s">
        <v>8070</v>
      </c>
      <c r="G1719" t="s">
        <v>8071</v>
      </c>
      <c r="H1719">
        <v>9227124</v>
      </c>
      <c r="I1719" t="str">
        <f>HYPERLINK("bbg://screens/bbls%20DD%20X1Q6LBQ2EHO2","BBLS DD X1Q6LBQ2EHO2")</f>
        <v>BBLS DD X1Q6LBQ2EHO2</v>
      </c>
    </row>
    <row r="1720" spans="1:9" x14ac:dyDescent="0.25">
      <c r="A1720" t="s">
        <v>8072</v>
      </c>
      <c r="B1720" t="s">
        <v>8073</v>
      </c>
      <c r="C1720" t="s">
        <v>515</v>
      </c>
      <c r="D1720" t="s">
        <v>6454</v>
      </c>
      <c r="E1720" t="s">
        <v>8074</v>
      </c>
      <c r="F1720" t="s">
        <v>8075</v>
      </c>
      <c r="G1720" t="s">
        <v>8076</v>
      </c>
      <c r="H1720">
        <v>11226987</v>
      </c>
      <c r="I1720" t="str">
        <f>HYPERLINK("bbg://screens/bbls%20DD%20X1Q6N1C1GV82","BBLS DD X1Q6N1C1GV82")</f>
        <v>BBLS DD X1Q6N1C1GV82</v>
      </c>
    </row>
    <row r="1721" spans="1:9" x14ac:dyDescent="0.25">
      <c r="A1721" t="s">
        <v>8077</v>
      </c>
      <c r="B1721" t="s">
        <v>8078</v>
      </c>
      <c r="C1721" t="s">
        <v>18</v>
      </c>
      <c r="D1721" t="s">
        <v>7283</v>
      </c>
      <c r="E1721" t="s">
        <v>8079</v>
      </c>
      <c r="F1721" t="s">
        <v>8080</v>
      </c>
      <c r="G1721" t="s">
        <v>8081</v>
      </c>
      <c r="H1721">
        <v>9729241</v>
      </c>
      <c r="I1721" t="str">
        <f>HYPERLINK("bbg://screens/bbls%20DD%20X1Q6LBMSBTO2","BBLS DD X1Q6LBMSBTO2")</f>
        <v>BBLS DD X1Q6LBMSBTO2</v>
      </c>
    </row>
    <row r="1722" spans="1:9" x14ac:dyDescent="0.25">
      <c r="A1722" t="s">
        <v>8082</v>
      </c>
      <c r="B1722" t="s">
        <v>8083</v>
      </c>
      <c r="C1722" t="s">
        <v>7312</v>
      </c>
      <c r="D1722" t="s">
        <v>7902</v>
      </c>
      <c r="E1722" t="s">
        <v>8084</v>
      </c>
      <c r="F1722" t="s">
        <v>8085</v>
      </c>
      <c r="G1722" t="s">
        <v>8086</v>
      </c>
      <c r="H1722">
        <v>19136444</v>
      </c>
      <c r="I1722" t="str">
        <f>HYPERLINK("bbg://screens/bbls%20DD%20X1Q6LBKUII82","BBLS DD X1Q6LBKUII82")</f>
        <v>BBLS DD X1Q6LBKUII82</v>
      </c>
    </row>
    <row r="1723" spans="1:9" x14ac:dyDescent="0.25">
      <c r="A1723" t="s">
        <v>8087</v>
      </c>
      <c r="B1723" t="s">
        <v>8083</v>
      </c>
      <c r="C1723" t="s">
        <v>448</v>
      </c>
      <c r="G1723" t="s">
        <v>8088</v>
      </c>
      <c r="H1723">
        <v>19135964</v>
      </c>
      <c r="I1723" t="str">
        <f>HYPERLINK("bbg://screens/bbls%20DD%20X1Q6LBL539O2","BBLS DD X1Q6LBL539O2")</f>
        <v>BBLS DD X1Q6LBL539O2</v>
      </c>
    </row>
    <row r="1724" spans="1:9" x14ac:dyDescent="0.25">
      <c r="A1724" t="s">
        <v>8089</v>
      </c>
      <c r="B1724" t="s">
        <v>8083</v>
      </c>
      <c r="C1724" t="s">
        <v>128</v>
      </c>
      <c r="D1724" t="s">
        <v>8090</v>
      </c>
      <c r="E1724" t="s">
        <v>8091</v>
      </c>
      <c r="F1724" t="s">
        <v>8092</v>
      </c>
      <c r="G1724" t="s">
        <v>8093</v>
      </c>
      <c r="H1724">
        <v>19135940</v>
      </c>
      <c r="I1724" t="str">
        <f>HYPERLINK("bbg://screens/bbls%20DD%20X1Q6LBL4TC82","BBLS DD X1Q6LBL4TC82")</f>
        <v>BBLS DD X1Q6LBL4TC82</v>
      </c>
    </row>
    <row r="1725" spans="1:9" x14ac:dyDescent="0.25">
      <c r="A1725" t="s">
        <v>8094</v>
      </c>
      <c r="B1725" t="s">
        <v>8095</v>
      </c>
      <c r="C1725" t="s">
        <v>769</v>
      </c>
      <c r="D1725" t="s">
        <v>5513</v>
      </c>
      <c r="E1725" t="s">
        <v>8096</v>
      </c>
      <c r="F1725" t="s">
        <v>8097</v>
      </c>
      <c r="G1725" t="s">
        <v>8098</v>
      </c>
      <c r="H1725">
        <v>11347320</v>
      </c>
      <c r="I1725" t="str">
        <f>HYPERLINK("bbg://screens/bbls%20DD%20X1Q6LBIMPUO2","BBLS DD X1Q6LBIMPUO2")</f>
        <v>BBLS DD X1Q6LBIMPUO2</v>
      </c>
    </row>
    <row r="1726" spans="1:9" x14ac:dyDescent="0.25">
      <c r="A1726" t="s">
        <v>8099</v>
      </c>
      <c r="B1726" t="s">
        <v>8100</v>
      </c>
      <c r="C1726" t="s">
        <v>4250</v>
      </c>
      <c r="D1726" t="s">
        <v>6930</v>
      </c>
      <c r="E1726" t="s">
        <v>8101</v>
      </c>
      <c r="F1726" t="s">
        <v>8102</v>
      </c>
      <c r="G1726" t="s">
        <v>8103</v>
      </c>
      <c r="H1726">
        <v>11100591</v>
      </c>
      <c r="I1726" t="str">
        <f>HYPERLINK("bbg://screens/bbls%20DD%20X1Q6LBGU6T82","BBLS DD X1Q6LBGU6T82")</f>
        <v>BBLS DD X1Q6LBGU6T82</v>
      </c>
    </row>
    <row r="1727" spans="1:9" x14ac:dyDescent="0.25">
      <c r="A1727" t="s">
        <v>8104</v>
      </c>
      <c r="B1727" t="s">
        <v>8105</v>
      </c>
      <c r="C1727" t="s">
        <v>5654</v>
      </c>
      <c r="D1727" t="s">
        <v>6587</v>
      </c>
      <c r="E1727" t="s">
        <v>8106</v>
      </c>
      <c r="F1727" t="s">
        <v>8107</v>
      </c>
      <c r="G1727" t="s">
        <v>8108</v>
      </c>
      <c r="H1727">
        <v>9595488</v>
      </c>
      <c r="I1727" t="str">
        <f>HYPERLINK("bbg://screens/bbls%20DD%20X1Q6LCDVGP82","BBLS DD X1Q6LCDVGP82")</f>
        <v>BBLS DD X1Q6LCDVGP82</v>
      </c>
    </row>
    <row r="1728" spans="1:9" x14ac:dyDescent="0.25">
      <c r="A1728" t="s">
        <v>8109</v>
      </c>
      <c r="B1728" t="s">
        <v>8110</v>
      </c>
      <c r="C1728" t="s">
        <v>5925</v>
      </c>
      <c r="D1728" t="s">
        <v>7817</v>
      </c>
      <c r="E1728" t="s">
        <v>8111</v>
      </c>
      <c r="F1728" t="s">
        <v>8112</v>
      </c>
      <c r="G1728" t="s">
        <v>8113</v>
      </c>
      <c r="H1728">
        <v>313702</v>
      </c>
      <c r="I1728" t="str">
        <f>HYPERLINK("bbg://screens/bbls%20DD%20X1Q6LBE1AT82","BBLS DD X1Q6LBE1AT82")</f>
        <v>BBLS DD X1Q6LBE1AT82</v>
      </c>
    </row>
    <row r="1729" spans="1:9" x14ac:dyDescent="0.25">
      <c r="A1729" t="s">
        <v>8114</v>
      </c>
      <c r="B1729" t="s">
        <v>8110</v>
      </c>
      <c r="C1729" t="s">
        <v>7114</v>
      </c>
      <c r="D1729" t="s">
        <v>7817</v>
      </c>
      <c r="E1729" t="s">
        <v>8115</v>
      </c>
      <c r="F1729" t="s">
        <v>8116</v>
      </c>
      <c r="G1729" t="s">
        <v>8117</v>
      </c>
      <c r="H1729">
        <v>27544554</v>
      </c>
      <c r="I1729" t="str">
        <f>HYPERLINK("bbg://screens/bbls%20DD%20X1Q6LBE1AT82","BBLS DD X1Q6LBE1AT82")</f>
        <v>BBLS DD X1Q6LBE1AT82</v>
      </c>
    </row>
    <row r="1730" spans="1:9" x14ac:dyDescent="0.25">
      <c r="A1730" t="s">
        <v>8118</v>
      </c>
      <c r="B1730" t="s">
        <v>8119</v>
      </c>
      <c r="C1730" t="s">
        <v>353</v>
      </c>
      <c r="D1730" t="s">
        <v>7399</v>
      </c>
      <c r="E1730" t="s">
        <v>8120</v>
      </c>
      <c r="F1730" t="s">
        <v>8121</v>
      </c>
      <c r="G1730" t="s">
        <v>8122</v>
      </c>
      <c r="H1730">
        <v>19079206</v>
      </c>
      <c r="I1730" t="str">
        <f>HYPERLINK("bbg://screens/bbls%20DD%20X1Q6LBCV3T82","BBLS DD X1Q6LBCV3T82")</f>
        <v>BBLS DD X1Q6LBCV3T82</v>
      </c>
    </row>
    <row r="1731" spans="1:9" x14ac:dyDescent="0.25">
      <c r="A1731" t="s">
        <v>8123</v>
      </c>
      <c r="B1731" t="s">
        <v>8119</v>
      </c>
      <c r="C1731" t="s">
        <v>1120</v>
      </c>
      <c r="D1731" t="s">
        <v>7109</v>
      </c>
      <c r="E1731" t="s">
        <v>8124</v>
      </c>
      <c r="F1731" t="s">
        <v>8125</v>
      </c>
      <c r="G1731" t="s">
        <v>8126</v>
      </c>
      <c r="H1731">
        <v>194048</v>
      </c>
      <c r="I1731" t="str">
        <f>HYPERLINK("bbg://screens/bbls%20DD%20X1Q6LBCQTG82","BBLS DD X1Q6LBCQTG82")</f>
        <v>BBLS DD X1Q6LBCQTG82</v>
      </c>
    </row>
    <row r="1732" spans="1:9" x14ac:dyDescent="0.25">
      <c r="A1732" t="s">
        <v>8127</v>
      </c>
      <c r="B1732" t="s">
        <v>8128</v>
      </c>
      <c r="C1732" t="s">
        <v>8129</v>
      </c>
      <c r="G1732" t="s">
        <v>8130</v>
      </c>
      <c r="H1732">
        <v>7362545</v>
      </c>
      <c r="I1732" t="str">
        <f>HYPERLINK("bbg://screens/bbls%20DD%20X1Q6LBBJ8182","BBLS DD X1Q6LBBJ8182")</f>
        <v>BBLS DD X1Q6LBBJ8182</v>
      </c>
    </row>
    <row r="1733" spans="1:9" x14ac:dyDescent="0.25">
      <c r="A1733" t="s">
        <v>8131</v>
      </c>
      <c r="B1733" t="s">
        <v>8132</v>
      </c>
      <c r="C1733" t="s">
        <v>8133</v>
      </c>
      <c r="D1733" t="s">
        <v>7522</v>
      </c>
      <c r="E1733" t="s">
        <v>8134</v>
      </c>
      <c r="F1733" t="s">
        <v>8135</v>
      </c>
      <c r="G1733" t="s">
        <v>8136</v>
      </c>
      <c r="H1733">
        <v>9932038</v>
      </c>
      <c r="I1733" t="str">
        <f>HYPERLINK("bbg://screens/bbls%20DD%20X1Q6LB901HO2","BBLS DD X1Q6LB901HO2")</f>
        <v>BBLS DD X1Q6LB901HO2</v>
      </c>
    </row>
    <row r="1734" spans="1:9" x14ac:dyDescent="0.25">
      <c r="A1734" t="s">
        <v>8137</v>
      </c>
      <c r="B1734" t="s">
        <v>8138</v>
      </c>
      <c r="C1734" t="s">
        <v>786</v>
      </c>
      <c r="E1734" t="s">
        <v>8139</v>
      </c>
      <c r="F1734" t="s">
        <v>8140</v>
      </c>
      <c r="G1734" t="s">
        <v>8141</v>
      </c>
      <c r="H1734">
        <v>18848070</v>
      </c>
      <c r="I1734" t="str">
        <f>HYPERLINK("bbg://screens/bbls%20DD%20X1Q6LB30D982","BBLS DD X1Q6LB30D982")</f>
        <v>BBLS DD X1Q6LB30D982</v>
      </c>
    </row>
    <row r="1735" spans="1:9" x14ac:dyDescent="0.25">
      <c r="A1735" t="s">
        <v>8142</v>
      </c>
      <c r="B1735" t="s">
        <v>8143</v>
      </c>
      <c r="C1735" t="s">
        <v>246</v>
      </c>
      <c r="D1735" t="s">
        <v>8144</v>
      </c>
      <c r="E1735" t="s">
        <v>8145</v>
      </c>
      <c r="F1735" t="s">
        <v>8146</v>
      </c>
      <c r="G1735" t="s">
        <v>8147</v>
      </c>
      <c r="H1735">
        <v>8061571</v>
      </c>
      <c r="I1735" t="str">
        <f>HYPERLINK("bbg://screens/bbls%20DD%20X1Q6LB277TO2","BBLS DD X1Q6LB277TO2")</f>
        <v>BBLS DD X1Q6LB277TO2</v>
      </c>
    </row>
    <row r="1736" spans="1:9" x14ac:dyDescent="0.25">
      <c r="A1736" t="s">
        <v>8148</v>
      </c>
      <c r="B1736" t="s">
        <v>8143</v>
      </c>
      <c r="C1736" t="s">
        <v>169</v>
      </c>
      <c r="D1736" t="s">
        <v>8149</v>
      </c>
      <c r="E1736" t="s">
        <v>8150</v>
      </c>
      <c r="F1736" t="s">
        <v>5684</v>
      </c>
      <c r="G1736" t="s">
        <v>8151</v>
      </c>
      <c r="H1736">
        <v>23470149</v>
      </c>
      <c r="I1736" t="str">
        <f>HYPERLINK("bbg://screens/bbls%20DD%20X1Q6LB14L7O2","BBLS DD X1Q6LB14L7O2")</f>
        <v>BBLS DD X1Q6LB14L7O2</v>
      </c>
    </row>
    <row r="1737" spans="1:9" x14ac:dyDescent="0.25">
      <c r="A1737" t="s">
        <v>8152</v>
      </c>
      <c r="B1737" t="s">
        <v>8143</v>
      </c>
      <c r="C1737" t="s">
        <v>2467</v>
      </c>
      <c r="D1737" t="s">
        <v>7450</v>
      </c>
      <c r="E1737" t="s">
        <v>2555</v>
      </c>
      <c r="F1737" t="s">
        <v>8153</v>
      </c>
      <c r="G1737" t="s">
        <v>8154</v>
      </c>
      <c r="H1737">
        <v>7009887</v>
      </c>
      <c r="I1737" t="str">
        <f>HYPERLINK("bbg://screens/bbls%20DD%20X1Q6LB29MP82","BBLS DD X1Q6LB29MP82")</f>
        <v>BBLS DD X1Q6LB29MP82</v>
      </c>
    </row>
    <row r="1738" spans="1:9" x14ac:dyDescent="0.25">
      <c r="A1738" t="s">
        <v>8155</v>
      </c>
      <c r="B1738" t="s">
        <v>8156</v>
      </c>
      <c r="C1738" t="s">
        <v>4036</v>
      </c>
      <c r="D1738" t="s">
        <v>7859</v>
      </c>
      <c r="E1738" t="s">
        <v>8157</v>
      </c>
      <c r="F1738" t="s">
        <v>8158</v>
      </c>
      <c r="G1738" t="s">
        <v>8159</v>
      </c>
      <c r="H1738">
        <v>20756325</v>
      </c>
      <c r="I1738" t="str">
        <f>HYPERLINK("bbg://screens/bbls%20DD%20X1Q6LB0KTN82","BBLS DD X1Q6LB0KTN82")</f>
        <v>BBLS DD X1Q6LB0KTN82</v>
      </c>
    </row>
    <row r="1739" spans="1:9" x14ac:dyDescent="0.25">
      <c r="A1739" t="s">
        <v>8160</v>
      </c>
      <c r="B1739" t="s">
        <v>8161</v>
      </c>
      <c r="C1739" t="s">
        <v>515</v>
      </c>
      <c r="D1739" t="s">
        <v>7178</v>
      </c>
      <c r="E1739" t="s">
        <v>8162</v>
      </c>
      <c r="F1739" t="s">
        <v>8163</v>
      </c>
      <c r="G1739" t="s">
        <v>8164</v>
      </c>
      <c r="H1739">
        <v>18789057</v>
      </c>
      <c r="I1739" t="str">
        <f>HYPERLINK("bbg://screens/bbls%20DD%20X1Q6LB03GO82","BBLS DD X1Q6LB03GO82")</f>
        <v>BBLS DD X1Q6LB03GO82</v>
      </c>
    </row>
    <row r="1740" spans="1:9" x14ac:dyDescent="0.25">
      <c r="A1740" t="s">
        <v>8165</v>
      </c>
      <c r="B1740" t="s">
        <v>8166</v>
      </c>
      <c r="C1740" t="s">
        <v>515</v>
      </c>
      <c r="E1740" t="s">
        <v>8167</v>
      </c>
      <c r="F1740" t="s">
        <v>8168</v>
      </c>
      <c r="G1740" t="s">
        <v>8169</v>
      </c>
      <c r="H1740">
        <v>18761064</v>
      </c>
      <c r="I1740" t="str">
        <f>HYPERLINK("bbg://screens/bbls%20DD%20X1Q6LB2VLTO2","BBLS DD X1Q6LB2VLTO2")</f>
        <v>BBLS DD X1Q6LB2VLTO2</v>
      </c>
    </row>
    <row r="1741" spans="1:9" x14ac:dyDescent="0.25">
      <c r="A1741" t="s">
        <v>8170</v>
      </c>
      <c r="B1741" t="s">
        <v>8171</v>
      </c>
      <c r="C1741" t="s">
        <v>515</v>
      </c>
      <c r="D1741" t="s">
        <v>8172</v>
      </c>
      <c r="E1741" t="s">
        <v>8173</v>
      </c>
      <c r="F1741" t="s">
        <v>8174</v>
      </c>
      <c r="G1741" t="s">
        <v>8175</v>
      </c>
      <c r="H1741">
        <v>16295619</v>
      </c>
      <c r="I1741" t="str">
        <f>HYPERLINK("bbg://screens/bbls%20DD%20X1Q6LASCGFO2","BBLS DD X1Q6LASCGFO2")</f>
        <v>BBLS DD X1Q6LASCGFO2</v>
      </c>
    </row>
    <row r="1742" spans="1:9" x14ac:dyDescent="0.25">
      <c r="A1742" t="s">
        <v>8176</v>
      </c>
      <c r="B1742" t="s">
        <v>8177</v>
      </c>
      <c r="C1742" t="s">
        <v>689</v>
      </c>
      <c r="D1742" t="s">
        <v>7782</v>
      </c>
      <c r="E1742" t="s">
        <v>8178</v>
      </c>
      <c r="F1742" t="s">
        <v>8179</v>
      </c>
      <c r="G1742" t="s">
        <v>8180</v>
      </c>
      <c r="H1742">
        <v>18690015</v>
      </c>
      <c r="I1742" t="str">
        <f>HYPERLINK("bbg://screens/bbls%20DD%20X1Q6LARUCG82","BBLS DD X1Q6LARUCG82")</f>
        <v>BBLS DD X1Q6LARUCG82</v>
      </c>
    </row>
    <row r="1743" spans="1:9" x14ac:dyDescent="0.25">
      <c r="A1743" t="s">
        <v>8181</v>
      </c>
      <c r="B1743" t="s">
        <v>8182</v>
      </c>
      <c r="C1743" t="s">
        <v>7940</v>
      </c>
      <c r="E1743" t="s">
        <v>2086</v>
      </c>
      <c r="F1743" t="s">
        <v>8183</v>
      </c>
      <c r="G1743" t="s">
        <v>8184</v>
      </c>
      <c r="H1743">
        <v>18647537</v>
      </c>
      <c r="I1743" t="str">
        <f>HYPERLINK("bbg://screens/bbls%20DD%20X1Q6LAOO21O2","BBLS DD X1Q6LAOO21O2")</f>
        <v>BBLS DD X1Q6LAOO21O2</v>
      </c>
    </row>
    <row r="1744" spans="1:9" x14ac:dyDescent="0.25">
      <c r="A1744" t="s">
        <v>8185</v>
      </c>
      <c r="B1744" t="s">
        <v>8186</v>
      </c>
      <c r="C1744" t="s">
        <v>89</v>
      </c>
      <c r="D1744" t="s">
        <v>7084</v>
      </c>
      <c r="E1744" t="s">
        <v>8187</v>
      </c>
      <c r="F1744" t="s">
        <v>8188</v>
      </c>
      <c r="G1744" t="s">
        <v>8189</v>
      </c>
      <c r="H1744">
        <v>9863256</v>
      </c>
      <c r="I1744" t="str">
        <f>HYPERLINK("bbg://screens/bbls%20DD%20X1Q6LANTJO82","BBLS DD X1Q6LANTJO82")</f>
        <v>BBLS DD X1Q6LANTJO82</v>
      </c>
    </row>
    <row r="1745" spans="1:9" x14ac:dyDescent="0.25">
      <c r="A1745" t="s">
        <v>8190</v>
      </c>
      <c r="B1745" t="s">
        <v>8186</v>
      </c>
      <c r="C1745" t="s">
        <v>5300</v>
      </c>
      <c r="D1745" t="s">
        <v>8191</v>
      </c>
      <c r="E1745" t="s">
        <v>8192</v>
      </c>
      <c r="F1745" t="s">
        <v>8193</v>
      </c>
      <c r="G1745" t="s">
        <v>8194</v>
      </c>
      <c r="H1745">
        <v>132233</v>
      </c>
      <c r="I1745" t="str">
        <f>HYPERLINK("bbg://screens/bbls%20DD%20X1Q6LANN8282","BBLS DD X1Q6LANN8282")</f>
        <v>BBLS DD X1Q6LANN8282</v>
      </c>
    </row>
    <row r="1746" spans="1:9" x14ac:dyDescent="0.25">
      <c r="A1746" t="s">
        <v>8195</v>
      </c>
      <c r="B1746" t="s">
        <v>8196</v>
      </c>
      <c r="C1746" t="s">
        <v>515</v>
      </c>
      <c r="E1746" t="s">
        <v>8197</v>
      </c>
      <c r="F1746" t="s">
        <v>8198</v>
      </c>
      <c r="G1746" t="s">
        <v>8199</v>
      </c>
      <c r="H1746">
        <v>18538935</v>
      </c>
      <c r="I1746" t="str">
        <f>HYPERLINK("bbg://screens/bbls%20DD%20X1Q6LAJRMLO2","BBLS DD X1Q6LAJRMLO2")</f>
        <v>BBLS DD X1Q6LAJRMLO2</v>
      </c>
    </row>
    <row r="1747" spans="1:9" x14ac:dyDescent="0.25">
      <c r="A1747" t="s">
        <v>8200</v>
      </c>
      <c r="B1747" t="s">
        <v>8196</v>
      </c>
      <c r="C1747" t="s">
        <v>3491</v>
      </c>
      <c r="D1747" t="s">
        <v>7813</v>
      </c>
      <c r="E1747" t="s">
        <v>8201</v>
      </c>
      <c r="F1747" t="s">
        <v>8202</v>
      </c>
      <c r="G1747" t="s">
        <v>8203</v>
      </c>
      <c r="H1747">
        <v>18539668</v>
      </c>
      <c r="I1747" t="str">
        <f>HYPERLINK("bbg://screens/bbls%20DD%20X1Q6LAJM4V82","BBLS DD X1Q6LAJM4V82")</f>
        <v>BBLS DD X1Q6LAJM4V82</v>
      </c>
    </row>
    <row r="1748" spans="1:9" x14ac:dyDescent="0.25">
      <c r="A1748" t="s">
        <v>8204</v>
      </c>
      <c r="B1748" t="s">
        <v>8205</v>
      </c>
      <c r="C1748" t="s">
        <v>2769</v>
      </c>
      <c r="D1748" t="s">
        <v>8206</v>
      </c>
      <c r="E1748" t="s">
        <v>8207</v>
      </c>
      <c r="F1748" t="s">
        <v>8208</v>
      </c>
      <c r="G1748" t="s">
        <v>8209</v>
      </c>
      <c r="H1748">
        <v>21024015</v>
      </c>
      <c r="I1748" t="str">
        <f>HYPERLINK("bbg://screens/bbls%20DD%20X1Q6LAI8U8O2","BBLS DD X1Q6LAI8U8O2")</f>
        <v>BBLS DD X1Q6LAI8U8O2</v>
      </c>
    </row>
    <row r="1749" spans="1:9" x14ac:dyDescent="0.25">
      <c r="A1749" t="s">
        <v>8210</v>
      </c>
      <c r="B1749" t="s">
        <v>8211</v>
      </c>
      <c r="C1749" t="s">
        <v>8212</v>
      </c>
      <c r="D1749" t="s">
        <v>8078</v>
      </c>
      <c r="E1749" t="s">
        <v>8213</v>
      </c>
      <c r="F1749" t="s">
        <v>8214</v>
      </c>
      <c r="G1749" t="s">
        <v>8215</v>
      </c>
      <c r="H1749">
        <v>8846840</v>
      </c>
      <c r="I1749" t="str">
        <f>HYPERLINK("bbg://screens/bbls%20DD%20X1Q6LAH2Q682","BBLS DD X1Q6LAH2Q682")</f>
        <v>BBLS DD X1Q6LAH2Q682</v>
      </c>
    </row>
    <row r="1750" spans="1:9" x14ac:dyDescent="0.25">
      <c r="A1750" t="s">
        <v>8216</v>
      </c>
      <c r="B1750" t="s">
        <v>8211</v>
      </c>
      <c r="C1750" t="s">
        <v>6224</v>
      </c>
      <c r="D1750" t="s">
        <v>8119</v>
      </c>
      <c r="E1750" t="s">
        <v>8217</v>
      </c>
      <c r="F1750" t="s">
        <v>8218</v>
      </c>
      <c r="G1750" t="s">
        <v>8219</v>
      </c>
      <c r="H1750">
        <v>10572195</v>
      </c>
      <c r="I1750" t="str">
        <f>HYPERLINK("bbg://screens/bbls%20DD%20X1Q6LAHLML82","BBLS DD X1Q6LAHLML82")</f>
        <v>BBLS DD X1Q6LAHLML82</v>
      </c>
    </row>
    <row r="1751" spans="1:9" x14ac:dyDescent="0.25">
      <c r="A1751" t="s">
        <v>8220</v>
      </c>
      <c r="B1751" t="s">
        <v>8221</v>
      </c>
      <c r="C1751" t="s">
        <v>5289</v>
      </c>
      <c r="D1751" t="s">
        <v>8222</v>
      </c>
      <c r="E1751" t="s">
        <v>8223</v>
      </c>
      <c r="F1751" t="s">
        <v>8224</v>
      </c>
      <c r="G1751" t="s">
        <v>8225</v>
      </c>
      <c r="H1751">
        <v>13878403</v>
      </c>
      <c r="I1751" t="str">
        <f>HYPERLINK("bbg://screens/bbls%20DD%20X1Q6LAECNL82","BBLS DD X1Q6LAECNL82")</f>
        <v>BBLS DD X1Q6LAECNL82</v>
      </c>
    </row>
    <row r="1752" spans="1:9" x14ac:dyDescent="0.25">
      <c r="A1752" t="s">
        <v>8226</v>
      </c>
      <c r="B1752" t="s">
        <v>8227</v>
      </c>
      <c r="C1752" t="s">
        <v>379</v>
      </c>
      <c r="F1752" t="s">
        <v>6300</v>
      </c>
      <c r="G1752" t="s">
        <v>8228</v>
      </c>
      <c r="H1752">
        <v>48780094</v>
      </c>
      <c r="I1752" t="str">
        <f>HYPERLINK("bbg://screens/bbls%20DD%20X1Q6LADVV7O2","BBLS DD X1Q6LADVV7O2")</f>
        <v>BBLS DD X1Q6LADVV7O2</v>
      </c>
    </row>
    <row r="1753" spans="1:9" x14ac:dyDescent="0.25">
      <c r="A1753" t="s">
        <v>8229</v>
      </c>
      <c r="B1753" t="s">
        <v>8230</v>
      </c>
      <c r="C1753" t="s">
        <v>589</v>
      </c>
      <c r="D1753" t="s">
        <v>7974</v>
      </c>
      <c r="E1753" t="s">
        <v>8231</v>
      </c>
      <c r="F1753" t="s">
        <v>8232</v>
      </c>
      <c r="G1753" t="s">
        <v>8233</v>
      </c>
      <c r="H1753">
        <v>20116889</v>
      </c>
      <c r="I1753" t="str">
        <f>HYPERLINK("bbg://screens/bbls%20DD%20X1Q6LADK3O82","BBLS DD X1Q6LADK3O82")</f>
        <v>BBLS DD X1Q6LADK3O82</v>
      </c>
    </row>
    <row r="1754" spans="1:9" x14ac:dyDescent="0.25">
      <c r="A1754" t="s">
        <v>8234</v>
      </c>
      <c r="B1754" t="s">
        <v>8235</v>
      </c>
      <c r="C1754" t="s">
        <v>8236</v>
      </c>
      <c r="E1754" t="s">
        <v>2062</v>
      </c>
      <c r="F1754" t="s">
        <v>851</v>
      </c>
      <c r="G1754" t="s">
        <v>8237</v>
      </c>
      <c r="H1754">
        <v>313745</v>
      </c>
      <c r="I1754" t="str">
        <f>HYPERLINK("bbg://screens/bbls%20DD%20X1Q6LAA3HMO2","BBLS DD X1Q6LAA3HMO2")</f>
        <v>BBLS DD X1Q6LAA3HMO2</v>
      </c>
    </row>
    <row r="1755" spans="1:9" x14ac:dyDescent="0.25">
      <c r="A1755" t="s">
        <v>8238</v>
      </c>
      <c r="B1755" t="s">
        <v>8239</v>
      </c>
      <c r="C1755" t="s">
        <v>5508</v>
      </c>
      <c r="D1755" t="s">
        <v>8240</v>
      </c>
      <c r="E1755" t="s">
        <v>8241</v>
      </c>
      <c r="F1755" t="s">
        <v>8242</v>
      </c>
      <c r="G1755" t="s">
        <v>8243</v>
      </c>
      <c r="H1755">
        <v>29494907</v>
      </c>
      <c r="I1755" t="str">
        <f>HYPERLINK("bbg://screens/bbls%20DD%20X1Q6LA6EJ2O2","BBLS DD X1Q6LA6EJ2O2")</f>
        <v>BBLS DD X1Q6LA6EJ2O2</v>
      </c>
    </row>
    <row r="1756" spans="1:9" x14ac:dyDescent="0.25">
      <c r="A1756" t="s">
        <v>8244</v>
      </c>
      <c r="B1756" t="s">
        <v>8245</v>
      </c>
      <c r="C1756" t="s">
        <v>7121</v>
      </c>
      <c r="D1756" t="s">
        <v>8246</v>
      </c>
      <c r="E1756" t="s">
        <v>8247</v>
      </c>
      <c r="F1756" t="s">
        <v>8248</v>
      </c>
      <c r="G1756" t="s">
        <v>8249</v>
      </c>
      <c r="H1756">
        <v>103971</v>
      </c>
      <c r="I1756" t="str">
        <f>HYPERLINK("bbg://screens/bbls%20DD%20X1Q6LA32I982","BBLS DD X1Q6LA32I982")</f>
        <v>BBLS DD X1Q6LA32I982</v>
      </c>
    </row>
    <row r="1757" spans="1:9" x14ac:dyDescent="0.25">
      <c r="A1757" t="s">
        <v>8250</v>
      </c>
      <c r="B1757" t="s">
        <v>8245</v>
      </c>
      <c r="C1757" t="s">
        <v>379</v>
      </c>
      <c r="D1757" t="s">
        <v>7913</v>
      </c>
      <c r="E1757" t="s">
        <v>8251</v>
      </c>
      <c r="F1757" t="s">
        <v>8252</v>
      </c>
      <c r="G1757" t="s">
        <v>8253</v>
      </c>
      <c r="H1757">
        <v>17048976</v>
      </c>
      <c r="I1757" t="str">
        <f>HYPERLINK("bbg://screens/bbls%20DD%20X1Q6LA32Q3O2","BBLS DD X1Q6LA32Q3O2")</f>
        <v>BBLS DD X1Q6LA32Q3O2</v>
      </c>
    </row>
    <row r="1758" spans="1:9" x14ac:dyDescent="0.25">
      <c r="A1758" t="s">
        <v>8254</v>
      </c>
      <c r="B1758" t="s">
        <v>8245</v>
      </c>
      <c r="C1758" t="s">
        <v>1387</v>
      </c>
      <c r="D1758" t="s">
        <v>8166</v>
      </c>
      <c r="E1758" t="s">
        <v>8255</v>
      </c>
      <c r="F1758" t="s">
        <v>8256</v>
      </c>
      <c r="G1758" t="s">
        <v>8257</v>
      </c>
      <c r="H1758">
        <v>348425</v>
      </c>
      <c r="I1758" t="str">
        <f>HYPERLINK("bbg://screens/bbls%20DD%20X1Q6LA2Q5282","BBLS DD X1Q6LA2Q5282")</f>
        <v>BBLS DD X1Q6LA2Q5282</v>
      </c>
    </row>
    <row r="1759" spans="1:9" x14ac:dyDescent="0.25">
      <c r="A1759" t="s">
        <v>8258</v>
      </c>
      <c r="B1759" t="s">
        <v>8259</v>
      </c>
      <c r="C1759" t="s">
        <v>4522</v>
      </c>
      <c r="D1759" t="s">
        <v>8260</v>
      </c>
      <c r="E1759" t="s">
        <v>8261</v>
      </c>
      <c r="F1759" t="s">
        <v>8262</v>
      </c>
      <c r="G1759" t="s">
        <v>8263</v>
      </c>
      <c r="H1759">
        <v>10834891</v>
      </c>
      <c r="I1759" t="str">
        <f>HYPERLINK("bbg://screens/bbls%20DD%20X1Q6LA2OGSO2","BBLS DD X1Q6LA2OGSO2")</f>
        <v>BBLS DD X1Q6LA2OGSO2</v>
      </c>
    </row>
    <row r="1760" spans="1:9" x14ac:dyDescent="0.25">
      <c r="A1760" t="s">
        <v>8264</v>
      </c>
      <c r="B1760" t="s">
        <v>8265</v>
      </c>
      <c r="C1760" t="s">
        <v>448</v>
      </c>
      <c r="E1760" t="s">
        <v>8266</v>
      </c>
      <c r="F1760" t="s">
        <v>8267</v>
      </c>
      <c r="G1760" t="s">
        <v>8268</v>
      </c>
      <c r="H1760">
        <v>7121981</v>
      </c>
      <c r="I1760" t="str">
        <f>HYPERLINK("bbg://screens/bbls%20DD%20X1Q6LA0TP782","BBLS DD X1Q6LA0TP782")</f>
        <v>BBLS DD X1Q6LA0TP782</v>
      </c>
    </row>
    <row r="1761" spans="1:9" x14ac:dyDescent="0.25">
      <c r="A1761" t="s">
        <v>8269</v>
      </c>
      <c r="B1761" t="s">
        <v>8265</v>
      </c>
      <c r="C1761" t="s">
        <v>2467</v>
      </c>
      <c r="G1761" t="s">
        <v>8270</v>
      </c>
      <c r="H1761">
        <v>302920</v>
      </c>
      <c r="I1761" t="str">
        <f>HYPERLINK("bbg://screens/bbls%20DD%20X1Q6LA143FO2","BBLS DD X1Q6LA143FO2")</f>
        <v>BBLS DD X1Q6LA143FO2</v>
      </c>
    </row>
    <row r="1762" spans="1:9" x14ac:dyDescent="0.25">
      <c r="A1762" t="s">
        <v>8271</v>
      </c>
      <c r="B1762" t="s">
        <v>8272</v>
      </c>
      <c r="C1762" t="s">
        <v>7413</v>
      </c>
      <c r="D1762" t="s">
        <v>8273</v>
      </c>
      <c r="E1762" t="s">
        <v>8274</v>
      </c>
      <c r="G1762" t="s">
        <v>8275</v>
      </c>
      <c r="H1762">
        <v>18126430</v>
      </c>
      <c r="I1762" t="str">
        <f>HYPERLINK("bbg://screens/bbls%20DD%20X1Q6LJ4BPL82","BBLS DD X1Q6LJ4BPL82")</f>
        <v>BBLS DD X1Q6LJ4BPL82</v>
      </c>
    </row>
    <row r="1763" spans="1:9" x14ac:dyDescent="0.25">
      <c r="A1763" t="s">
        <v>8276</v>
      </c>
      <c r="B1763" t="s">
        <v>8277</v>
      </c>
      <c r="C1763" t="s">
        <v>2432</v>
      </c>
      <c r="D1763" t="s">
        <v>7686</v>
      </c>
      <c r="F1763" t="s">
        <v>8278</v>
      </c>
      <c r="G1763" t="s">
        <v>8279</v>
      </c>
      <c r="H1763">
        <v>16292022</v>
      </c>
      <c r="I1763" t="str">
        <f>HYPERLINK("bbg://screens/bbls%20DD%20X1Q6L9V6I2O2","BBLS DD X1Q6L9V6I2O2")</f>
        <v>BBLS DD X1Q6L9V6I2O2</v>
      </c>
    </row>
    <row r="1764" spans="1:9" x14ac:dyDescent="0.25">
      <c r="A1764" t="s">
        <v>8280</v>
      </c>
      <c r="B1764" t="s">
        <v>8281</v>
      </c>
      <c r="C1764" t="s">
        <v>1317</v>
      </c>
      <c r="D1764" t="s">
        <v>7751</v>
      </c>
      <c r="E1764" t="s">
        <v>8282</v>
      </c>
      <c r="F1764" t="s">
        <v>8283</v>
      </c>
      <c r="G1764" t="s">
        <v>8284</v>
      </c>
      <c r="H1764">
        <v>11297990</v>
      </c>
      <c r="I1764" t="str">
        <f>HYPERLINK("bbg://screens/bbls%20DD%20X1Q6L9UAKJO2","BBLS DD X1Q6L9UAKJO2")</f>
        <v>BBLS DD X1Q6L9UAKJO2</v>
      </c>
    </row>
    <row r="1765" spans="1:9" x14ac:dyDescent="0.25">
      <c r="A1765" t="s">
        <v>8285</v>
      </c>
      <c r="B1765" t="s">
        <v>8286</v>
      </c>
      <c r="C1765" t="s">
        <v>3612</v>
      </c>
      <c r="D1765" t="s">
        <v>8287</v>
      </c>
      <c r="E1765" t="s">
        <v>8288</v>
      </c>
      <c r="F1765" t="s">
        <v>4489</v>
      </c>
      <c r="G1765" t="s">
        <v>8289</v>
      </c>
      <c r="H1765">
        <v>359824</v>
      </c>
      <c r="I1765" t="str">
        <f>HYPERLINK("bbg://screens/bbls%20DD%20X1Q6L9RQFBO2","BBLS DD X1Q6L9RQFBO2")</f>
        <v>BBLS DD X1Q6L9RQFBO2</v>
      </c>
    </row>
    <row r="1766" spans="1:9" x14ac:dyDescent="0.25">
      <c r="A1766" t="s">
        <v>8290</v>
      </c>
      <c r="B1766" t="s">
        <v>8286</v>
      </c>
      <c r="C1766" t="s">
        <v>7041</v>
      </c>
      <c r="D1766" t="s">
        <v>8287</v>
      </c>
      <c r="F1766" t="s">
        <v>4489</v>
      </c>
      <c r="G1766" t="s">
        <v>8291</v>
      </c>
      <c r="H1766">
        <v>18014715</v>
      </c>
      <c r="I1766" t="str">
        <f>HYPERLINK("bbg://screens/bbls%20DD%20X1Q6L9RQFBO2","BBLS DD X1Q6L9RQFBO2")</f>
        <v>BBLS DD X1Q6L9RQFBO2</v>
      </c>
    </row>
    <row r="1767" spans="1:9" x14ac:dyDescent="0.25">
      <c r="A1767" t="s">
        <v>8292</v>
      </c>
      <c r="B1767" t="s">
        <v>8293</v>
      </c>
      <c r="C1767" t="s">
        <v>769</v>
      </c>
      <c r="E1767" t="s">
        <v>8294</v>
      </c>
      <c r="F1767" t="s">
        <v>8295</v>
      </c>
      <c r="G1767" t="s">
        <v>8296</v>
      </c>
      <c r="H1767">
        <v>16654531</v>
      </c>
      <c r="I1767" t="str">
        <f>HYPERLINK("bbg://screens/bbls%20DD%20X1Q6L9V77R82","BBLS DD X1Q6L9V77R82")</f>
        <v>BBLS DD X1Q6L9V77R82</v>
      </c>
    </row>
    <row r="1768" spans="1:9" x14ac:dyDescent="0.25">
      <c r="A1768" t="s">
        <v>8297</v>
      </c>
      <c r="B1768" t="s">
        <v>8298</v>
      </c>
      <c r="C1768" t="s">
        <v>3792</v>
      </c>
      <c r="D1768" t="s">
        <v>7573</v>
      </c>
      <c r="E1768" t="s">
        <v>8299</v>
      </c>
      <c r="F1768" t="s">
        <v>8300</v>
      </c>
      <c r="G1768" t="s">
        <v>8301</v>
      </c>
      <c r="H1768">
        <v>901388</v>
      </c>
      <c r="I1768" t="str">
        <f>HYPERLINK("bbg://screens/bbls%20DD%20X1Q6L9R96TO2","BBLS DD X1Q6L9R96TO2")</f>
        <v>BBLS DD X1Q6L9R96TO2</v>
      </c>
    </row>
    <row r="1769" spans="1:9" x14ac:dyDescent="0.25">
      <c r="A1769" t="s">
        <v>8302</v>
      </c>
      <c r="B1769" t="s">
        <v>8303</v>
      </c>
      <c r="C1769" t="s">
        <v>1171</v>
      </c>
      <c r="D1769" t="s">
        <v>7844</v>
      </c>
      <c r="E1769" t="s">
        <v>8304</v>
      </c>
      <c r="F1769" t="s">
        <v>8305</v>
      </c>
      <c r="G1769" t="s">
        <v>8306</v>
      </c>
      <c r="H1769">
        <v>9476551</v>
      </c>
      <c r="I1769" t="str">
        <f>HYPERLINK("bbg://screens/bbls%20DD%20X1Q6L9PDQ4O2","BBLS DD X1Q6L9PDQ4O2")</f>
        <v>BBLS DD X1Q6L9PDQ4O2</v>
      </c>
    </row>
    <row r="1770" spans="1:9" x14ac:dyDescent="0.25">
      <c r="A1770" t="s">
        <v>8307</v>
      </c>
      <c r="B1770" t="s">
        <v>8303</v>
      </c>
      <c r="C1770" t="s">
        <v>608</v>
      </c>
      <c r="D1770" t="s">
        <v>8308</v>
      </c>
      <c r="E1770" t="s">
        <v>8309</v>
      </c>
      <c r="F1770" t="s">
        <v>8310</v>
      </c>
      <c r="G1770" t="s">
        <v>8311</v>
      </c>
      <c r="H1770">
        <v>20440789</v>
      </c>
      <c r="I1770" t="str">
        <f>HYPERLINK("bbg://screens/bbls%20DD%20X1Q6L9PJUCO2","BBLS DD X1Q6L9PJUCO2")</f>
        <v>BBLS DD X1Q6L9PJUCO2</v>
      </c>
    </row>
    <row r="1771" spans="1:9" x14ac:dyDescent="0.25">
      <c r="A1771" t="s">
        <v>8312</v>
      </c>
      <c r="B1771" t="s">
        <v>8313</v>
      </c>
      <c r="C1771" t="s">
        <v>7828</v>
      </c>
      <c r="D1771" t="s">
        <v>8314</v>
      </c>
      <c r="E1771" t="s">
        <v>8315</v>
      </c>
      <c r="F1771" t="s">
        <v>8316</v>
      </c>
      <c r="G1771" t="s">
        <v>8317</v>
      </c>
      <c r="H1771">
        <v>14777796</v>
      </c>
      <c r="I1771" t="str">
        <f>HYPERLINK("bbg://screens/bbls%20DD%20X1Q6L9P53PO2","BBLS DD X1Q6L9P53PO2")</f>
        <v>BBLS DD X1Q6L9P53PO2</v>
      </c>
    </row>
    <row r="1772" spans="1:9" x14ac:dyDescent="0.25">
      <c r="A1772" t="s">
        <v>8318</v>
      </c>
      <c r="B1772" t="s">
        <v>8319</v>
      </c>
      <c r="C1772" t="s">
        <v>589</v>
      </c>
      <c r="D1772" t="s">
        <v>8320</v>
      </c>
      <c r="E1772" t="s">
        <v>8321</v>
      </c>
      <c r="F1772" t="s">
        <v>8322</v>
      </c>
      <c r="G1772" t="s">
        <v>8323</v>
      </c>
      <c r="H1772">
        <v>17899963</v>
      </c>
      <c r="I1772" t="str">
        <f>HYPERLINK("bbg://screens/bbls%20DD%20X1Q6L9N53RO2","BBLS DD X1Q6L9N53RO2")</f>
        <v>BBLS DD X1Q6L9N53RO2</v>
      </c>
    </row>
    <row r="1773" spans="1:9" x14ac:dyDescent="0.25">
      <c r="A1773" t="s">
        <v>8324</v>
      </c>
      <c r="B1773" t="s">
        <v>8325</v>
      </c>
      <c r="C1773" t="s">
        <v>773</v>
      </c>
      <c r="D1773" t="s">
        <v>8326</v>
      </c>
      <c r="E1773" t="s">
        <v>8327</v>
      </c>
      <c r="F1773" t="s">
        <v>8328</v>
      </c>
      <c r="G1773" t="s">
        <v>8329</v>
      </c>
      <c r="H1773">
        <v>9303113</v>
      </c>
      <c r="I1773" t="str">
        <f>HYPERLINK("bbg://screens/bbls%20DD%20X1Q6L9MO2MO2","BBLS DD X1Q6L9MO2MO2")</f>
        <v>BBLS DD X1Q6L9MO2MO2</v>
      </c>
    </row>
    <row r="1774" spans="1:9" x14ac:dyDescent="0.25">
      <c r="A1774" t="s">
        <v>8330</v>
      </c>
      <c r="B1774" t="s">
        <v>8331</v>
      </c>
      <c r="C1774" t="s">
        <v>1735</v>
      </c>
      <c r="E1774" t="s">
        <v>8332</v>
      </c>
      <c r="F1774" t="s">
        <v>8333</v>
      </c>
      <c r="G1774" t="s">
        <v>8334</v>
      </c>
      <c r="H1774">
        <v>17877277</v>
      </c>
      <c r="I1774" t="str">
        <f>HYPERLINK("bbg://screens/bbls%20DD%20X1Q6L9LV52O2","BBLS DD X1Q6L9LV52O2")</f>
        <v>BBLS DD X1Q6L9LV52O2</v>
      </c>
    </row>
    <row r="1775" spans="1:9" x14ac:dyDescent="0.25">
      <c r="A1775" t="s">
        <v>8335</v>
      </c>
      <c r="B1775" t="s">
        <v>8331</v>
      </c>
      <c r="C1775" t="s">
        <v>15</v>
      </c>
      <c r="D1775" t="s">
        <v>7178</v>
      </c>
      <c r="E1775" t="s">
        <v>8336</v>
      </c>
      <c r="F1775" t="s">
        <v>8337</v>
      </c>
      <c r="G1775" t="s">
        <v>8338</v>
      </c>
      <c r="H1775">
        <v>17877297</v>
      </c>
      <c r="I1775" t="str">
        <f>HYPERLINK("bbg://screens/bbls%20DD%20X1Q6L9LV5282","BBLS DD X1Q6L9LV5282")</f>
        <v>BBLS DD X1Q6L9LV5282</v>
      </c>
    </row>
    <row r="1776" spans="1:9" x14ac:dyDescent="0.25">
      <c r="A1776" t="s">
        <v>8339</v>
      </c>
      <c r="B1776" t="s">
        <v>8340</v>
      </c>
      <c r="C1776" t="s">
        <v>7114</v>
      </c>
      <c r="E1776" t="s">
        <v>8341</v>
      </c>
      <c r="F1776" t="s">
        <v>1358</v>
      </c>
      <c r="G1776" t="s">
        <v>8342</v>
      </c>
      <c r="H1776">
        <v>48660246</v>
      </c>
      <c r="I1776" t="str">
        <f>HYPERLINK("bbg://screens/bbls%20DD%20X1Q6L9LJ0582","BBLS DD X1Q6L9LJ0582")</f>
        <v>BBLS DD X1Q6L9LJ0582</v>
      </c>
    </row>
    <row r="1777" spans="1:9" x14ac:dyDescent="0.25">
      <c r="A1777" t="s">
        <v>8343</v>
      </c>
      <c r="B1777" t="s">
        <v>8344</v>
      </c>
      <c r="C1777" t="s">
        <v>2467</v>
      </c>
      <c r="D1777" t="s">
        <v>8345</v>
      </c>
      <c r="E1777" t="s">
        <v>1762</v>
      </c>
      <c r="F1777" t="s">
        <v>2063</v>
      </c>
      <c r="G1777" t="s">
        <v>8346</v>
      </c>
      <c r="H1777">
        <v>17831374</v>
      </c>
      <c r="I1777" t="str">
        <f>HYPERLINK("bbg://screens/bbls%20DD%20X1Q6L9KVTPO2","BBLS DD X1Q6L9KVTPO2")</f>
        <v>BBLS DD X1Q6L9KVTPO2</v>
      </c>
    </row>
    <row r="1778" spans="1:9" x14ac:dyDescent="0.25">
      <c r="A1778" t="s">
        <v>8347</v>
      </c>
      <c r="B1778" t="s">
        <v>8348</v>
      </c>
      <c r="C1778" t="s">
        <v>102</v>
      </c>
      <c r="D1778" t="s">
        <v>7645</v>
      </c>
      <c r="G1778" t="s">
        <v>8349</v>
      </c>
      <c r="H1778">
        <v>17857397</v>
      </c>
      <c r="I1778" t="str">
        <f>HYPERLINK("bbg://screens/bbls%20DD%20X1Q6L9K35D82","BBLS DD X1Q6L9K35D82")</f>
        <v>BBLS DD X1Q6L9K35D82</v>
      </c>
    </row>
    <row r="1779" spans="1:9" x14ac:dyDescent="0.25">
      <c r="A1779" t="s">
        <v>8350</v>
      </c>
      <c r="B1779" t="s">
        <v>8351</v>
      </c>
      <c r="C1779" t="s">
        <v>6500</v>
      </c>
      <c r="D1779" t="s">
        <v>8352</v>
      </c>
      <c r="E1779" t="s">
        <v>8353</v>
      </c>
      <c r="F1779" t="s">
        <v>8354</v>
      </c>
      <c r="G1779" t="s">
        <v>8355</v>
      </c>
      <c r="H1779">
        <v>14229096</v>
      </c>
      <c r="I1779" t="str">
        <f>HYPERLINK("bbg://screens/bbls%20DD%20X1Q6L9JE0JO2","BBLS DD X1Q6L9JE0JO2")</f>
        <v>BBLS DD X1Q6L9JE0JO2</v>
      </c>
    </row>
    <row r="1780" spans="1:9" x14ac:dyDescent="0.25">
      <c r="A1780" t="s">
        <v>8356</v>
      </c>
      <c r="B1780" t="s">
        <v>8351</v>
      </c>
      <c r="C1780" t="s">
        <v>6974</v>
      </c>
      <c r="D1780" t="s">
        <v>8143</v>
      </c>
      <c r="E1780" t="s">
        <v>8357</v>
      </c>
      <c r="F1780" t="s">
        <v>8358</v>
      </c>
      <c r="G1780" t="s">
        <v>8359</v>
      </c>
      <c r="H1780">
        <v>1153107</v>
      </c>
      <c r="I1780" t="str">
        <f>HYPERLINK("bbg://screens/bbls%20DD%20X1Q6L9JE0EO2","BBLS DD X1Q6L9JE0EO2")</f>
        <v>BBLS DD X1Q6L9JE0EO2</v>
      </c>
    </row>
    <row r="1781" spans="1:9" x14ac:dyDescent="0.25">
      <c r="A1781" t="s">
        <v>8360</v>
      </c>
      <c r="B1781" t="s">
        <v>8351</v>
      </c>
      <c r="C1781" t="s">
        <v>511</v>
      </c>
      <c r="D1781" t="s">
        <v>8361</v>
      </c>
      <c r="E1781" t="s">
        <v>8362</v>
      </c>
      <c r="F1781" t="s">
        <v>8363</v>
      </c>
      <c r="G1781" t="s">
        <v>8364</v>
      </c>
      <c r="H1781">
        <v>101565</v>
      </c>
      <c r="I1781" t="str">
        <f>HYPERLINK("bbg://screens/bbls%20DD%20X1Q6L9J95082","BBLS DD X1Q6L9J95082")</f>
        <v>BBLS DD X1Q6L9J95082</v>
      </c>
    </row>
    <row r="1782" spans="1:9" x14ac:dyDescent="0.25">
      <c r="A1782" t="s">
        <v>8365</v>
      </c>
      <c r="B1782" t="s">
        <v>8366</v>
      </c>
      <c r="C1782" t="s">
        <v>739</v>
      </c>
      <c r="D1782" t="s">
        <v>7588</v>
      </c>
      <c r="E1782" t="s">
        <v>8367</v>
      </c>
      <c r="F1782" t="s">
        <v>8368</v>
      </c>
      <c r="G1782" t="s">
        <v>8369</v>
      </c>
      <c r="H1782">
        <v>7851962</v>
      </c>
      <c r="I1782" t="str">
        <f>HYPERLINK("bbg://screens/bbls%20DD%20X1Q6L9IMEM82","BBLS DD X1Q6L9IMEM82")</f>
        <v>BBLS DD X1Q6L9IMEM82</v>
      </c>
    </row>
    <row r="1783" spans="1:9" x14ac:dyDescent="0.25">
      <c r="A1783" t="s">
        <v>8370</v>
      </c>
      <c r="B1783" t="s">
        <v>8366</v>
      </c>
      <c r="C1783" t="s">
        <v>2467</v>
      </c>
      <c r="D1783" t="s">
        <v>8245</v>
      </c>
      <c r="E1783" t="s">
        <v>8371</v>
      </c>
      <c r="F1783" t="s">
        <v>8372</v>
      </c>
      <c r="G1783" t="s">
        <v>8373</v>
      </c>
      <c r="H1783">
        <v>8243118</v>
      </c>
      <c r="I1783" t="str">
        <f>HYPERLINK("bbg://screens/bbls%20DD%20X1Q6L9IJU482","BBLS DD X1Q6L9IJU482")</f>
        <v>BBLS DD X1Q6L9IJU482</v>
      </c>
    </row>
    <row r="1784" spans="1:9" x14ac:dyDescent="0.25">
      <c r="A1784" t="s">
        <v>8374</v>
      </c>
      <c r="B1784" t="s">
        <v>8375</v>
      </c>
      <c r="C1784" t="s">
        <v>8376</v>
      </c>
      <c r="D1784" t="s">
        <v>7248</v>
      </c>
      <c r="E1784" t="s">
        <v>8377</v>
      </c>
      <c r="F1784" t="s">
        <v>8378</v>
      </c>
      <c r="G1784" t="s">
        <v>8379</v>
      </c>
      <c r="H1784">
        <v>37456588</v>
      </c>
      <c r="I1784" t="str">
        <f>HYPERLINK("bbg://screens/bbls%20DD%20X1Q6L9IK7482","BBLS DD X1Q6L9IK7482")</f>
        <v>BBLS DD X1Q6L9IK7482</v>
      </c>
    </row>
    <row r="1785" spans="1:9" x14ac:dyDescent="0.25">
      <c r="A1785" t="s">
        <v>8380</v>
      </c>
      <c r="B1785" t="s">
        <v>8381</v>
      </c>
      <c r="C1785" t="s">
        <v>233</v>
      </c>
      <c r="D1785" t="s">
        <v>8039</v>
      </c>
      <c r="E1785" t="s">
        <v>8382</v>
      </c>
      <c r="F1785" t="s">
        <v>8036</v>
      </c>
      <c r="G1785" t="s">
        <v>8383</v>
      </c>
      <c r="H1785">
        <v>48711615</v>
      </c>
      <c r="I1785" t="str">
        <f>HYPERLINK("bbg://screens/bbls%20DD%20X1Q6L9HLK082","BBLS DD X1Q6L9HLK082")</f>
        <v>BBLS DD X1Q6L9HLK082</v>
      </c>
    </row>
    <row r="1786" spans="1:9" x14ac:dyDescent="0.25">
      <c r="A1786" t="s">
        <v>8384</v>
      </c>
      <c r="B1786" t="s">
        <v>8385</v>
      </c>
      <c r="C1786" t="s">
        <v>8386</v>
      </c>
      <c r="D1786" t="s">
        <v>8387</v>
      </c>
      <c r="E1786" t="s">
        <v>8388</v>
      </c>
      <c r="F1786" t="s">
        <v>8389</v>
      </c>
      <c r="G1786" t="s">
        <v>8390</v>
      </c>
      <c r="H1786">
        <v>15587673</v>
      </c>
      <c r="I1786" t="str">
        <f>HYPERLINK("bbg://screens/bbls%20DD%20X1Q6L9H6KF82","BBLS DD X1Q6L9H6KF82")</f>
        <v>BBLS DD X1Q6L9H6KF82</v>
      </c>
    </row>
    <row r="1787" spans="1:9" x14ac:dyDescent="0.25">
      <c r="A1787" t="s">
        <v>8391</v>
      </c>
      <c r="B1787" t="s">
        <v>8392</v>
      </c>
      <c r="C1787" t="s">
        <v>8393</v>
      </c>
      <c r="D1787" t="s">
        <v>7334</v>
      </c>
      <c r="E1787" t="s">
        <v>8394</v>
      </c>
      <c r="F1787" t="s">
        <v>8395</v>
      </c>
      <c r="G1787" t="s">
        <v>8396</v>
      </c>
      <c r="H1787">
        <v>8126855</v>
      </c>
      <c r="I1787" t="str">
        <f>HYPERLINK("bbg://screens/bbls%20DD%20X1Q6L9H029O2","BBLS DD X1Q6L9H029O2")</f>
        <v>BBLS DD X1Q6L9H029O2</v>
      </c>
    </row>
    <row r="1788" spans="1:9" x14ac:dyDescent="0.25">
      <c r="A1788" t="s">
        <v>8397</v>
      </c>
      <c r="B1788" t="s">
        <v>8392</v>
      </c>
      <c r="C1788" t="s">
        <v>886</v>
      </c>
      <c r="E1788" t="s">
        <v>8398</v>
      </c>
      <c r="F1788" t="s">
        <v>8399</v>
      </c>
      <c r="G1788" t="s">
        <v>8400</v>
      </c>
      <c r="H1788">
        <v>186647</v>
      </c>
      <c r="I1788" t="str">
        <f>HYPERLINK("bbg://screens/bbls%20DD%20X1Q6L9H0IFO2","BBLS DD X1Q6L9H0IFO2")</f>
        <v>BBLS DD X1Q6L9H0IFO2</v>
      </c>
    </row>
    <row r="1789" spans="1:9" x14ac:dyDescent="0.25">
      <c r="A1789" t="s">
        <v>8401</v>
      </c>
      <c r="B1789" t="s">
        <v>8402</v>
      </c>
      <c r="C1789" t="s">
        <v>1387</v>
      </c>
      <c r="D1789" t="s">
        <v>8403</v>
      </c>
      <c r="E1789" t="s">
        <v>8404</v>
      </c>
      <c r="F1789" t="s">
        <v>8405</v>
      </c>
      <c r="G1789" t="s">
        <v>8406</v>
      </c>
      <c r="H1789">
        <v>9991972</v>
      </c>
      <c r="I1789" t="str">
        <f>HYPERLINK("bbg://screens/bbls%20DD%20X1Q6L9GGI382","BBLS DD X1Q6L9GGI382")</f>
        <v>BBLS DD X1Q6L9GGI382</v>
      </c>
    </row>
    <row r="1790" spans="1:9" x14ac:dyDescent="0.25">
      <c r="A1790" t="s">
        <v>8407</v>
      </c>
      <c r="B1790" t="s">
        <v>8408</v>
      </c>
      <c r="C1790" t="s">
        <v>6230</v>
      </c>
      <c r="D1790" t="s">
        <v>8409</v>
      </c>
      <c r="E1790" t="s">
        <v>8410</v>
      </c>
      <c r="F1790" t="s">
        <v>8411</v>
      </c>
      <c r="G1790" t="s">
        <v>8412</v>
      </c>
      <c r="H1790">
        <v>1094223</v>
      </c>
      <c r="I1790" t="str">
        <f>HYPERLINK("bbg://screens/bbls%20DD%20X1Q6L9FSRI82","BBLS DD X1Q6L9FSRI82")</f>
        <v>BBLS DD X1Q6L9FSRI82</v>
      </c>
    </row>
    <row r="1791" spans="1:9" x14ac:dyDescent="0.25">
      <c r="A1791" t="s">
        <v>8413</v>
      </c>
      <c r="B1791" t="s">
        <v>8408</v>
      </c>
      <c r="C1791" t="s">
        <v>786</v>
      </c>
      <c r="D1791" t="s">
        <v>8414</v>
      </c>
      <c r="E1791" t="s">
        <v>8415</v>
      </c>
      <c r="F1791" t="s">
        <v>8416</v>
      </c>
      <c r="G1791" t="s">
        <v>8417</v>
      </c>
      <c r="H1791">
        <v>17788498</v>
      </c>
      <c r="I1791" t="str">
        <f>HYPERLINK("bbg://screens/bbls%20DD%20X1Q6L9FU5P82","BBLS DD X1Q6L9FU5P82")</f>
        <v>BBLS DD X1Q6L9FU5P82</v>
      </c>
    </row>
    <row r="1792" spans="1:9" x14ac:dyDescent="0.25">
      <c r="A1792" t="s">
        <v>8418</v>
      </c>
      <c r="B1792" t="s">
        <v>8419</v>
      </c>
      <c r="C1792" t="s">
        <v>515</v>
      </c>
      <c r="D1792" t="s">
        <v>8420</v>
      </c>
      <c r="E1792" t="s">
        <v>8421</v>
      </c>
      <c r="F1792" t="s">
        <v>8422</v>
      </c>
      <c r="G1792" t="s">
        <v>8423</v>
      </c>
      <c r="H1792">
        <v>48833286</v>
      </c>
      <c r="I1792" t="str">
        <f>HYPERLINK("bbg://screens/bbls%20DD%20X1Q6L9D5QFO2","BBLS DD X1Q6L9D5QFO2")</f>
        <v>BBLS DD X1Q6L9D5QFO2</v>
      </c>
    </row>
    <row r="1793" spans="1:9" x14ac:dyDescent="0.25">
      <c r="A1793" t="s">
        <v>8424</v>
      </c>
      <c r="B1793" t="s">
        <v>8419</v>
      </c>
      <c r="C1793" t="s">
        <v>1120</v>
      </c>
      <c r="D1793" t="s">
        <v>6577</v>
      </c>
      <c r="E1793" t="s">
        <v>6416</v>
      </c>
      <c r="F1793" t="s">
        <v>8425</v>
      </c>
      <c r="G1793" t="s">
        <v>8426</v>
      </c>
      <c r="H1793">
        <v>100586</v>
      </c>
      <c r="I1793" t="str">
        <f>HYPERLINK("bbg://screens/bbls%20DD%20X1Q6L9TAU6O2","BBLS DD X1Q6L9TAU6O2")</f>
        <v>BBLS DD X1Q6L9TAU6O2</v>
      </c>
    </row>
    <row r="1794" spans="1:9" x14ac:dyDescent="0.25">
      <c r="A1794" t="s">
        <v>8427</v>
      </c>
      <c r="B1794" t="s">
        <v>8428</v>
      </c>
      <c r="C1794" t="s">
        <v>8429</v>
      </c>
      <c r="D1794" t="s">
        <v>8430</v>
      </c>
      <c r="E1794" t="s">
        <v>8431</v>
      </c>
      <c r="F1794" t="s">
        <v>8432</v>
      </c>
      <c r="G1794" t="s">
        <v>8433</v>
      </c>
      <c r="H1794">
        <v>105322</v>
      </c>
      <c r="I1794" t="str">
        <f>HYPERLINK("bbg://screens/bbls%20DD%20X1Q6L9BN1A82","BBLS DD X1Q6L9BN1A82")</f>
        <v>BBLS DD X1Q6L9BN1A82</v>
      </c>
    </row>
    <row r="1795" spans="1:9" x14ac:dyDescent="0.25">
      <c r="A1795" t="s">
        <v>8434</v>
      </c>
      <c r="B1795" t="s">
        <v>8428</v>
      </c>
      <c r="C1795" t="s">
        <v>423</v>
      </c>
      <c r="D1795" t="s">
        <v>8435</v>
      </c>
      <c r="F1795" t="s">
        <v>6320</v>
      </c>
      <c r="G1795" t="s">
        <v>8436</v>
      </c>
      <c r="H1795">
        <v>17767341</v>
      </c>
      <c r="I1795" t="str">
        <f>HYPERLINK("bbg://screens/bbls%20DD%20X1Q6M5CAU3O2","BBLS DD X1Q6M5CAU3O2")</f>
        <v>BBLS DD X1Q6M5CAU3O2</v>
      </c>
    </row>
    <row r="1796" spans="1:9" x14ac:dyDescent="0.25">
      <c r="A1796" t="s">
        <v>8437</v>
      </c>
      <c r="B1796" t="s">
        <v>8438</v>
      </c>
      <c r="C1796" t="s">
        <v>2769</v>
      </c>
      <c r="D1796" t="s">
        <v>8095</v>
      </c>
      <c r="E1796" t="s">
        <v>8439</v>
      </c>
      <c r="F1796" t="s">
        <v>8440</v>
      </c>
      <c r="G1796" t="s">
        <v>8441</v>
      </c>
      <c r="H1796">
        <v>100800</v>
      </c>
      <c r="I1796" t="str">
        <f>HYPERLINK("bbg://screens/bbls%20DD%20X1Q6L9BIULO2","BBLS DD X1Q6L9BIULO2")</f>
        <v>BBLS DD X1Q6L9BIULO2</v>
      </c>
    </row>
    <row r="1797" spans="1:9" x14ac:dyDescent="0.25">
      <c r="A1797" t="s">
        <v>8442</v>
      </c>
      <c r="B1797" t="s">
        <v>8443</v>
      </c>
      <c r="C1797" t="s">
        <v>1296</v>
      </c>
      <c r="E1797" t="s">
        <v>8444</v>
      </c>
      <c r="F1797" t="s">
        <v>8445</v>
      </c>
      <c r="G1797" t="s">
        <v>8446</v>
      </c>
      <c r="H1797">
        <v>11073544</v>
      </c>
      <c r="I1797" t="str">
        <f>HYPERLINK("bbg://screens/bbls%20DD%20X1Q6L9B2AC82","BBLS DD X1Q6L9B2AC82")</f>
        <v>BBLS DD X1Q6L9B2AC82</v>
      </c>
    </row>
    <row r="1798" spans="1:9" x14ac:dyDescent="0.25">
      <c r="A1798" t="s">
        <v>8447</v>
      </c>
      <c r="B1798" t="s">
        <v>8448</v>
      </c>
      <c r="C1798" t="s">
        <v>786</v>
      </c>
      <c r="E1798" t="s">
        <v>8449</v>
      </c>
      <c r="F1798" t="s">
        <v>8450</v>
      </c>
      <c r="G1798" t="s">
        <v>8451</v>
      </c>
      <c r="H1798">
        <v>48533740</v>
      </c>
      <c r="I1798" t="str">
        <f>HYPERLINK("bbg://screens/bbls%20DD%20X1Q6L98M0382","BBLS DD X1Q6L98M0382")</f>
        <v>BBLS DD X1Q6L98M0382</v>
      </c>
    </row>
    <row r="1799" spans="1:9" x14ac:dyDescent="0.25">
      <c r="A1799" t="s">
        <v>8452</v>
      </c>
      <c r="B1799" t="s">
        <v>8453</v>
      </c>
      <c r="C1799" t="s">
        <v>3612</v>
      </c>
      <c r="D1799" t="s">
        <v>8331</v>
      </c>
      <c r="E1799" t="s">
        <v>8454</v>
      </c>
      <c r="F1799" t="s">
        <v>8455</v>
      </c>
      <c r="G1799" t="s">
        <v>8456</v>
      </c>
      <c r="H1799">
        <v>10860315</v>
      </c>
      <c r="I1799" t="str">
        <f>HYPERLINK("bbg://screens/bbls%20DD%20X1Q6L97RN882","BBLS DD X1Q6L97RN882")</f>
        <v>BBLS DD X1Q6L97RN882</v>
      </c>
    </row>
    <row r="1800" spans="1:9" x14ac:dyDescent="0.25">
      <c r="A1800" t="s">
        <v>8457</v>
      </c>
      <c r="B1800" t="s">
        <v>8458</v>
      </c>
      <c r="C1800" t="s">
        <v>1129</v>
      </c>
      <c r="D1800" t="s">
        <v>8073</v>
      </c>
      <c r="F1800" t="s">
        <v>8459</v>
      </c>
      <c r="G1800" t="s">
        <v>8460</v>
      </c>
      <c r="H1800">
        <v>1501087</v>
      </c>
      <c r="I1800" t="str">
        <f>HYPERLINK("bbg://screens/bbls%20DD%20X1Q6L97L2682","BBLS DD X1Q6L97L2682")</f>
        <v>BBLS DD X1Q6L97L2682</v>
      </c>
    </row>
    <row r="1801" spans="1:9" x14ac:dyDescent="0.25">
      <c r="A1801" t="s">
        <v>8461</v>
      </c>
      <c r="B1801" t="s">
        <v>8458</v>
      </c>
      <c r="C1801" t="s">
        <v>5289</v>
      </c>
      <c r="D1801" t="s">
        <v>8462</v>
      </c>
      <c r="E1801" t="s">
        <v>8463</v>
      </c>
      <c r="F1801" t="s">
        <v>8464</v>
      </c>
      <c r="G1801" t="s">
        <v>8465</v>
      </c>
      <c r="H1801">
        <v>9418622</v>
      </c>
      <c r="I1801" t="str">
        <f>HYPERLINK("bbg://screens/bbls%20DD%20X1Q6L97KF3O2","BBLS DD X1Q6L97KF3O2")</f>
        <v>BBLS DD X1Q6L97KF3O2</v>
      </c>
    </row>
    <row r="1802" spans="1:9" x14ac:dyDescent="0.25">
      <c r="A1802" t="s">
        <v>8466</v>
      </c>
      <c r="B1802" t="s">
        <v>8458</v>
      </c>
      <c r="C1802" t="s">
        <v>2467</v>
      </c>
      <c r="D1802" t="s">
        <v>8467</v>
      </c>
      <c r="E1802" t="s">
        <v>7557</v>
      </c>
      <c r="F1802" t="s">
        <v>8468</v>
      </c>
      <c r="G1802" t="s">
        <v>8469</v>
      </c>
      <c r="H1802">
        <v>8901310</v>
      </c>
      <c r="I1802" t="str">
        <f>HYPERLINK("bbg://screens/bbls%20DD%20X1Q6L97JA6O2","BBLS DD X1Q6L97JA6O2")</f>
        <v>BBLS DD X1Q6L97JA6O2</v>
      </c>
    </row>
    <row r="1803" spans="1:9" x14ac:dyDescent="0.25">
      <c r="A1803" t="s">
        <v>8470</v>
      </c>
      <c r="B1803" t="s">
        <v>8471</v>
      </c>
      <c r="C1803" t="s">
        <v>1387</v>
      </c>
      <c r="D1803" t="s">
        <v>8472</v>
      </c>
      <c r="E1803" t="s">
        <v>525</v>
      </c>
      <c r="F1803" t="s">
        <v>8473</v>
      </c>
      <c r="G1803" t="s">
        <v>8474</v>
      </c>
      <c r="H1803">
        <v>233329</v>
      </c>
      <c r="I1803" t="str">
        <f>HYPERLINK("bbg://screens/bbls%20DD%20X1Q6L97IA9O2","BBLS DD X1Q6L97IA9O2")</f>
        <v>BBLS DD X1Q6L97IA9O2</v>
      </c>
    </row>
    <row r="1804" spans="1:9" x14ac:dyDescent="0.25">
      <c r="A1804" t="s">
        <v>8475</v>
      </c>
      <c r="B1804" t="s">
        <v>8476</v>
      </c>
      <c r="C1804" t="s">
        <v>7832</v>
      </c>
      <c r="D1804" t="s">
        <v>8477</v>
      </c>
      <c r="E1804" t="s">
        <v>8478</v>
      </c>
      <c r="F1804" t="s">
        <v>8479</v>
      </c>
      <c r="G1804" t="s">
        <v>8480</v>
      </c>
      <c r="H1804">
        <v>15220827</v>
      </c>
      <c r="I1804" t="str">
        <f>HYPERLINK("bbg://screens/bbls%20DD%20X1Q6LAKP6QO2","BBLS DD X1Q6LAKP6QO2")</f>
        <v>BBLS DD X1Q6LAKP6QO2</v>
      </c>
    </row>
    <row r="1805" spans="1:9" x14ac:dyDescent="0.25">
      <c r="A1805" t="s">
        <v>8481</v>
      </c>
      <c r="B1805" t="s">
        <v>8476</v>
      </c>
      <c r="C1805" t="s">
        <v>1120</v>
      </c>
      <c r="D1805" t="s">
        <v>8482</v>
      </c>
      <c r="E1805" t="s">
        <v>8483</v>
      </c>
      <c r="F1805" t="s">
        <v>8484</v>
      </c>
      <c r="G1805" t="s">
        <v>8485</v>
      </c>
      <c r="H1805">
        <v>171215</v>
      </c>
      <c r="I1805" t="str">
        <f>HYPERLINK("bbg://screens/bbls%20DD%20X1Q6L978BJ82","BBLS DD X1Q6L978BJ82")</f>
        <v>BBLS DD X1Q6L978BJ82</v>
      </c>
    </row>
    <row r="1806" spans="1:9" x14ac:dyDescent="0.25">
      <c r="A1806" t="s">
        <v>8486</v>
      </c>
      <c r="B1806" t="s">
        <v>8487</v>
      </c>
      <c r="C1806" t="s">
        <v>7957</v>
      </c>
      <c r="E1806" t="s">
        <v>8488</v>
      </c>
      <c r="F1806" t="s">
        <v>8489</v>
      </c>
      <c r="G1806" t="s">
        <v>8490</v>
      </c>
      <c r="H1806">
        <v>17650530</v>
      </c>
      <c r="I1806" t="str">
        <f>HYPERLINK("bbg://screens/bbls%20DD%20X1Q6L966S382","BBLS DD X1Q6L966S382")</f>
        <v>BBLS DD X1Q6L966S382</v>
      </c>
    </row>
    <row r="1807" spans="1:9" x14ac:dyDescent="0.25">
      <c r="A1807" t="s">
        <v>8491</v>
      </c>
      <c r="B1807" t="s">
        <v>8487</v>
      </c>
      <c r="C1807" t="s">
        <v>15</v>
      </c>
      <c r="G1807" t="s">
        <v>8492</v>
      </c>
      <c r="H1807">
        <v>17652571</v>
      </c>
      <c r="I1807" t="str">
        <f>HYPERLINK("bbg://screens/bbls%20DD%20X1Q6L966RE82","BBLS DD X1Q6L966RE82")</f>
        <v>BBLS DD X1Q6L966RE82</v>
      </c>
    </row>
    <row r="1808" spans="1:9" x14ac:dyDescent="0.25">
      <c r="A1808" t="s">
        <v>8493</v>
      </c>
      <c r="B1808" t="s">
        <v>8494</v>
      </c>
      <c r="C1808" t="s">
        <v>8495</v>
      </c>
      <c r="D1808" t="s">
        <v>8496</v>
      </c>
      <c r="E1808">
        <v>126</v>
      </c>
      <c r="F1808" t="s">
        <v>8497</v>
      </c>
      <c r="G1808" t="s">
        <v>8498</v>
      </c>
      <c r="H1808">
        <v>17648230</v>
      </c>
      <c r="I1808" t="str">
        <f>HYPERLINK("bbg://screens/bbls%20DD%20X1Q6L95SSUO2","BBLS DD X1Q6L95SSUO2")</f>
        <v>BBLS DD X1Q6L95SSUO2</v>
      </c>
    </row>
    <row r="1809" spans="1:9" x14ac:dyDescent="0.25">
      <c r="A1809" t="s">
        <v>8499</v>
      </c>
      <c r="B1809" t="s">
        <v>8500</v>
      </c>
      <c r="C1809" t="s">
        <v>15</v>
      </c>
      <c r="D1809" t="s">
        <v>8501</v>
      </c>
      <c r="E1809" t="s">
        <v>8502</v>
      </c>
      <c r="F1809" t="s">
        <v>2866</v>
      </c>
      <c r="G1809" t="s">
        <v>8503</v>
      </c>
      <c r="H1809">
        <v>1448052</v>
      </c>
      <c r="I1809" t="str">
        <f>HYPERLINK("bbg://screens/bbls%20DD%20X1Q6L94VOM82","BBLS DD X1Q6L94VOM82")</f>
        <v>BBLS DD X1Q6L94VOM82</v>
      </c>
    </row>
    <row r="1810" spans="1:9" x14ac:dyDescent="0.25">
      <c r="A1810" t="s">
        <v>8504</v>
      </c>
      <c r="B1810" t="s">
        <v>8505</v>
      </c>
      <c r="C1810" t="s">
        <v>515</v>
      </c>
      <c r="E1810" t="s">
        <v>8506</v>
      </c>
      <c r="F1810" t="s">
        <v>8507</v>
      </c>
      <c r="G1810" t="s">
        <v>8508</v>
      </c>
      <c r="H1810">
        <v>11307926</v>
      </c>
      <c r="I1810" t="str">
        <f>HYPERLINK("bbg://screens/bbls%20DD%20X1Q6L94J1R82","BBLS DD X1Q6L94J1R82")</f>
        <v>BBLS DD X1Q6L94J1R82</v>
      </c>
    </row>
    <row r="1811" spans="1:9" x14ac:dyDescent="0.25">
      <c r="A1811" t="s">
        <v>8509</v>
      </c>
      <c r="B1811" t="s">
        <v>8510</v>
      </c>
      <c r="C1811" t="s">
        <v>7114</v>
      </c>
      <c r="E1811" t="s">
        <v>617</v>
      </c>
      <c r="F1811" t="s">
        <v>8511</v>
      </c>
      <c r="G1811" t="s">
        <v>8512</v>
      </c>
      <c r="H1811">
        <v>17591536</v>
      </c>
      <c r="I1811" t="str">
        <f>HYPERLINK("bbg://screens/bbls%20DD%20X1Q6L92NEJ82","BBLS DD X1Q6L92NEJ82")</f>
        <v>BBLS DD X1Q6L92NEJ82</v>
      </c>
    </row>
    <row r="1812" spans="1:9" x14ac:dyDescent="0.25">
      <c r="A1812" t="s">
        <v>8513</v>
      </c>
      <c r="B1812" t="s">
        <v>8510</v>
      </c>
      <c r="C1812" t="s">
        <v>3742</v>
      </c>
      <c r="D1812" t="s">
        <v>7523</v>
      </c>
      <c r="F1812" t="s">
        <v>8514</v>
      </c>
      <c r="G1812" t="s">
        <v>8515</v>
      </c>
      <c r="H1812">
        <v>17591524</v>
      </c>
      <c r="I1812" t="str">
        <f>HYPERLINK("bbg://screens/bbls%20DD%20X1Q6L92O3JO2","BBLS DD X1Q6L92O3JO2")</f>
        <v>BBLS DD X1Q6L92O3JO2</v>
      </c>
    </row>
    <row r="1813" spans="1:9" x14ac:dyDescent="0.25">
      <c r="A1813" t="s">
        <v>3723</v>
      </c>
      <c r="B1813" t="s">
        <v>8516</v>
      </c>
      <c r="C1813" t="s">
        <v>3126</v>
      </c>
      <c r="D1813" t="s">
        <v>8166</v>
      </c>
      <c r="E1813" t="s">
        <v>8517</v>
      </c>
      <c r="F1813" t="s">
        <v>7370</v>
      </c>
      <c r="G1813" t="s">
        <v>8518</v>
      </c>
      <c r="H1813">
        <v>302009</v>
      </c>
      <c r="I1813" t="str">
        <f>HYPERLINK("bbg://screens/bbls%20DD%20X1Q6L92GVDO2","BBLS DD X1Q6L92GVDO2")</f>
        <v>BBLS DD X1Q6L92GVDO2</v>
      </c>
    </row>
    <row r="1814" spans="1:9" x14ac:dyDescent="0.25">
      <c r="A1814" t="s">
        <v>8519</v>
      </c>
      <c r="B1814" t="s">
        <v>8520</v>
      </c>
      <c r="C1814" t="s">
        <v>51</v>
      </c>
      <c r="D1814" t="s">
        <v>8521</v>
      </c>
      <c r="E1814" t="s">
        <v>8522</v>
      </c>
      <c r="F1814" t="s">
        <v>8523</v>
      </c>
      <c r="G1814" t="s">
        <v>8524</v>
      </c>
      <c r="H1814">
        <v>30301421</v>
      </c>
      <c r="I1814" t="str">
        <f>HYPERLINK("bbg://screens/bbls%20DD%20X1Q6L91LLU82","BBLS DD X1Q6L91LLU82")</f>
        <v>BBLS DD X1Q6L91LLU82</v>
      </c>
    </row>
    <row r="1815" spans="1:9" x14ac:dyDescent="0.25">
      <c r="A1815" t="s">
        <v>8525</v>
      </c>
      <c r="B1815" t="s">
        <v>8526</v>
      </c>
      <c r="C1815" t="s">
        <v>1120</v>
      </c>
      <c r="D1815" t="s">
        <v>7469</v>
      </c>
      <c r="E1815" t="s">
        <v>8527</v>
      </c>
      <c r="F1815" t="s">
        <v>8528</v>
      </c>
      <c r="G1815" t="s">
        <v>8529</v>
      </c>
      <c r="H1815">
        <v>136736</v>
      </c>
      <c r="I1815" t="str">
        <f>HYPERLINK("bbg://screens/bbls%20DD%20X1Q6L8R04I82","BBLS DD X1Q6L8R04I82")</f>
        <v>BBLS DD X1Q6L8R04I82</v>
      </c>
    </row>
    <row r="1816" spans="1:9" x14ac:dyDescent="0.25">
      <c r="A1816" t="s">
        <v>1222</v>
      </c>
      <c r="B1816" t="s">
        <v>8530</v>
      </c>
      <c r="C1816" t="s">
        <v>15</v>
      </c>
      <c r="E1816" t="s">
        <v>8531</v>
      </c>
      <c r="F1816" t="s">
        <v>8532</v>
      </c>
      <c r="G1816" t="s">
        <v>1224</v>
      </c>
      <c r="H1816">
        <v>35260559</v>
      </c>
      <c r="I1816" t="str">
        <f>HYPERLINK("bbg://screens/bbls%20DD%20X1Q6L8GD4RO2","BBLS DD X1Q6L8GD4RO2")</f>
        <v>BBLS DD X1Q6L8GD4RO2</v>
      </c>
    </row>
    <row r="1817" spans="1:9" x14ac:dyDescent="0.25">
      <c r="A1817" t="s">
        <v>8533</v>
      </c>
      <c r="B1817" t="s">
        <v>8530</v>
      </c>
      <c r="C1817" t="s">
        <v>6974</v>
      </c>
      <c r="D1817" t="s">
        <v>7709</v>
      </c>
      <c r="E1817" t="s">
        <v>8534</v>
      </c>
      <c r="F1817" t="s">
        <v>8535</v>
      </c>
      <c r="G1817" t="s">
        <v>8536</v>
      </c>
      <c r="H1817">
        <v>7582437</v>
      </c>
      <c r="I1817" t="str">
        <f>HYPERLINK("bbg://screens/bbls%20DD%20X1Q6L8GDTRO2","BBLS DD X1Q6L8GDTRO2")</f>
        <v>BBLS DD X1Q6L8GDTRO2</v>
      </c>
    </row>
    <row r="1818" spans="1:9" x14ac:dyDescent="0.25">
      <c r="A1818" t="s">
        <v>8537</v>
      </c>
      <c r="B1818" t="s">
        <v>8538</v>
      </c>
      <c r="C1818" t="s">
        <v>5489</v>
      </c>
      <c r="D1818" t="s">
        <v>7178</v>
      </c>
      <c r="E1818" t="s">
        <v>8539</v>
      </c>
      <c r="F1818" t="s">
        <v>8540</v>
      </c>
      <c r="G1818" t="s">
        <v>8541</v>
      </c>
      <c r="H1818">
        <v>201075</v>
      </c>
      <c r="I1818" t="str">
        <f>HYPERLINK("bbg://screens/bbls%20DD%20X1Q6L8EJBCO2","BBLS DD X1Q6L8EJBCO2")</f>
        <v>BBLS DD X1Q6L8EJBCO2</v>
      </c>
    </row>
    <row r="1819" spans="1:9" x14ac:dyDescent="0.25">
      <c r="A1819" t="s">
        <v>8542</v>
      </c>
      <c r="B1819" t="s">
        <v>8543</v>
      </c>
      <c r="C1819" t="s">
        <v>1158</v>
      </c>
      <c r="D1819" t="s">
        <v>8544</v>
      </c>
      <c r="E1819" t="s">
        <v>8545</v>
      </c>
      <c r="F1819" t="s">
        <v>8546</v>
      </c>
      <c r="G1819" t="s">
        <v>8547</v>
      </c>
      <c r="H1819">
        <v>17541691</v>
      </c>
      <c r="I1819" t="str">
        <f>HYPERLINK("bbg://screens/bbls%20DD%20X1Q6L8E4VK82","BBLS DD X1Q6L8E4VK82")</f>
        <v>BBLS DD X1Q6L8E4VK82</v>
      </c>
    </row>
    <row r="1820" spans="1:9" x14ac:dyDescent="0.25">
      <c r="A1820" t="s">
        <v>8548</v>
      </c>
      <c r="B1820" t="s">
        <v>8543</v>
      </c>
      <c r="C1820" t="s">
        <v>229</v>
      </c>
      <c r="D1820" t="s">
        <v>8549</v>
      </c>
      <c r="E1820" t="s">
        <v>8550</v>
      </c>
      <c r="F1820" t="s">
        <v>5028</v>
      </c>
      <c r="G1820" t="s">
        <v>8551</v>
      </c>
      <c r="H1820">
        <v>17540237</v>
      </c>
      <c r="I1820" t="str">
        <f>HYPERLINK("bbg://screens/bbls%20DD%20X1Q6L8BP9DO2","BBLS DD X1Q6L8BP9DO2")</f>
        <v>BBLS DD X1Q6L8BP9DO2</v>
      </c>
    </row>
    <row r="1821" spans="1:9" x14ac:dyDescent="0.25">
      <c r="A1821" t="s">
        <v>8552</v>
      </c>
      <c r="B1821" t="s">
        <v>8553</v>
      </c>
      <c r="C1821" t="s">
        <v>379</v>
      </c>
      <c r="D1821" t="s">
        <v>7051</v>
      </c>
      <c r="E1821" t="s">
        <v>8554</v>
      </c>
      <c r="F1821" t="s">
        <v>8555</v>
      </c>
      <c r="G1821" t="s">
        <v>8556</v>
      </c>
      <c r="H1821">
        <v>17593865</v>
      </c>
      <c r="I1821" t="str">
        <f>HYPERLINK("bbg://screens/bbls%20DD%20X1Q6L87O3B82","BBLS DD X1Q6L87O3B82")</f>
        <v>BBLS DD X1Q6L87O3B82</v>
      </c>
    </row>
    <row r="1822" spans="1:9" x14ac:dyDescent="0.25">
      <c r="A1822" t="s">
        <v>8557</v>
      </c>
      <c r="B1822" t="s">
        <v>8553</v>
      </c>
      <c r="C1822" t="s">
        <v>1746</v>
      </c>
      <c r="D1822" t="s">
        <v>7781</v>
      </c>
      <c r="E1822" t="s">
        <v>8558</v>
      </c>
      <c r="F1822" t="s">
        <v>8559</v>
      </c>
      <c r="G1822" t="s">
        <v>8560</v>
      </c>
      <c r="H1822">
        <v>9939317</v>
      </c>
      <c r="I1822" t="str">
        <f>HYPERLINK("bbg://screens/bbls%20DD%20X1Q6L85PTK82","BBLS DD X1Q6L85PTK82")</f>
        <v>BBLS DD X1Q6L85PTK82</v>
      </c>
    </row>
    <row r="1823" spans="1:9" x14ac:dyDescent="0.25">
      <c r="A1823" t="s">
        <v>8561</v>
      </c>
      <c r="B1823" t="s">
        <v>8553</v>
      </c>
      <c r="C1823" t="s">
        <v>2891</v>
      </c>
      <c r="D1823" t="s">
        <v>8039</v>
      </c>
      <c r="E1823" t="s">
        <v>8562</v>
      </c>
      <c r="F1823" t="s">
        <v>8563</v>
      </c>
      <c r="G1823" t="s">
        <v>5141</v>
      </c>
      <c r="H1823">
        <v>13891941</v>
      </c>
      <c r="I1823" t="str">
        <f>HYPERLINK("bbg://screens/bbls%20DD%20X1Q6L87NCDO2","BBLS DD X1Q6L87NCDO2")</f>
        <v>BBLS DD X1Q6L87NCDO2</v>
      </c>
    </row>
    <row r="1824" spans="1:9" x14ac:dyDescent="0.25">
      <c r="A1824" t="s">
        <v>8564</v>
      </c>
      <c r="B1824" t="s">
        <v>8565</v>
      </c>
      <c r="C1824" t="s">
        <v>4250</v>
      </c>
      <c r="D1824" t="s">
        <v>8566</v>
      </c>
      <c r="E1824" t="s">
        <v>8567</v>
      </c>
      <c r="F1824" t="s">
        <v>8568</v>
      </c>
      <c r="G1824" t="s">
        <v>8569</v>
      </c>
      <c r="H1824">
        <v>1178708</v>
      </c>
      <c r="I1824" t="str">
        <f>HYPERLINK("bbg://screens/bbls%20DD%20X1Q6L84VRLO2","BBLS DD X1Q6L84VRLO2")</f>
        <v>BBLS DD X1Q6L84VRLO2</v>
      </c>
    </row>
    <row r="1825" spans="1:9" x14ac:dyDescent="0.25">
      <c r="A1825" t="s">
        <v>8570</v>
      </c>
      <c r="B1825" t="s">
        <v>8565</v>
      </c>
      <c r="C1825" t="s">
        <v>2395</v>
      </c>
      <c r="D1825" t="s">
        <v>8351</v>
      </c>
      <c r="E1825" t="s">
        <v>395</v>
      </c>
      <c r="F1825" t="s">
        <v>8571</v>
      </c>
      <c r="G1825" t="s">
        <v>8572</v>
      </c>
      <c r="H1825">
        <v>214784</v>
      </c>
      <c r="I1825" t="str">
        <f>HYPERLINK("bbg://screens/bbls%20DD%20X1Q6L84N91O2","BBLS DD X1Q6L84N91O2")</f>
        <v>BBLS DD X1Q6L84N91O2</v>
      </c>
    </row>
    <row r="1826" spans="1:9" x14ac:dyDescent="0.25">
      <c r="A1826" t="s">
        <v>8573</v>
      </c>
      <c r="B1826" t="s">
        <v>8565</v>
      </c>
      <c r="C1826" t="s">
        <v>2395</v>
      </c>
      <c r="D1826" t="s">
        <v>8351</v>
      </c>
      <c r="E1826" t="s">
        <v>8574</v>
      </c>
      <c r="F1826" t="s">
        <v>1884</v>
      </c>
      <c r="G1826" t="s">
        <v>8575</v>
      </c>
      <c r="H1826">
        <v>8964066</v>
      </c>
      <c r="I1826" t="str">
        <f>HYPERLINK("bbg://screens/bbls%20DD%20X1Q6L84N91O2","BBLS DD X1Q6L84N91O2")</f>
        <v>BBLS DD X1Q6L84N91O2</v>
      </c>
    </row>
    <row r="1827" spans="1:9" x14ac:dyDescent="0.25">
      <c r="A1827" t="s">
        <v>8576</v>
      </c>
      <c r="B1827" t="s">
        <v>8577</v>
      </c>
      <c r="C1827" t="s">
        <v>7121</v>
      </c>
      <c r="D1827" t="s">
        <v>8578</v>
      </c>
      <c r="E1827" t="s">
        <v>8579</v>
      </c>
      <c r="F1827" t="s">
        <v>8580</v>
      </c>
      <c r="G1827" t="s">
        <v>8581</v>
      </c>
      <c r="H1827">
        <v>102868</v>
      </c>
      <c r="I1827" t="str">
        <f>HYPERLINK("bbg://screens/bbls%20DD%20X1Q6L84N8OO2","BBLS DD X1Q6L84N8OO2")</f>
        <v>BBLS DD X1Q6L84N8OO2</v>
      </c>
    </row>
    <row r="1828" spans="1:9" x14ac:dyDescent="0.25">
      <c r="A1828" t="s">
        <v>8582</v>
      </c>
      <c r="B1828" t="s">
        <v>8583</v>
      </c>
      <c r="C1828" t="s">
        <v>786</v>
      </c>
      <c r="D1828" t="s">
        <v>8172</v>
      </c>
      <c r="E1828" t="s">
        <v>3276</v>
      </c>
      <c r="F1828" t="s">
        <v>4047</v>
      </c>
      <c r="G1828" t="s">
        <v>8584</v>
      </c>
      <c r="H1828">
        <v>17502605</v>
      </c>
      <c r="I1828" t="str">
        <f>HYPERLINK("bbg://screens/bbls%20DD%20X1Q6L8445FO2","BBLS DD X1Q6L8445FO2")</f>
        <v>BBLS DD X1Q6L8445FO2</v>
      </c>
    </row>
    <row r="1829" spans="1:9" x14ac:dyDescent="0.25">
      <c r="A1829" t="s">
        <v>8585</v>
      </c>
      <c r="B1829" t="s">
        <v>8583</v>
      </c>
      <c r="C1829" t="s">
        <v>379</v>
      </c>
      <c r="D1829" t="s">
        <v>8352</v>
      </c>
      <c r="E1829" t="s">
        <v>8586</v>
      </c>
      <c r="F1829" t="s">
        <v>8587</v>
      </c>
      <c r="G1829" t="s">
        <v>8588</v>
      </c>
      <c r="H1829">
        <v>17505502</v>
      </c>
      <c r="I1829" t="str">
        <f>HYPERLINK("bbg://screens/bbls%20DD%20X1Q6L8448G82","BBLS DD X1Q6L8448G82")</f>
        <v>BBLS DD X1Q6L8448G82</v>
      </c>
    </row>
    <row r="1830" spans="1:9" x14ac:dyDescent="0.25">
      <c r="A1830" t="s">
        <v>8589</v>
      </c>
      <c r="B1830" t="s">
        <v>8590</v>
      </c>
      <c r="C1830" t="s">
        <v>769</v>
      </c>
      <c r="D1830" t="s">
        <v>7869</v>
      </c>
      <c r="E1830" t="s">
        <v>8591</v>
      </c>
      <c r="F1830" t="s">
        <v>8592</v>
      </c>
      <c r="G1830" t="s">
        <v>8593</v>
      </c>
      <c r="H1830">
        <v>17482806</v>
      </c>
      <c r="I1830" t="str">
        <f>HYPERLINK("bbg://screens/bbls%20DD%20X1Q6L80AG582","BBLS DD X1Q6L80AG582")</f>
        <v>BBLS DD X1Q6L80AG582</v>
      </c>
    </row>
    <row r="1831" spans="1:9" x14ac:dyDescent="0.25">
      <c r="A1831" t="s">
        <v>8594</v>
      </c>
      <c r="B1831" t="s">
        <v>8595</v>
      </c>
      <c r="C1831" t="s">
        <v>786</v>
      </c>
      <c r="D1831" t="s">
        <v>8596</v>
      </c>
      <c r="E1831" t="s">
        <v>8597</v>
      </c>
      <c r="F1831" t="s">
        <v>8598</v>
      </c>
      <c r="G1831" t="s">
        <v>8599</v>
      </c>
      <c r="H1831">
        <v>17472189</v>
      </c>
      <c r="I1831" t="str">
        <f>HYPERLINK("bbg://screens/bbls%20DD%20X1Q6L7T4QVO2","BBLS DD X1Q6L7T4QVO2")</f>
        <v>BBLS DD X1Q6L7T4QVO2</v>
      </c>
    </row>
    <row r="1832" spans="1:9" x14ac:dyDescent="0.25">
      <c r="A1832" t="s">
        <v>8600</v>
      </c>
      <c r="B1832" t="s">
        <v>8601</v>
      </c>
      <c r="C1832" t="s">
        <v>8602</v>
      </c>
      <c r="D1832" t="s">
        <v>7620</v>
      </c>
      <c r="E1832" t="s">
        <v>8603</v>
      </c>
      <c r="F1832" t="s">
        <v>8604</v>
      </c>
      <c r="G1832" t="s">
        <v>8605</v>
      </c>
      <c r="H1832">
        <v>101896</v>
      </c>
      <c r="I1832" t="str">
        <f>HYPERLINK("bbg://screens/bbls%20DD%20X1Q6L7SPUE82","BBLS DD X1Q6L7SPUE82")</f>
        <v>BBLS DD X1Q6L7SPUE82</v>
      </c>
    </row>
    <row r="1833" spans="1:9" x14ac:dyDescent="0.25">
      <c r="A1833" t="s">
        <v>8606</v>
      </c>
      <c r="B1833" t="s">
        <v>8607</v>
      </c>
      <c r="C1833" t="s">
        <v>4685</v>
      </c>
      <c r="D1833" t="s">
        <v>8510</v>
      </c>
      <c r="G1833" t="s">
        <v>8608</v>
      </c>
      <c r="H1833">
        <v>8898720</v>
      </c>
      <c r="I1833" t="str">
        <f>HYPERLINK("bbg://screens/bbls%20DD%20X1Q6L7RSPGO2","BBLS DD X1Q6L7RSPGO2")</f>
        <v>BBLS DD X1Q6L7RSPGO2</v>
      </c>
    </row>
    <row r="1834" spans="1:9" x14ac:dyDescent="0.25">
      <c r="A1834" t="s">
        <v>8609</v>
      </c>
      <c r="B1834" t="s">
        <v>8610</v>
      </c>
      <c r="C1834" t="s">
        <v>2769</v>
      </c>
      <c r="D1834" t="s">
        <v>8448</v>
      </c>
      <c r="E1834" t="s">
        <v>8611</v>
      </c>
      <c r="F1834" t="s">
        <v>3024</v>
      </c>
      <c r="G1834" t="s">
        <v>8612</v>
      </c>
      <c r="H1834">
        <v>15989921</v>
      </c>
      <c r="I1834" t="str">
        <f>HYPERLINK("bbg://screens/bbls%20DD%20X1Q6L7RH0SO2","BBLS DD X1Q6L7RH0SO2")</f>
        <v>BBLS DD X1Q6L7RH0SO2</v>
      </c>
    </row>
    <row r="1835" spans="1:9" x14ac:dyDescent="0.25">
      <c r="A1835" t="s">
        <v>8613</v>
      </c>
      <c r="B1835" t="s">
        <v>8614</v>
      </c>
      <c r="C1835" t="s">
        <v>15</v>
      </c>
      <c r="D1835" t="s">
        <v>8615</v>
      </c>
      <c r="E1835" t="s">
        <v>8616</v>
      </c>
      <c r="F1835" t="s">
        <v>8617</v>
      </c>
      <c r="G1835" t="s">
        <v>8618</v>
      </c>
      <c r="H1835">
        <v>48659292</v>
      </c>
      <c r="I1835" t="str">
        <f>HYPERLINK("bbg://screens/bbls%20DD%20X1Q6L7R7N4O2","BBLS DD X1Q6L7R7N4O2")</f>
        <v>BBLS DD X1Q6L7R7N4O2</v>
      </c>
    </row>
    <row r="1836" spans="1:9" x14ac:dyDescent="0.25">
      <c r="A1836" t="s">
        <v>8619</v>
      </c>
      <c r="B1836" t="s">
        <v>8620</v>
      </c>
      <c r="C1836" t="s">
        <v>15</v>
      </c>
      <c r="F1836" t="s">
        <v>8621</v>
      </c>
      <c r="G1836" t="s">
        <v>8622</v>
      </c>
      <c r="H1836">
        <v>48834426</v>
      </c>
      <c r="I1836" t="str">
        <f>HYPERLINK("bbg://screens/bbls%20DD%20X1Q6L7QNV882","BBLS DD X1Q6L7QNV882")</f>
        <v>BBLS DD X1Q6L7QNV882</v>
      </c>
    </row>
    <row r="1837" spans="1:9" x14ac:dyDescent="0.25">
      <c r="A1837" t="s">
        <v>8623</v>
      </c>
      <c r="B1837" t="s">
        <v>8624</v>
      </c>
      <c r="C1837" t="s">
        <v>323</v>
      </c>
      <c r="D1837" t="s">
        <v>8625</v>
      </c>
      <c r="E1837" t="s">
        <v>8626</v>
      </c>
      <c r="F1837" t="s">
        <v>8627</v>
      </c>
      <c r="G1837" t="s">
        <v>8628</v>
      </c>
      <c r="H1837">
        <v>17592633</v>
      </c>
      <c r="I1837" t="str">
        <f>HYPERLINK("bbg://screens/bbls%20DD%20X1Q6L7QFS282","BBLS DD X1Q6L7QFS282")</f>
        <v>BBLS DD X1Q6L7QFS282</v>
      </c>
    </row>
    <row r="1838" spans="1:9" x14ac:dyDescent="0.25">
      <c r="A1838" t="s">
        <v>8629</v>
      </c>
      <c r="B1838" t="s">
        <v>8630</v>
      </c>
      <c r="C1838" t="s">
        <v>1560</v>
      </c>
      <c r="D1838" t="s">
        <v>8631</v>
      </c>
      <c r="E1838" t="s">
        <v>8632</v>
      </c>
      <c r="F1838" t="s">
        <v>8633</v>
      </c>
      <c r="G1838" t="s">
        <v>8634</v>
      </c>
      <c r="H1838">
        <v>11937507</v>
      </c>
      <c r="I1838" t="str">
        <f>HYPERLINK("bbg://screens/bbls%20DD%20X1Q6L7PUVGO2","BBLS DD X1Q6L7PUVGO2")</f>
        <v>BBLS DD X1Q6L7PUVGO2</v>
      </c>
    </row>
    <row r="1839" spans="1:9" x14ac:dyDescent="0.25">
      <c r="A1839" t="s">
        <v>8635</v>
      </c>
      <c r="B1839" t="s">
        <v>8630</v>
      </c>
      <c r="C1839" t="s">
        <v>1560</v>
      </c>
      <c r="D1839" t="s">
        <v>7725</v>
      </c>
      <c r="E1839" t="s">
        <v>8636</v>
      </c>
      <c r="F1839" t="s">
        <v>8637</v>
      </c>
      <c r="G1839" t="s">
        <v>8638</v>
      </c>
      <c r="H1839">
        <v>17388213</v>
      </c>
      <c r="I1839" t="str">
        <f>HYPERLINK("bbg://screens/bbls%20DD%20X1Q6L7QA1682","BBLS DD X1Q6L7QA1682")</f>
        <v>BBLS DD X1Q6L7QA1682</v>
      </c>
    </row>
    <row r="1840" spans="1:9" x14ac:dyDescent="0.25">
      <c r="A1840" t="s">
        <v>8639</v>
      </c>
      <c r="B1840" t="s">
        <v>8640</v>
      </c>
      <c r="C1840" t="s">
        <v>2223</v>
      </c>
      <c r="D1840" t="s">
        <v>8641</v>
      </c>
      <c r="E1840" t="s">
        <v>8642</v>
      </c>
      <c r="F1840" t="s">
        <v>8643</v>
      </c>
      <c r="G1840" t="s">
        <v>8644</v>
      </c>
      <c r="H1840">
        <v>29467626</v>
      </c>
      <c r="I1840" t="str">
        <f>HYPERLINK("bbg://screens/bbls%20DD%20X1Q6L7PHMBO2","BBLS DD X1Q6L7PHMBO2")</f>
        <v>BBLS DD X1Q6L7PHMBO2</v>
      </c>
    </row>
    <row r="1841" spans="1:9" x14ac:dyDescent="0.25">
      <c r="A1841" t="s">
        <v>8645</v>
      </c>
      <c r="B1841" t="s">
        <v>8646</v>
      </c>
      <c r="C1841" t="s">
        <v>1735</v>
      </c>
      <c r="D1841" t="s">
        <v>8430</v>
      </c>
      <c r="E1841" t="s">
        <v>8647</v>
      </c>
      <c r="F1841" t="s">
        <v>1202</v>
      </c>
      <c r="G1841" t="s">
        <v>8648</v>
      </c>
      <c r="H1841">
        <v>302345</v>
      </c>
      <c r="I1841" t="str">
        <f>HYPERLINK("bbg://screens/bbls%20DD%20X1Q6L7OJG2O2","BBLS DD X1Q6L7OJG2O2")</f>
        <v>BBLS DD X1Q6L7OJG2O2</v>
      </c>
    </row>
    <row r="1842" spans="1:9" x14ac:dyDescent="0.25">
      <c r="A1842" t="s">
        <v>8649</v>
      </c>
      <c r="B1842" t="s">
        <v>8646</v>
      </c>
      <c r="C1842" t="s">
        <v>1317</v>
      </c>
      <c r="D1842" t="s">
        <v>8443</v>
      </c>
      <c r="E1842" t="s">
        <v>8650</v>
      </c>
      <c r="F1842" t="s">
        <v>8651</v>
      </c>
      <c r="G1842" t="s">
        <v>8652</v>
      </c>
      <c r="H1842">
        <v>12180991</v>
      </c>
      <c r="I1842" t="str">
        <f>HYPERLINK("bbg://screens/bbls%20DD%20X1Q6L7ONV782","BBLS DD X1Q6L7ONV782")</f>
        <v>BBLS DD X1Q6L7ONV782</v>
      </c>
    </row>
    <row r="1843" spans="1:9" x14ac:dyDescent="0.25">
      <c r="A1843" t="s">
        <v>8653</v>
      </c>
      <c r="B1843" t="s">
        <v>8654</v>
      </c>
      <c r="C1843" t="s">
        <v>2294</v>
      </c>
      <c r="D1843" t="s">
        <v>8655</v>
      </c>
      <c r="E1843" t="s">
        <v>8656</v>
      </c>
      <c r="F1843" t="s">
        <v>8657</v>
      </c>
      <c r="G1843" t="s">
        <v>8658</v>
      </c>
      <c r="H1843">
        <v>305888</v>
      </c>
      <c r="I1843" t="str">
        <f>HYPERLINK("bbg://screens/bbls%20DD%20X1Q6L7NDJPO2","BBLS DD X1Q6L7NDJPO2")</f>
        <v>BBLS DD X1Q6L7NDJPO2</v>
      </c>
    </row>
    <row r="1844" spans="1:9" x14ac:dyDescent="0.25">
      <c r="A1844" t="s">
        <v>8659</v>
      </c>
      <c r="B1844" t="s">
        <v>8654</v>
      </c>
      <c r="C1844" t="s">
        <v>8660</v>
      </c>
      <c r="D1844" t="s">
        <v>8661</v>
      </c>
      <c r="E1844" t="s">
        <v>6314</v>
      </c>
      <c r="F1844" t="s">
        <v>8662</v>
      </c>
      <c r="G1844" t="s">
        <v>8663</v>
      </c>
      <c r="H1844">
        <v>10653783</v>
      </c>
      <c r="I1844" t="str">
        <f>HYPERLINK("bbg://screens/bbls%20DD%20X1Q6L7O39UO2","BBLS DD X1Q6L7O39UO2")</f>
        <v>BBLS DD X1Q6L7O39UO2</v>
      </c>
    </row>
    <row r="1845" spans="1:9" x14ac:dyDescent="0.25">
      <c r="A1845" t="s">
        <v>8664</v>
      </c>
      <c r="B1845" t="s">
        <v>8665</v>
      </c>
      <c r="C1845" t="s">
        <v>8666</v>
      </c>
      <c r="D1845" t="s">
        <v>7283</v>
      </c>
      <c r="E1845" t="s">
        <v>8667</v>
      </c>
      <c r="F1845" t="s">
        <v>8668</v>
      </c>
      <c r="G1845" t="s">
        <v>8669</v>
      </c>
      <c r="H1845">
        <v>29683850</v>
      </c>
      <c r="I1845" t="str">
        <f>HYPERLINK("bbg://screens/bbls%20DD%20X1Q6L7NBOPO2","BBLS DD X1Q6L7NBOPO2")</f>
        <v>BBLS DD X1Q6L7NBOPO2</v>
      </c>
    </row>
    <row r="1846" spans="1:9" x14ac:dyDescent="0.25">
      <c r="A1846" t="s">
        <v>8670</v>
      </c>
      <c r="B1846" t="s">
        <v>8671</v>
      </c>
      <c r="C1846" t="s">
        <v>2769</v>
      </c>
      <c r="D1846" t="s">
        <v>8672</v>
      </c>
      <c r="E1846" t="s">
        <v>2305</v>
      </c>
      <c r="F1846" t="s">
        <v>6907</v>
      </c>
      <c r="G1846" t="s">
        <v>8673</v>
      </c>
      <c r="H1846">
        <v>9460098</v>
      </c>
      <c r="I1846" t="str">
        <f>HYPERLINK("bbg://screens/bbls%20DD%20X1Q6L7M84OO2","BBLS DD X1Q6L7M84OO2")</f>
        <v>BBLS DD X1Q6L7M84OO2</v>
      </c>
    </row>
    <row r="1847" spans="1:9" x14ac:dyDescent="0.25">
      <c r="A1847" t="s">
        <v>8674</v>
      </c>
      <c r="B1847" t="s">
        <v>8675</v>
      </c>
      <c r="C1847" t="s">
        <v>8676</v>
      </c>
      <c r="D1847" t="s">
        <v>8143</v>
      </c>
      <c r="E1847" t="s">
        <v>5269</v>
      </c>
      <c r="F1847" t="s">
        <v>8677</v>
      </c>
      <c r="G1847" t="s">
        <v>8678</v>
      </c>
      <c r="H1847">
        <v>7814392</v>
      </c>
      <c r="I1847" t="str">
        <f>HYPERLINK("bbg://screens/bbls%20DD%20X1Q6L7LE69O2","BBLS DD X1Q6L7LE69O2")</f>
        <v>BBLS DD X1Q6L7LE69O2</v>
      </c>
    </row>
    <row r="1848" spans="1:9" x14ac:dyDescent="0.25">
      <c r="A1848" t="s">
        <v>8679</v>
      </c>
      <c r="B1848" t="s">
        <v>8675</v>
      </c>
      <c r="C1848" t="s">
        <v>8680</v>
      </c>
      <c r="D1848" t="s">
        <v>8681</v>
      </c>
      <c r="E1848" t="s">
        <v>8682</v>
      </c>
      <c r="F1848" t="s">
        <v>8683</v>
      </c>
      <c r="G1848" t="s">
        <v>8684</v>
      </c>
      <c r="H1848">
        <v>17291908</v>
      </c>
      <c r="I1848" t="str">
        <f>HYPERLINK("bbg://screens/bbls%20DD%20X1Q6L7LD8182","BBLS DD X1Q6L7LD8182")</f>
        <v>BBLS DD X1Q6L7LD8182</v>
      </c>
    </row>
    <row r="1849" spans="1:9" x14ac:dyDescent="0.25">
      <c r="A1849" t="s">
        <v>8685</v>
      </c>
      <c r="B1849" t="s">
        <v>8675</v>
      </c>
      <c r="C1849" t="s">
        <v>1317</v>
      </c>
      <c r="D1849" t="s">
        <v>8313</v>
      </c>
      <c r="F1849" t="s">
        <v>8686</v>
      </c>
      <c r="G1849" t="s">
        <v>8687</v>
      </c>
      <c r="H1849">
        <v>9811003</v>
      </c>
      <c r="I1849" t="str">
        <f>HYPERLINK("bbg://screens/bbls%20DD%20X1Q6L7L5I382","BBLS DD X1Q6L7L5I382")</f>
        <v>BBLS DD X1Q6L7L5I382</v>
      </c>
    </row>
    <row r="1850" spans="1:9" x14ac:dyDescent="0.25">
      <c r="A1850" t="s">
        <v>8688</v>
      </c>
      <c r="B1850" t="s">
        <v>8689</v>
      </c>
      <c r="C1850" t="s">
        <v>89</v>
      </c>
      <c r="D1850" t="s">
        <v>8690</v>
      </c>
      <c r="E1850" t="s">
        <v>8691</v>
      </c>
      <c r="F1850" t="s">
        <v>8692</v>
      </c>
      <c r="G1850" t="s">
        <v>8693</v>
      </c>
      <c r="H1850">
        <v>7921446</v>
      </c>
      <c r="I1850" t="str">
        <f>HYPERLINK("bbg://screens/bbls%20DD%20X1Q6L7L5I282","BBLS DD X1Q6L7L5I282")</f>
        <v>BBLS DD X1Q6L7L5I282</v>
      </c>
    </row>
    <row r="1851" spans="1:9" x14ac:dyDescent="0.25">
      <c r="A1851" t="s">
        <v>8694</v>
      </c>
      <c r="B1851" t="s">
        <v>8695</v>
      </c>
      <c r="C1851" t="s">
        <v>7654</v>
      </c>
      <c r="D1851" t="s">
        <v>8505</v>
      </c>
      <c r="E1851" t="s">
        <v>8696</v>
      </c>
      <c r="F1851" t="s">
        <v>6565</v>
      </c>
      <c r="G1851" t="s">
        <v>8697</v>
      </c>
      <c r="H1851">
        <v>358214</v>
      </c>
      <c r="I1851" t="str">
        <f>HYPERLINK("bbg://screens/bbls%20DD%20X1Q6L7I6VD82","BBLS DD X1Q6L7I6VD82")</f>
        <v>BBLS DD X1Q6L7I6VD82</v>
      </c>
    </row>
    <row r="1852" spans="1:9" x14ac:dyDescent="0.25">
      <c r="A1852" t="s">
        <v>8698</v>
      </c>
      <c r="B1852" t="s">
        <v>8695</v>
      </c>
      <c r="C1852" t="s">
        <v>8699</v>
      </c>
      <c r="D1852" t="s">
        <v>8700</v>
      </c>
      <c r="E1852" t="s">
        <v>8701</v>
      </c>
      <c r="F1852" t="s">
        <v>8702</v>
      </c>
      <c r="G1852" t="s">
        <v>8703</v>
      </c>
      <c r="H1852">
        <v>18176334</v>
      </c>
      <c r="I1852" t="str">
        <f>HYPERLINK("bbg://screens/bbls%20DD%20X1Q6L7I6VEO2","BBLS DD X1Q6L7I6VEO2")</f>
        <v>BBLS DD X1Q6L7I6VEO2</v>
      </c>
    </row>
    <row r="1853" spans="1:9" x14ac:dyDescent="0.25">
      <c r="A1853" t="s">
        <v>8704</v>
      </c>
      <c r="B1853" t="s">
        <v>8705</v>
      </c>
      <c r="C1853" t="s">
        <v>515</v>
      </c>
      <c r="E1853" t="s">
        <v>8706</v>
      </c>
      <c r="F1853" t="s">
        <v>8707</v>
      </c>
      <c r="G1853" t="s">
        <v>8708</v>
      </c>
      <c r="H1853">
        <v>17253677</v>
      </c>
      <c r="I1853" t="str">
        <f>HYPERLINK("bbg://screens/bbls%20DD%20X1Q6L7HAST82","BBLS DD X1Q6L7HAST82")</f>
        <v>BBLS DD X1Q6L7HAST82</v>
      </c>
    </row>
    <row r="1854" spans="1:9" x14ac:dyDescent="0.25">
      <c r="A1854" t="s">
        <v>8709</v>
      </c>
      <c r="B1854" t="s">
        <v>8705</v>
      </c>
      <c r="C1854" t="s">
        <v>26</v>
      </c>
      <c r="E1854" t="s">
        <v>8710</v>
      </c>
      <c r="F1854" t="s">
        <v>8711</v>
      </c>
      <c r="G1854" t="s">
        <v>8712</v>
      </c>
      <c r="H1854">
        <v>9584322</v>
      </c>
      <c r="I1854" t="str">
        <f>HYPERLINK("bbg://screens/bbls%20DD%20X1Q6L7H87TO2","BBLS DD X1Q6L7H87TO2")</f>
        <v>BBLS DD X1Q6L7H87TO2</v>
      </c>
    </row>
    <row r="1855" spans="1:9" x14ac:dyDescent="0.25">
      <c r="A1855" t="s">
        <v>8713</v>
      </c>
      <c r="B1855" t="s">
        <v>8714</v>
      </c>
      <c r="C1855" t="s">
        <v>636</v>
      </c>
      <c r="E1855" t="s">
        <v>6762</v>
      </c>
      <c r="F1855" t="s">
        <v>8715</v>
      </c>
      <c r="G1855" t="s">
        <v>8716</v>
      </c>
      <c r="H1855">
        <v>17179020</v>
      </c>
      <c r="I1855" t="str">
        <f>HYPERLINK("bbg://screens/bbls%20DD%20X1Q6L7G9F282","BBLS DD X1Q6L7G9F282")</f>
        <v>BBLS DD X1Q6L7G9F282</v>
      </c>
    </row>
    <row r="1856" spans="1:9" x14ac:dyDescent="0.25">
      <c r="A1856" t="s">
        <v>8717</v>
      </c>
      <c r="B1856" t="s">
        <v>8714</v>
      </c>
      <c r="C1856" t="s">
        <v>515</v>
      </c>
      <c r="E1856" t="s">
        <v>8718</v>
      </c>
      <c r="F1856" t="s">
        <v>8719</v>
      </c>
      <c r="G1856" t="s">
        <v>8720</v>
      </c>
      <c r="H1856">
        <v>17179676</v>
      </c>
      <c r="I1856" t="str">
        <f>HYPERLINK("bbg://screens/bbls%20DD%20X1Q6L7G6UF82","BBLS DD X1Q6L7G6UF82")</f>
        <v>BBLS DD X1Q6L7G6UF82</v>
      </c>
    </row>
    <row r="1857" spans="1:9" x14ac:dyDescent="0.25">
      <c r="A1857" t="s">
        <v>8721</v>
      </c>
      <c r="B1857" t="s">
        <v>8722</v>
      </c>
      <c r="C1857" t="s">
        <v>8376</v>
      </c>
      <c r="D1857" t="s">
        <v>8723</v>
      </c>
      <c r="E1857" t="s">
        <v>8724</v>
      </c>
      <c r="F1857" t="s">
        <v>8725</v>
      </c>
      <c r="G1857" t="s">
        <v>8726</v>
      </c>
      <c r="H1857">
        <v>7770672</v>
      </c>
      <c r="I1857" t="str">
        <f>HYPERLINK("bbg://screens/bbls%20DD%20X1Q6L7ELA1O2","BBLS DD X1Q6L7ELA1O2")</f>
        <v>BBLS DD X1Q6L7ELA1O2</v>
      </c>
    </row>
    <row r="1858" spans="1:9" x14ac:dyDescent="0.25">
      <c r="A1858" t="s">
        <v>8727</v>
      </c>
      <c r="B1858" t="s">
        <v>8722</v>
      </c>
      <c r="C1858" t="s">
        <v>479</v>
      </c>
      <c r="D1858" t="s">
        <v>8728</v>
      </c>
      <c r="E1858" t="s">
        <v>8729</v>
      </c>
      <c r="F1858" t="s">
        <v>3446</v>
      </c>
      <c r="G1858" t="s">
        <v>8730</v>
      </c>
      <c r="H1858">
        <v>861113</v>
      </c>
      <c r="I1858" t="str">
        <f>HYPERLINK("bbg://screens/bbls%20DD%20X1Q6L7EKG0O2","BBLS DD X1Q6L7EKG0O2")</f>
        <v>BBLS DD X1Q6L7EKG0O2</v>
      </c>
    </row>
    <row r="1859" spans="1:9" x14ac:dyDescent="0.25">
      <c r="A1859" t="s">
        <v>8731</v>
      </c>
      <c r="B1859" t="s">
        <v>8732</v>
      </c>
      <c r="C1859" t="s">
        <v>8733</v>
      </c>
      <c r="E1859" t="s">
        <v>8734</v>
      </c>
      <c r="F1859" t="s">
        <v>8735</v>
      </c>
      <c r="G1859" t="s">
        <v>8736</v>
      </c>
      <c r="H1859">
        <v>107579</v>
      </c>
      <c r="I1859" t="str">
        <f>HYPERLINK("bbg://screens/bbls%20DD%20X1Q6L7D7NPO2","BBLS DD X1Q6L7D7NPO2")</f>
        <v>BBLS DD X1Q6L7D7NPO2</v>
      </c>
    </row>
    <row r="1860" spans="1:9" x14ac:dyDescent="0.25">
      <c r="A1860" t="s">
        <v>8737</v>
      </c>
      <c r="B1860" t="s">
        <v>8738</v>
      </c>
      <c r="C1860" t="s">
        <v>7413</v>
      </c>
      <c r="D1860" t="s">
        <v>7624</v>
      </c>
      <c r="E1860" t="s">
        <v>8739</v>
      </c>
      <c r="F1860" t="s">
        <v>8740</v>
      </c>
      <c r="G1860" t="s">
        <v>8741</v>
      </c>
      <c r="H1860">
        <v>17095039</v>
      </c>
      <c r="I1860" t="str">
        <f>HYPERLINK("bbg://screens/bbls%20DD%20X1Q6L7ADM6O2","BBLS DD X1Q6L7ADM6O2")</f>
        <v>BBLS DD X1Q6L7ADM6O2</v>
      </c>
    </row>
    <row r="1861" spans="1:9" x14ac:dyDescent="0.25">
      <c r="A1861" t="s">
        <v>8742</v>
      </c>
      <c r="B1861" t="s">
        <v>8743</v>
      </c>
      <c r="C1861" t="s">
        <v>636</v>
      </c>
      <c r="D1861" t="s">
        <v>8744</v>
      </c>
      <c r="E1861" t="s">
        <v>8745</v>
      </c>
      <c r="F1861" t="s">
        <v>8746</v>
      </c>
      <c r="G1861" t="s">
        <v>8747</v>
      </c>
      <c r="H1861">
        <v>10874792</v>
      </c>
      <c r="I1861" t="str">
        <f>HYPERLINK("bbg://screens/bbls%20DD%20X1Q6L79848O2","BBLS DD X1Q6L79848O2")</f>
        <v>BBLS DD X1Q6L79848O2</v>
      </c>
    </row>
    <row r="1862" spans="1:9" x14ac:dyDescent="0.25">
      <c r="A1862" t="s">
        <v>8748</v>
      </c>
      <c r="B1862" t="s">
        <v>8749</v>
      </c>
      <c r="C1862" t="s">
        <v>2441</v>
      </c>
      <c r="D1862" t="s">
        <v>2831</v>
      </c>
      <c r="E1862" t="s">
        <v>8750</v>
      </c>
      <c r="F1862" t="s">
        <v>8751</v>
      </c>
      <c r="G1862" t="s">
        <v>8752</v>
      </c>
      <c r="H1862">
        <v>870520</v>
      </c>
      <c r="I1862" t="str">
        <f>HYPERLINK("bbg://screens/bbls%20DD%20X1Q6L791MM82","BBLS DD X1Q6L791MM82")</f>
        <v>BBLS DD X1Q6L791MM82</v>
      </c>
    </row>
    <row r="1863" spans="1:9" x14ac:dyDescent="0.25">
      <c r="A1863" t="s">
        <v>8753</v>
      </c>
      <c r="B1863" t="s">
        <v>8749</v>
      </c>
      <c r="C1863" t="s">
        <v>2467</v>
      </c>
      <c r="D1863" t="s">
        <v>8510</v>
      </c>
      <c r="E1863" t="s">
        <v>4614</v>
      </c>
      <c r="F1863" t="s">
        <v>8754</v>
      </c>
      <c r="G1863" t="s">
        <v>8755</v>
      </c>
      <c r="H1863">
        <v>9923534</v>
      </c>
      <c r="I1863" t="str">
        <f>HYPERLINK("bbg://screens/bbls%20DD%20X1Q6L790G182","BBLS DD X1Q6L790G182")</f>
        <v>BBLS DD X1Q6L790G182</v>
      </c>
    </row>
    <row r="1864" spans="1:9" x14ac:dyDescent="0.25">
      <c r="A1864" t="s">
        <v>8756</v>
      </c>
      <c r="B1864" t="s">
        <v>8757</v>
      </c>
      <c r="C1864" t="s">
        <v>402</v>
      </c>
      <c r="E1864" t="s">
        <v>8758</v>
      </c>
      <c r="F1864" t="s">
        <v>8759</v>
      </c>
      <c r="G1864" t="s">
        <v>8760</v>
      </c>
      <c r="H1864">
        <v>17081271</v>
      </c>
      <c r="I1864" t="str">
        <f>HYPERLINK("bbg://screens/bbls%20DD%20X1Q6L78SGHO2","BBLS DD X1Q6L78SGHO2")</f>
        <v>BBLS DD X1Q6L78SGHO2</v>
      </c>
    </row>
    <row r="1865" spans="1:9" x14ac:dyDescent="0.25">
      <c r="A1865" t="s">
        <v>8761</v>
      </c>
      <c r="B1865" t="s">
        <v>8762</v>
      </c>
      <c r="C1865" t="s">
        <v>18</v>
      </c>
      <c r="D1865" t="s">
        <v>8010</v>
      </c>
      <c r="E1865" t="s">
        <v>8763</v>
      </c>
      <c r="F1865" t="s">
        <v>8764</v>
      </c>
      <c r="G1865" t="s">
        <v>8765</v>
      </c>
      <c r="H1865">
        <v>10948800</v>
      </c>
      <c r="I1865" t="str">
        <f>HYPERLINK("bbg://screens/bbls%20DD%20X1Q6L77G19O2","BBLS DD X1Q6L77G19O2")</f>
        <v>BBLS DD X1Q6L77G19O2</v>
      </c>
    </row>
    <row r="1866" spans="1:9" x14ac:dyDescent="0.25">
      <c r="A1866" t="s">
        <v>8766</v>
      </c>
      <c r="B1866" t="s">
        <v>8767</v>
      </c>
      <c r="C1866" t="s">
        <v>233</v>
      </c>
      <c r="E1866" t="s">
        <v>8768</v>
      </c>
      <c r="F1866" t="s">
        <v>8769</v>
      </c>
      <c r="G1866" t="s">
        <v>8770</v>
      </c>
      <c r="H1866">
        <v>17030578</v>
      </c>
      <c r="I1866" t="str">
        <f>HYPERLINK("bbg://screens/bbls%20DD%20X1Q6L776LC82","BBLS DD X1Q6L776LC82")</f>
        <v>BBLS DD X1Q6L776LC82</v>
      </c>
    </row>
    <row r="1867" spans="1:9" x14ac:dyDescent="0.25">
      <c r="A1867" t="s">
        <v>8771</v>
      </c>
      <c r="B1867" t="s">
        <v>8772</v>
      </c>
      <c r="C1867" t="s">
        <v>515</v>
      </c>
      <c r="G1867" t="s">
        <v>8773</v>
      </c>
      <c r="H1867">
        <v>15892644</v>
      </c>
      <c r="I1867" t="str">
        <f>HYPERLINK("bbg://screens/bbls%20DD%20X1Q6L76ASI82","BBLS DD X1Q6L76ASI82")</f>
        <v>BBLS DD X1Q6L76ASI82</v>
      </c>
    </row>
    <row r="1868" spans="1:9" x14ac:dyDescent="0.25">
      <c r="A1868" t="s">
        <v>8774</v>
      </c>
      <c r="B1868" t="s">
        <v>8775</v>
      </c>
      <c r="C1868" t="s">
        <v>414</v>
      </c>
      <c r="D1868" t="s">
        <v>8610</v>
      </c>
      <c r="E1868" t="s">
        <v>8776</v>
      </c>
      <c r="F1868" t="s">
        <v>5597</v>
      </c>
      <c r="G1868" t="s">
        <v>8777</v>
      </c>
      <c r="H1868">
        <v>7682130</v>
      </c>
      <c r="I1868" t="str">
        <f>HYPERLINK("bbg://screens/bbls%20DD%20X1Q6L75RN782","BBLS DD X1Q6L75RN782")</f>
        <v>BBLS DD X1Q6L75RN782</v>
      </c>
    </row>
    <row r="1869" spans="1:9" x14ac:dyDescent="0.25">
      <c r="A1869" t="s">
        <v>8778</v>
      </c>
      <c r="B1869" t="s">
        <v>8779</v>
      </c>
      <c r="C1869" t="s">
        <v>769</v>
      </c>
      <c r="D1869" t="s">
        <v>8521</v>
      </c>
      <c r="E1869" t="s">
        <v>8780</v>
      </c>
      <c r="F1869" t="s">
        <v>8781</v>
      </c>
      <c r="G1869" t="s">
        <v>8782</v>
      </c>
      <c r="H1869">
        <v>36323371</v>
      </c>
      <c r="I1869" t="str">
        <f>HYPERLINK("bbg://screens/bbls%20DD%20X1Q6L75R84O2","BBLS DD X1Q6L75R84O2")</f>
        <v>BBLS DD X1Q6L75R84O2</v>
      </c>
    </row>
    <row r="1870" spans="1:9" x14ac:dyDescent="0.25">
      <c r="A1870" t="s">
        <v>8783</v>
      </c>
      <c r="B1870" t="s">
        <v>8779</v>
      </c>
      <c r="C1870" t="s">
        <v>2467</v>
      </c>
      <c r="D1870" t="s">
        <v>8143</v>
      </c>
      <c r="E1870" t="s">
        <v>8784</v>
      </c>
      <c r="F1870" t="s">
        <v>1911</v>
      </c>
      <c r="G1870" t="s">
        <v>8785</v>
      </c>
      <c r="H1870">
        <v>319191</v>
      </c>
      <c r="I1870" t="str">
        <f>HYPERLINK("bbg://screens/bbls%20DD%20X1Q6L75DFMO2","BBLS DD X1Q6L75DFMO2")</f>
        <v>BBLS DD X1Q6L75DFMO2</v>
      </c>
    </row>
    <row r="1871" spans="1:9" x14ac:dyDescent="0.25">
      <c r="A1871" t="s">
        <v>8786</v>
      </c>
      <c r="B1871" t="s">
        <v>8787</v>
      </c>
      <c r="C1871" t="s">
        <v>515</v>
      </c>
      <c r="E1871" t="s">
        <v>8788</v>
      </c>
      <c r="F1871" t="s">
        <v>8789</v>
      </c>
      <c r="G1871" t="s">
        <v>8790</v>
      </c>
      <c r="H1871">
        <v>16934996</v>
      </c>
      <c r="I1871" t="str">
        <f>HYPERLINK("bbg://screens/bbls%20DD%20X1Q6L74S8D82","BBLS DD X1Q6L74S8D82")</f>
        <v>BBLS DD X1Q6L74S8D82</v>
      </c>
    </row>
    <row r="1872" spans="1:9" x14ac:dyDescent="0.25">
      <c r="A1872" t="s">
        <v>8791</v>
      </c>
      <c r="B1872" t="s">
        <v>8792</v>
      </c>
      <c r="C1872" t="s">
        <v>18</v>
      </c>
      <c r="D1872" t="s">
        <v>8793</v>
      </c>
      <c r="E1872" t="s">
        <v>8794</v>
      </c>
      <c r="F1872" t="s">
        <v>8795</v>
      </c>
      <c r="G1872" t="s">
        <v>8796</v>
      </c>
      <c r="H1872">
        <v>9367630</v>
      </c>
      <c r="I1872" t="str">
        <f>HYPERLINK("bbg://screens/bbls%20DD%20X1Q6L74H24O2","BBLS DD X1Q6L74H24O2")</f>
        <v>BBLS DD X1Q6L74H24O2</v>
      </c>
    </row>
    <row r="1873" spans="1:9" x14ac:dyDescent="0.25">
      <c r="A1873" t="s">
        <v>8797</v>
      </c>
      <c r="B1873" t="s">
        <v>8798</v>
      </c>
      <c r="C1873" t="s">
        <v>1120</v>
      </c>
      <c r="D1873" t="s">
        <v>8799</v>
      </c>
      <c r="E1873" t="s">
        <v>8800</v>
      </c>
      <c r="F1873" t="s">
        <v>8801</v>
      </c>
      <c r="G1873" t="s">
        <v>8802</v>
      </c>
      <c r="H1873">
        <v>13049852</v>
      </c>
      <c r="I1873" t="str">
        <f>HYPERLINK("bbg://screens/bbls%20DD%20X1Q6L746IL82","BBLS DD X1Q6L746IL82")</f>
        <v>BBLS DD X1Q6L746IL82</v>
      </c>
    </row>
    <row r="1874" spans="1:9" x14ac:dyDescent="0.25">
      <c r="A1874" t="s">
        <v>8803</v>
      </c>
      <c r="B1874" t="s">
        <v>8804</v>
      </c>
      <c r="C1874" t="s">
        <v>732</v>
      </c>
      <c r="E1874" t="s">
        <v>3904</v>
      </c>
      <c r="F1874" t="s">
        <v>7244</v>
      </c>
      <c r="G1874" t="s">
        <v>8805</v>
      </c>
      <c r="H1874">
        <v>11057780</v>
      </c>
      <c r="I1874" t="str">
        <f>HYPERLINK("bbg://screens/bbls%20DD%20X1Q6L73AJ0O2","BBLS DD X1Q6L73AJ0O2")</f>
        <v>BBLS DD X1Q6L73AJ0O2</v>
      </c>
    </row>
    <row r="1875" spans="1:9" x14ac:dyDescent="0.25">
      <c r="A1875" t="s">
        <v>8806</v>
      </c>
      <c r="B1875" t="s">
        <v>8804</v>
      </c>
      <c r="C1875" t="s">
        <v>1120</v>
      </c>
      <c r="D1875" t="s">
        <v>7884</v>
      </c>
      <c r="E1875" t="s">
        <v>8807</v>
      </c>
      <c r="F1875" t="s">
        <v>4954</v>
      </c>
      <c r="G1875" t="s">
        <v>8808</v>
      </c>
      <c r="H1875">
        <v>115900</v>
      </c>
      <c r="I1875" t="str">
        <f>HYPERLINK("bbg://screens/bbls%20DD%20X1Q6L73DLNO2","BBLS DD X1Q6L73DLNO2")</f>
        <v>BBLS DD X1Q6L73DLNO2</v>
      </c>
    </row>
    <row r="1876" spans="1:9" x14ac:dyDescent="0.25">
      <c r="A1876" t="s">
        <v>8809</v>
      </c>
      <c r="B1876" t="s">
        <v>8810</v>
      </c>
      <c r="C1876" t="s">
        <v>4722</v>
      </c>
      <c r="D1876" t="s">
        <v>8277</v>
      </c>
      <c r="E1876" t="s">
        <v>8811</v>
      </c>
      <c r="F1876" t="s">
        <v>2157</v>
      </c>
      <c r="G1876" t="s">
        <v>8812</v>
      </c>
      <c r="H1876">
        <v>101244</v>
      </c>
      <c r="I1876" t="str">
        <f>HYPERLINK("bbg://screens/bbls%20DD%20X1Q6L72USG82","BBLS DD X1Q6L72USG82")</f>
        <v>BBLS DD X1Q6L72USG82</v>
      </c>
    </row>
    <row r="1877" spans="1:9" x14ac:dyDescent="0.25">
      <c r="A1877" t="s">
        <v>8813</v>
      </c>
      <c r="B1877" t="s">
        <v>8810</v>
      </c>
      <c r="C1877" t="s">
        <v>4612</v>
      </c>
      <c r="D1877" t="s">
        <v>6761</v>
      </c>
      <c r="E1877" t="s">
        <v>8814</v>
      </c>
      <c r="F1877" t="s">
        <v>4780</v>
      </c>
      <c r="G1877" t="s">
        <v>8815</v>
      </c>
      <c r="H1877">
        <v>16895366</v>
      </c>
      <c r="I1877" t="str">
        <f>HYPERLINK("bbg://screens/bbls%20DD%20X1Q6L72VQ582","BBLS DD X1Q6L72VQ582")</f>
        <v>BBLS DD X1Q6L72VQ582</v>
      </c>
    </row>
    <row r="1878" spans="1:9" x14ac:dyDescent="0.25">
      <c r="A1878" t="s">
        <v>8816</v>
      </c>
      <c r="B1878" t="s">
        <v>8817</v>
      </c>
      <c r="C1878" t="s">
        <v>233</v>
      </c>
      <c r="D1878" t="s">
        <v>7730</v>
      </c>
      <c r="E1878" t="s">
        <v>8818</v>
      </c>
      <c r="F1878" t="s">
        <v>8819</v>
      </c>
      <c r="G1878" t="s">
        <v>8820</v>
      </c>
      <c r="H1878">
        <v>10597973</v>
      </c>
      <c r="I1878" t="str">
        <f>HYPERLINK("bbg://screens/bbls%20DD%20X1Q6L70TH082","BBLS DD X1Q6L70TH082")</f>
        <v>BBLS DD X1Q6L70TH082</v>
      </c>
    </row>
    <row r="1879" spans="1:9" x14ac:dyDescent="0.25">
      <c r="A1879" t="s">
        <v>8821</v>
      </c>
      <c r="B1879" t="s">
        <v>8822</v>
      </c>
      <c r="C1879" t="s">
        <v>379</v>
      </c>
      <c r="D1879" t="s">
        <v>7195</v>
      </c>
      <c r="E1879" t="s">
        <v>5284</v>
      </c>
      <c r="F1879" t="s">
        <v>8823</v>
      </c>
      <c r="G1879" t="s">
        <v>8824</v>
      </c>
      <c r="H1879">
        <v>16860947</v>
      </c>
      <c r="I1879" t="str">
        <f>HYPERLINK("bbg://screens/bbls%20DD%20X1Q6L70DBDO2","BBLS DD X1Q6L70DBDO2")</f>
        <v>BBLS DD X1Q6L70DBDO2</v>
      </c>
    </row>
    <row r="1880" spans="1:9" x14ac:dyDescent="0.25">
      <c r="A1880" t="s">
        <v>8825</v>
      </c>
      <c r="B1880" t="s">
        <v>8826</v>
      </c>
      <c r="C1880" t="s">
        <v>67</v>
      </c>
      <c r="D1880" t="s">
        <v>8003</v>
      </c>
      <c r="E1880" t="s">
        <v>8827</v>
      </c>
      <c r="F1880" t="s">
        <v>8828</v>
      </c>
      <c r="G1880" t="s">
        <v>8829</v>
      </c>
      <c r="H1880">
        <v>974542</v>
      </c>
      <c r="I1880" t="str">
        <f>HYPERLINK("bbg://screens/bbls%20DD%20X1Q6L6VTH782","BBLS DD X1Q6L6VTH782")</f>
        <v>BBLS DD X1Q6L6VTH782</v>
      </c>
    </row>
    <row r="1881" spans="1:9" x14ac:dyDescent="0.25">
      <c r="A1881" t="s">
        <v>8830</v>
      </c>
      <c r="B1881" t="s">
        <v>8831</v>
      </c>
      <c r="C1881" t="s">
        <v>8832</v>
      </c>
      <c r="E1881">
        <v>860</v>
      </c>
      <c r="F1881" t="s">
        <v>8833</v>
      </c>
      <c r="G1881" t="s">
        <v>8834</v>
      </c>
      <c r="H1881">
        <v>16852481</v>
      </c>
      <c r="I1881" t="str">
        <f>HYPERLINK("bbg://screens/bbls%20DD%20X1Q6L6VIRA82","BBLS DD X1Q6L6VIRA82")</f>
        <v>BBLS DD X1Q6L6VIRA82</v>
      </c>
    </row>
    <row r="1882" spans="1:9" x14ac:dyDescent="0.25">
      <c r="A1882" t="s">
        <v>8835</v>
      </c>
      <c r="B1882" t="s">
        <v>8836</v>
      </c>
      <c r="C1882" t="s">
        <v>1317</v>
      </c>
      <c r="D1882" t="s">
        <v>8837</v>
      </c>
      <c r="E1882" t="s">
        <v>8838</v>
      </c>
      <c r="F1882" t="s">
        <v>8839</v>
      </c>
      <c r="G1882" t="s">
        <v>8840</v>
      </c>
      <c r="H1882">
        <v>23479589</v>
      </c>
      <c r="I1882" t="str">
        <f>HYPERLINK("bbg://screens/bbls%20DD%20X1Q6L6TDGLO2","BBLS DD X1Q6L6TDGLO2")</f>
        <v>BBLS DD X1Q6L6TDGLO2</v>
      </c>
    </row>
    <row r="1883" spans="1:9" x14ac:dyDescent="0.25">
      <c r="A1883" t="s">
        <v>8841</v>
      </c>
      <c r="B1883" t="s">
        <v>8842</v>
      </c>
      <c r="C1883" t="s">
        <v>540</v>
      </c>
      <c r="D1883" t="s">
        <v>8843</v>
      </c>
      <c r="E1883" t="s">
        <v>8844</v>
      </c>
      <c r="F1883" t="s">
        <v>8845</v>
      </c>
      <c r="G1883" t="s">
        <v>8846</v>
      </c>
      <c r="H1883">
        <v>103936</v>
      </c>
      <c r="I1883" t="str">
        <f>HYPERLINK("bbg://screens/bbls%20DD%20X1Q6L6T24HO2","BBLS DD X1Q6L6T24HO2")</f>
        <v>BBLS DD X1Q6L6T24HO2</v>
      </c>
    </row>
    <row r="1884" spans="1:9" x14ac:dyDescent="0.25">
      <c r="A1884" t="s">
        <v>8847</v>
      </c>
      <c r="B1884" t="s">
        <v>8848</v>
      </c>
      <c r="C1884" t="s">
        <v>479</v>
      </c>
      <c r="D1884" t="s">
        <v>8073</v>
      </c>
      <c r="E1884" t="s">
        <v>1470</v>
      </c>
      <c r="F1884" t="s">
        <v>6808</v>
      </c>
      <c r="G1884" t="s">
        <v>8849</v>
      </c>
      <c r="H1884">
        <v>10501506</v>
      </c>
      <c r="I1884" t="str">
        <f>HYPERLINK("bbg://screens/bbls%20DD%20X1Q6L6S39H82","BBLS DD X1Q6L6S39H82")</f>
        <v>BBLS DD X1Q6L6S39H82</v>
      </c>
    </row>
    <row r="1885" spans="1:9" x14ac:dyDescent="0.25">
      <c r="A1885" t="s">
        <v>8850</v>
      </c>
      <c r="B1885" t="s">
        <v>8848</v>
      </c>
      <c r="C1885" t="s">
        <v>4722</v>
      </c>
      <c r="D1885" t="s">
        <v>8851</v>
      </c>
      <c r="G1885" t="s">
        <v>8852</v>
      </c>
      <c r="H1885">
        <v>16770524</v>
      </c>
      <c r="I1885" t="str">
        <f>HYPERLINK("bbg://screens/bbls%20DD%20X1Q6L6SBEVO2","BBLS DD X1Q6L6SBEVO2")</f>
        <v>BBLS DD X1Q6L6SBEVO2</v>
      </c>
    </row>
    <row r="1886" spans="1:9" x14ac:dyDescent="0.25">
      <c r="A1886" t="s">
        <v>8853</v>
      </c>
      <c r="B1886" t="s">
        <v>8854</v>
      </c>
      <c r="C1886" t="s">
        <v>2191</v>
      </c>
      <c r="D1886" t="s">
        <v>7805</v>
      </c>
      <c r="E1886" t="s">
        <v>8855</v>
      </c>
      <c r="F1886" t="s">
        <v>8856</v>
      </c>
      <c r="G1886" t="s">
        <v>8857</v>
      </c>
      <c r="H1886">
        <v>11066913</v>
      </c>
      <c r="I1886" t="str">
        <f>HYPERLINK("bbg://screens/bbls%20DD%20X1Q6L6QLACO2","BBLS DD X1Q6L6QLACO2")</f>
        <v>BBLS DD X1Q6L6QLACO2</v>
      </c>
    </row>
    <row r="1887" spans="1:9" x14ac:dyDescent="0.25">
      <c r="A1887" t="s">
        <v>8858</v>
      </c>
      <c r="B1887" t="s">
        <v>8859</v>
      </c>
      <c r="C1887" t="s">
        <v>5634</v>
      </c>
      <c r="D1887" t="s">
        <v>7242</v>
      </c>
      <c r="E1887" t="s">
        <v>8860</v>
      </c>
      <c r="F1887" t="s">
        <v>8861</v>
      </c>
      <c r="G1887" t="s">
        <v>8862</v>
      </c>
      <c r="H1887">
        <v>119066</v>
      </c>
      <c r="I1887" t="str">
        <f>HYPERLINK("bbg://screens/bbls%20DD%20X1Q6L6QHKSO2","BBLS DD X1Q6L6QHKSO2")</f>
        <v>BBLS DD X1Q6L6QHKSO2</v>
      </c>
    </row>
    <row r="1888" spans="1:9" x14ac:dyDescent="0.25">
      <c r="A1888" t="s">
        <v>8863</v>
      </c>
      <c r="B1888" t="s">
        <v>8864</v>
      </c>
      <c r="C1888" t="s">
        <v>3742</v>
      </c>
      <c r="D1888" t="s">
        <v>8381</v>
      </c>
      <c r="E1888" t="s">
        <v>8865</v>
      </c>
      <c r="F1888" t="s">
        <v>8274</v>
      </c>
      <c r="G1888" t="s">
        <v>8866</v>
      </c>
      <c r="H1888">
        <v>16722539</v>
      </c>
      <c r="I1888" t="str">
        <f>HYPERLINK("bbg://screens/bbls%20DD%20X1Q6L6Q1O282","BBLS DD X1Q6L6Q1O282")</f>
        <v>BBLS DD X1Q6L6Q1O282</v>
      </c>
    </row>
    <row r="1889" spans="1:9" x14ac:dyDescent="0.25">
      <c r="A1889" t="s">
        <v>8867</v>
      </c>
      <c r="B1889" t="s">
        <v>8864</v>
      </c>
      <c r="C1889" t="s">
        <v>479</v>
      </c>
      <c r="D1889" t="s">
        <v>8837</v>
      </c>
      <c r="F1889" t="s">
        <v>8868</v>
      </c>
      <c r="G1889" t="s">
        <v>8869</v>
      </c>
      <c r="H1889">
        <v>16730532</v>
      </c>
      <c r="I1889" t="str">
        <f>HYPERLINK("bbg://screens/bbls%20DD%20X1Q6L6Q4UJO2","BBLS DD X1Q6L6Q4UJO2")</f>
        <v>BBLS DD X1Q6L6Q4UJO2</v>
      </c>
    </row>
    <row r="1890" spans="1:9" x14ac:dyDescent="0.25">
      <c r="A1890" t="s">
        <v>8870</v>
      </c>
      <c r="B1890" t="s">
        <v>8871</v>
      </c>
      <c r="C1890" t="s">
        <v>1120</v>
      </c>
      <c r="D1890" t="s">
        <v>7864</v>
      </c>
      <c r="E1890" t="s">
        <v>8872</v>
      </c>
      <c r="F1890" t="s">
        <v>4672</v>
      </c>
      <c r="G1890" t="s">
        <v>8873</v>
      </c>
      <c r="H1890">
        <v>107717</v>
      </c>
      <c r="I1890" t="str">
        <f>HYPERLINK("bbg://screens/bbls%20DD%20X1Q6LNH5GA82","BBLS DD X1Q6LNH5GA82")</f>
        <v>BBLS DD X1Q6LNH5GA82</v>
      </c>
    </row>
    <row r="1891" spans="1:9" x14ac:dyDescent="0.25">
      <c r="A1891" t="s">
        <v>8874</v>
      </c>
      <c r="B1891" t="s">
        <v>8871</v>
      </c>
      <c r="C1891" t="s">
        <v>8875</v>
      </c>
      <c r="D1891" t="s">
        <v>8876</v>
      </c>
      <c r="G1891" t="s">
        <v>8877</v>
      </c>
      <c r="H1891">
        <v>16690131</v>
      </c>
      <c r="I1891" t="str">
        <f>HYPERLINK("bbg://screens/bbls%20DD%20X1Q6L7RHKS82","BBLS DD X1Q6L7RHKS82")</f>
        <v>BBLS DD X1Q6L7RHKS82</v>
      </c>
    </row>
    <row r="1892" spans="1:9" x14ac:dyDescent="0.25">
      <c r="A1892" t="s">
        <v>8878</v>
      </c>
      <c r="B1892" t="s">
        <v>8879</v>
      </c>
      <c r="C1892" t="s">
        <v>8880</v>
      </c>
      <c r="E1892" t="s">
        <v>8881</v>
      </c>
      <c r="F1892" t="s">
        <v>8882</v>
      </c>
      <c r="G1892" t="s">
        <v>8883</v>
      </c>
      <c r="H1892">
        <v>16686798</v>
      </c>
      <c r="I1892" t="str">
        <f>HYPERLINK("bbg://screens/bbls%20DD%20X1Q6L6NRCI82","BBLS DD X1Q6L6NRCI82")</f>
        <v>BBLS DD X1Q6L6NRCI82</v>
      </c>
    </row>
    <row r="1893" spans="1:9" x14ac:dyDescent="0.25">
      <c r="A1893" t="s">
        <v>8884</v>
      </c>
      <c r="B1893" t="s">
        <v>8885</v>
      </c>
      <c r="C1893" t="s">
        <v>177</v>
      </c>
      <c r="E1893" t="s">
        <v>8886</v>
      </c>
      <c r="F1893" t="s">
        <v>8887</v>
      </c>
      <c r="G1893" t="s">
        <v>8888</v>
      </c>
      <c r="H1893">
        <v>103125</v>
      </c>
      <c r="I1893" t="str">
        <f>HYPERLINK("bbg://screens/bbls%20DD%20X1Q6L6BT1PO2","BBLS DD X1Q6L6BT1PO2")</f>
        <v>BBLS DD X1Q6L6BT1PO2</v>
      </c>
    </row>
    <row r="1894" spans="1:9" x14ac:dyDescent="0.25">
      <c r="A1894" t="s">
        <v>8889</v>
      </c>
      <c r="B1894" t="s">
        <v>8885</v>
      </c>
      <c r="C1894" t="s">
        <v>636</v>
      </c>
      <c r="D1894" t="s">
        <v>8890</v>
      </c>
      <c r="E1894" t="s">
        <v>8891</v>
      </c>
      <c r="F1894" t="s">
        <v>8892</v>
      </c>
      <c r="G1894" t="s">
        <v>8893</v>
      </c>
      <c r="H1894">
        <v>47261265</v>
      </c>
      <c r="I1894" t="str">
        <f>HYPERLINK("bbg://screens/bbls%20DD%20X1Q6L6BKQRO2","BBLS DD X1Q6L6BKQRO2")</f>
        <v>BBLS DD X1Q6L6BKQRO2</v>
      </c>
    </row>
    <row r="1895" spans="1:9" x14ac:dyDescent="0.25">
      <c r="A1895" t="s">
        <v>8894</v>
      </c>
      <c r="B1895" t="s">
        <v>8885</v>
      </c>
      <c r="C1895" t="s">
        <v>479</v>
      </c>
      <c r="D1895" t="s">
        <v>8895</v>
      </c>
      <c r="E1895" t="s">
        <v>8896</v>
      </c>
      <c r="F1895" t="s">
        <v>8897</v>
      </c>
      <c r="G1895" t="s">
        <v>8898</v>
      </c>
      <c r="H1895">
        <v>861147</v>
      </c>
      <c r="I1895" t="str">
        <f>HYPERLINK("bbg://screens/bbls%20DD%20X1Q6L6BJ0382","BBLS DD X1Q6L6BJ0382")</f>
        <v>BBLS DD X1Q6L6BJ0382</v>
      </c>
    </row>
    <row r="1896" spans="1:9" x14ac:dyDescent="0.25">
      <c r="A1896" t="s">
        <v>8899</v>
      </c>
      <c r="B1896" t="s">
        <v>8885</v>
      </c>
      <c r="C1896" t="s">
        <v>1387</v>
      </c>
      <c r="D1896" t="s">
        <v>8793</v>
      </c>
      <c r="E1896" t="s">
        <v>8900</v>
      </c>
      <c r="F1896" t="s">
        <v>8901</v>
      </c>
      <c r="G1896" t="s">
        <v>8902</v>
      </c>
      <c r="H1896">
        <v>13418303</v>
      </c>
      <c r="I1896" t="str">
        <f>HYPERLINK("bbg://screens/bbls%20DD%20X1Q6L6BTKQO2","BBLS DD X1Q6L6BTKQO2")</f>
        <v>BBLS DD X1Q6L6BTKQO2</v>
      </c>
    </row>
    <row r="1897" spans="1:9" x14ac:dyDescent="0.25">
      <c r="A1897" t="s">
        <v>8903</v>
      </c>
      <c r="B1897" t="s">
        <v>8904</v>
      </c>
      <c r="C1897" t="s">
        <v>18</v>
      </c>
      <c r="D1897" t="s">
        <v>8453</v>
      </c>
      <c r="E1897" t="s">
        <v>8905</v>
      </c>
      <c r="F1897" t="s">
        <v>8906</v>
      </c>
      <c r="G1897" t="s">
        <v>8907</v>
      </c>
      <c r="H1897">
        <v>179041</v>
      </c>
      <c r="I1897" t="str">
        <f>HYPERLINK("bbg://screens/bbls%20DD%20X1Q6L6BJ0R82","BBLS DD X1Q6L6BJ0R82")</f>
        <v>BBLS DD X1Q6L6BJ0R82</v>
      </c>
    </row>
    <row r="1898" spans="1:9" x14ac:dyDescent="0.25">
      <c r="A1898" t="s">
        <v>8908</v>
      </c>
      <c r="B1898" t="s">
        <v>8904</v>
      </c>
      <c r="C1898" t="s">
        <v>5628</v>
      </c>
      <c r="D1898" t="s">
        <v>8909</v>
      </c>
      <c r="E1898" t="s">
        <v>8910</v>
      </c>
      <c r="F1898" t="s">
        <v>8911</v>
      </c>
      <c r="G1898" t="s">
        <v>8912</v>
      </c>
      <c r="H1898">
        <v>24857199</v>
      </c>
      <c r="I1898" t="str">
        <f>HYPERLINK("bbg://screens/bbls%20DD%20X1Q6L6BKMCO2","BBLS DD X1Q6L6BKMCO2")</f>
        <v>BBLS DD X1Q6L6BKMCO2</v>
      </c>
    </row>
    <row r="1899" spans="1:9" x14ac:dyDescent="0.25">
      <c r="A1899" t="s">
        <v>8913</v>
      </c>
      <c r="B1899" t="s">
        <v>8914</v>
      </c>
      <c r="C1899" t="s">
        <v>420</v>
      </c>
      <c r="D1899" t="s">
        <v>8205</v>
      </c>
      <c r="E1899" t="s">
        <v>8915</v>
      </c>
      <c r="F1899" t="s">
        <v>8916</v>
      </c>
      <c r="G1899" t="s">
        <v>8917</v>
      </c>
      <c r="H1899">
        <v>16594401</v>
      </c>
      <c r="I1899" t="str">
        <f>HYPERLINK("bbg://screens/bbls%20DD%20X1Q6L69VN8O2","BBLS DD X1Q6L69VN8O2")</f>
        <v>BBLS DD X1Q6L69VN8O2</v>
      </c>
    </row>
    <row r="1900" spans="1:9" x14ac:dyDescent="0.25">
      <c r="A1900" t="s">
        <v>8918</v>
      </c>
      <c r="B1900" t="s">
        <v>8919</v>
      </c>
      <c r="C1900" t="s">
        <v>479</v>
      </c>
      <c r="D1900" t="s">
        <v>8595</v>
      </c>
      <c r="E1900" t="s">
        <v>8920</v>
      </c>
      <c r="F1900" t="s">
        <v>8921</v>
      </c>
      <c r="G1900" t="s">
        <v>8922</v>
      </c>
      <c r="H1900">
        <v>136463</v>
      </c>
      <c r="I1900" t="str">
        <f>HYPERLINK("bbg://screens/bbls%20DD%20X1Q6L69E6Q82","BBLS DD X1Q6L69E6Q82")</f>
        <v>BBLS DD X1Q6L69E6Q82</v>
      </c>
    </row>
    <row r="1901" spans="1:9" x14ac:dyDescent="0.25">
      <c r="A1901" t="s">
        <v>8923</v>
      </c>
      <c r="B1901" t="s">
        <v>8924</v>
      </c>
      <c r="C1901" t="s">
        <v>15</v>
      </c>
      <c r="D1901" t="s">
        <v>8925</v>
      </c>
      <c r="E1901" t="s">
        <v>8926</v>
      </c>
      <c r="F1901" t="s">
        <v>3054</v>
      </c>
      <c r="G1901" t="s">
        <v>8927</v>
      </c>
      <c r="H1901">
        <v>1448121</v>
      </c>
      <c r="I1901" t="str">
        <f>HYPERLINK("bbg://screens/bbls%20DD%20X1Q6L69AL6O2","BBLS DD X1Q6L69AL6O2")</f>
        <v>BBLS DD X1Q6L69AL6O2</v>
      </c>
    </row>
    <row r="1902" spans="1:9" x14ac:dyDescent="0.25">
      <c r="A1902" t="s">
        <v>8928</v>
      </c>
      <c r="B1902" t="s">
        <v>8924</v>
      </c>
      <c r="C1902" t="s">
        <v>7413</v>
      </c>
      <c r="E1902" t="s">
        <v>8096</v>
      </c>
      <c r="F1902" t="s">
        <v>8929</v>
      </c>
      <c r="G1902" t="s">
        <v>8930</v>
      </c>
      <c r="H1902">
        <v>16573120</v>
      </c>
      <c r="I1902" t="str">
        <f>HYPERLINK("bbg://screens/bbls%20DD%20X1Q6L69B5MO2","BBLS DD X1Q6L69B5MO2")</f>
        <v>BBLS DD X1Q6L69B5MO2</v>
      </c>
    </row>
    <row r="1903" spans="1:9" x14ac:dyDescent="0.25">
      <c r="A1903" t="s">
        <v>8931</v>
      </c>
      <c r="B1903" t="s">
        <v>8932</v>
      </c>
      <c r="C1903" t="s">
        <v>636</v>
      </c>
      <c r="D1903" t="s">
        <v>5326</v>
      </c>
      <c r="E1903" t="s">
        <v>8933</v>
      </c>
      <c r="F1903" t="s">
        <v>8934</v>
      </c>
      <c r="G1903" t="s">
        <v>8935</v>
      </c>
      <c r="H1903">
        <v>923178</v>
      </c>
      <c r="I1903" t="str">
        <f>HYPERLINK("bbg://screens/bbls%20DD%20X1Q6L67DRNO2","BBLS DD X1Q6L67DRNO2")</f>
        <v>BBLS DD X1Q6L67DRNO2</v>
      </c>
    </row>
    <row r="1904" spans="1:9" x14ac:dyDescent="0.25">
      <c r="A1904" t="s">
        <v>8936</v>
      </c>
      <c r="B1904" t="s">
        <v>8932</v>
      </c>
      <c r="C1904" t="s">
        <v>8937</v>
      </c>
      <c r="D1904" t="s">
        <v>8938</v>
      </c>
      <c r="E1904" t="s">
        <v>8939</v>
      </c>
      <c r="F1904" t="s">
        <v>8940</v>
      </c>
      <c r="G1904" t="s">
        <v>8941</v>
      </c>
      <c r="H1904">
        <v>16559851</v>
      </c>
      <c r="I1904" t="str">
        <f>HYPERLINK("bbg://screens/bbls%20DD%20X1Q6L67BI2O2","BBLS DD X1Q6L67BI2O2")</f>
        <v>BBLS DD X1Q6L67BI2O2</v>
      </c>
    </row>
    <row r="1905" spans="1:9" x14ac:dyDescent="0.25">
      <c r="A1905" t="s">
        <v>8942</v>
      </c>
      <c r="B1905" t="s">
        <v>8943</v>
      </c>
      <c r="C1905" t="s">
        <v>515</v>
      </c>
      <c r="D1905" t="s">
        <v>7483</v>
      </c>
      <c r="E1905" t="s">
        <v>6300</v>
      </c>
      <c r="F1905" t="s">
        <v>8944</v>
      </c>
      <c r="G1905" t="s">
        <v>8945</v>
      </c>
      <c r="H1905">
        <v>16547298</v>
      </c>
      <c r="I1905" t="str">
        <f>HYPERLINK("bbg://screens/bbls%20DD%20X1Q6L614JA82","BBLS DD X1Q6L614JA82")</f>
        <v>BBLS DD X1Q6L614JA82</v>
      </c>
    </row>
    <row r="1906" spans="1:9" x14ac:dyDescent="0.25">
      <c r="A1906" t="s">
        <v>8946</v>
      </c>
      <c r="B1906" t="s">
        <v>8947</v>
      </c>
      <c r="C1906" t="s">
        <v>1158</v>
      </c>
      <c r="E1906" t="s">
        <v>8948</v>
      </c>
      <c r="F1906" t="s">
        <v>8949</v>
      </c>
      <c r="G1906" t="s">
        <v>8950</v>
      </c>
      <c r="H1906">
        <v>16543738</v>
      </c>
      <c r="I1906" t="str">
        <f>HYPERLINK("bbg://screens/bbls%20DD%20X1Q6L60VPJO2","BBLS DD X1Q6L60VPJO2")</f>
        <v>BBLS DD X1Q6L60VPJO2</v>
      </c>
    </row>
    <row r="1907" spans="1:9" x14ac:dyDescent="0.25">
      <c r="A1907" t="s">
        <v>8951</v>
      </c>
      <c r="B1907" t="s">
        <v>8952</v>
      </c>
      <c r="C1907" t="s">
        <v>379</v>
      </c>
      <c r="D1907" t="s">
        <v>8953</v>
      </c>
      <c r="E1907" t="s">
        <v>8954</v>
      </c>
      <c r="F1907" t="s">
        <v>8955</v>
      </c>
      <c r="G1907" t="s">
        <v>8956</v>
      </c>
      <c r="H1907">
        <v>16533908</v>
      </c>
      <c r="I1907" t="str">
        <f>HYPERLINK("bbg://screens/bbls%20DD%20X1Q6L6083FO2","BBLS DD X1Q6L6083FO2")</f>
        <v>BBLS DD X1Q6L6083FO2</v>
      </c>
    </row>
    <row r="1908" spans="1:9" x14ac:dyDescent="0.25">
      <c r="A1908" t="s">
        <v>8957</v>
      </c>
      <c r="B1908" t="s">
        <v>8958</v>
      </c>
      <c r="C1908" t="s">
        <v>353</v>
      </c>
      <c r="D1908" t="s">
        <v>8959</v>
      </c>
      <c r="E1908" t="s">
        <v>8960</v>
      </c>
      <c r="F1908" t="s">
        <v>1979</v>
      </c>
      <c r="G1908" t="s">
        <v>8961</v>
      </c>
      <c r="H1908">
        <v>16531908</v>
      </c>
      <c r="I1908" t="str">
        <f>HYPERLINK("bbg://screens/bbls%20DD%20X1Q6L603T9O2","BBLS DD X1Q6L603T9O2")</f>
        <v>BBLS DD X1Q6L603T9O2</v>
      </c>
    </row>
    <row r="1909" spans="1:9" x14ac:dyDescent="0.25">
      <c r="A1909" t="s">
        <v>8962</v>
      </c>
      <c r="B1909" t="s">
        <v>8958</v>
      </c>
      <c r="C1909" t="s">
        <v>1158</v>
      </c>
      <c r="D1909" t="s">
        <v>8963</v>
      </c>
      <c r="F1909" t="s">
        <v>8964</v>
      </c>
      <c r="G1909" t="s">
        <v>8965</v>
      </c>
      <c r="H1909">
        <v>16534360</v>
      </c>
      <c r="I1909" t="str">
        <f>HYPERLINK("bbg://screens/bbls%20DD%20X1Q6L603U0O2","BBLS DD X1Q6L603U0O2")</f>
        <v>BBLS DD X1Q6L603U0O2</v>
      </c>
    </row>
    <row r="1910" spans="1:9" x14ac:dyDescent="0.25">
      <c r="A1910" t="s">
        <v>8966</v>
      </c>
      <c r="B1910" t="s">
        <v>8958</v>
      </c>
      <c r="C1910" t="s">
        <v>8967</v>
      </c>
      <c r="D1910" t="s">
        <v>8968</v>
      </c>
      <c r="E1910" t="s">
        <v>8969</v>
      </c>
      <c r="F1910" t="s">
        <v>8970</v>
      </c>
      <c r="G1910" t="s">
        <v>8971</v>
      </c>
      <c r="H1910">
        <v>16532060</v>
      </c>
      <c r="I1910" t="str">
        <f>HYPERLINK("bbg://screens/bbls%20DD%20X1Q6L603V7O2","BBLS DD X1Q6L603V7O2")</f>
        <v>BBLS DD X1Q6L603V7O2</v>
      </c>
    </row>
    <row r="1911" spans="1:9" x14ac:dyDescent="0.25">
      <c r="A1911" t="s">
        <v>8972</v>
      </c>
      <c r="B1911" t="s">
        <v>8973</v>
      </c>
      <c r="C1911" t="s">
        <v>5648</v>
      </c>
      <c r="D1911" t="s">
        <v>8837</v>
      </c>
      <c r="E1911" t="s">
        <v>8974</v>
      </c>
      <c r="F1911" t="s">
        <v>8975</v>
      </c>
      <c r="G1911" t="s">
        <v>8976</v>
      </c>
      <c r="H1911">
        <v>16523754</v>
      </c>
      <c r="I1911" t="str">
        <f>HYPERLINK("bbg://screens/bbls%20DD%20X1Q6L5UVHH82","BBLS DD X1Q6L5UVHH82")</f>
        <v>BBLS DD X1Q6L5UVHH82</v>
      </c>
    </row>
    <row r="1912" spans="1:9" x14ac:dyDescent="0.25">
      <c r="A1912" t="s">
        <v>8977</v>
      </c>
      <c r="B1912" t="s">
        <v>8978</v>
      </c>
      <c r="C1912" t="s">
        <v>1206</v>
      </c>
      <c r="D1912" t="s">
        <v>8979</v>
      </c>
      <c r="E1912" t="s">
        <v>8980</v>
      </c>
      <c r="F1912" t="s">
        <v>8981</v>
      </c>
      <c r="G1912" t="s">
        <v>8982</v>
      </c>
      <c r="H1912">
        <v>9819091</v>
      </c>
      <c r="I1912" t="str">
        <f>HYPERLINK("bbg://screens/bbls%20DD%20X1Q6L5UM9A82","BBLS DD X1Q6L5UM9A82")</f>
        <v>BBLS DD X1Q6L5UM9A82</v>
      </c>
    </row>
    <row r="1913" spans="1:9" x14ac:dyDescent="0.25">
      <c r="A1913" t="s">
        <v>8983</v>
      </c>
      <c r="B1913" t="s">
        <v>8984</v>
      </c>
      <c r="C1913" t="s">
        <v>8985</v>
      </c>
      <c r="D1913" t="s">
        <v>8438</v>
      </c>
      <c r="E1913" t="s">
        <v>8986</v>
      </c>
      <c r="F1913" t="s">
        <v>8987</v>
      </c>
      <c r="G1913" t="s">
        <v>8988</v>
      </c>
      <c r="H1913">
        <v>102490</v>
      </c>
      <c r="I1913" t="str">
        <f>HYPERLINK("bbg://screens/bbls%20DD%20X1Q6L5U7HJO2","BBLS DD X1Q6L5U7HJO2")</f>
        <v>BBLS DD X1Q6L5U7HJO2</v>
      </c>
    </row>
    <row r="1914" spans="1:9" x14ac:dyDescent="0.25">
      <c r="A1914" t="s">
        <v>8989</v>
      </c>
      <c r="B1914" t="s">
        <v>8990</v>
      </c>
      <c r="C1914" t="s">
        <v>8991</v>
      </c>
      <c r="D1914" t="s">
        <v>8992</v>
      </c>
      <c r="E1914" t="s">
        <v>8993</v>
      </c>
      <c r="F1914" t="s">
        <v>8994</v>
      </c>
      <c r="G1914" t="s">
        <v>8995</v>
      </c>
      <c r="H1914">
        <v>36599482</v>
      </c>
      <c r="I1914" t="str">
        <f>HYPERLINK("bbg://screens/bbls%20DD%20X1Q6L5U019O2","BBLS DD X1Q6L5U019O2")</f>
        <v>BBLS DD X1Q6L5U019O2</v>
      </c>
    </row>
    <row r="1915" spans="1:9" x14ac:dyDescent="0.25">
      <c r="A1915" t="s">
        <v>8996</v>
      </c>
      <c r="B1915" t="s">
        <v>8990</v>
      </c>
      <c r="C1915" t="s">
        <v>192</v>
      </c>
      <c r="D1915" t="s">
        <v>8772</v>
      </c>
      <c r="F1915" t="s">
        <v>8692</v>
      </c>
      <c r="G1915" t="s">
        <v>8997</v>
      </c>
      <c r="H1915">
        <v>179713</v>
      </c>
      <c r="I1915" t="str">
        <f>HYPERLINK("bbg://screens/bbls%20DD%20X1Q6L5U4A3O2","BBLS DD X1Q6L5U4A3O2")</f>
        <v>BBLS DD X1Q6L5U4A3O2</v>
      </c>
    </row>
    <row r="1916" spans="1:9" x14ac:dyDescent="0.25">
      <c r="A1916" t="s">
        <v>8998</v>
      </c>
      <c r="B1916" t="s">
        <v>8999</v>
      </c>
      <c r="C1916" t="s">
        <v>9000</v>
      </c>
      <c r="D1916" t="s">
        <v>8143</v>
      </c>
      <c r="E1916" t="s">
        <v>9001</v>
      </c>
      <c r="F1916" t="s">
        <v>4489</v>
      </c>
      <c r="G1916" t="s">
        <v>9002</v>
      </c>
      <c r="H1916">
        <v>16474235</v>
      </c>
      <c r="I1916" t="str">
        <f>HYPERLINK("bbg://screens/bbls%20DD%20X1Q6L5TOO5O2","BBLS DD X1Q6L5TOO5O2")</f>
        <v>BBLS DD X1Q6L5TOO5O2</v>
      </c>
    </row>
    <row r="1917" spans="1:9" x14ac:dyDescent="0.25">
      <c r="A1917" t="s">
        <v>9003</v>
      </c>
      <c r="B1917" t="s">
        <v>8999</v>
      </c>
      <c r="C1917" t="s">
        <v>9000</v>
      </c>
      <c r="D1917" t="s">
        <v>8143</v>
      </c>
      <c r="E1917" t="s">
        <v>9004</v>
      </c>
      <c r="F1917" t="s">
        <v>3889</v>
      </c>
      <c r="G1917" t="s">
        <v>9005</v>
      </c>
      <c r="H1917">
        <v>107279</v>
      </c>
      <c r="I1917" t="str">
        <f>HYPERLINK("bbg://screens/bbls%20DD%20X1Q6L5TOO5O2","BBLS DD X1Q6L5TOO5O2")</f>
        <v>BBLS DD X1Q6L5TOO5O2</v>
      </c>
    </row>
    <row r="1918" spans="1:9" x14ac:dyDescent="0.25">
      <c r="A1918" t="s">
        <v>9006</v>
      </c>
      <c r="B1918" t="s">
        <v>9007</v>
      </c>
      <c r="C1918" t="s">
        <v>6892</v>
      </c>
      <c r="D1918" t="s">
        <v>8595</v>
      </c>
      <c r="E1918" t="s">
        <v>9008</v>
      </c>
      <c r="F1918" t="s">
        <v>5684</v>
      </c>
      <c r="G1918" t="s">
        <v>9009</v>
      </c>
      <c r="H1918">
        <v>16467016</v>
      </c>
      <c r="I1918" t="str">
        <f>HYPERLINK("bbg://screens/bbls%20DD%20X1Q6L5T50V82","BBLS DD X1Q6L5T50V82")</f>
        <v>BBLS DD X1Q6L5T50V82</v>
      </c>
    </row>
    <row r="1919" spans="1:9" x14ac:dyDescent="0.25">
      <c r="A1919" t="s">
        <v>9010</v>
      </c>
      <c r="B1919" t="s">
        <v>9007</v>
      </c>
      <c r="C1919" t="s">
        <v>6892</v>
      </c>
      <c r="D1919" t="s">
        <v>8595</v>
      </c>
      <c r="F1919" t="s">
        <v>9011</v>
      </c>
      <c r="G1919" t="s">
        <v>9012</v>
      </c>
      <c r="H1919">
        <v>13970002</v>
      </c>
      <c r="I1919" t="str">
        <f>HYPERLINK("bbg://screens/bbls%20DD%20X1Q6L5T50V82","BBLS DD X1Q6L5T50V82")</f>
        <v>BBLS DD X1Q6L5T50V82</v>
      </c>
    </row>
    <row r="1920" spans="1:9" x14ac:dyDescent="0.25">
      <c r="A1920" t="s">
        <v>9013</v>
      </c>
      <c r="B1920" t="s">
        <v>9007</v>
      </c>
      <c r="C1920" t="s">
        <v>2735</v>
      </c>
      <c r="E1920" t="s">
        <v>9014</v>
      </c>
      <c r="F1920" t="s">
        <v>9015</v>
      </c>
      <c r="G1920" t="s">
        <v>9016</v>
      </c>
      <c r="H1920">
        <v>16414585</v>
      </c>
      <c r="I1920" t="str">
        <f>HYPERLINK("bbg://screens/bbls%20DD%20X1Q6L5THOA82","BBLS DD X1Q6L5THOA82")</f>
        <v>BBLS DD X1Q6L5THOA82</v>
      </c>
    </row>
    <row r="1921" spans="1:9" x14ac:dyDescent="0.25">
      <c r="A1921" t="s">
        <v>9017</v>
      </c>
      <c r="B1921" t="s">
        <v>9018</v>
      </c>
      <c r="C1921" t="s">
        <v>368</v>
      </c>
      <c r="D1921" t="s">
        <v>7095</v>
      </c>
      <c r="E1921" t="s">
        <v>9019</v>
      </c>
      <c r="F1921" t="s">
        <v>9020</v>
      </c>
      <c r="G1921" t="s">
        <v>9021</v>
      </c>
      <c r="H1921">
        <v>9246565</v>
      </c>
      <c r="I1921" t="str">
        <f>HYPERLINK("bbg://screens/bbls%20DD%20X1Q6L5SU2282","BBLS DD X1Q6L5SU2282")</f>
        <v>BBLS DD X1Q6L5SU2282</v>
      </c>
    </row>
    <row r="1922" spans="1:9" x14ac:dyDescent="0.25">
      <c r="A1922" t="s">
        <v>9022</v>
      </c>
      <c r="B1922" t="s">
        <v>9018</v>
      </c>
      <c r="C1922" t="s">
        <v>89</v>
      </c>
      <c r="E1922" t="s">
        <v>9023</v>
      </c>
      <c r="F1922" t="s">
        <v>9024</v>
      </c>
      <c r="G1922" t="s">
        <v>9025</v>
      </c>
      <c r="H1922">
        <v>7843052</v>
      </c>
      <c r="I1922" t="str">
        <f>HYPERLINK("bbg://screens/bbls%20DD%20X1Q6L5STI082","BBLS DD X1Q6L5STI082")</f>
        <v>BBLS DD X1Q6L5STI082</v>
      </c>
    </row>
    <row r="1923" spans="1:9" x14ac:dyDescent="0.25">
      <c r="A1923" t="s">
        <v>9026</v>
      </c>
      <c r="B1923" t="s">
        <v>9027</v>
      </c>
      <c r="C1923" t="s">
        <v>515</v>
      </c>
      <c r="D1923" t="s">
        <v>8048</v>
      </c>
      <c r="E1923" t="s">
        <v>7655</v>
      </c>
      <c r="F1923" t="s">
        <v>1986</v>
      </c>
      <c r="G1923" t="s">
        <v>9028</v>
      </c>
      <c r="H1923">
        <v>11040337</v>
      </c>
      <c r="I1923" t="str">
        <f>HYPERLINK("bbg://screens/bbls%20DD%20X1Q6L5SNENO2","BBLS DD X1Q6L5SNENO2")</f>
        <v>BBLS DD X1Q6L5SNENO2</v>
      </c>
    </row>
    <row r="1924" spans="1:9" x14ac:dyDescent="0.25">
      <c r="A1924" t="s">
        <v>9029</v>
      </c>
      <c r="B1924" t="s">
        <v>9030</v>
      </c>
      <c r="C1924" t="s">
        <v>6052</v>
      </c>
      <c r="E1924" t="s">
        <v>9031</v>
      </c>
      <c r="F1924" t="s">
        <v>115</v>
      </c>
      <c r="G1924" t="s">
        <v>9032</v>
      </c>
      <c r="H1924">
        <v>12024660</v>
      </c>
      <c r="I1924" t="str">
        <f>HYPERLINK("bbg://screens/bbls%20DD%20X1Q6L5S6ESO2","BBLS DD X1Q6L5S6ESO2")</f>
        <v>BBLS DD X1Q6L5S6ESO2</v>
      </c>
    </row>
    <row r="1925" spans="1:9" x14ac:dyDescent="0.25">
      <c r="A1925" t="s">
        <v>9033</v>
      </c>
      <c r="B1925" t="s">
        <v>9030</v>
      </c>
      <c r="C1925" t="s">
        <v>4109</v>
      </c>
      <c r="D1925" t="s">
        <v>9034</v>
      </c>
      <c r="E1925" t="s">
        <v>9035</v>
      </c>
      <c r="F1925" t="s">
        <v>9036</v>
      </c>
      <c r="G1925" t="s">
        <v>9037</v>
      </c>
      <c r="H1925">
        <v>331243</v>
      </c>
      <c r="I1925" t="str">
        <f>HYPERLINK("bbg://screens/bbls%20DD%20X1Q6L5S62B82","BBLS DD X1Q6L5S62B82")</f>
        <v>BBLS DD X1Q6L5S62B82</v>
      </c>
    </row>
    <row r="1926" spans="1:9" x14ac:dyDescent="0.25">
      <c r="A1926" t="s">
        <v>9038</v>
      </c>
      <c r="B1926" t="s">
        <v>9039</v>
      </c>
      <c r="C1926" t="s">
        <v>1773</v>
      </c>
      <c r="D1926" t="s">
        <v>8281</v>
      </c>
      <c r="E1926" t="s">
        <v>9040</v>
      </c>
      <c r="F1926" t="s">
        <v>679</v>
      </c>
      <c r="G1926" t="s">
        <v>9041</v>
      </c>
      <c r="H1926">
        <v>305490</v>
      </c>
      <c r="I1926" t="str">
        <f>HYPERLINK("bbg://screens/bbls%20DD%20X1Q6L5NULUO2","BBLS DD X1Q6L5NULUO2")</f>
        <v>BBLS DD X1Q6L5NULUO2</v>
      </c>
    </row>
    <row r="1927" spans="1:9" x14ac:dyDescent="0.25">
      <c r="A1927" t="s">
        <v>9042</v>
      </c>
      <c r="B1927" t="s">
        <v>9039</v>
      </c>
      <c r="C1927" t="s">
        <v>9043</v>
      </c>
      <c r="E1927" t="s">
        <v>9044</v>
      </c>
      <c r="F1927" t="s">
        <v>9045</v>
      </c>
      <c r="G1927" t="s">
        <v>9046</v>
      </c>
      <c r="H1927">
        <v>16356902</v>
      </c>
      <c r="I1927" t="str">
        <f>HYPERLINK("bbg://screens/bbls%20DD%20X1Q6L5O32382","BBLS DD X1Q6L5O32382")</f>
        <v>BBLS DD X1Q6L5O32382</v>
      </c>
    </row>
    <row r="1928" spans="1:9" x14ac:dyDescent="0.25">
      <c r="A1928" t="s">
        <v>9047</v>
      </c>
      <c r="B1928" t="s">
        <v>9048</v>
      </c>
      <c r="C1928" t="s">
        <v>45</v>
      </c>
      <c r="D1928" t="s">
        <v>9049</v>
      </c>
      <c r="E1928" t="s">
        <v>9050</v>
      </c>
      <c r="F1928" t="s">
        <v>9051</v>
      </c>
      <c r="G1928" t="s">
        <v>9052</v>
      </c>
      <c r="H1928">
        <v>100637</v>
      </c>
      <c r="I1928" t="str">
        <f>HYPERLINK("bbg://screens/bbls%20DD%20X1Q6MFEJ2182","BBLS DD X1Q6MFEJ2182")</f>
        <v>BBLS DD X1Q6MFEJ2182</v>
      </c>
    </row>
    <row r="1929" spans="1:9" x14ac:dyDescent="0.25">
      <c r="A1929" t="s">
        <v>9053</v>
      </c>
      <c r="B1929" t="s">
        <v>9048</v>
      </c>
      <c r="C1929" t="s">
        <v>2432</v>
      </c>
      <c r="D1929" t="s">
        <v>7274</v>
      </c>
      <c r="E1929" t="s">
        <v>9054</v>
      </c>
      <c r="F1929" t="s">
        <v>9055</v>
      </c>
      <c r="G1929" t="s">
        <v>9056</v>
      </c>
      <c r="H1929">
        <v>10759270</v>
      </c>
      <c r="I1929" t="str">
        <f>HYPERLINK("bbg://screens/bbls%20DD%20X1Q6L5NB0UO2","BBLS DD X1Q6L5NB0UO2")</f>
        <v>BBLS DD X1Q6L5NB0UO2</v>
      </c>
    </row>
    <row r="1930" spans="1:9" x14ac:dyDescent="0.25">
      <c r="A1930" t="s">
        <v>9057</v>
      </c>
      <c r="B1930" t="s">
        <v>9048</v>
      </c>
      <c r="C1930" t="s">
        <v>45</v>
      </c>
      <c r="D1930" t="s">
        <v>9049</v>
      </c>
      <c r="E1930" t="s">
        <v>774</v>
      </c>
      <c r="F1930" t="s">
        <v>9058</v>
      </c>
      <c r="G1930" t="s">
        <v>9059</v>
      </c>
      <c r="H1930">
        <v>28812980</v>
      </c>
      <c r="I1930" t="str">
        <f>HYPERLINK("bbg://screens/bbls%20DD%20X1Q6MFEJ2182","BBLS DD X1Q6MFEJ2182")</f>
        <v>BBLS DD X1Q6MFEJ2182</v>
      </c>
    </row>
    <row r="1931" spans="1:9" x14ac:dyDescent="0.25">
      <c r="A1931" t="s">
        <v>9060</v>
      </c>
      <c r="B1931" t="s">
        <v>9061</v>
      </c>
      <c r="C1931" t="s">
        <v>4898</v>
      </c>
      <c r="D1931" t="s">
        <v>9062</v>
      </c>
      <c r="E1931" t="s">
        <v>9063</v>
      </c>
      <c r="F1931" t="s">
        <v>9064</v>
      </c>
      <c r="G1931" t="s">
        <v>9065</v>
      </c>
      <c r="H1931">
        <v>103162</v>
      </c>
      <c r="I1931" t="str">
        <f>HYPERLINK("bbg://screens/bbls%20DD%20X1Q6L5M1KAO2","BBLS DD X1Q6L5M1KAO2")</f>
        <v>BBLS DD X1Q6L5M1KAO2</v>
      </c>
    </row>
    <row r="1932" spans="1:9" x14ac:dyDescent="0.25">
      <c r="A1932" t="s">
        <v>9066</v>
      </c>
      <c r="B1932" t="s">
        <v>9067</v>
      </c>
      <c r="C1932" t="s">
        <v>26</v>
      </c>
      <c r="D1932" t="s">
        <v>9068</v>
      </c>
      <c r="E1932" t="s">
        <v>9069</v>
      </c>
      <c r="F1932" t="s">
        <v>9070</v>
      </c>
      <c r="G1932" t="s">
        <v>9071</v>
      </c>
      <c r="H1932">
        <v>348667</v>
      </c>
      <c r="I1932" t="str">
        <f>HYPERLINK("bbg://screens/bbls%20DD%20X1Q6L5L9BS82","BBLS DD X1Q6L5L9BS82")</f>
        <v>BBLS DD X1Q6L5L9BS82</v>
      </c>
    </row>
    <row r="1933" spans="1:9" x14ac:dyDescent="0.25">
      <c r="A1933" t="s">
        <v>9072</v>
      </c>
      <c r="B1933" t="s">
        <v>9067</v>
      </c>
      <c r="C1933" t="s">
        <v>4690</v>
      </c>
      <c r="D1933" t="s">
        <v>7817</v>
      </c>
      <c r="E1933" t="s">
        <v>1499</v>
      </c>
      <c r="F1933" t="s">
        <v>9073</v>
      </c>
      <c r="G1933" t="s">
        <v>9074</v>
      </c>
      <c r="H1933">
        <v>20965609</v>
      </c>
      <c r="I1933" t="str">
        <f>HYPERLINK("bbg://screens/bbls%20DD%20X1Q6L5KPGNO2","BBLS DD X1Q6L5KPGNO2")</f>
        <v>BBLS DD X1Q6L5KPGNO2</v>
      </c>
    </row>
    <row r="1934" spans="1:9" x14ac:dyDescent="0.25">
      <c r="A1934" t="s">
        <v>9075</v>
      </c>
      <c r="B1934" t="s">
        <v>9076</v>
      </c>
      <c r="C1934" t="s">
        <v>1811</v>
      </c>
      <c r="D1934" t="s">
        <v>9077</v>
      </c>
      <c r="F1934" t="s">
        <v>9078</v>
      </c>
      <c r="G1934" t="s">
        <v>9079</v>
      </c>
      <c r="H1934">
        <v>9305209</v>
      </c>
      <c r="I1934" t="str">
        <f>HYPERLINK("bbg://screens/bbls%20DD%20X1Q6L5KM9M82","BBLS DD X1Q6L5KM9M82")</f>
        <v>BBLS DD X1Q6L5KM9M82</v>
      </c>
    </row>
    <row r="1935" spans="1:9" x14ac:dyDescent="0.25">
      <c r="A1935" t="s">
        <v>9080</v>
      </c>
      <c r="B1935" t="s">
        <v>9076</v>
      </c>
      <c r="C1935" t="s">
        <v>479</v>
      </c>
      <c r="D1935" t="s">
        <v>8211</v>
      </c>
      <c r="E1935" t="s">
        <v>9081</v>
      </c>
      <c r="F1935" t="s">
        <v>3217</v>
      </c>
      <c r="G1935" t="s">
        <v>9082</v>
      </c>
      <c r="H1935">
        <v>7897050</v>
      </c>
      <c r="I1935" t="str">
        <f>HYPERLINK("bbg://screens/bbls%20DD%20X1Q6L5KPQS82","BBLS DD X1Q6L5KPQS82")</f>
        <v>BBLS DD X1Q6L5KPQS82</v>
      </c>
    </row>
    <row r="1936" spans="1:9" x14ac:dyDescent="0.25">
      <c r="A1936" t="s">
        <v>9083</v>
      </c>
      <c r="B1936" t="s">
        <v>9084</v>
      </c>
      <c r="C1936" t="s">
        <v>515</v>
      </c>
      <c r="E1936" t="s">
        <v>9085</v>
      </c>
      <c r="F1936" t="s">
        <v>9086</v>
      </c>
      <c r="G1936" t="s">
        <v>9087</v>
      </c>
      <c r="H1936">
        <v>16314992</v>
      </c>
      <c r="I1936" t="str">
        <f>HYPERLINK("bbg://screens/bbls%20DD%20X1Q6L5JN0RO2","BBLS DD X1Q6L5JN0RO2")</f>
        <v>BBLS DD X1Q6L5JN0RO2</v>
      </c>
    </row>
    <row r="1937" spans="1:9" x14ac:dyDescent="0.25">
      <c r="A1937" t="s">
        <v>9088</v>
      </c>
      <c r="B1937" t="s">
        <v>9084</v>
      </c>
      <c r="C1937" t="s">
        <v>1120</v>
      </c>
      <c r="D1937" t="s">
        <v>6973</v>
      </c>
      <c r="E1937" t="s">
        <v>9089</v>
      </c>
      <c r="F1937" t="s">
        <v>1611</v>
      </c>
      <c r="G1937" t="s">
        <v>9090</v>
      </c>
      <c r="H1937">
        <v>102465</v>
      </c>
      <c r="I1937" t="str">
        <f>HYPERLINK("bbg://screens/bbls%20DD%20X1Q6L5IBRA82","BBLS DD X1Q6L5IBRA82")</f>
        <v>BBLS DD X1Q6L5IBRA82</v>
      </c>
    </row>
    <row r="1938" spans="1:9" x14ac:dyDescent="0.25">
      <c r="A1938" t="s">
        <v>9091</v>
      </c>
      <c r="B1938" t="s">
        <v>9092</v>
      </c>
      <c r="C1938" t="s">
        <v>368</v>
      </c>
      <c r="D1938" t="s">
        <v>8177</v>
      </c>
      <c r="E1938" t="s">
        <v>9093</v>
      </c>
      <c r="F1938" t="s">
        <v>9094</v>
      </c>
      <c r="G1938" t="s">
        <v>9095</v>
      </c>
      <c r="H1938">
        <v>16310633</v>
      </c>
      <c r="I1938" t="str">
        <f>HYPERLINK("bbg://screens/bbls%20DD%20X1Q6L5IANAO2","BBLS DD X1Q6L5IANAO2")</f>
        <v>BBLS DD X1Q6L5IANAO2</v>
      </c>
    </row>
    <row r="1939" spans="1:9" x14ac:dyDescent="0.25">
      <c r="A1939" t="s">
        <v>9096</v>
      </c>
      <c r="B1939" t="s">
        <v>9097</v>
      </c>
      <c r="C1939" t="s">
        <v>313</v>
      </c>
      <c r="D1939" t="s">
        <v>8476</v>
      </c>
      <c r="E1939" t="s">
        <v>9098</v>
      </c>
      <c r="F1939" t="s">
        <v>4357</v>
      </c>
      <c r="G1939" t="s">
        <v>9099</v>
      </c>
      <c r="H1939">
        <v>159022</v>
      </c>
      <c r="I1939" t="str">
        <f>HYPERLINK("bbg://screens/bbls%20DD%20X1Q6L5GFKCO2","BBLS DD X1Q6L5GFKCO2")</f>
        <v>BBLS DD X1Q6L5GFKCO2</v>
      </c>
    </row>
    <row r="1940" spans="1:9" x14ac:dyDescent="0.25">
      <c r="A1940" t="s">
        <v>9100</v>
      </c>
      <c r="B1940" t="s">
        <v>9097</v>
      </c>
      <c r="C1940" t="s">
        <v>18</v>
      </c>
      <c r="G1940" t="s">
        <v>9101</v>
      </c>
      <c r="H1940">
        <v>16292610</v>
      </c>
      <c r="I1940" t="str">
        <f>HYPERLINK("bbg://screens/bbls%20DD%20X1Q6L5FER8O2","BBLS DD X1Q6L5FER8O2")</f>
        <v>BBLS DD X1Q6L5FER8O2</v>
      </c>
    </row>
    <row r="1941" spans="1:9" x14ac:dyDescent="0.25">
      <c r="A1941" t="s">
        <v>9102</v>
      </c>
      <c r="B1941" t="s">
        <v>9103</v>
      </c>
      <c r="C1941" t="s">
        <v>18</v>
      </c>
      <c r="D1941" t="s">
        <v>9104</v>
      </c>
      <c r="E1941" t="s">
        <v>9105</v>
      </c>
      <c r="F1941" t="s">
        <v>9106</v>
      </c>
      <c r="G1941" t="s">
        <v>9107</v>
      </c>
      <c r="H1941">
        <v>107466</v>
      </c>
      <c r="I1941" t="str">
        <f>HYPERLINK("bbg://screens/bbls%20DD%20X1Q6L5F1DL82","BBLS DD X1Q6L5F1DL82")</f>
        <v>BBLS DD X1Q6L5F1DL82</v>
      </c>
    </row>
    <row r="1942" spans="1:9" x14ac:dyDescent="0.25">
      <c r="A1942" t="s">
        <v>9108</v>
      </c>
      <c r="B1942" t="s">
        <v>9103</v>
      </c>
      <c r="C1942" t="s">
        <v>1317</v>
      </c>
      <c r="D1942" t="s">
        <v>7469</v>
      </c>
      <c r="E1942" t="s">
        <v>9109</v>
      </c>
      <c r="F1942" t="s">
        <v>9110</v>
      </c>
      <c r="G1942" t="s">
        <v>9111</v>
      </c>
      <c r="H1942">
        <v>16285413</v>
      </c>
      <c r="I1942" t="str">
        <f>HYPERLINK("bbg://screens/bbls%20DD%20X1Q6L5F1ED82","BBLS DD X1Q6L5F1ED82")</f>
        <v>BBLS DD X1Q6L5F1ED82</v>
      </c>
    </row>
    <row r="1943" spans="1:9" x14ac:dyDescent="0.25">
      <c r="A1943" t="s">
        <v>9112</v>
      </c>
      <c r="B1943" t="s">
        <v>9103</v>
      </c>
      <c r="C1943" t="s">
        <v>348</v>
      </c>
      <c r="D1943" t="s">
        <v>9113</v>
      </c>
      <c r="E1943" t="s">
        <v>9114</v>
      </c>
      <c r="F1943" t="s">
        <v>9115</v>
      </c>
      <c r="G1943" t="s">
        <v>9116</v>
      </c>
      <c r="H1943">
        <v>16280545</v>
      </c>
      <c r="I1943" t="str">
        <f>HYPERLINK("bbg://screens/bbls%20DD%20X1Q6L5F3QL82","BBLS DD X1Q6L5F3QL82")</f>
        <v>BBLS DD X1Q6L5F3QL82</v>
      </c>
    </row>
    <row r="1944" spans="1:9" x14ac:dyDescent="0.25">
      <c r="A1944" t="s">
        <v>9117</v>
      </c>
      <c r="B1944" t="s">
        <v>9118</v>
      </c>
      <c r="C1944" t="s">
        <v>15</v>
      </c>
      <c r="E1944" t="s">
        <v>9119</v>
      </c>
      <c r="F1944" t="s">
        <v>809</v>
      </c>
      <c r="G1944" t="s">
        <v>9120</v>
      </c>
      <c r="H1944">
        <v>10890099</v>
      </c>
      <c r="I1944" t="str">
        <f>HYPERLINK("bbg://screens/bbls%20DD%20X1Q6L5EML2O2","BBLS DD X1Q6L5EML2O2")</f>
        <v>BBLS DD X1Q6L5EML2O2</v>
      </c>
    </row>
    <row r="1945" spans="1:9" x14ac:dyDescent="0.25">
      <c r="A1945" t="s">
        <v>9121</v>
      </c>
      <c r="B1945" t="s">
        <v>9118</v>
      </c>
      <c r="C1945" t="s">
        <v>2191</v>
      </c>
      <c r="D1945" t="s">
        <v>6973</v>
      </c>
      <c r="E1945" t="s">
        <v>9122</v>
      </c>
      <c r="F1945" t="s">
        <v>9123</v>
      </c>
      <c r="G1945" t="s">
        <v>9124</v>
      </c>
      <c r="H1945">
        <v>15653249</v>
      </c>
      <c r="I1945" t="str">
        <f>HYPERLINK("bbg://screens/bbls%20DD%20X1Q6L5DN92O2","BBLS DD X1Q6L5DN92O2")</f>
        <v>BBLS DD X1Q6L5DN92O2</v>
      </c>
    </row>
    <row r="1946" spans="1:9" x14ac:dyDescent="0.25">
      <c r="A1946" t="s">
        <v>9125</v>
      </c>
      <c r="B1946" t="s">
        <v>9126</v>
      </c>
      <c r="C1946" t="s">
        <v>494</v>
      </c>
      <c r="E1946" t="s">
        <v>9127</v>
      </c>
      <c r="F1946" t="s">
        <v>9128</v>
      </c>
      <c r="G1946" t="s">
        <v>9129</v>
      </c>
      <c r="H1946">
        <v>221932</v>
      </c>
      <c r="I1946" t="str">
        <f>HYPERLINK("bbg://screens/bbls%20DD%20X1Q6L5CT2CO2","BBLS DD X1Q6L5CT2CO2")</f>
        <v>BBLS DD X1Q6L5CT2CO2</v>
      </c>
    </row>
    <row r="1947" spans="1:9" x14ac:dyDescent="0.25">
      <c r="A1947" t="s">
        <v>9130</v>
      </c>
      <c r="B1947" t="s">
        <v>9131</v>
      </c>
      <c r="C1947" t="s">
        <v>7121</v>
      </c>
      <c r="E1947" t="s">
        <v>9132</v>
      </c>
      <c r="F1947" t="s">
        <v>9133</v>
      </c>
      <c r="G1947" t="s">
        <v>9134</v>
      </c>
      <c r="H1947">
        <v>7974910</v>
      </c>
      <c r="I1947" t="str">
        <f>HYPERLINK("bbg://screens/bbls%20DD%20X1Q6L5CHTOO2","BBLS DD X1Q6L5CHTOO2")</f>
        <v>BBLS DD X1Q6L5CHTOO2</v>
      </c>
    </row>
    <row r="1948" spans="1:9" x14ac:dyDescent="0.25">
      <c r="A1948" t="s">
        <v>9135</v>
      </c>
      <c r="B1948" t="s">
        <v>9136</v>
      </c>
      <c r="C1948" t="s">
        <v>1120</v>
      </c>
      <c r="D1948" t="s">
        <v>9137</v>
      </c>
      <c r="E1948" t="s">
        <v>9138</v>
      </c>
      <c r="F1948" t="s">
        <v>9139</v>
      </c>
      <c r="G1948" t="s">
        <v>9140</v>
      </c>
      <c r="H1948">
        <v>136438</v>
      </c>
      <c r="I1948" t="str">
        <f>HYPERLINK("bbg://screens/bbls%20DD%20X1Q6L5B38U82","BBLS DD X1Q6L5B38U82")</f>
        <v>BBLS DD X1Q6L5B38U82</v>
      </c>
    </row>
    <row r="1949" spans="1:9" x14ac:dyDescent="0.25">
      <c r="A1949" t="s">
        <v>9141</v>
      </c>
      <c r="B1949" t="s">
        <v>9136</v>
      </c>
      <c r="C1949" t="s">
        <v>479</v>
      </c>
      <c r="D1949" t="s">
        <v>8458</v>
      </c>
      <c r="E1949" t="s">
        <v>9142</v>
      </c>
      <c r="F1949" t="s">
        <v>564</v>
      </c>
      <c r="G1949" t="s">
        <v>9143</v>
      </c>
      <c r="H1949">
        <v>8143282</v>
      </c>
      <c r="I1949" t="str">
        <f>HYPERLINK("bbg://screens/bbls%20DD%20X1Q6L5ASAG82","BBLS DD X1Q6L5ASAG82")</f>
        <v>BBLS DD X1Q6L5ASAG82</v>
      </c>
    </row>
    <row r="1950" spans="1:9" x14ac:dyDescent="0.25">
      <c r="A1950" t="s">
        <v>9144</v>
      </c>
      <c r="B1950" t="s">
        <v>9145</v>
      </c>
      <c r="C1950" t="s">
        <v>3742</v>
      </c>
      <c r="D1950" t="s">
        <v>9146</v>
      </c>
      <c r="G1950" t="s">
        <v>9147</v>
      </c>
      <c r="H1950">
        <v>949496</v>
      </c>
      <c r="I1950" t="str">
        <f>HYPERLINK("bbg://screens/bbls%20DD%20X1Q6L59AL3O2","BBLS DD X1Q6L59AL3O2")</f>
        <v>BBLS DD X1Q6L59AL3O2</v>
      </c>
    </row>
    <row r="1951" spans="1:9" x14ac:dyDescent="0.25">
      <c r="A1951" t="s">
        <v>7439</v>
      </c>
      <c r="B1951" t="s">
        <v>9145</v>
      </c>
      <c r="C1951" t="s">
        <v>7121</v>
      </c>
      <c r="E1951" t="s">
        <v>9148</v>
      </c>
      <c r="F1951" t="s">
        <v>9149</v>
      </c>
      <c r="G1951" t="s">
        <v>7443</v>
      </c>
      <c r="H1951">
        <v>16169669</v>
      </c>
      <c r="I1951" t="str">
        <f>HYPERLINK("bbg://screens/bbls%20DD%20X1Q6L5ADGS82","BBLS DD X1Q6L5ADGS82")</f>
        <v>BBLS DD X1Q6L5ADGS82</v>
      </c>
    </row>
    <row r="1952" spans="1:9" x14ac:dyDescent="0.25">
      <c r="A1952" t="s">
        <v>9150</v>
      </c>
      <c r="B1952" t="s">
        <v>9151</v>
      </c>
      <c r="C1952" t="s">
        <v>124</v>
      </c>
      <c r="D1952" t="s">
        <v>5607</v>
      </c>
      <c r="E1952" t="s">
        <v>9152</v>
      </c>
      <c r="F1952" t="s">
        <v>9153</v>
      </c>
      <c r="G1952" t="s">
        <v>9154</v>
      </c>
      <c r="H1952">
        <v>7268960</v>
      </c>
      <c r="I1952" t="str">
        <f>HYPERLINK("bbg://screens/bbls%20DD%20X1Q6L59A3MO2","BBLS DD X1Q6L59A3MO2")</f>
        <v>BBLS DD X1Q6L59A3MO2</v>
      </c>
    </row>
    <row r="1953" spans="1:9" x14ac:dyDescent="0.25">
      <c r="A1953" t="s">
        <v>9155</v>
      </c>
      <c r="B1953" t="s">
        <v>9156</v>
      </c>
      <c r="C1953" t="s">
        <v>402</v>
      </c>
      <c r="D1953" t="s">
        <v>8932</v>
      </c>
      <c r="E1953" t="s">
        <v>6808</v>
      </c>
      <c r="F1953" t="s">
        <v>7752</v>
      </c>
      <c r="G1953" t="s">
        <v>9157</v>
      </c>
      <c r="H1953">
        <v>9085316</v>
      </c>
      <c r="I1953" t="str">
        <f>HYPERLINK("bbg://screens/bbls%20DD%20X1Q6L562D182","BBLS DD X1Q6L562D182")</f>
        <v>BBLS DD X1Q6L562D182</v>
      </c>
    </row>
    <row r="1954" spans="1:9" x14ac:dyDescent="0.25">
      <c r="A1954" t="s">
        <v>9158</v>
      </c>
      <c r="B1954" t="s">
        <v>9159</v>
      </c>
      <c r="C1954" t="s">
        <v>430</v>
      </c>
      <c r="E1954" t="s">
        <v>9160</v>
      </c>
      <c r="F1954" t="s">
        <v>9161</v>
      </c>
      <c r="G1954" t="s">
        <v>9162</v>
      </c>
      <c r="H1954">
        <v>27525174</v>
      </c>
      <c r="I1954" t="str">
        <f>HYPERLINK("bbg://screens/bbls%20DD%20X1Q6L55UNC82","BBLS DD X1Q6L55UNC82")</f>
        <v>BBLS DD X1Q6L55UNC82</v>
      </c>
    </row>
    <row r="1955" spans="1:9" x14ac:dyDescent="0.25">
      <c r="A1955" t="s">
        <v>9163</v>
      </c>
      <c r="B1955" t="s">
        <v>9164</v>
      </c>
      <c r="C1955" t="s">
        <v>4386</v>
      </c>
      <c r="E1955" t="s">
        <v>9165</v>
      </c>
      <c r="F1955" t="s">
        <v>9166</v>
      </c>
      <c r="G1955" t="s">
        <v>9167</v>
      </c>
      <c r="H1955">
        <v>16117684</v>
      </c>
      <c r="I1955" t="str">
        <f>HYPERLINK("bbg://screens/bbls%20DD%20X1Q6L55J1F82","BBLS DD X1Q6L55J1F82")</f>
        <v>BBLS DD X1Q6L55J1F82</v>
      </c>
    </row>
    <row r="1956" spans="1:9" x14ac:dyDescent="0.25">
      <c r="A1956" t="s">
        <v>9168</v>
      </c>
      <c r="B1956" t="s">
        <v>9169</v>
      </c>
      <c r="C1956" t="s">
        <v>18</v>
      </c>
      <c r="D1956" t="s">
        <v>8851</v>
      </c>
      <c r="E1956" t="s">
        <v>9170</v>
      </c>
      <c r="F1956" t="s">
        <v>9171</v>
      </c>
      <c r="G1956" t="s">
        <v>9172</v>
      </c>
      <c r="H1956">
        <v>819810</v>
      </c>
      <c r="I1956" t="str">
        <f>HYPERLINK("bbg://screens/bbls%20DD%20X1Q6L54LTQO2","BBLS DD X1Q6L54LTQO2")</f>
        <v>BBLS DD X1Q6L54LTQO2</v>
      </c>
    </row>
    <row r="1957" spans="1:9" x14ac:dyDescent="0.25">
      <c r="A1957" t="s">
        <v>9173</v>
      </c>
      <c r="B1957" t="s">
        <v>9169</v>
      </c>
      <c r="C1957" t="s">
        <v>563</v>
      </c>
      <c r="E1957" t="s">
        <v>9174</v>
      </c>
      <c r="F1957" t="s">
        <v>9175</v>
      </c>
      <c r="G1957" t="s">
        <v>9176</v>
      </c>
      <c r="H1957">
        <v>119322</v>
      </c>
      <c r="I1957" t="str">
        <f>HYPERLINK("bbg://screens/bbls%20DD%20X1Q6L54M5KO2","BBLS DD X1Q6L54M5KO2")</f>
        <v>BBLS DD X1Q6L54M5KO2</v>
      </c>
    </row>
    <row r="1958" spans="1:9" x14ac:dyDescent="0.25">
      <c r="A1958" t="s">
        <v>9177</v>
      </c>
      <c r="B1958" t="s">
        <v>9169</v>
      </c>
      <c r="C1958" t="s">
        <v>15</v>
      </c>
      <c r="D1958" t="s">
        <v>6925</v>
      </c>
      <c r="E1958" t="s">
        <v>9178</v>
      </c>
      <c r="F1958" t="s">
        <v>9179</v>
      </c>
      <c r="G1958" t="s">
        <v>9180</v>
      </c>
      <c r="H1958">
        <v>16055841</v>
      </c>
      <c r="I1958" t="str">
        <f>HYPERLINK("bbg://screens/bbls%20DD%20X1Q6L54I6T82","BBLS DD X1Q6L54I6T82")</f>
        <v>BBLS DD X1Q6L54I6T82</v>
      </c>
    </row>
    <row r="1959" spans="1:9" x14ac:dyDescent="0.25">
      <c r="A1959" t="s">
        <v>9181</v>
      </c>
      <c r="B1959" t="s">
        <v>9169</v>
      </c>
      <c r="C1959" t="s">
        <v>4386</v>
      </c>
      <c r="D1959" t="s">
        <v>9182</v>
      </c>
      <c r="E1959" t="s">
        <v>9183</v>
      </c>
      <c r="F1959" t="s">
        <v>9184</v>
      </c>
      <c r="G1959" t="s">
        <v>9185</v>
      </c>
      <c r="H1959">
        <v>10406334</v>
      </c>
      <c r="I1959" t="str">
        <f>HYPERLINK("bbg://screens/bbls%20DD%20X1Q6L54RDN82","BBLS DD X1Q6L54RDN82")</f>
        <v>BBLS DD X1Q6L54RDN82</v>
      </c>
    </row>
    <row r="1960" spans="1:9" x14ac:dyDescent="0.25">
      <c r="A1960" t="s">
        <v>9186</v>
      </c>
      <c r="B1960" t="s">
        <v>9187</v>
      </c>
      <c r="C1960" t="s">
        <v>45</v>
      </c>
      <c r="G1960" t="s">
        <v>9188</v>
      </c>
      <c r="H1960">
        <v>44582328</v>
      </c>
      <c r="I1960" t="str">
        <f>HYPERLINK("bbg://screens/bbls%20DD%20X1Q6MFEJ1K82","BBLS DD X1Q6MFEJ1K82")</f>
        <v>BBLS DD X1Q6MFEJ1K82</v>
      </c>
    </row>
    <row r="1961" spans="1:9" x14ac:dyDescent="0.25">
      <c r="A1961" t="s">
        <v>9189</v>
      </c>
      <c r="B1961" t="s">
        <v>9187</v>
      </c>
      <c r="C1961" t="s">
        <v>45</v>
      </c>
      <c r="D1961" t="s">
        <v>8143</v>
      </c>
      <c r="E1961" t="s">
        <v>9190</v>
      </c>
      <c r="F1961" t="s">
        <v>9191</v>
      </c>
      <c r="G1961" t="s">
        <v>9192</v>
      </c>
      <c r="H1961">
        <v>16055224</v>
      </c>
      <c r="I1961" t="str">
        <f>HYPERLINK("bbg://screens/bbls%20DD%20X1Q6MFEJ1L82","BBLS DD X1Q6MFEJ1L82")</f>
        <v>BBLS DD X1Q6MFEJ1L82</v>
      </c>
    </row>
    <row r="1962" spans="1:9" x14ac:dyDescent="0.25">
      <c r="A1962" t="s">
        <v>9193</v>
      </c>
      <c r="B1962" t="s">
        <v>9187</v>
      </c>
      <c r="C1962" t="s">
        <v>479</v>
      </c>
      <c r="D1962" t="s">
        <v>8583</v>
      </c>
      <c r="E1962" t="s">
        <v>2643</v>
      </c>
      <c r="F1962" t="s">
        <v>4979</v>
      </c>
      <c r="G1962" t="s">
        <v>9194</v>
      </c>
      <c r="H1962">
        <v>100940</v>
      </c>
      <c r="I1962" t="str">
        <f>HYPERLINK("bbg://screens/bbls%20DD%20X1Q6L54HG182","BBLS DD X1Q6L54HG182")</f>
        <v>BBLS DD X1Q6L54HG182</v>
      </c>
    </row>
    <row r="1963" spans="1:9" x14ac:dyDescent="0.25">
      <c r="A1963" t="s">
        <v>9195</v>
      </c>
      <c r="B1963" t="s">
        <v>9187</v>
      </c>
      <c r="C1963" t="s">
        <v>45</v>
      </c>
      <c r="D1963" t="s">
        <v>8143</v>
      </c>
      <c r="E1963" t="s">
        <v>9196</v>
      </c>
      <c r="F1963" t="s">
        <v>9197</v>
      </c>
      <c r="G1963" t="s">
        <v>9198</v>
      </c>
      <c r="H1963">
        <v>12178611</v>
      </c>
      <c r="I1963" t="str">
        <f>HYPERLINK("bbg://screens/bbls%20DD%20X1Q6MFEJ1L82","BBLS DD X1Q6MFEJ1L82")</f>
        <v>BBLS DD X1Q6MFEJ1L82</v>
      </c>
    </row>
    <row r="1964" spans="1:9" x14ac:dyDescent="0.25">
      <c r="A1964" t="s">
        <v>9199</v>
      </c>
      <c r="B1964" t="s">
        <v>9200</v>
      </c>
      <c r="C1964" t="s">
        <v>5489</v>
      </c>
      <c r="E1964" t="s">
        <v>9201</v>
      </c>
      <c r="F1964" t="s">
        <v>9202</v>
      </c>
      <c r="G1964" t="s">
        <v>9203</v>
      </c>
      <c r="H1964">
        <v>16051315</v>
      </c>
      <c r="I1964" t="str">
        <f>HYPERLINK("bbg://screens/bbls%20DD%20X1Q6L53S2MO2","BBLS DD X1Q6L53S2MO2")</f>
        <v>BBLS DD X1Q6L53S2MO2</v>
      </c>
    </row>
    <row r="1965" spans="1:9" x14ac:dyDescent="0.25">
      <c r="A1965" t="s">
        <v>9204</v>
      </c>
      <c r="B1965" t="s">
        <v>9200</v>
      </c>
      <c r="C1965" t="s">
        <v>353</v>
      </c>
      <c r="D1965" t="s">
        <v>9205</v>
      </c>
      <c r="E1965" t="s">
        <v>9206</v>
      </c>
      <c r="F1965" t="s">
        <v>9207</v>
      </c>
      <c r="G1965" t="s">
        <v>9208</v>
      </c>
      <c r="H1965">
        <v>9096118</v>
      </c>
      <c r="I1965" t="str">
        <f>HYPERLINK("bbg://screens/bbls%20DD%20X1Q6L543CM82","BBLS DD X1Q6L543CM82")</f>
        <v>BBLS DD X1Q6L543CM82</v>
      </c>
    </row>
    <row r="1966" spans="1:9" x14ac:dyDescent="0.25">
      <c r="A1966" t="s">
        <v>9209</v>
      </c>
      <c r="B1966" t="s">
        <v>9200</v>
      </c>
      <c r="C1966" t="s">
        <v>15</v>
      </c>
      <c r="E1966" t="s">
        <v>5161</v>
      </c>
      <c r="F1966" t="s">
        <v>9210</v>
      </c>
      <c r="G1966" t="s">
        <v>9211</v>
      </c>
      <c r="H1966">
        <v>16051776</v>
      </c>
      <c r="I1966" t="str">
        <f>HYPERLINK("bbg://screens/bbls%20DD%20X1Q6L543UCO2","BBLS DD X1Q6L543UCO2")</f>
        <v>BBLS DD X1Q6L543UCO2</v>
      </c>
    </row>
    <row r="1967" spans="1:9" x14ac:dyDescent="0.25">
      <c r="A1967" t="s">
        <v>9212</v>
      </c>
      <c r="B1967" t="s">
        <v>9213</v>
      </c>
      <c r="C1967" t="s">
        <v>9214</v>
      </c>
      <c r="E1967" t="s">
        <v>9215</v>
      </c>
      <c r="F1967" t="s">
        <v>1412</v>
      </c>
      <c r="G1967" t="s">
        <v>9216</v>
      </c>
      <c r="H1967">
        <v>46685553</v>
      </c>
      <c r="I1967" t="str">
        <f>HYPERLINK("bbg://screens/bbls%20DD%20X1Q6L53IM5O2","BBLS DD X1Q6L53IM5O2")</f>
        <v>BBLS DD X1Q6L53IM5O2</v>
      </c>
    </row>
    <row r="1968" spans="1:9" x14ac:dyDescent="0.25">
      <c r="A1968" t="s">
        <v>9217</v>
      </c>
      <c r="B1968" t="s">
        <v>9213</v>
      </c>
      <c r="C1968" t="s">
        <v>2467</v>
      </c>
      <c r="E1968" t="s">
        <v>9218</v>
      </c>
      <c r="F1968" t="s">
        <v>9219</v>
      </c>
      <c r="G1968" t="s">
        <v>9220</v>
      </c>
      <c r="H1968">
        <v>9324663</v>
      </c>
      <c r="I1968" t="str">
        <f>HYPERLINK("bbg://screens/bbls%20DD%20X1Q6L53HJT82","BBLS DD X1Q6L53HJT82")</f>
        <v>BBLS DD X1Q6L53HJT82</v>
      </c>
    </row>
    <row r="1969" spans="1:9" x14ac:dyDescent="0.25">
      <c r="A1969" t="s">
        <v>9221</v>
      </c>
      <c r="B1969" t="s">
        <v>9213</v>
      </c>
      <c r="C1969" t="s">
        <v>15</v>
      </c>
      <c r="G1969" t="s">
        <v>9222</v>
      </c>
      <c r="H1969">
        <v>16035982</v>
      </c>
      <c r="I1969" t="str">
        <f>HYPERLINK("bbg://screens/bbls%20DD%20X1Q6L52LAO82","BBLS DD X1Q6L52LAO82")</f>
        <v>BBLS DD X1Q6L52LAO82</v>
      </c>
    </row>
    <row r="1970" spans="1:9" x14ac:dyDescent="0.25">
      <c r="A1970" t="s">
        <v>5918</v>
      </c>
      <c r="B1970" t="s">
        <v>9213</v>
      </c>
      <c r="C1970" t="s">
        <v>4522</v>
      </c>
      <c r="D1970" t="s">
        <v>8177</v>
      </c>
      <c r="E1970" t="s">
        <v>9215</v>
      </c>
      <c r="F1970" t="s">
        <v>1412</v>
      </c>
      <c r="G1970" t="s">
        <v>5922</v>
      </c>
      <c r="H1970">
        <v>8188434</v>
      </c>
      <c r="I1970" t="str">
        <f>HYPERLINK("bbg://screens/bbls%20DD%20X1Q6L53IM5O2","BBLS DD X1Q6L53IM5O2")</f>
        <v>BBLS DD X1Q6L53IM5O2</v>
      </c>
    </row>
    <row r="1971" spans="1:9" x14ac:dyDescent="0.25">
      <c r="A1971" t="s">
        <v>9223</v>
      </c>
      <c r="B1971" t="s">
        <v>9224</v>
      </c>
      <c r="C1971" t="s">
        <v>4014</v>
      </c>
      <c r="D1971" t="s">
        <v>9225</v>
      </c>
      <c r="E1971" t="s">
        <v>4218</v>
      </c>
      <c r="F1971" t="s">
        <v>2024</v>
      </c>
      <c r="G1971" t="s">
        <v>9226</v>
      </c>
      <c r="H1971">
        <v>156558</v>
      </c>
      <c r="I1971" t="str">
        <f>HYPERLINK("bbg://screens/bbls%20DD%20X1Q6L52F49O2","BBLS DD X1Q6L52F49O2")</f>
        <v>BBLS DD X1Q6L52F49O2</v>
      </c>
    </row>
    <row r="1972" spans="1:9" x14ac:dyDescent="0.25">
      <c r="A1972" t="s">
        <v>9227</v>
      </c>
      <c r="B1972" t="s">
        <v>9228</v>
      </c>
      <c r="C1972" t="s">
        <v>786</v>
      </c>
      <c r="D1972" t="s">
        <v>9229</v>
      </c>
      <c r="E1972" t="s">
        <v>9230</v>
      </c>
      <c r="F1972" t="s">
        <v>9231</v>
      </c>
      <c r="G1972" t="s">
        <v>9232</v>
      </c>
      <c r="H1972">
        <v>15996986</v>
      </c>
      <c r="I1972" t="str">
        <f>HYPERLINK("bbg://screens/bbls%20DD%20X1Q6L516E782","BBLS DD X1Q6L516E782")</f>
        <v>BBLS DD X1Q6L516E782</v>
      </c>
    </row>
    <row r="1973" spans="1:9" x14ac:dyDescent="0.25">
      <c r="A1973" t="s">
        <v>9233</v>
      </c>
      <c r="B1973" t="s">
        <v>9234</v>
      </c>
      <c r="C1973" t="s">
        <v>233</v>
      </c>
      <c r="D1973" t="s">
        <v>8245</v>
      </c>
      <c r="G1973" t="s">
        <v>9235</v>
      </c>
      <c r="H1973">
        <v>8678136</v>
      </c>
      <c r="I1973" t="str">
        <f>HYPERLINK("bbg://screens/bbls%20DD%20X1Q6L50SD782","BBLS DD X1Q6L50SD782")</f>
        <v>BBLS DD X1Q6L50SD782</v>
      </c>
    </row>
    <row r="1974" spans="1:9" x14ac:dyDescent="0.25">
      <c r="A1974" t="s">
        <v>9236</v>
      </c>
      <c r="B1974" t="s">
        <v>9234</v>
      </c>
      <c r="C1974" t="s">
        <v>3379</v>
      </c>
      <c r="D1974" t="s">
        <v>6178</v>
      </c>
      <c r="G1974" t="s">
        <v>9237</v>
      </c>
      <c r="H1974">
        <v>15995122</v>
      </c>
      <c r="I1974" t="str">
        <f>HYPERLINK("bbg://screens/bbls%20DD%20X1Q6L50RKT82","BBLS DD X1Q6L50RKT82")</f>
        <v>BBLS DD X1Q6L50RKT82</v>
      </c>
    </row>
    <row r="1975" spans="1:9" x14ac:dyDescent="0.25">
      <c r="A1975" t="s">
        <v>6522</v>
      </c>
      <c r="B1975" t="s">
        <v>9238</v>
      </c>
      <c r="C1975" t="s">
        <v>6524</v>
      </c>
      <c r="D1975" t="s">
        <v>8553</v>
      </c>
      <c r="E1975" t="s">
        <v>9239</v>
      </c>
      <c r="F1975" t="s">
        <v>9240</v>
      </c>
      <c r="G1975" t="s">
        <v>6527</v>
      </c>
      <c r="H1975">
        <v>898775</v>
      </c>
      <c r="I1975" t="str">
        <f>HYPERLINK("bbg://screens/bbls%20DD%20X1Q6L4VUV882","BBLS DD X1Q6L4VUV882")</f>
        <v>BBLS DD X1Q6L4VUV882</v>
      </c>
    </row>
    <row r="1976" spans="1:9" x14ac:dyDescent="0.25">
      <c r="A1976" t="s">
        <v>9241</v>
      </c>
      <c r="B1976" t="s">
        <v>9238</v>
      </c>
      <c r="C1976" t="s">
        <v>2576</v>
      </c>
      <c r="D1976" t="s">
        <v>8453</v>
      </c>
      <c r="F1976" t="s">
        <v>9242</v>
      </c>
      <c r="G1976" t="s">
        <v>9243</v>
      </c>
      <c r="H1976">
        <v>15987928</v>
      </c>
      <c r="I1976" t="str">
        <f>HYPERLINK("bbg://screens/bbls%20DD%20X1Q6L5038PO2","BBLS DD X1Q6L5038PO2")</f>
        <v>BBLS DD X1Q6L5038PO2</v>
      </c>
    </row>
    <row r="1977" spans="1:9" x14ac:dyDescent="0.25">
      <c r="A1977" t="s">
        <v>9244</v>
      </c>
      <c r="B1977" t="s">
        <v>9245</v>
      </c>
      <c r="C1977" t="s">
        <v>9246</v>
      </c>
      <c r="E1977" t="s">
        <v>9247</v>
      </c>
      <c r="F1977" t="s">
        <v>9248</v>
      </c>
      <c r="G1977" t="s">
        <v>9249</v>
      </c>
      <c r="H1977">
        <v>15983247</v>
      </c>
      <c r="I1977" t="str">
        <f>HYPERLINK("bbg://screens/bbls%20DD%20X1Q6L4VB87O2","BBLS DD X1Q6L4VB87O2")</f>
        <v>BBLS DD X1Q6L4VB87O2</v>
      </c>
    </row>
    <row r="1978" spans="1:9" x14ac:dyDescent="0.25">
      <c r="A1978" t="s">
        <v>9250</v>
      </c>
      <c r="B1978" t="s">
        <v>9251</v>
      </c>
      <c r="C1978" t="s">
        <v>8985</v>
      </c>
      <c r="D1978" t="s">
        <v>8654</v>
      </c>
      <c r="E1978" t="s">
        <v>9252</v>
      </c>
      <c r="F1978" t="s">
        <v>9253</v>
      </c>
      <c r="G1978" t="s">
        <v>9254</v>
      </c>
      <c r="H1978">
        <v>11118523</v>
      </c>
      <c r="I1978" t="str">
        <f>HYPERLINK("bbg://screens/bbls%20DD%20X1Q6L4V7S7O2","BBLS DD X1Q6L4V7S7O2")</f>
        <v>BBLS DD X1Q6L4V7S7O2</v>
      </c>
    </row>
    <row r="1979" spans="1:9" x14ac:dyDescent="0.25">
      <c r="A1979" t="s">
        <v>9255</v>
      </c>
      <c r="B1979" t="s">
        <v>9256</v>
      </c>
      <c r="C1979" t="s">
        <v>1146</v>
      </c>
      <c r="D1979" t="s">
        <v>9257</v>
      </c>
      <c r="E1979" t="s">
        <v>9258</v>
      </c>
      <c r="F1979" t="s">
        <v>9259</v>
      </c>
      <c r="G1979" t="s">
        <v>9260</v>
      </c>
      <c r="H1979">
        <v>116984</v>
      </c>
      <c r="I1979" t="str">
        <f>HYPERLINK("bbg://screens/bbls%20DD%20X1Q6L4TVTD82","BBLS DD X1Q6L4TVTD82")</f>
        <v>BBLS DD X1Q6L4TVTD82</v>
      </c>
    </row>
    <row r="1980" spans="1:9" x14ac:dyDescent="0.25">
      <c r="A1980" t="s">
        <v>9261</v>
      </c>
      <c r="B1980" t="s">
        <v>9256</v>
      </c>
      <c r="C1980" t="s">
        <v>1296</v>
      </c>
      <c r="D1980" t="s">
        <v>7720</v>
      </c>
      <c r="E1980" t="s">
        <v>8994</v>
      </c>
      <c r="F1980" t="s">
        <v>9262</v>
      </c>
      <c r="G1980" t="s">
        <v>9263</v>
      </c>
      <c r="H1980">
        <v>100219</v>
      </c>
      <c r="I1980" t="str">
        <f>HYPERLINK("bbg://screens/bbls%20DD%20X1Q6L4U1GV82","BBLS DD X1Q6L4U1GV82")</f>
        <v>BBLS DD X1Q6L4U1GV82</v>
      </c>
    </row>
    <row r="1981" spans="1:9" x14ac:dyDescent="0.25">
      <c r="A1981" t="s">
        <v>9264</v>
      </c>
      <c r="B1981" t="s">
        <v>9265</v>
      </c>
      <c r="C1981" t="s">
        <v>7121</v>
      </c>
      <c r="E1981" t="s">
        <v>9266</v>
      </c>
      <c r="F1981" t="s">
        <v>9267</v>
      </c>
      <c r="G1981" t="s">
        <v>9268</v>
      </c>
      <c r="H1981">
        <v>15970615</v>
      </c>
      <c r="I1981" t="str">
        <f>HYPERLINK("bbg://screens/bbls%20DD%20X1Q6LFAJTUO2","BBLS DD X1Q6LFAJTUO2")</f>
        <v>BBLS DD X1Q6LFAJTUO2</v>
      </c>
    </row>
    <row r="1982" spans="1:9" x14ac:dyDescent="0.25">
      <c r="A1982" t="s">
        <v>9269</v>
      </c>
      <c r="B1982" t="s">
        <v>9265</v>
      </c>
      <c r="C1982" t="s">
        <v>786</v>
      </c>
      <c r="F1982" t="s">
        <v>9270</v>
      </c>
      <c r="G1982" t="s">
        <v>9271</v>
      </c>
      <c r="H1982">
        <v>15970431</v>
      </c>
      <c r="I1982" t="str">
        <f>HYPERLINK("bbg://screens/bbls%20DD%20X1Q6L4TJL782","BBLS DD X1Q6L4TJL782")</f>
        <v>BBLS DD X1Q6L4TJL782</v>
      </c>
    </row>
    <row r="1983" spans="1:9" x14ac:dyDescent="0.25">
      <c r="A1983" t="s">
        <v>9272</v>
      </c>
      <c r="B1983" t="s">
        <v>9273</v>
      </c>
      <c r="C1983" t="s">
        <v>233</v>
      </c>
      <c r="D1983" t="s">
        <v>9274</v>
      </c>
      <c r="E1983" t="s">
        <v>9275</v>
      </c>
      <c r="F1983" t="s">
        <v>9276</v>
      </c>
      <c r="G1983" t="s">
        <v>9277</v>
      </c>
      <c r="H1983">
        <v>11086860</v>
      </c>
      <c r="I1983" t="str">
        <f>HYPERLINK("bbg://screens/bbls%20DD%20X1Q6L4SU3GO2","BBLS DD X1Q6L4SU3GO2")</f>
        <v>BBLS DD X1Q6L4SU3GO2</v>
      </c>
    </row>
    <row r="1984" spans="1:9" x14ac:dyDescent="0.25">
      <c r="A1984" t="s">
        <v>9278</v>
      </c>
      <c r="B1984" t="s">
        <v>9279</v>
      </c>
      <c r="C1984" t="s">
        <v>4898</v>
      </c>
      <c r="D1984" t="s">
        <v>8320</v>
      </c>
      <c r="E1984" t="s">
        <v>9280</v>
      </c>
      <c r="F1984" t="s">
        <v>7370</v>
      </c>
      <c r="G1984" t="s">
        <v>9281</v>
      </c>
      <c r="H1984">
        <v>7329079</v>
      </c>
      <c r="I1984" t="str">
        <f>HYPERLINK("bbg://screens/bbls%20DD%20X1Q6L4S2BGO2","BBLS DD X1Q6L4S2BGO2")</f>
        <v>BBLS DD X1Q6L4S2BGO2</v>
      </c>
    </row>
    <row r="1985" spans="1:9" x14ac:dyDescent="0.25">
      <c r="A1985" t="s">
        <v>9282</v>
      </c>
      <c r="B1985" t="s">
        <v>9283</v>
      </c>
      <c r="C1985" t="s">
        <v>348</v>
      </c>
      <c r="D1985" t="s">
        <v>8235</v>
      </c>
      <c r="E1985" t="s">
        <v>7823</v>
      </c>
      <c r="F1985" t="s">
        <v>7824</v>
      </c>
      <c r="G1985" t="s">
        <v>9284</v>
      </c>
      <c r="H1985">
        <v>9325831</v>
      </c>
      <c r="I1985" t="str">
        <f>HYPERLINK("bbg://screens/bbls%20DD%20X1Q6L4QQ4482","BBLS DD X1Q6L4QQ4482")</f>
        <v>BBLS DD X1Q6L4QQ4482</v>
      </c>
    </row>
    <row r="1986" spans="1:9" x14ac:dyDescent="0.25">
      <c r="A1986" t="s">
        <v>9285</v>
      </c>
      <c r="B1986" t="s">
        <v>9286</v>
      </c>
      <c r="C1986" t="s">
        <v>9287</v>
      </c>
      <c r="D1986" t="s">
        <v>8625</v>
      </c>
      <c r="E1986" t="s">
        <v>9288</v>
      </c>
      <c r="F1986" t="s">
        <v>9289</v>
      </c>
      <c r="G1986" t="s">
        <v>9290</v>
      </c>
      <c r="H1986">
        <v>980934</v>
      </c>
      <c r="I1986" t="str">
        <f>HYPERLINK("bbg://screens/bbls%20DD%20X1Q6L4O625O2","BBLS DD X1Q6L4O625O2")</f>
        <v>BBLS DD X1Q6L4O625O2</v>
      </c>
    </row>
    <row r="1987" spans="1:9" x14ac:dyDescent="0.25">
      <c r="A1987" t="s">
        <v>5293</v>
      </c>
      <c r="B1987" t="s">
        <v>9291</v>
      </c>
      <c r="C1987" t="s">
        <v>18</v>
      </c>
      <c r="D1987" t="s">
        <v>8119</v>
      </c>
      <c r="E1987" t="s">
        <v>9292</v>
      </c>
      <c r="F1987" t="s">
        <v>9293</v>
      </c>
      <c r="G1987" t="s">
        <v>5297</v>
      </c>
      <c r="H1987">
        <v>60583430</v>
      </c>
      <c r="I1987" t="str">
        <f>HYPERLINK("bbg://screens/bbls%20DD%20X1Q6L4NUMG82","BBLS DD X1Q6L4NUMG82")</f>
        <v>BBLS DD X1Q6L4NUMG82</v>
      </c>
    </row>
    <row r="1988" spans="1:9" x14ac:dyDescent="0.25">
      <c r="A1988" t="s">
        <v>9294</v>
      </c>
      <c r="B1988" t="s">
        <v>9291</v>
      </c>
      <c r="C1988" t="s">
        <v>26</v>
      </c>
      <c r="D1988" t="s">
        <v>8443</v>
      </c>
      <c r="E1988" t="s">
        <v>238</v>
      </c>
      <c r="F1988" t="s">
        <v>9295</v>
      </c>
      <c r="G1988" t="s">
        <v>9296</v>
      </c>
      <c r="H1988">
        <v>10901625</v>
      </c>
      <c r="I1988" t="str">
        <f>HYPERLINK("bbg://screens/bbls%20DD%20X1Q6L4NGU1O2","BBLS DD X1Q6L4NGU1O2")</f>
        <v>BBLS DD X1Q6L4NGU1O2</v>
      </c>
    </row>
    <row r="1989" spans="1:9" x14ac:dyDescent="0.25">
      <c r="A1989" t="s">
        <v>9297</v>
      </c>
      <c r="B1989" t="s">
        <v>9291</v>
      </c>
      <c r="C1989" t="s">
        <v>15</v>
      </c>
      <c r="E1989" t="s">
        <v>9298</v>
      </c>
      <c r="F1989" t="s">
        <v>9299</v>
      </c>
      <c r="G1989" t="s">
        <v>9300</v>
      </c>
      <c r="H1989">
        <v>15878559</v>
      </c>
      <c r="I1989" t="str">
        <f>HYPERLINK("bbg://screens/bbls%20DD%20X1Q6L4NUTDO2","BBLS DD X1Q6L4NUTDO2")</f>
        <v>BBLS DD X1Q6L4NUTDO2</v>
      </c>
    </row>
    <row r="1990" spans="1:9" x14ac:dyDescent="0.25">
      <c r="A1990" t="s">
        <v>9301</v>
      </c>
      <c r="B1990" t="s">
        <v>9291</v>
      </c>
      <c r="C1990" t="s">
        <v>233</v>
      </c>
      <c r="D1990" t="s">
        <v>8932</v>
      </c>
      <c r="E1990" t="s">
        <v>9302</v>
      </c>
      <c r="F1990" t="s">
        <v>9303</v>
      </c>
      <c r="G1990" t="s">
        <v>9304</v>
      </c>
      <c r="H1990">
        <v>15878491</v>
      </c>
      <c r="I1990" t="str">
        <f>HYPERLINK("bbg://screens/bbls%20DD%20X1Q6L4NUR7O2","BBLS DD X1Q6L4NUR7O2")</f>
        <v>BBLS DD X1Q6L4NUR7O2</v>
      </c>
    </row>
    <row r="1991" spans="1:9" x14ac:dyDescent="0.25">
      <c r="A1991" t="s">
        <v>9305</v>
      </c>
      <c r="B1991" t="s">
        <v>9291</v>
      </c>
      <c r="C1991" t="s">
        <v>2467</v>
      </c>
      <c r="D1991" t="s">
        <v>8240</v>
      </c>
      <c r="E1991" t="s">
        <v>9306</v>
      </c>
      <c r="F1991" t="s">
        <v>9307</v>
      </c>
      <c r="G1991" t="s">
        <v>9308</v>
      </c>
      <c r="H1991">
        <v>136072</v>
      </c>
      <c r="I1991" t="str">
        <f>HYPERLINK("bbg://screens/bbls%20DD%20X1Q6L4NHKAO2","BBLS DD X1Q6L4NHKAO2")</f>
        <v>BBLS DD X1Q6L4NHKAO2</v>
      </c>
    </row>
    <row r="1992" spans="1:9" x14ac:dyDescent="0.25">
      <c r="A1992" t="s">
        <v>9309</v>
      </c>
      <c r="B1992" t="s">
        <v>9291</v>
      </c>
      <c r="C1992" t="s">
        <v>2467</v>
      </c>
      <c r="D1992" t="s">
        <v>8240</v>
      </c>
      <c r="E1992" t="s">
        <v>9310</v>
      </c>
      <c r="F1992" t="s">
        <v>107</v>
      </c>
      <c r="G1992" t="s">
        <v>9311</v>
      </c>
      <c r="H1992">
        <v>27549298</v>
      </c>
      <c r="I1992" t="str">
        <f>HYPERLINK("bbg://screens/bbls%20DD%20X1Q6L4NHKAO2","BBLS DD X1Q6L4NHKAO2")</f>
        <v>BBLS DD X1Q6L4NHKAO2</v>
      </c>
    </row>
    <row r="1993" spans="1:9" x14ac:dyDescent="0.25">
      <c r="A1993" t="s">
        <v>9312</v>
      </c>
      <c r="B1993" t="s">
        <v>9313</v>
      </c>
      <c r="C1993" t="s">
        <v>18</v>
      </c>
      <c r="D1993" t="s">
        <v>8487</v>
      </c>
      <c r="E1993" t="s">
        <v>9314</v>
      </c>
      <c r="F1993" t="s">
        <v>9315</v>
      </c>
      <c r="G1993" t="s">
        <v>9316</v>
      </c>
      <c r="H1993">
        <v>216860</v>
      </c>
      <c r="I1993" t="str">
        <f>HYPERLINK("bbg://screens/bbls%20DD%20X1Q6L4N331O2","BBLS DD X1Q6L4N331O2")</f>
        <v>BBLS DD X1Q6L4N331O2</v>
      </c>
    </row>
    <row r="1994" spans="1:9" x14ac:dyDescent="0.25">
      <c r="A1994" t="s">
        <v>9317</v>
      </c>
      <c r="B1994" t="s">
        <v>9318</v>
      </c>
      <c r="C1994" t="s">
        <v>1308</v>
      </c>
      <c r="D1994" t="s">
        <v>8526</v>
      </c>
      <c r="E1994" t="s">
        <v>9319</v>
      </c>
      <c r="F1994" t="s">
        <v>9320</v>
      </c>
      <c r="G1994" t="s">
        <v>9321</v>
      </c>
      <c r="H1994">
        <v>201839</v>
      </c>
      <c r="I1994" t="str">
        <f>HYPERLINK("bbg://screens/bbls%20DD%20X1Q6L4M5A7O2","BBLS DD X1Q6L4M5A7O2")</f>
        <v>BBLS DD X1Q6L4M5A7O2</v>
      </c>
    </row>
    <row r="1995" spans="1:9" x14ac:dyDescent="0.25">
      <c r="A1995" t="s">
        <v>9322</v>
      </c>
      <c r="B1995" t="s">
        <v>9318</v>
      </c>
      <c r="C1995" t="s">
        <v>2841</v>
      </c>
      <c r="D1995" t="s">
        <v>9323</v>
      </c>
      <c r="E1995" t="s">
        <v>9324</v>
      </c>
      <c r="F1995" t="s">
        <v>9325</v>
      </c>
      <c r="G1995" t="s">
        <v>9326</v>
      </c>
      <c r="H1995">
        <v>11090602</v>
      </c>
      <c r="I1995" t="str">
        <f>HYPERLINK("bbg://screens/bbls%20DD%20X1Q6L4M3FPO2","BBLS DD X1Q6L4M3FPO2")</f>
        <v>BBLS DD X1Q6L4M3FPO2</v>
      </c>
    </row>
    <row r="1996" spans="1:9" x14ac:dyDescent="0.25">
      <c r="A1996" t="s">
        <v>9327</v>
      </c>
      <c r="B1996" t="s">
        <v>9318</v>
      </c>
      <c r="C1996" t="s">
        <v>1308</v>
      </c>
      <c r="D1996" t="s">
        <v>8526</v>
      </c>
      <c r="E1996" t="s">
        <v>9328</v>
      </c>
      <c r="F1996" t="s">
        <v>9329</v>
      </c>
      <c r="G1996" t="s">
        <v>9330</v>
      </c>
      <c r="H1996">
        <v>14038385</v>
      </c>
      <c r="I1996" t="str">
        <f>HYPERLINK("bbg://screens/bbls%20DD%20X1Q6L4M5A7O2","BBLS DD X1Q6L4M5A7O2")</f>
        <v>BBLS DD X1Q6L4M5A7O2</v>
      </c>
    </row>
    <row r="1997" spans="1:9" x14ac:dyDescent="0.25">
      <c r="A1997" t="s">
        <v>9331</v>
      </c>
      <c r="B1997" t="s">
        <v>9332</v>
      </c>
      <c r="C1997" t="s">
        <v>1746</v>
      </c>
      <c r="D1997" t="s">
        <v>9333</v>
      </c>
      <c r="E1997" t="s">
        <v>9334</v>
      </c>
      <c r="F1997" t="s">
        <v>9335</v>
      </c>
      <c r="G1997" t="s">
        <v>9336</v>
      </c>
      <c r="H1997">
        <v>9342490</v>
      </c>
      <c r="I1997" t="str">
        <f>HYPERLINK("bbg://screens/bbls%20DD%20X1Q6L4K1SOO2","BBLS DD X1Q6L4K1SOO2")</f>
        <v>BBLS DD X1Q6L4K1SOO2</v>
      </c>
    </row>
    <row r="1998" spans="1:9" x14ac:dyDescent="0.25">
      <c r="A1998" t="s">
        <v>9337</v>
      </c>
      <c r="B1998" t="s">
        <v>9338</v>
      </c>
      <c r="C1998" t="s">
        <v>608</v>
      </c>
      <c r="D1998" t="s">
        <v>7902</v>
      </c>
      <c r="F1998" t="s">
        <v>8102</v>
      </c>
      <c r="G1998" t="s">
        <v>9339</v>
      </c>
      <c r="H1998">
        <v>19954845</v>
      </c>
      <c r="I1998" t="str">
        <f>HYPERLINK("bbg://screens/bbls%20DD%20X1Q6L4JV3S82","BBLS DD X1Q6L4JV3S82")</f>
        <v>BBLS DD X1Q6L4JV3S82</v>
      </c>
    </row>
    <row r="1999" spans="1:9" x14ac:dyDescent="0.25">
      <c r="A1999" t="s">
        <v>9340</v>
      </c>
      <c r="B1999" t="s">
        <v>9338</v>
      </c>
      <c r="C1999" t="s">
        <v>6052</v>
      </c>
      <c r="D1999" t="s">
        <v>9341</v>
      </c>
      <c r="E1999" t="s">
        <v>107</v>
      </c>
      <c r="F1999" t="s">
        <v>4406</v>
      </c>
      <c r="G1999" t="s">
        <v>9342</v>
      </c>
      <c r="H1999">
        <v>7401469</v>
      </c>
      <c r="I1999" t="str">
        <f>HYPERLINK("bbg://screens/bbls%20DD%20X1Q6L4JTB182","BBLS DD X1Q6L4JTB182")</f>
        <v>BBLS DD X1Q6L4JTB182</v>
      </c>
    </row>
    <row r="2000" spans="1:9" x14ac:dyDescent="0.25">
      <c r="A2000" t="s">
        <v>9343</v>
      </c>
      <c r="B2000" t="s">
        <v>9338</v>
      </c>
      <c r="C2000" t="s">
        <v>379</v>
      </c>
      <c r="D2000" t="s">
        <v>9341</v>
      </c>
      <c r="E2000" t="s">
        <v>9344</v>
      </c>
      <c r="F2000" t="s">
        <v>2709</v>
      </c>
      <c r="G2000" t="s">
        <v>9345</v>
      </c>
      <c r="H2000">
        <v>30012661</v>
      </c>
      <c r="I2000" t="str">
        <f>HYPERLINK("bbg://screens/bbls%20DD%20X1Q6L4JTB182","BBLS DD X1Q6L4JTB182")</f>
        <v>BBLS DD X1Q6L4JTB182</v>
      </c>
    </row>
    <row r="2001" spans="1:9" x14ac:dyDescent="0.25">
      <c r="A2001" t="s">
        <v>9346</v>
      </c>
      <c r="B2001" t="s">
        <v>9347</v>
      </c>
      <c r="C2001" t="s">
        <v>3612</v>
      </c>
      <c r="D2001" t="s">
        <v>8826</v>
      </c>
      <c r="E2001" t="s">
        <v>9348</v>
      </c>
      <c r="F2001" t="s">
        <v>9349</v>
      </c>
      <c r="G2001" t="s">
        <v>9350</v>
      </c>
      <c r="H2001">
        <v>15804254</v>
      </c>
      <c r="I2001" t="str">
        <f>HYPERLINK("bbg://screens/bbls%20DD%20X1Q6L4JHBNO2","BBLS DD X1Q6L4JHBNO2")</f>
        <v>BBLS DD X1Q6L4JHBNO2</v>
      </c>
    </row>
    <row r="2002" spans="1:9" x14ac:dyDescent="0.25">
      <c r="A2002" t="s">
        <v>9351</v>
      </c>
      <c r="B2002" t="s">
        <v>9352</v>
      </c>
      <c r="C2002" t="s">
        <v>18</v>
      </c>
      <c r="D2002" t="s">
        <v>8630</v>
      </c>
      <c r="E2002" t="s">
        <v>9353</v>
      </c>
      <c r="F2002" t="s">
        <v>9354</v>
      </c>
      <c r="G2002" t="s">
        <v>9355</v>
      </c>
      <c r="H2002">
        <v>1749752</v>
      </c>
      <c r="I2002" t="str">
        <f>HYPERLINK("bbg://screens/bbls%20DD%20X1Q6L4JHU182","BBLS DD X1Q6L4JHU182")</f>
        <v>BBLS DD X1Q6L4JHU182</v>
      </c>
    </row>
    <row r="2003" spans="1:9" x14ac:dyDescent="0.25">
      <c r="A2003" t="s">
        <v>9356</v>
      </c>
      <c r="B2003" t="s">
        <v>9352</v>
      </c>
      <c r="C2003" t="s">
        <v>2395</v>
      </c>
      <c r="E2003" t="s">
        <v>9357</v>
      </c>
      <c r="F2003" t="s">
        <v>9358</v>
      </c>
      <c r="G2003" t="s">
        <v>9359</v>
      </c>
      <c r="H2003">
        <v>302024</v>
      </c>
      <c r="I2003" t="str">
        <f>HYPERLINK("bbg://screens/bbls%20DD%20X1Q6L4OAD8O2","BBLS DD X1Q6L4OAD8O2")</f>
        <v>BBLS DD X1Q6L4OAD8O2</v>
      </c>
    </row>
    <row r="2004" spans="1:9" x14ac:dyDescent="0.25">
      <c r="A2004" t="s">
        <v>9360</v>
      </c>
      <c r="B2004" t="s">
        <v>9352</v>
      </c>
      <c r="C2004" t="s">
        <v>51</v>
      </c>
      <c r="E2004" t="s">
        <v>9361</v>
      </c>
      <c r="F2004" t="s">
        <v>9362</v>
      </c>
      <c r="G2004" t="s">
        <v>9363</v>
      </c>
      <c r="H2004">
        <v>46388807</v>
      </c>
      <c r="I2004" t="str">
        <f>HYPERLINK("bbg://screens/bbls%20DD%20X1Q6L4JHNVO2","BBLS DD X1Q6L4JHNVO2")</f>
        <v>BBLS DD X1Q6L4JHNVO2</v>
      </c>
    </row>
    <row r="2005" spans="1:9" x14ac:dyDescent="0.25">
      <c r="A2005" t="s">
        <v>9364</v>
      </c>
      <c r="B2005" t="s">
        <v>9365</v>
      </c>
      <c r="C2005" t="s">
        <v>3973</v>
      </c>
      <c r="D2005" t="s">
        <v>9366</v>
      </c>
      <c r="E2005" t="s">
        <v>9367</v>
      </c>
      <c r="F2005" t="s">
        <v>9368</v>
      </c>
      <c r="G2005" t="s">
        <v>9369</v>
      </c>
      <c r="H2005">
        <v>15767478</v>
      </c>
      <c r="I2005" t="str">
        <f>HYPERLINK("bbg://screens/bbls%20DD%20X1Q6L4I77J82","BBLS DD X1Q6L4I77J82")</f>
        <v>BBLS DD X1Q6L4I77J82</v>
      </c>
    </row>
    <row r="2006" spans="1:9" x14ac:dyDescent="0.25">
      <c r="A2006" t="s">
        <v>9370</v>
      </c>
      <c r="B2006" t="s">
        <v>9365</v>
      </c>
      <c r="C2006" t="s">
        <v>1560</v>
      </c>
      <c r="D2006" t="s">
        <v>7769</v>
      </c>
      <c r="E2006" t="s">
        <v>9371</v>
      </c>
      <c r="F2006" t="s">
        <v>2062</v>
      </c>
      <c r="G2006" t="s">
        <v>9372</v>
      </c>
      <c r="H2006">
        <v>100410</v>
      </c>
      <c r="I2006" t="str">
        <f>HYPERLINK("bbg://screens/bbls%20DD%20X1Q6L4IE09O2","BBLS DD X1Q6L4IE09O2")</f>
        <v>BBLS DD X1Q6L4IE09O2</v>
      </c>
    </row>
    <row r="2007" spans="1:9" x14ac:dyDescent="0.25">
      <c r="A2007" t="s">
        <v>9373</v>
      </c>
      <c r="B2007" t="s">
        <v>9365</v>
      </c>
      <c r="C2007" t="s">
        <v>11</v>
      </c>
      <c r="D2007" t="s">
        <v>9374</v>
      </c>
      <c r="E2007" t="s">
        <v>9375</v>
      </c>
      <c r="F2007" t="s">
        <v>9376</v>
      </c>
      <c r="G2007" t="s">
        <v>9377</v>
      </c>
      <c r="H2007">
        <v>100549</v>
      </c>
      <c r="I2007" t="str">
        <f>HYPERLINK("bbg://screens/bbls%20DD%20X1Q6L4IEEOO2","BBLS DD X1Q6L4IEEOO2")</f>
        <v>BBLS DD X1Q6L4IEEOO2</v>
      </c>
    </row>
    <row r="2008" spans="1:9" x14ac:dyDescent="0.25">
      <c r="A2008" t="s">
        <v>9378</v>
      </c>
      <c r="B2008" t="s">
        <v>9379</v>
      </c>
      <c r="C2008" t="s">
        <v>9380</v>
      </c>
      <c r="D2008" t="s">
        <v>9381</v>
      </c>
      <c r="E2008" t="s">
        <v>9382</v>
      </c>
      <c r="F2008" t="s">
        <v>9383</v>
      </c>
      <c r="G2008" t="s">
        <v>9384</v>
      </c>
      <c r="H2008">
        <v>194498</v>
      </c>
      <c r="I2008" t="str">
        <f>HYPERLINK("bbg://screens/bbls%20DD%20X1Q6L4HG1782","BBLS DD X1Q6L4HG1782")</f>
        <v>BBLS DD X1Q6L4HG1782</v>
      </c>
    </row>
    <row r="2009" spans="1:9" x14ac:dyDescent="0.25">
      <c r="A2009" t="s">
        <v>9385</v>
      </c>
      <c r="B2009" t="s">
        <v>9379</v>
      </c>
      <c r="C2009" t="s">
        <v>6974</v>
      </c>
      <c r="D2009" t="s">
        <v>9030</v>
      </c>
      <c r="E2009" t="s">
        <v>171</v>
      </c>
      <c r="F2009" t="s">
        <v>9386</v>
      </c>
      <c r="G2009" t="s">
        <v>9387</v>
      </c>
      <c r="H2009">
        <v>11746500</v>
      </c>
      <c r="I2009" t="str">
        <f>HYPERLINK("bbg://screens/bbls%20DD%20X1Q6L4HD7MO2","BBLS DD X1Q6L4HD7MO2")</f>
        <v>BBLS DD X1Q6L4HD7MO2</v>
      </c>
    </row>
    <row r="2010" spans="1:9" x14ac:dyDescent="0.25">
      <c r="A2010" t="s">
        <v>9388</v>
      </c>
      <c r="B2010" t="s">
        <v>9379</v>
      </c>
      <c r="C2010" t="s">
        <v>9389</v>
      </c>
      <c r="D2010" t="s">
        <v>9030</v>
      </c>
      <c r="E2010" t="s">
        <v>9390</v>
      </c>
      <c r="F2010" t="s">
        <v>5395</v>
      </c>
      <c r="G2010" t="s">
        <v>9391</v>
      </c>
      <c r="H2010">
        <v>934336</v>
      </c>
      <c r="I2010" t="str">
        <f>HYPERLINK("bbg://screens/bbls%20DD%20X1Q6L4HD7MO2","BBLS DD X1Q6L4HD7MO2")</f>
        <v>BBLS DD X1Q6L4HD7MO2</v>
      </c>
    </row>
    <row r="2011" spans="1:9" x14ac:dyDescent="0.25">
      <c r="A2011" t="s">
        <v>9392</v>
      </c>
      <c r="B2011" t="s">
        <v>9393</v>
      </c>
      <c r="C2011" t="s">
        <v>379</v>
      </c>
      <c r="E2011" t="s">
        <v>9394</v>
      </c>
      <c r="F2011" t="s">
        <v>9395</v>
      </c>
      <c r="G2011" t="s">
        <v>9396</v>
      </c>
      <c r="H2011">
        <v>15774311</v>
      </c>
      <c r="I2011" t="str">
        <f>HYPERLINK("bbg://screens/bbls%20DD%20X1Q6L4IKMI82","BBLS DD X1Q6L4IKMI82")</f>
        <v>BBLS DD X1Q6L4IKMI82</v>
      </c>
    </row>
    <row r="2012" spans="1:9" x14ac:dyDescent="0.25">
      <c r="A2012" t="s">
        <v>9397</v>
      </c>
      <c r="B2012" t="s">
        <v>9393</v>
      </c>
      <c r="C2012" t="s">
        <v>89</v>
      </c>
      <c r="E2012" t="s">
        <v>9398</v>
      </c>
      <c r="F2012" t="s">
        <v>9399</v>
      </c>
      <c r="G2012" t="s">
        <v>9400</v>
      </c>
      <c r="H2012">
        <v>15748013</v>
      </c>
      <c r="I2012" t="str">
        <f>HYPERLINK("bbg://screens/bbls%20DD%20X1Q6L4GDRS82","BBLS DD X1Q6L4GDRS82")</f>
        <v>BBLS DD X1Q6L4GDRS82</v>
      </c>
    </row>
    <row r="2013" spans="1:9" x14ac:dyDescent="0.25">
      <c r="A2013" t="s">
        <v>9401</v>
      </c>
      <c r="B2013" t="s">
        <v>9402</v>
      </c>
      <c r="C2013" t="s">
        <v>3742</v>
      </c>
      <c r="D2013" t="s">
        <v>8810</v>
      </c>
      <c r="E2013" t="s">
        <v>9403</v>
      </c>
      <c r="F2013" t="s">
        <v>9404</v>
      </c>
      <c r="G2013" t="s">
        <v>9405</v>
      </c>
      <c r="H2013">
        <v>100329</v>
      </c>
      <c r="I2013" t="str">
        <f>HYPERLINK("bbg://screens/bbls%20DD%20X1Q6L4FD5982","BBLS DD X1Q6L4FD5982")</f>
        <v>BBLS DD X1Q6L4FD5982</v>
      </c>
    </row>
    <row r="2014" spans="1:9" x14ac:dyDescent="0.25">
      <c r="A2014" t="s">
        <v>9406</v>
      </c>
      <c r="B2014" t="s">
        <v>9402</v>
      </c>
      <c r="C2014" t="s">
        <v>15</v>
      </c>
      <c r="E2014" t="s">
        <v>9407</v>
      </c>
      <c r="F2014" t="s">
        <v>9408</v>
      </c>
      <c r="G2014" t="s">
        <v>9409</v>
      </c>
      <c r="H2014">
        <v>15737244</v>
      </c>
      <c r="I2014" t="str">
        <f>HYPERLINK("bbg://screens/bbls%20DD%20X1Q6L4FLKJ82","BBLS DD X1Q6L4FLKJ82")</f>
        <v>BBLS DD X1Q6L4FLKJ82</v>
      </c>
    </row>
    <row r="2015" spans="1:9" x14ac:dyDescent="0.25">
      <c r="A2015" t="s">
        <v>9410</v>
      </c>
      <c r="B2015" t="s">
        <v>9402</v>
      </c>
      <c r="C2015" t="s">
        <v>9411</v>
      </c>
      <c r="D2015" t="s">
        <v>9412</v>
      </c>
      <c r="E2015" t="s">
        <v>9413</v>
      </c>
      <c r="F2015" t="s">
        <v>9414</v>
      </c>
      <c r="G2015" t="s">
        <v>9415</v>
      </c>
      <c r="H2015">
        <v>100590</v>
      </c>
      <c r="I2015" t="str">
        <f>HYPERLINK("bbg://screens/bbls%20DD%20X1Q6L4FBNRO2","BBLS DD X1Q6L4FBNRO2")</f>
        <v>BBLS DD X1Q6L4FBNRO2</v>
      </c>
    </row>
    <row r="2016" spans="1:9" x14ac:dyDescent="0.25">
      <c r="A2016" t="s">
        <v>9416</v>
      </c>
      <c r="B2016" t="s">
        <v>9417</v>
      </c>
      <c r="C2016" t="s">
        <v>4427</v>
      </c>
      <c r="D2016" t="s">
        <v>7695</v>
      </c>
      <c r="E2016" t="s">
        <v>9418</v>
      </c>
      <c r="F2016" t="s">
        <v>9419</v>
      </c>
      <c r="G2016" t="s">
        <v>9420</v>
      </c>
      <c r="H2016">
        <v>110486</v>
      </c>
      <c r="I2016" t="str">
        <f>HYPERLINK("bbg://screens/bbls%20DD%20X1Q6L4EVMD82","BBLS DD X1Q6L4EVMD82")</f>
        <v>BBLS DD X1Q6L4EVMD82</v>
      </c>
    </row>
    <row r="2017" spans="1:9" x14ac:dyDescent="0.25">
      <c r="A2017" t="s">
        <v>9421</v>
      </c>
      <c r="B2017" t="s">
        <v>9417</v>
      </c>
      <c r="C2017" t="s">
        <v>246</v>
      </c>
      <c r="D2017" t="s">
        <v>8245</v>
      </c>
      <c r="E2017" t="s">
        <v>9422</v>
      </c>
      <c r="F2017" t="s">
        <v>9423</v>
      </c>
      <c r="G2017" t="s">
        <v>9424</v>
      </c>
      <c r="H2017">
        <v>8100066</v>
      </c>
      <c r="I2017" t="str">
        <f>HYPERLINK("bbg://screens/bbls%20DD%20X1Q6L4F169O2","BBLS DD X1Q6L4F169O2")</f>
        <v>BBLS DD X1Q6L4F169O2</v>
      </c>
    </row>
    <row r="2018" spans="1:9" x14ac:dyDescent="0.25">
      <c r="A2018" t="s">
        <v>9425</v>
      </c>
      <c r="B2018" t="s">
        <v>9426</v>
      </c>
      <c r="C2018" t="s">
        <v>786</v>
      </c>
      <c r="E2018" t="s">
        <v>9427</v>
      </c>
      <c r="F2018" t="s">
        <v>9428</v>
      </c>
      <c r="G2018" t="s">
        <v>9429</v>
      </c>
      <c r="H2018">
        <v>15714976</v>
      </c>
      <c r="I2018" t="str">
        <f>HYPERLINK("bbg://screens/bbls%20DD%20X1Q6L4E39LO2","BBLS DD X1Q6L4E39LO2")</f>
        <v>BBLS DD X1Q6L4E39LO2</v>
      </c>
    </row>
    <row r="2019" spans="1:9" x14ac:dyDescent="0.25">
      <c r="A2019" t="s">
        <v>9430</v>
      </c>
      <c r="B2019" t="s">
        <v>9426</v>
      </c>
      <c r="C2019" t="s">
        <v>515</v>
      </c>
      <c r="D2019" t="s">
        <v>9229</v>
      </c>
      <c r="E2019" t="s">
        <v>9431</v>
      </c>
      <c r="F2019" t="s">
        <v>5799</v>
      </c>
      <c r="G2019" t="s">
        <v>9432</v>
      </c>
      <c r="H2019">
        <v>15715088</v>
      </c>
      <c r="I2019" t="str">
        <f>HYPERLINK("bbg://screens/bbls%20DD%20X1Q6L4E4A982","BBLS DD X1Q6L4E4A982")</f>
        <v>BBLS DD X1Q6L4E4A982</v>
      </c>
    </row>
    <row r="2020" spans="1:9" x14ac:dyDescent="0.25">
      <c r="A2020" t="s">
        <v>9433</v>
      </c>
      <c r="B2020" t="s">
        <v>9426</v>
      </c>
      <c r="C2020" t="s">
        <v>5634</v>
      </c>
      <c r="D2020" t="s">
        <v>8143</v>
      </c>
      <c r="E2020" t="s">
        <v>740</v>
      </c>
      <c r="F2020" t="s">
        <v>9434</v>
      </c>
      <c r="G2020" t="s">
        <v>9435</v>
      </c>
      <c r="H2020">
        <v>1414069</v>
      </c>
      <c r="I2020" t="str">
        <f>HYPERLINK("bbg://screens/bbls%20DD%20X1Q6L4E0CU82","BBLS DD X1Q6L4E0CU82")</f>
        <v>BBLS DD X1Q6L4E0CU82</v>
      </c>
    </row>
    <row r="2021" spans="1:9" x14ac:dyDescent="0.25">
      <c r="A2021" t="s">
        <v>9436</v>
      </c>
      <c r="B2021" t="s">
        <v>9437</v>
      </c>
      <c r="C2021" t="s">
        <v>15</v>
      </c>
      <c r="D2021" t="s">
        <v>9068</v>
      </c>
      <c r="E2021" t="s">
        <v>9438</v>
      </c>
      <c r="F2021" t="s">
        <v>9439</v>
      </c>
      <c r="G2021" t="s">
        <v>9440</v>
      </c>
      <c r="H2021">
        <v>15731498</v>
      </c>
      <c r="I2021" t="str">
        <f>HYPERLINK("bbg://screens/bbls%20DD%20X1Q6L4DSAC82","BBLS DD X1Q6L4DSAC82")</f>
        <v>BBLS DD X1Q6L4DSAC82</v>
      </c>
    </row>
    <row r="2022" spans="1:9" x14ac:dyDescent="0.25">
      <c r="A2022" t="s">
        <v>9441</v>
      </c>
      <c r="B2022" t="s">
        <v>9437</v>
      </c>
      <c r="C2022" t="s">
        <v>414</v>
      </c>
      <c r="E2022" t="s">
        <v>9442</v>
      </c>
      <c r="F2022" t="s">
        <v>9443</v>
      </c>
      <c r="G2022" t="s">
        <v>9444</v>
      </c>
      <c r="H2022">
        <v>344563</v>
      </c>
      <c r="I2022" t="str">
        <f>HYPERLINK("bbg://screens/bbls%20DD%20X1Q6L4DO9DO2","BBLS DD X1Q6L4DO9DO2")</f>
        <v>BBLS DD X1Q6L4DO9DO2</v>
      </c>
    </row>
    <row r="2023" spans="1:9" x14ac:dyDescent="0.25">
      <c r="A2023" t="s">
        <v>9445</v>
      </c>
      <c r="B2023" t="s">
        <v>9446</v>
      </c>
      <c r="C2023" t="s">
        <v>15</v>
      </c>
      <c r="D2023" t="s">
        <v>9447</v>
      </c>
      <c r="E2023" t="s">
        <v>9407</v>
      </c>
      <c r="F2023" t="s">
        <v>9408</v>
      </c>
      <c r="G2023" t="s">
        <v>9448</v>
      </c>
      <c r="H2023">
        <v>15705994</v>
      </c>
      <c r="I2023" t="str">
        <f>HYPERLINK("bbg://screens/bbls%20DD%20X1Q6L4D8HU82","BBLS DD X1Q6L4D8HU82")</f>
        <v>BBLS DD X1Q6L4D8HU82</v>
      </c>
    </row>
    <row r="2024" spans="1:9" x14ac:dyDescent="0.25">
      <c r="A2024" t="s">
        <v>9449</v>
      </c>
      <c r="B2024" t="s">
        <v>9450</v>
      </c>
      <c r="C2024" t="s">
        <v>5718</v>
      </c>
      <c r="E2024" t="s">
        <v>9451</v>
      </c>
      <c r="F2024" t="s">
        <v>9452</v>
      </c>
      <c r="G2024" t="s">
        <v>9453</v>
      </c>
      <c r="H2024">
        <v>8206266</v>
      </c>
      <c r="I2024" t="str">
        <f>HYPERLINK("bbg://screens/bbls%20DD%20X1Q6L4DFCSO2","BBLS DD X1Q6L4DFCSO2")</f>
        <v>BBLS DD X1Q6L4DFCSO2</v>
      </c>
    </row>
    <row r="2025" spans="1:9" x14ac:dyDescent="0.25">
      <c r="A2025" t="s">
        <v>9454</v>
      </c>
      <c r="B2025" t="s">
        <v>9455</v>
      </c>
      <c r="C2025" t="s">
        <v>448</v>
      </c>
      <c r="D2025" t="s">
        <v>9456</v>
      </c>
      <c r="E2025" t="s">
        <v>9457</v>
      </c>
      <c r="F2025" t="s">
        <v>9458</v>
      </c>
      <c r="G2025" t="s">
        <v>9459</v>
      </c>
      <c r="H2025">
        <v>8258863</v>
      </c>
      <c r="I2025" t="str">
        <f>HYPERLINK("bbg://screens/bbls%20DD%20X1Q6KS59IV02","BBLS DD X1Q6KS59IV02")</f>
        <v>BBLS DD X1Q6KS59IV02</v>
      </c>
    </row>
    <row r="2026" spans="1:9" x14ac:dyDescent="0.25">
      <c r="A2026" t="s">
        <v>9460</v>
      </c>
      <c r="B2026" t="s">
        <v>9455</v>
      </c>
      <c r="C2026" t="s">
        <v>18</v>
      </c>
      <c r="D2026" t="s">
        <v>8520</v>
      </c>
      <c r="E2026" t="s">
        <v>9461</v>
      </c>
      <c r="F2026" t="s">
        <v>9462</v>
      </c>
      <c r="G2026" t="s">
        <v>9463</v>
      </c>
      <c r="H2026">
        <v>15503412</v>
      </c>
      <c r="I2026" t="str">
        <f>HYPERLINK("bbg://screens/bbls%20DD%20X1Q6KS59LJG2","BBLS DD X1Q6KS59LJG2")</f>
        <v>BBLS DD X1Q6KS59LJG2</v>
      </c>
    </row>
    <row r="2027" spans="1:9" x14ac:dyDescent="0.25">
      <c r="A2027" t="s">
        <v>9464</v>
      </c>
      <c r="B2027" t="s">
        <v>9465</v>
      </c>
      <c r="C2027" t="s">
        <v>4036</v>
      </c>
      <c r="D2027" t="s">
        <v>8245</v>
      </c>
      <c r="E2027" t="s">
        <v>9466</v>
      </c>
      <c r="F2027" t="s">
        <v>9467</v>
      </c>
      <c r="G2027" t="s">
        <v>9468</v>
      </c>
      <c r="H2027">
        <v>7916127</v>
      </c>
      <c r="I2027" t="str">
        <f>HYPERLINK("bbg://screens/bbls%20DD%20X1Q6L4AL1882","BBLS DD X1Q6L4AL1882")</f>
        <v>BBLS DD X1Q6L4AL1882</v>
      </c>
    </row>
    <row r="2028" spans="1:9" x14ac:dyDescent="0.25">
      <c r="A2028" t="s">
        <v>9469</v>
      </c>
      <c r="B2028" t="s">
        <v>9465</v>
      </c>
      <c r="C2028" t="s">
        <v>15</v>
      </c>
      <c r="E2028" t="s">
        <v>9470</v>
      </c>
      <c r="F2028" t="s">
        <v>9471</v>
      </c>
      <c r="G2028" t="s">
        <v>9472</v>
      </c>
      <c r="H2028">
        <v>15678103</v>
      </c>
      <c r="I2028" t="str">
        <f>HYPERLINK("bbg://screens/bbls%20DD%20X1Q6L4ADIQO2","BBLS DD X1Q6L4ADIQO2")</f>
        <v>BBLS DD X1Q6L4ADIQO2</v>
      </c>
    </row>
    <row r="2029" spans="1:9" x14ac:dyDescent="0.25">
      <c r="A2029" t="s">
        <v>9473</v>
      </c>
      <c r="B2029" t="s">
        <v>9474</v>
      </c>
      <c r="C2029" t="s">
        <v>4612</v>
      </c>
      <c r="D2029" t="s">
        <v>8530</v>
      </c>
      <c r="E2029" t="s">
        <v>9475</v>
      </c>
      <c r="F2029" t="s">
        <v>9476</v>
      </c>
      <c r="G2029" t="s">
        <v>9477</v>
      </c>
      <c r="H2029">
        <v>15880435</v>
      </c>
      <c r="I2029" t="str">
        <f>HYPERLINK("bbg://screens/bbls%20DD%20X1Q6L49UEP82","BBLS DD X1Q6L49UEP82")</f>
        <v>BBLS DD X1Q6L49UEP82</v>
      </c>
    </row>
    <row r="2030" spans="1:9" x14ac:dyDescent="0.25">
      <c r="A2030" t="s">
        <v>9478</v>
      </c>
      <c r="B2030" t="s">
        <v>9479</v>
      </c>
      <c r="C2030" t="s">
        <v>2467</v>
      </c>
      <c r="D2030" t="s">
        <v>8992</v>
      </c>
      <c r="E2030" t="s">
        <v>9480</v>
      </c>
      <c r="F2030" t="s">
        <v>9481</v>
      </c>
      <c r="G2030" t="s">
        <v>9482</v>
      </c>
      <c r="H2030">
        <v>943188</v>
      </c>
      <c r="I2030" t="str">
        <f>HYPERLINK("bbg://screens/bbls%20DD%20X1Q6L49FVIO2","BBLS DD X1Q6L49FVIO2")</f>
        <v>BBLS DD X1Q6L49FVIO2</v>
      </c>
    </row>
    <row r="2031" spans="1:9" x14ac:dyDescent="0.25">
      <c r="A2031" t="s">
        <v>9483</v>
      </c>
      <c r="B2031" t="s">
        <v>9479</v>
      </c>
      <c r="C2031" t="s">
        <v>1325</v>
      </c>
      <c r="D2031" t="s">
        <v>8566</v>
      </c>
      <c r="E2031" t="s">
        <v>9484</v>
      </c>
      <c r="F2031" t="s">
        <v>9485</v>
      </c>
      <c r="G2031" t="s">
        <v>9486</v>
      </c>
      <c r="H2031">
        <v>946971</v>
      </c>
      <c r="I2031" t="str">
        <f>HYPERLINK("bbg://screens/bbls%20DD%20X1Q6L49FVG82","BBLS DD X1Q6L49FVG82")</f>
        <v>BBLS DD X1Q6L49FVG82</v>
      </c>
    </row>
    <row r="2032" spans="1:9" x14ac:dyDescent="0.25">
      <c r="A2032" t="s">
        <v>6709</v>
      </c>
      <c r="B2032" t="s">
        <v>9487</v>
      </c>
      <c r="C2032" t="s">
        <v>2467</v>
      </c>
      <c r="D2032" t="s">
        <v>9488</v>
      </c>
      <c r="E2032" t="s">
        <v>9489</v>
      </c>
      <c r="F2032" t="s">
        <v>9490</v>
      </c>
      <c r="G2032" t="s">
        <v>6713</v>
      </c>
      <c r="H2032">
        <v>222001</v>
      </c>
      <c r="I2032" t="str">
        <f>HYPERLINK("bbg://screens/bbls%20DD%20X1Q6L498CMO2","BBLS DD X1Q6L498CMO2")</f>
        <v>BBLS DD X1Q6L498CMO2</v>
      </c>
    </row>
    <row r="2033" spans="1:9" x14ac:dyDescent="0.25">
      <c r="A2033" t="s">
        <v>9491</v>
      </c>
      <c r="B2033" t="s">
        <v>9492</v>
      </c>
      <c r="C2033" t="s">
        <v>9493</v>
      </c>
      <c r="D2033" t="s">
        <v>9494</v>
      </c>
      <c r="E2033" t="s">
        <v>740</v>
      </c>
      <c r="F2033" t="s">
        <v>9495</v>
      </c>
      <c r="G2033" t="s">
        <v>9496</v>
      </c>
      <c r="H2033">
        <v>12401134</v>
      </c>
      <c r="I2033" t="str">
        <f>HYPERLINK("bbg://screens/bbls%20DD%20X1Q6L48T4782","BBLS DD X1Q6L48T4782")</f>
        <v>BBLS DD X1Q6L48T4782</v>
      </c>
    </row>
    <row r="2034" spans="1:9" x14ac:dyDescent="0.25">
      <c r="A2034" t="s">
        <v>9497</v>
      </c>
      <c r="B2034" t="s">
        <v>9498</v>
      </c>
      <c r="C2034" t="s">
        <v>7121</v>
      </c>
      <c r="E2034" t="s">
        <v>9499</v>
      </c>
      <c r="F2034" t="s">
        <v>9500</v>
      </c>
      <c r="G2034" t="s">
        <v>9501</v>
      </c>
      <c r="H2034">
        <v>7033561</v>
      </c>
      <c r="I2034" t="str">
        <f>HYPERLINK("bbg://screens/bbls%20DD%20X1Q6L48F0482","BBLS DD X1Q6L48F0482")</f>
        <v>BBLS DD X1Q6L48F0482</v>
      </c>
    </row>
    <row r="2035" spans="1:9" x14ac:dyDescent="0.25">
      <c r="A2035" t="s">
        <v>9502</v>
      </c>
      <c r="B2035" t="s">
        <v>9503</v>
      </c>
      <c r="C2035" t="s">
        <v>2223</v>
      </c>
      <c r="D2035" t="s">
        <v>8351</v>
      </c>
      <c r="E2035" t="s">
        <v>9504</v>
      </c>
      <c r="F2035" t="s">
        <v>9505</v>
      </c>
      <c r="G2035" t="s">
        <v>9506</v>
      </c>
      <c r="H2035">
        <v>126488</v>
      </c>
      <c r="I2035" t="str">
        <f>HYPERLINK("bbg://screens/bbls%20DD%20X1Q6L482J882","BBLS DD X1Q6L482J882")</f>
        <v>BBLS DD X1Q6L482J882</v>
      </c>
    </row>
    <row r="2036" spans="1:9" x14ac:dyDescent="0.25">
      <c r="A2036" t="s">
        <v>9507</v>
      </c>
      <c r="B2036" t="s">
        <v>9503</v>
      </c>
      <c r="C2036" t="s">
        <v>11</v>
      </c>
      <c r="D2036" t="s">
        <v>9182</v>
      </c>
      <c r="E2036" t="s">
        <v>4407</v>
      </c>
      <c r="F2036" t="s">
        <v>9508</v>
      </c>
      <c r="G2036" t="s">
        <v>9509</v>
      </c>
      <c r="H2036">
        <v>1180282</v>
      </c>
      <c r="I2036" t="str">
        <f>HYPERLINK("bbg://screens/bbls%20DD%20X1Q6L480UEO2","BBLS DD X1Q6L480UEO2")</f>
        <v>BBLS DD X1Q6L480UEO2</v>
      </c>
    </row>
    <row r="2037" spans="1:9" x14ac:dyDescent="0.25">
      <c r="A2037" t="s">
        <v>9510</v>
      </c>
      <c r="B2037" t="s">
        <v>9503</v>
      </c>
      <c r="C2037" t="s">
        <v>7800</v>
      </c>
      <c r="D2037" t="s">
        <v>7464</v>
      </c>
      <c r="E2037" t="s">
        <v>9511</v>
      </c>
      <c r="F2037" t="s">
        <v>9512</v>
      </c>
      <c r="G2037" t="s">
        <v>9513</v>
      </c>
      <c r="H2037">
        <v>8784126</v>
      </c>
      <c r="I2037" t="str">
        <f>HYPERLINK("bbg://screens/bbls%20DD%20X1Q6L487QTO2","BBLS DD X1Q6L487QTO2")</f>
        <v>BBLS DD X1Q6L487QTO2</v>
      </c>
    </row>
    <row r="2038" spans="1:9" x14ac:dyDescent="0.25">
      <c r="A2038" t="s">
        <v>9514</v>
      </c>
      <c r="B2038" t="s">
        <v>9515</v>
      </c>
      <c r="C2038" t="s">
        <v>89</v>
      </c>
      <c r="D2038" t="s">
        <v>9516</v>
      </c>
      <c r="E2038" t="s">
        <v>9517</v>
      </c>
      <c r="F2038" t="s">
        <v>9518</v>
      </c>
      <c r="G2038" t="s">
        <v>9519</v>
      </c>
      <c r="H2038">
        <v>20007705</v>
      </c>
      <c r="I2038" t="str">
        <f>HYPERLINK("bbg://screens/bbls%20DD%20X1Q6L47PNI82","BBLS DD X1Q6L47PNI82")</f>
        <v>BBLS DD X1Q6L47PNI82</v>
      </c>
    </row>
    <row r="2039" spans="1:9" x14ac:dyDescent="0.25">
      <c r="A2039" t="s">
        <v>9520</v>
      </c>
      <c r="B2039" t="s">
        <v>9515</v>
      </c>
      <c r="C2039" t="s">
        <v>246</v>
      </c>
      <c r="E2039" t="s">
        <v>9521</v>
      </c>
      <c r="F2039" t="s">
        <v>9522</v>
      </c>
      <c r="G2039" t="s">
        <v>9523</v>
      </c>
      <c r="H2039">
        <v>15657801</v>
      </c>
      <c r="I2039" t="str">
        <f>HYPERLINK("bbg://screens/bbls%20DD%20X1Q6L47QE882","BBLS DD X1Q6L47QE882")</f>
        <v>BBLS DD X1Q6L47QE882</v>
      </c>
    </row>
    <row r="2040" spans="1:9" x14ac:dyDescent="0.25">
      <c r="A2040" t="s">
        <v>9524</v>
      </c>
      <c r="B2040" t="s">
        <v>9515</v>
      </c>
      <c r="C2040" t="s">
        <v>5634</v>
      </c>
      <c r="D2040" t="s">
        <v>9229</v>
      </c>
      <c r="E2040" t="s">
        <v>851</v>
      </c>
      <c r="F2040" t="s">
        <v>2023</v>
      </c>
      <c r="G2040" t="s">
        <v>9525</v>
      </c>
      <c r="H2040">
        <v>9763623</v>
      </c>
      <c r="I2040" t="str">
        <f>HYPERLINK("bbg://screens/bbls%20DD%20X1Q6L47I2Q82","BBLS DD X1Q6L47I2Q82")</f>
        <v>BBLS DD X1Q6L47I2Q82</v>
      </c>
    </row>
    <row r="2041" spans="1:9" x14ac:dyDescent="0.25">
      <c r="A2041" t="s">
        <v>9526</v>
      </c>
      <c r="B2041" t="s">
        <v>9515</v>
      </c>
      <c r="C2041" t="s">
        <v>5634</v>
      </c>
      <c r="D2041" t="s">
        <v>9229</v>
      </c>
      <c r="F2041" t="s">
        <v>9527</v>
      </c>
      <c r="G2041" t="s">
        <v>9528</v>
      </c>
      <c r="H2041">
        <v>15655228</v>
      </c>
      <c r="I2041" t="str">
        <f>HYPERLINK("bbg://screens/bbls%20DD%20X1Q6L47I2Q82","BBLS DD X1Q6L47I2Q82")</f>
        <v>BBLS DD X1Q6L47I2Q82</v>
      </c>
    </row>
    <row r="2042" spans="1:9" x14ac:dyDescent="0.25">
      <c r="A2042" t="s">
        <v>9529</v>
      </c>
      <c r="B2042" t="s">
        <v>9530</v>
      </c>
      <c r="C2042" t="s">
        <v>2769</v>
      </c>
      <c r="D2042" t="s">
        <v>8128</v>
      </c>
      <c r="E2042" t="s">
        <v>9531</v>
      </c>
      <c r="F2042" t="s">
        <v>9532</v>
      </c>
      <c r="G2042" t="s">
        <v>9533</v>
      </c>
      <c r="H2042">
        <v>8243878</v>
      </c>
      <c r="I2042" t="str">
        <f>HYPERLINK("bbg://screens/bbls%20DD%20X1Q6L46KJT82","BBLS DD X1Q6L46KJT82")</f>
        <v>BBLS DD X1Q6L46KJT82</v>
      </c>
    </row>
    <row r="2043" spans="1:9" x14ac:dyDescent="0.25">
      <c r="A2043" t="s">
        <v>9534</v>
      </c>
      <c r="B2043" t="s">
        <v>9530</v>
      </c>
      <c r="C2043" t="s">
        <v>313</v>
      </c>
      <c r="D2043" t="s">
        <v>8025</v>
      </c>
      <c r="E2043" t="s">
        <v>9535</v>
      </c>
      <c r="F2043" t="s">
        <v>9536</v>
      </c>
      <c r="G2043" t="s">
        <v>9537</v>
      </c>
      <c r="H2043">
        <v>154982</v>
      </c>
      <c r="I2043" t="str">
        <f>HYPERLINK("bbg://screens/bbls%20DD%20X1Q6L46TD082","BBLS DD X1Q6L46TD082")</f>
        <v>BBLS DD X1Q6L46TD082</v>
      </c>
    </row>
    <row r="2044" spans="1:9" x14ac:dyDescent="0.25">
      <c r="A2044" t="s">
        <v>9538</v>
      </c>
      <c r="B2044" t="s">
        <v>9539</v>
      </c>
      <c r="C2044" t="s">
        <v>4920</v>
      </c>
      <c r="D2044" t="s">
        <v>9540</v>
      </c>
      <c r="E2044" t="s">
        <v>1673</v>
      </c>
      <c r="F2044" t="s">
        <v>9541</v>
      </c>
      <c r="G2044" t="s">
        <v>9542</v>
      </c>
      <c r="H2044">
        <v>100782</v>
      </c>
      <c r="I2044" t="str">
        <f>HYPERLINK("bbg://screens/bbls%20DD%20X1Q6L46905O2","BBLS DD X1Q6L46905O2")</f>
        <v>BBLS DD X1Q6L46905O2</v>
      </c>
    </row>
    <row r="2045" spans="1:9" x14ac:dyDescent="0.25">
      <c r="A2045" t="s">
        <v>9543</v>
      </c>
      <c r="B2045" t="s">
        <v>9539</v>
      </c>
      <c r="C2045" t="s">
        <v>4920</v>
      </c>
      <c r="D2045" t="s">
        <v>9540</v>
      </c>
      <c r="E2045" t="s">
        <v>1514</v>
      </c>
      <c r="F2045" t="s">
        <v>9544</v>
      </c>
      <c r="G2045" t="s">
        <v>9545</v>
      </c>
      <c r="H2045">
        <v>23795826</v>
      </c>
      <c r="I2045" t="str">
        <f>HYPERLINK("bbg://screens/bbls%20DD%20X1Q6L46905O2","BBLS DD X1Q6L46905O2")</f>
        <v>BBLS DD X1Q6L46905O2</v>
      </c>
    </row>
    <row r="2046" spans="1:9" x14ac:dyDescent="0.25">
      <c r="A2046" t="s">
        <v>9546</v>
      </c>
      <c r="B2046" t="s">
        <v>9539</v>
      </c>
      <c r="C2046" t="s">
        <v>9547</v>
      </c>
      <c r="D2046" t="s">
        <v>8890</v>
      </c>
      <c r="E2046" t="s">
        <v>9548</v>
      </c>
      <c r="F2046" t="s">
        <v>9549</v>
      </c>
      <c r="G2046" t="s">
        <v>9550</v>
      </c>
      <c r="H2046">
        <v>194652</v>
      </c>
      <c r="I2046" t="str">
        <f>HYPERLINK("bbg://screens/bbls%20DD%20X1Q6L467CLO2","BBLS DD X1Q6L467CLO2")</f>
        <v>BBLS DD X1Q6L467CLO2</v>
      </c>
    </row>
    <row r="2047" spans="1:9" x14ac:dyDescent="0.25">
      <c r="A2047" t="s">
        <v>9551</v>
      </c>
      <c r="B2047" t="s">
        <v>9552</v>
      </c>
      <c r="C2047" t="s">
        <v>18</v>
      </c>
      <c r="D2047" t="s">
        <v>8272</v>
      </c>
      <c r="E2047" t="s">
        <v>8101</v>
      </c>
      <c r="F2047" t="s">
        <v>9553</v>
      </c>
      <c r="G2047" t="s">
        <v>9554</v>
      </c>
      <c r="H2047">
        <v>15643367</v>
      </c>
      <c r="I2047" t="str">
        <f>HYPERLINK("bbg://screens/bbls%20DD%20X1Q6L45TE582","BBLS DD X1Q6L45TE582")</f>
        <v>BBLS DD X1Q6L45TE582</v>
      </c>
    </row>
    <row r="2048" spans="1:9" x14ac:dyDescent="0.25">
      <c r="A2048" t="s">
        <v>9555</v>
      </c>
      <c r="B2048" t="s">
        <v>9552</v>
      </c>
      <c r="C2048" t="s">
        <v>9556</v>
      </c>
      <c r="D2048" t="s">
        <v>9557</v>
      </c>
      <c r="E2048" t="s">
        <v>9558</v>
      </c>
      <c r="F2048" t="s">
        <v>685</v>
      </c>
      <c r="G2048" t="s">
        <v>9559</v>
      </c>
      <c r="H2048">
        <v>233913</v>
      </c>
      <c r="I2048" t="str">
        <f>HYPERLINK("bbg://screens/bbls%20DD%20X1Q6L45KNA82","BBLS DD X1Q6L45KNA82")</f>
        <v>BBLS DD X1Q6L45KNA82</v>
      </c>
    </row>
    <row r="2049" spans="1:9" x14ac:dyDescent="0.25">
      <c r="A2049" t="s">
        <v>9560</v>
      </c>
      <c r="B2049" t="s">
        <v>9561</v>
      </c>
      <c r="C2049" t="s">
        <v>430</v>
      </c>
      <c r="D2049" t="s">
        <v>8325</v>
      </c>
      <c r="F2049" t="s">
        <v>9562</v>
      </c>
      <c r="G2049" t="s">
        <v>9563</v>
      </c>
      <c r="H2049">
        <v>386653</v>
      </c>
      <c r="I2049" t="str">
        <f>HYPERLINK("bbg://screens/bbls%20DD%20X1Q6L45BOCO2","BBLS DD X1Q6L45BOCO2")</f>
        <v>BBLS DD X1Q6L45BOCO2</v>
      </c>
    </row>
    <row r="2050" spans="1:9" x14ac:dyDescent="0.25">
      <c r="A2050" t="s">
        <v>9564</v>
      </c>
      <c r="B2050" t="s">
        <v>9565</v>
      </c>
      <c r="C2050" t="s">
        <v>246</v>
      </c>
      <c r="D2050" t="s">
        <v>9566</v>
      </c>
      <c r="E2050" t="s">
        <v>9567</v>
      </c>
      <c r="F2050" t="s">
        <v>9568</v>
      </c>
      <c r="G2050" t="s">
        <v>9569</v>
      </c>
      <c r="H2050">
        <v>15631517</v>
      </c>
      <c r="I2050" t="str">
        <f>HYPERLINK("bbg://screens/bbls%20DD%20X1Q6L44FC7O2","BBLS DD X1Q6L44FC7O2")</f>
        <v>BBLS DD X1Q6L44FC7O2</v>
      </c>
    </row>
    <row r="2051" spans="1:9" x14ac:dyDescent="0.25">
      <c r="A2051" t="s">
        <v>9570</v>
      </c>
      <c r="B2051" t="s">
        <v>9571</v>
      </c>
      <c r="C2051" t="s">
        <v>1746</v>
      </c>
      <c r="D2051" t="s">
        <v>9572</v>
      </c>
      <c r="E2051" t="s">
        <v>9573</v>
      </c>
      <c r="F2051" t="s">
        <v>9574</v>
      </c>
      <c r="G2051" t="s">
        <v>9575</v>
      </c>
      <c r="H2051">
        <v>1414610</v>
      </c>
      <c r="I2051" t="str">
        <f>HYPERLINK("bbg://screens/bbls%20DD%20X1Q6N4BFUQ82","BBLS DD X1Q6N4BFUQ82")</f>
        <v>BBLS DD X1Q6N4BFUQ82</v>
      </c>
    </row>
    <row r="2052" spans="1:9" x14ac:dyDescent="0.25">
      <c r="A2052" t="s">
        <v>9576</v>
      </c>
      <c r="B2052" t="s">
        <v>9571</v>
      </c>
      <c r="C2052" t="s">
        <v>2531</v>
      </c>
      <c r="D2052" t="s">
        <v>9572</v>
      </c>
      <c r="E2052" t="s">
        <v>9573</v>
      </c>
      <c r="F2052" t="s">
        <v>9574</v>
      </c>
      <c r="G2052" t="s">
        <v>9577</v>
      </c>
      <c r="H2052">
        <v>15622514</v>
      </c>
      <c r="I2052" t="str">
        <f>HYPERLINK("bbg://screens/bbls%20DD%20X1Q6L43R2Q82","BBLS DD X1Q6L43R2Q82")</f>
        <v>BBLS DD X1Q6L43R2Q82</v>
      </c>
    </row>
    <row r="2053" spans="1:9" x14ac:dyDescent="0.25">
      <c r="A2053" t="s">
        <v>9578</v>
      </c>
      <c r="B2053" t="s">
        <v>9579</v>
      </c>
      <c r="C2053" t="s">
        <v>15</v>
      </c>
      <c r="D2053" t="s">
        <v>9580</v>
      </c>
      <c r="E2053" t="s">
        <v>9581</v>
      </c>
      <c r="F2053" t="s">
        <v>5755</v>
      </c>
      <c r="G2053" t="s">
        <v>9582</v>
      </c>
      <c r="H2053">
        <v>24534897</v>
      </c>
      <c r="I2053" t="str">
        <f>HYPERLINK("bbg://screens/bbls%20DD%20X1Q6L43HBH82","BBLS DD X1Q6L43HBH82")</f>
        <v>BBLS DD X1Q6L43HBH82</v>
      </c>
    </row>
    <row r="2054" spans="1:9" x14ac:dyDescent="0.25">
      <c r="A2054" t="s">
        <v>9583</v>
      </c>
      <c r="B2054" t="s">
        <v>9584</v>
      </c>
      <c r="C2054" t="s">
        <v>18</v>
      </c>
      <c r="D2054" t="s">
        <v>8817</v>
      </c>
      <c r="E2054" t="s">
        <v>9585</v>
      </c>
      <c r="F2054" t="s">
        <v>9586</v>
      </c>
      <c r="G2054" t="s">
        <v>9587</v>
      </c>
      <c r="H2054">
        <v>108494</v>
      </c>
      <c r="I2054" t="str">
        <f>HYPERLINK("bbg://screens/bbls%20DD%20X1Q6L43A0982","BBLS DD X1Q6L43A0982")</f>
        <v>BBLS DD X1Q6L43A0982</v>
      </c>
    </row>
    <row r="2055" spans="1:9" x14ac:dyDescent="0.25">
      <c r="A2055" t="s">
        <v>9588</v>
      </c>
      <c r="B2055" t="s">
        <v>9584</v>
      </c>
      <c r="C2055" t="s">
        <v>530</v>
      </c>
      <c r="D2055" t="s">
        <v>8792</v>
      </c>
      <c r="E2055" t="s">
        <v>9589</v>
      </c>
      <c r="F2055" t="s">
        <v>9590</v>
      </c>
      <c r="G2055" t="s">
        <v>9591</v>
      </c>
      <c r="H2055">
        <v>194010</v>
      </c>
      <c r="I2055" t="str">
        <f>HYPERLINK("bbg://screens/bbls%20DD%20X1Q6L432A082","BBLS DD X1Q6L432A082")</f>
        <v>BBLS DD X1Q6L432A082</v>
      </c>
    </row>
    <row r="2056" spans="1:9" x14ac:dyDescent="0.25">
      <c r="A2056" t="s">
        <v>9592</v>
      </c>
      <c r="B2056" t="s">
        <v>9584</v>
      </c>
      <c r="C2056" t="s">
        <v>177</v>
      </c>
      <c r="D2056" t="s">
        <v>8792</v>
      </c>
      <c r="E2056" t="s">
        <v>9593</v>
      </c>
      <c r="F2056" t="s">
        <v>9594</v>
      </c>
      <c r="G2056" t="s">
        <v>9595</v>
      </c>
      <c r="H2056">
        <v>15618368</v>
      </c>
      <c r="I2056" t="str">
        <f>HYPERLINK("bbg://screens/bbls%20DD%20X1Q6L432A082","BBLS DD X1Q6L432A082")</f>
        <v>BBLS DD X1Q6L432A082</v>
      </c>
    </row>
    <row r="2057" spans="1:9" x14ac:dyDescent="0.25">
      <c r="A2057" t="s">
        <v>9596</v>
      </c>
      <c r="B2057" t="s">
        <v>9584</v>
      </c>
      <c r="C2057" t="s">
        <v>2185</v>
      </c>
      <c r="D2057" t="s">
        <v>8817</v>
      </c>
      <c r="E2057" t="s">
        <v>9585</v>
      </c>
      <c r="F2057" t="s">
        <v>9586</v>
      </c>
      <c r="G2057" t="s">
        <v>9597</v>
      </c>
      <c r="H2057">
        <v>15619545</v>
      </c>
      <c r="I2057" t="str">
        <f>HYPERLINK("bbg://screens/bbls%20DD%20X1Q6L43A0982","BBLS DD X1Q6L43A0982")</f>
        <v>BBLS DD X1Q6L43A0982</v>
      </c>
    </row>
    <row r="2058" spans="1:9" x14ac:dyDescent="0.25">
      <c r="A2058" t="s">
        <v>9598</v>
      </c>
      <c r="B2058" t="s">
        <v>9599</v>
      </c>
      <c r="C2058" t="s">
        <v>7121</v>
      </c>
      <c r="E2058" t="s">
        <v>9600</v>
      </c>
      <c r="F2058" t="s">
        <v>9601</v>
      </c>
      <c r="G2058" t="s">
        <v>9602</v>
      </c>
      <c r="H2058">
        <v>15618400</v>
      </c>
      <c r="I2058" t="str">
        <f>HYPERLINK("bbg://screens/bbls%20DD%20X1Q6L431VJ82","BBLS DD X1Q6L431VJ82")</f>
        <v>BBLS DD X1Q6L431VJ82</v>
      </c>
    </row>
    <row r="2059" spans="1:9" x14ac:dyDescent="0.25">
      <c r="A2059" t="s">
        <v>9603</v>
      </c>
      <c r="B2059" t="s">
        <v>9604</v>
      </c>
      <c r="C2059" t="s">
        <v>479</v>
      </c>
      <c r="G2059" t="s">
        <v>9605</v>
      </c>
      <c r="H2059">
        <v>271174</v>
      </c>
      <c r="I2059" t="str">
        <f>HYPERLINK("bbg://screens/bbls%20DD%20X1Q6L41TFR82","BBLS DD X1Q6L41TFR82")</f>
        <v>BBLS DD X1Q6L41TFR82</v>
      </c>
    </row>
    <row r="2060" spans="1:9" x14ac:dyDescent="0.25">
      <c r="A2060" t="s">
        <v>9606</v>
      </c>
      <c r="B2060" t="s">
        <v>9607</v>
      </c>
      <c r="C2060" t="s">
        <v>515</v>
      </c>
      <c r="E2060" t="s">
        <v>9608</v>
      </c>
      <c r="F2060" t="s">
        <v>9609</v>
      </c>
      <c r="G2060" t="s">
        <v>9610</v>
      </c>
      <c r="H2060">
        <v>187234</v>
      </c>
      <c r="I2060" t="str">
        <f>HYPERLINK("bbg://screens/bbls%20DD%20X1Q6L415J282","BBLS DD X1Q6L415J282")</f>
        <v>BBLS DD X1Q6L415J282</v>
      </c>
    </row>
    <row r="2061" spans="1:9" x14ac:dyDescent="0.25">
      <c r="A2061" t="s">
        <v>9611</v>
      </c>
      <c r="B2061" t="s">
        <v>9607</v>
      </c>
      <c r="C2061" t="s">
        <v>5289</v>
      </c>
      <c r="E2061" t="s">
        <v>2243</v>
      </c>
      <c r="F2061" t="s">
        <v>9612</v>
      </c>
      <c r="G2061" t="s">
        <v>9613</v>
      </c>
      <c r="H2061">
        <v>15603592</v>
      </c>
      <c r="I2061" t="str">
        <f>HYPERLINK("bbg://screens/bbls%20DD%20X1Q6L419L982","BBLS DD X1Q6L419L982")</f>
        <v>BBLS DD X1Q6L419L982</v>
      </c>
    </row>
    <row r="2062" spans="1:9" x14ac:dyDescent="0.25">
      <c r="A2062" t="s">
        <v>9614</v>
      </c>
      <c r="B2062" t="s">
        <v>9615</v>
      </c>
      <c r="C2062" t="s">
        <v>9616</v>
      </c>
      <c r="E2062" t="s">
        <v>9617</v>
      </c>
      <c r="F2062" t="s">
        <v>3039</v>
      </c>
      <c r="G2062" t="s">
        <v>9618</v>
      </c>
      <c r="H2062">
        <v>24825147</v>
      </c>
      <c r="I2062" t="str">
        <f>HYPERLINK("bbg://screens/bbls%20DD%20X1Q6L40N5NO2","BBLS DD X1Q6L40N5NO2")</f>
        <v>BBLS DD X1Q6L40N5NO2</v>
      </c>
    </row>
    <row r="2063" spans="1:9" x14ac:dyDescent="0.25">
      <c r="A2063" t="s">
        <v>9619</v>
      </c>
      <c r="B2063" t="s">
        <v>9615</v>
      </c>
      <c r="C2063" t="s">
        <v>7121</v>
      </c>
      <c r="D2063" t="s">
        <v>7333</v>
      </c>
      <c r="E2063" t="s">
        <v>9620</v>
      </c>
      <c r="F2063" t="s">
        <v>9621</v>
      </c>
      <c r="G2063" t="s">
        <v>9622</v>
      </c>
      <c r="H2063">
        <v>1448161</v>
      </c>
      <c r="I2063" t="str">
        <f>HYPERLINK("bbg://screens/bbls%20DD%20X1Q6L40O91O2","BBLS DD X1Q6L40O91O2")</f>
        <v>BBLS DD X1Q6L40O91O2</v>
      </c>
    </row>
    <row r="2064" spans="1:9" x14ac:dyDescent="0.25">
      <c r="A2064" t="s">
        <v>9623</v>
      </c>
      <c r="B2064" t="s">
        <v>9624</v>
      </c>
      <c r="C2064" t="s">
        <v>9625</v>
      </c>
      <c r="D2064" t="s">
        <v>8010</v>
      </c>
      <c r="E2064" t="s">
        <v>9626</v>
      </c>
      <c r="F2064" t="s">
        <v>9627</v>
      </c>
      <c r="G2064" t="s">
        <v>9628</v>
      </c>
      <c r="H2064">
        <v>143215</v>
      </c>
      <c r="I2064" t="str">
        <f>HYPERLINK("bbg://screens/bbls%20DD%20X1Q6L4073NO2","BBLS DD X1Q6L4073NO2")</f>
        <v>BBLS DD X1Q6L4073NO2</v>
      </c>
    </row>
    <row r="2065" spans="1:9" x14ac:dyDescent="0.25">
      <c r="A2065" t="s">
        <v>9629</v>
      </c>
      <c r="B2065" t="s">
        <v>9624</v>
      </c>
      <c r="C2065" t="s">
        <v>515</v>
      </c>
      <c r="E2065" t="s">
        <v>6977</v>
      </c>
      <c r="F2065" t="s">
        <v>9630</v>
      </c>
      <c r="G2065" t="s">
        <v>9631</v>
      </c>
      <c r="H2065">
        <v>15601743</v>
      </c>
      <c r="I2065" t="str">
        <f>HYPERLINK("bbg://screens/bbls%20DD%20X1Q6LNEOC6O2","BBLS DD X1Q6LNEOC6O2")</f>
        <v>BBLS DD X1Q6LNEOC6O2</v>
      </c>
    </row>
    <row r="2066" spans="1:9" x14ac:dyDescent="0.25">
      <c r="A2066" t="s">
        <v>9632</v>
      </c>
      <c r="B2066" t="s">
        <v>9633</v>
      </c>
      <c r="C2066" t="s">
        <v>9634</v>
      </c>
      <c r="E2066" t="s">
        <v>9635</v>
      </c>
      <c r="F2066" t="s">
        <v>9636</v>
      </c>
      <c r="G2066" t="s">
        <v>9637</v>
      </c>
      <c r="H2066">
        <v>15590889</v>
      </c>
      <c r="I2066" t="str">
        <f>HYPERLINK("bbg://screens/bbls%20DD%20X1Q6L3VNHL82","BBLS DD X1Q6L3VNHL82")</f>
        <v>BBLS DD X1Q6L3VNHL82</v>
      </c>
    </row>
    <row r="2067" spans="1:9" x14ac:dyDescent="0.25">
      <c r="A2067" t="s">
        <v>9638</v>
      </c>
      <c r="B2067" t="s">
        <v>9633</v>
      </c>
      <c r="C2067" t="s">
        <v>67</v>
      </c>
      <c r="D2067" t="s">
        <v>9639</v>
      </c>
      <c r="E2067" t="s">
        <v>9640</v>
      </c>
      <c r="F2067" t="s">
        <v>9641</v>
      </c>
      <c r="G2067" t="s">
        <v>9642</v>
      </c>
      <c r="H2067">
        <v>100713</v>
      </c>
      <c r="I2067" t="str">
        <f>HYPERLINK("bbg://screens/bbls%20DD%20X1Q6L3VM7J82","BBLS DD X1Q6L3VM7J82")</f>
        <v>BBLS DD X1Q6L3VM7J82</v>
      </c>
    </row>
    <row r="2068" spans="1:9" x14ac:dyDescent="0.25">
      <c r="A2068" t="s">
        <v>9643</v>
      </c>
      <c r="B2068" t="s">
        <v>9644</v>
      </c>
      <c r="C2068" t="s">
        <v>515</v>
      </c>
      <c r="D2068" t="s">
        <v>9645</v>
      </c>
      <c r="F2068" t="s">
        <v>9646</v>
      </c>
      <c r="G2068" t="s">
        <v>9647</v>
      </c>
      <c r="H2068">
        <v>10398711</v>
      </c>
      <c r="I2068" t="str">
        <f>HYPERLINK("bbg://screens/bbls%20DD%20X1Q6L3V33T82","BBLS DD X1Q6L3V33T82")</f>
        <v>BBLS DD X1Q6L3V33T82</v>
      </c>
    </row>
    <row r="2069" spans="1:9" x14ac:dyDescent="0.25">
      <c r="A2069" t="s">
        <v>9648</v>
      </c>
      <c r="B2069" t="s">
        <v>9649</v>
      </c>
      <c r="C2069" t="s">
        <v>211</v>
      </c>
      <c r="E2069" t="s">
        <v>9650</v>
      </c>
      <c r="F2069" t="s">
        <v>9651</v>
      </c>
      <c r="G2069" t="s">
        <v>9652</v>
      </c>
      <c r="H2069">
        <v>15570714</v>
      </c>
      <c r="I2069" t="str">
        <f>HYPERLINK("bbg://screens/bbls%20DD%20X1Q6L3UBP2O2","BBLS DD X1Q6L3UBP2O2")</f>
        <v>BBLS DD X1Q6L3UBP2O2</v>
      </c>
    </row>
    <row r="2070" spans="1:9" x14ac:dyDescent="0.25">
      <c r="A2070" t="s">
        <v>9653</v>
      </c>
      <c r="B2070" t="s">
        <v>9654</v>
      </c>
      <c r="C2070" t="s">
        <v>515</v>
      </c>
      <c r="E2070" t="s">
        <v>2510</v>
      </c>
      <c r="F2070" t="s">
        <v>9655</v>
      </c>
      <c r="G2070" t="s">
        <v>9656</v>
      </c>
      <c r="H2070">
        <v>12102352</v>
      </c>
      <c r="I2070" t="str">
        <f>HYPERLINK("bbg://screens/bbls%20DD%20X1Q6L3TN0E82","BBLS DD X1Q6L3TN0E82")</f>
        <v>BBLS DD X1Q6L3TN0E82</v>
      </c>
    </row>
    <row r="2071" spans="1:9" x14ac:dyDescent="0.25">
      <c r="A2071" t="s">
        <v>9657</v>
      </c>
      <c r="B2071" t="s">
        <v>9658</v>
      </c>
      <c r="C2071" t="s">
        <v>430</v>
      </c>
      <c r="D2071" t="s">
        <v>8722</v>
      </c>
      <c r="E2071" t="s">
        <v>9659</v>
      </c>
      <c r="F2071" t="s">
        <v>8986</v>
      </c>
      <c r="G2071" t="s">
        <v>9660</v>
      </c>
      <c r="H2071">
        <v>15556236</v>
      </c>
      <c r="I2071" t="str">
        <f>HYPERLINK("bbg://screens/bbls%20DD%20X1Q6L3T0NA82","BBLS DD X1Q6L3T0NA82")</f>
        <v>BBLS DD X1Q6L3T0NA82</v>
      </c>
    </row>
    <row r="2072" spans="1:9" x14ac:dyDescent="0.25">
      <c r="A2072" t="s">
        <v>9661</v>
      </c>
      <c r="B2072" t="s">
        <v>9658</v>
      </c>
      <c r="C2072" t="s">
        <v>2467</v>
      </c>
      <c r="D2072" t="s">
        <v>8722</v>
      </c>
      <c r="E2072" t="s">
        <v>9662</v>
      </c>
      <c r="F2072" t="s">
        <v>9663</v>
      </c>
      <c r="G2072" t="s">
        <v>9664</v>
      </c>
      <c r="H2072">
        <v>952282</v>
      </c>
      <c r="I2072" t="str">
        <f>HYPERLINK("bbg://screens/bbls%20DD%20X1Q6L3T0NA82","BBLS DD X1Q6L3T0NA82")</f>
        <v>BBLS DD X1Q6L3T0NA82</v>
      </c>
    </row>
    <row r="2073" spans="1:9" x14ac:dyDescent="0.25">
      <c r="A2073" t="s">
        <v>9665</v>
      </c>
      <c r="B2073" t="s">
        <v>9658</v>
      </c>
      <c r="C2073" t="s">
        <v>9666</v>
      </c>
      <c r="E2073" t="s">
        <v>9667</v>
      </c>
      <c r="F2073" t="s">
        <v>9668</v>
      </c>
      <c r="G2073" t="s">
        <v>9669</v>
      </c>
      <c r="H2073">
        <v>15554633</v>
      </c>
      <c r="I2073" t="str">
        <f>HYPERLINK("bbg://screens/bbls%20DD%20X1Q6L3SRPGO2","BBLS DD X1Q6L3SRPGO2")</f>
        <v>BBLS DD X1Q6L3SRPGO2</v>
      </c>
    </row>
    <row r="2074" spans="1:9" x14ac:dyDescent="0.25">
      <c r="A2074" t="s">
        <v>9670</v>
      </c>
      <c r="B2074" t="s">
        <v>9671</v>
      </c>
      <c r="C2074" t="s">
        <v>9672</v>
      </c>
      <c r="D2074" t="s">
        <v>9673</v>
      </c>
      <c r="E2074" t="s">
        <v>9674</v>
      </c>
      <c r="F2074" t="s">
        <v>9675</v>
      </c>
      <c r="G2074" t="s">
        <v>9676</v>
      </c>
      <c r="H2074">
        <v>101088</v>
      </c>
      <c r="I2074" t="str">
        <f>HYPERLINK("bbg://screens/bbls%20DD%20X1Q6L3SGCR82","BBLS DD X1Q6L3SGCR82")</f>
        <v>BBLS DD X1Q6L3SGCR82</v>
      </c>
    </row>
    <row r="2075" spans="1:9" x14ac:dyDescent="0.25">
      <c r="A2075" t="s">
        <v>9677</v>
      </c>
      <c r="B2075" t="s">
        <v>9678</v>
      </c>
      <c r="C2075" t="s">
        <v>2246</v>
      </c>
      <c r="D2075" t="s">
        <v>9679</v>
      </c>
      <c r="E2075" t="s">
        <v>9680</v>
      </c>
      <c r="F2075" t="s">
        <v>9681</v>
      </c>
      <c r="G2075" t="s">
        <v>9682</v>
      </c>
      <c r="H2075">
        <v>104115</v>
      </c>
      <c r="I2075" t="str">
        <f>HYPERLINK("bbg://screens/bbls%20DD%20X1Q6L3S99F82","BBLS DD X1Q6L3S99F82")</f>
        <v>BBLS DD X1Q6L3S99F82</v>
      </c>
    </row>
    <row r="2076" spans="1:9" x14ac:dyDescent="0.25">
      <c r="A2076" t="s">
        <v>9683</v>
      </c>
      <c r="B2076" t="s">
        <v>9684</v>
      </c>
      <c r="C2076" t="s">
        <v>15</v>
      </c>
      <c r="D2076" t="s">
        <v>9685</v>
      </c>
      <c r="E2076" t="s">
        <v>9686</v>
      </c>
      <c r="F2076" t="s">
        <v>5684</v>
      </c>
      <c r="G2076" t="s">
        <v>9687</v>
      </c>
      <c r="H2076">
        <v>107688</v>
      </c>
      <c r="I2076" t="str">
        <f>HYPERLINK("bbg://screens/bbls%20DD%20X1Q6L3RMLK82","BBLS DD X1Q6L3RMLK82")</f>
        <v>BBLS DD X1Q6L3RMLK82</v>
      </c>
    </row>
    <row r="2077" spans="1:9" x14ac:dyDescent="0.25">
      <c r="A2077" t="s">
        <v>9688</v>
      </c>
      <c r="B2077" t="s">
        <v>9684</v>
      </c>
      <c r="C2077" t="s">
        <v>169</v>
      </c>
      <c r="D2077" t="s">
        <v>8246</v>
      </c>
      <c r="E2077" t="s">
        <v>2888</v>
      </c>
      <c r="F2077" t="s">
        <v>9689</v>
      </c>
      <c r="G2077" t="s">
        <v>9690</v>
      </c>
      <c r="H2077">
        <v>9825229</v>
      </c>
      <c r="I2077" t="str">
        <f>HYPERLINK("bbg://screens/bbls%20DD%20X1Q6L3RLT482","BBLS DD X1Q6L3RLT482")</f>
        <v>BBLS DD X1Q6L3RLT482</v>
      </c>
    </row>
    <row r="2078" spans="1:9" x14ac:dyDescent="0.25">
      <c r="A2078" t="s">
        <v>9691</v>
      </c>
      <c r="B2078" t="s">
        <v>9684</v>
      </c>
      <c r="C2078" t="s">
        <v>2309</v>
      </c>
      <c r="D2078" t="s">
        <v>9692</v>
      </c>
      <c r="E2078" t="s">
        <v>9693</v>
      </c>
      <c r="F2078" t="s">
        <v>9694</v>
      </c>
      <c r="G2078" t="s">
        <v>9695</v>
      </c>
      <c r="H2078">
        <v>216308</v>
      </c>
      <c r="I2078" t="str">
        <f>HYPERLINK("bbg://screens/bbls%20DD%20X1Q6L3RQSL82","BBLS DD X1Q6L3RQSL82")</f>
        <v>BBLS DD X1Q6L3RQSL82</v>
      </c>
    </row>
    <row r="2079" spans="1:9" x14ac:dyDescent="0.25">
      <c r="A2079" t="s">
        <v>9696</v>
      </c>
      <c r="B2079" t="s">
        <v>9697</v>
      </c>
      <c r="C2079" t="s">
        <v>9698</v>
      </c>
      <c r="D2079" t="s">
        <v>8938</v>
      </c>
      <c r="E2079" t="s">
        <v>9699</v>
      </c>
      <c r="F2079" t="s">
        <v>9700</v>
      </c>
      <c r="G2079" t="s">
        <v>9701</v>
      </c>
      <c r="H2079">
        <v>8425439</v>
      </c>
      <c r="I2079" t="str">
        <f>HYPERLINK("bbg://screens/bbls%20DD%20X1Q6L3R51FO2","BBLS DD X1Q6L3R51FO2")</f>
        <v>BBLS DD X1Q6L3R51FO2</v>
      </c>
    </row>
    <row r="2080" spans="1:9" x14ac:dyDescent="0.25">
      <c r="A2080" t="s">
        <v>9702</v>
      </c>
      <c r="B2080" t="s">
        <v>9703</v>
      </c>
      <c r="C2080" t="s">
        <v>9704</v>
      </c>
      <c r="D2080" t="s">
        <v>9705</v>
      </c>
      <c r="E2080" t="s">
        <v>9706</v>
      </c>
      <c r="F2080" t="s">
        <v>7347</v>
      </c>
      <c r="G2080" t="s">
        <v>9707</v>
      </c>
      <c r="H2080">
        <v>15535414</v>
      </c>
      <c r="I2080" t="str">
        <f>HYPERLINK("bbg://screens/bbls%20DD%20X1Q6L3QNRBO2","BBLS DD X1Q6L3QNRBO2")</f>
        <v>BBLS DD X1Q6L3QNRBO2</v>
      </c>
    </row>
    <row r="2081" spans="1:9" x14ac:dyDescent="0.25">
      <c r="A2081" t="s">
        <v>9708</v>
      </c>
      <c r="B2081" t="s">
        <v>9709</v>
      </c>
      <c r="C2081" t="s">
        <v>368</v>
      </c>
      <c r="D2081" t="s">
        <v>9710</v>
      </c>
      <c r="E2081" t="s">
        <v>9711</v>
      </c>
      <c r="F2081" t="s">
        <v>7086</v>
      </c>
      <c r="G2081" t="s">
        <v>9712</v>
      </c>
      <c r="H2081">
        <v>9987192</v>
      </c>
      <c r="I2081" t="str">
        <f>HYPERLINK("bbg://screens/bbls%20DD%20X1Q6L3Q9PMO2","BBLS DD X1Q6L3Q9PMO2")</f>
        <v>BBLS DD X1Q6L3Q9PMO2</v>
      </c>
    </row>
    <row r="2082" spans="1:9" x14ac:dyDescent="0.25">
      <c r="A2082" t="s">
        <v>9713</v>
      </c>
      <c r="B2082" t="s">
        <v>9714</v>
      </c>
      <c r="C2082" t="s">
        <v>1560</v>
      </c>
      <c r="D2082" t="s">
        <v>8143</v>
      </c>
      <c r="E2082" t="s">
        <v>9715</v>
      </c>
      <c r="F2082" t="s">
        <v>9716</v>
      </c>
      <c r="G2082" t="s">
        <v>9717</v>
      </c>
      <c r="H2082">
        <v>100925</v>
      </c>
      <c r="I2082" t="str">
        <f>HYPERLINK("bbg://screens/bbls%20DD%20X1Q6L3PU2E82","BBLS DD X1Q6L3PU2E82")</f>
        <v>BBLS DD X1Q6L3PU2E82</v>
      </c>
    </row>
    <row r="2083" spans="1:9" x14ac:dyDescent="0.25">
      <c r="A2083" t="s">
        <v>9718</v>
      </c>
      <c r="B2083" t="s">
        <v>9714</v>
      </c>
      <c r="C2083" t="s">
        <v>1120</v>
      </c>
      <c r="E2083" t="s">
        <v>7538</v>
      </c>
      <c r="F2083" t="s">
        <v>9719</v>
      </c>
      <c r="G2083" t="s">
        <v>9720</v>
      </c>
      <c r="H2083">
        <v>302628</v>
      </c>
      <c r="I2083" t="str">
        <f>HYPERLINK("bbg://screens/bbls%20DD%20X1Q6L3PSMN82","BBLS DD X1Q6L3PSMN82")</f>
        <v>BBLS DD X1Q6L3PSMN82</v>
      </c>
    </row>
    <row r="2084" spans="1:9" x14ac:dyDescent="0.25">
      <c r="A2084" t="s">
        <v>9721</v>
      </c>
      <c r="B2084" t="s">
        <v>9722</v>
      </c>
      <c r="C2084" t="s">
        <v>786</v>
      </c>
      <c r="E2084" t="s">
        <v>9723</v>
      </c>
      <c r="F2084" t="s">
        <v>9724</v>
      </c>
      <c r="G2084" t="s">
        <v>9725</v>
      </c>
      <c r="H2084">
        <v>15518876</v>
      </c>
      <c r="I2084" t="str">
        <f>HYPERLINK("bbg://screens/bbls%20DD%20X1Q6L3PLGV82","BBLS DD X1Q6L3PLGV82")</f>
        <v>BBLS DD X1Q6L3PLGV82</v>
      </c>
    </row>
    <row r="2085" spans="1:9" x14ac:dyDescent="0.25">
      <c r="A2085" t="s">
        <v>9726</v>
      </c>
      <c r="B2085" t="s">
        <v>9722</v>
      </c>
      <c r="C2085" t="s">
        <v>1029</v>
      </c>
      <c r="D2085" t="s">
        <v>8810</v>
      </c>
      <c r="E2085" t="s">
        <v>9727</v>
      </c>
      <c r="F2085" t="s">
        <v>9728</v>
      </c>
      <c r="G2085" t="s">
        <v>9729</v>
      </c>
      <c r="H2085">
        <v>7814785</v>
      </c>
      <c r="I2085" t="str">
        <f>HYPERLINK("bbg://screens/bbls%20DD%20X1Q6L3PJDKO2","BBLS DD X1Q6L3PJDKO2")</f>
        <v>BBLS DD X1Q6L3PJDKO2</v>
      </c>
    </row>
    <row r="2086" spans="1:9" x14ac:dyDescent="0.25">
      <c r="A2086" t="s">
        <v>9730</v>
      </c>
      <c r="B2086" t="s">
        <v>9722</v>
      </c>
      <c r="C2086" t="s">
        <v>430</v>
      </c>
      <c r="E2086" t="s">
        <v>6653</v>
      </c>
      <c r="F2086" t="s">
        <v>9467</v>
      </c>
      <c r="G2086" t="s">
        <v>9731</v>
      </c>
      <c r="H2086">
        <v>15518912</v>
      </c>
      <c r="I2086" t="str">
        <f>HYPERLINK("bbg://screens/bbls%20DD%20X1Q6L3Q3IL82","BBLS DD X1Q6L3Q3IL82")</f>
        <v>BBLS DD X1Q6L3Q3IL82</v>
      </c>
    </row>
    <row r="2087" spans="1:9" x14ac:dyDescent="0.25">
      <c r="A2087" t="s">
        <v>9732</v>
      </c>
      <c r="B2087" t="s">
        <v>9722</v>
      </c>
      <c r="C2087" t="s">
        <v>515</v>
      </c>
      <c r="G2087" t="s">
        <v>9733</v>
      </c>
      <c r="H2087">
        <v>11539463</v>
      </c>
      <c r="I2087" t="str">
        <f>HYPERLINK("bbg://screens/bbls%20DD%20X1Q6L3PK4V82","BBLS DD X1Q6L3PK4V82")</f>
        <v>BBLS DD X1Q6L3PK4V82</v>
      </c>
    </row>
    <row r="2088" spans="1:9" x14ac:dyDescent="0.25">
      <c r="A2088" t="s">
        <v>9734</v>
      </c>
      <c r="B2088" t="s">
        <v>9735</v>
      </c>
      <c r="C2088" t="s">
        <v>414</v>
      </c>
      <c r="D2088" t="s">
        <v>9465</v>
      </c>
      <c r="E2088" t="s">
        <v>9736</v>
      </c>
      <c r="F2088" t="s">
        <v>9737</v>
      </c>
      <c r="G2088" t="s">
        <v>9738</v>
      </c>
      <c r="H2088">
        <v>10404501</v>
      </c>
      <c r="I2088" t="str">
        <f>HYPERLINK("bbg://screens/bbls%20DD%20X1Q6L3P78RO2","BBLS DD X1Q6L3P78RO2")</f>
        <v>BBLS DD X1Q6L3P78RO2</v>
      </c>
    </row>
    <row r="2089" spans="1:9" x14ac:dyDescent="0.25">
      <c r="A2089" t="s">
        <v>9739</v>
      </c>
      <c r="B2089" t="s">
        <v>9735</v>
      </c>
      <c r="C2089" t="s">
        <v>2294</v>
      </c>
      <c r="D2089" t="s">
        <v>7351</v>
      </c>
      <c r="E2089" t="s">
        <v>9740</v>
      </c>
      <c r="F2089" t="s">
        <v>9741</v>
      </c>
      <c r="G2089" t="s">
        <v>9742</v>
      </c>
      <c r="H2089">
        <v>871853</v>
      </c>
      <c r="I2089" t="str">
        <f>HYPERLINK("bbg://screens/bbls%20DD%20X1Q6L3P89DO2","BBLS DD X1Q6L3P89DO2")</f>
        <v>BBLS DD X1Q6L3P89DO2</v>
      </c>
    </row>
    <row r="2090" spans="1:9" x14ac:dyDescent="0.25">
      <c r="A2090" t="s">
        <v>9743</v>
      </c>
      <c r="B2090" t="s">
        <v>9744</v>
      </c>
      <c r="C2090" t="s">
        <v>4898</v>
      </c>
      <c r="D2090" t="s">
        <v>9745</v>
      </c>
      <c r="E2090" t="s">
        <v>9746</v>
      </c>
      <c r="F2090" t="s">
        <v>9747</v>
      </c>
      <c r="G2090" t="s">
        <v>9748</v>
      </c>
      <c r="H2090">
        <v>7743770</v>
      </c>
      <c r="I2090" t="str">
        <f>HYPERLINK("bbg://screens/bbls%20DD%20X1Q6L3OCOH82","BBLS DD X1Q6L3OCOH82")</f>
        <v>BBLS DD X1Q6L3OCOH82</v>
      </c>
    </row>
    <row r="2091" spans="1:9" x14ac:dyDescent="0.25">
      <c r="A2091" t="s">
        <v>9749</v>
      </c>
      <c r="B2091" t="s">
        <v>9744</v>
      </c>
      <c r="C2091" t="s">
        <v>18</v>
      </c>
      <c r="E2091" t="s">
        <v>9750</v>
      </c>
      <c r="F2091" t="s">
        <v>9751</v>
      </c>
      <c r="G2091" t="s">
        <v>9752</v>
      </c>
      <c r="H2091">
        <v>310245</v>
      </c>
      <c r="I2091" t="str">
        <f>HYPERLINK("bbg://screens/bbls%20DD%20X1Q6L3OGSI82","BBLS DD X1Q6L3OGSI82")</f>
        <v>BBLS DD X1Q6L3OGSI82</v>
      </c>
    </row>
    <row r="2092" spans="1:9" x14ac:dyDescent="0.25">
      <c r="A2092" t="s">
        <v>9753</v>
      </c>
      <c r="B2092" t="s">
        <v>9754</v>
      </c>
      <c r="C2092" t="s">
        <v>9556</v>
      </c>
      <c r="D2092" t="s">
        <v>7542</v>
      </c>
      <c r="E2092" t="s">
        <v>9755</v>
      </c>
      <c r="F2092" t="s">
        <v>9756</v>
      </c>
      <c r="G2092" t="s">
        <v>9757</v>
      </c>
      <c r="H2092">
        <v>100314</v>
      </c>
      <c r="I2092" t="str">
        <f>HYPERLINK("bbg://screens/bbls%20DD%20X1Q6L3N0PKO2","BBLS DD X1Q6L3N0PKO2")</f>
        <v>BBLS DD X1Q6L3N0PKO2</v>
      </c>
    </row>
    <row r="2093" spans="1:9" x14ac:dyDescent="0.25">
      <c r="A2093" t="s">
        <v>9758</v>
      </c>
      <c r="B2093" t="s">
        <v>9754</v>
      </c>
      <c r="C2093" t="s">
        <v>9759</v>
      </c>
      <c r="E2093" t="s">
        <v>9760</v>
      </c>
      <c r="F2093" t="s">
        <v>9761</v>
      </c>
      <c r="G2093" t="s">
        <v>9762</v>
      </c>
      <c r="H2093">
        <v>15508132</v>
      </c>
      <c r="I2093" t="str">
        <f>HYPERLINK("bbg://screens/bbls%20DD%20X1Q6L3MTHF82","BBLS DD X1Q6L3MTHF82")</f>
        <v>BBLS DD X1Q6L3MTHF82</v>
      </c>
    </row>
    <row r="2094" spans="1:9" x14ac:dyDescent="0.25">
      <c r="A2094" t="s">
        <v>9763</v>
      </c>
      <c r="B2094" t="s">
        <v>9764</v>
      </c>
      <c r="C2094" t="s">
        <v>515</v>
      </c>
      <c r="E2094" t="s">
        <v>9765</v>
      </c>
      <c r="F2094" t="s">
        <v>9766</v>
      </c>
      <c r="G2094" t="s">
        <v>9767</v>
      </c>
      <c r="H2094">
        <v>10431751</v>
      </c>
      <c r="I2094" t="str">
        <f>HYPERLINK("bbg://screens/bbls%20DD%20X1Q6L3LU9KO2","BBLS DD X1Q6L3LU9KO2")</f>
        <v>BBLS DD X1Q6L3LU9KO2</v>
      </c>
    </row>
    <row r="2095" spans="1:9" x14ac:dyDescent="0.25">
      <c r="A2095" t="s">
        <v>9768</v>
      </c>
      <c r="B2095" t="s">
        <v>9769</v>
      </c>
      <c r="C2095" t="s">
        <v>7800</v>
      </c>
      <c r="D2095" t="s">
        <v>8549</v>
      </c>
      <c r="E2095" t="s">
        <v>3425</v>
      </c>
      <c r="F2095" t="s">
        <v>9770</v>
      </c>
      <c r="G2095" t="s">
        <v>9771</v>
      </c>
      <c r="H2095">
        <v>7426733</v>
      </c>
      <c r="I2095" t="str">
        <f>HYPERLINK("bbg://screens/bbls%20DD%20X1Q6L3LE7PO2","BBLS DD X1Q6L3LE7PO2")</f>
        <v>BBLS DD X1Q6L3LE7PO2</v>
      </c>
    </row>
    <row r="2096" spans="1:9" x14ac:dyDescent="0.25">
      <c r="A2096" t="s">
        <v>9772</v>
      </c>
      <c r="B2096" t="s">
        <v>9773</v>
      </c>
      <c r="C2096" t="s">
        <v>9774</v>
      </c>
      <c r="E2096" t="s">
        <v>9775</v>
      </c>
      <c r="F2096" t="s">
        <v>9776</v>
      </c>
      <c r="G2096" t="s">
        <v>9777</v>
      </c>
      <c r="H2096">
        <v>101195</v>
      </c>
      <c r="I2096" t="str">
        <f>HYPERLINK("bbg://screens/bbls%20DD%20X1Q6L3IEN2O2","BBLS DD X1Q6L3IEN2O2")</f>
        <v>BBLS DD X1Q6L3IEN2O2</v>
      </c>
    </row>
    <row r="2097" spans="1:9" x14ac:dyDescent="0.25">
      <c r="A2097" t="s">
        <v>9778</v>
      </c>
      <c r="B2097" t="s">
        <v>9779</v>
      </c>
      <c r="C2097" t="s">
        <v>4427</v>
      </c>
      <c r="E2097" t="s">
        <v>9780</v>
      </c>
      <c r="F2097" t="s">
        <v>9781</v>
      </c>
      <c r="G2097" t="s">
        <v>9782</v>
      </c>
      <c r="H2097">
        <v>102187</v>
      </c>
      <c r="I2097" t="str">
        <f>HYPERLINK("bbg://screens/bbls%20DD%20X1Q6L3EH8K82","BBLS DD X1Q6L3EH8K82")</f>
        <v>BBLS DD X1Q6L3EH8K82</v>
      </c>
    </row>
    <row r="2098" spans="1:9" x14ac:dyDescent="0.25">
      <c r="A2098" t="s">
        <v>9783</v>
      </c>
      <c r="B2098" t="s">
        <v>9784</v>
      </c>
      <c r="C2098" t="s">
        <v>6224</v>
      </c>
      <c r="D2098" t="s">
        <v>9785</v>
      </c>
      <c r="E2098" t="s">
        <v>9786</v>
      </c>
      <c r="F2098" t="s">
        <v>9787</v>
      </c>
      <c r="G2098" t="s">
        <v>9788</v>
      </c>
      <c r="H2098">
        <v>106732</v>
      </c>
      <c r="I2098" t="str">
        <f>HYPERLINK("bbg://screens/bbls%20DD%20X1Q6L3E37082","BBLS DD X1Q6L3E37082")</f>
        <v>BBLS DD X1Q6L3E37082</v>
      </c>
    </row>
    <row r="2099" spans="1:9" x14ac:dyDescent="0.25">
      <c r="A2099" t="s">
        <v>9789</v>
      </c>
      <c r="B2099" t="s">
        <v>9790</v>
      </c>
      <c r="C2099" t="s">
        <v>577</v>
      </c>
      <c r="D2099" t="s">
        <v>9572</v>
      </c>
      <c r="E2099" t="s">
        <v>9791</v>
      </c>
      <c r="F2099" t="s">
        <v>9792</v>
      </c>
      <c r="G2099" t="s">
        <v>9793</v>
      </c>
      <c r="H2099">
        <v>15481831</v>
      </c>
      <c r="I2099" t="str">
        <f>HYPERLINK("bbg://screens/bbls%20DD%20X1Q6L3E4F582","BBLS DD X1Q6L3E4F582")</f>
        <v>BBLS DD X1Q6L3E4F582</v>
      </c>
    </row>
    <row r="2100" spans="1:9" x14ac:dyDescent="0.25">
      <c r="A2100" t="s">
        <v>9794</v>
      </c>
      <c r="B2100" t="s">
        <v>9790</v>
      </c>
      <c r="C2100" t="s">
        <v>1176</v>
      </c>
      <c r="D2100" t="s">
        <v>9795</v>
      </c>
      <c r="G2100" t="s">
        <v>9796</v>
      </c>
      <c r="H2100">
        <v>1170195</v>
      </c>
      <c r="I2100" t="str">
        <f>HYPERLINK("bbg://screens/bbls%20DD%20X1Q6L3DJSCO2","BBLS DD X1Q6L3DJSCO2")</f>
        <v>BBLS DD X1Q6L3DJSCO2</v>
      </c>
    </row>
    <row r="2101" spans="1:9" x14ac:dyDescent="0.25">
      <c r="A2101" t="s">
        <v>9797</v>
      </c>
      <c r="B2101" t="s">
        <v>9798</v>
      </c>
      <c r="C2101" t="s">
        <v>4139</v>
      </c>
      <c r="E2101" t="s">
        <v>9799</v>
      </c>
      <c r="F2101" t="s">
        <v>9800</v>
      </c>
      <c r="G2101" t="s">
        <v>9801</v>
      </c>
      <c r="H2101">
        <v>305776</v>
      </c>
      <c r="I2101" t="str">
        <f>HYPERLINK("bbg://screens/bbls%20DD%20X1Q6L3DBPLO2","BBLS DD X1Q6L3DBPLO2")</f>
        <v>BBLS DD X1Q6L3DBPLO2</v>
      </c>
    </row>
    <row r="2102" spans="1:9" x14ac:dyDescent="0.25">
      <c r="A2102" t="s">
        <v>9802</v>
      </c>
      <c r="B2102" t="s">
        <v>9798</v>
      </c>
      <c r="C2102" t="s">
        <v>3997</v>
      </c>
      <c r="E2102" t="s">
        <v>9803</v>
      </c>
      <c r="F2102" t="s">
        <v>9804</v>
      </c>
      <c r="G2102" t="s">
        <v>9805</v>
      </c>
      <c r="H2102">
        <v>929944</v>
      </c>
      <c r="I2102" t="str">
        <f>HYPERLINK("bbg://screens/bbls%20DD%20X1Q6L3D6B6O2","BBLS DD X1Q6L3D6B6O2")</f>
        <v>BBLS DD X1Q6L3D6B6O2</v>
      </c>
    </row>
    <row r="2103" spans="1:9" x14ac:dyDescent="0.25">
      <c r="A2103" t="s">
        <v>9806</v>
      </c>
      <c r="B2103" t="s">
        <v>9807</v>
      </c>
      <c r="C2103" t="s">
        <v>479</v>
      </c>
      <c r="D2103" t="s">
        <v>8583</v>
      </c>
      <c r="E2103" t="s">
        <v>9808</v>
      </c>
      <c r="F2103" t="s">
        <v>9809</v>
      </c>
      <c r="G2103" t="s">
        <v>9810</v>
      </c>
      <c r="H2103">
        <v>15464553</v>
      </c>
      <c r="I2103" t="str">
        <f>HYPERLINK("bbg://screens/bbls%20DD%20X1Q6L36F6EO2","BBLS DD X1Q6L36F6EO2")</f>
        <v>BBLS DD X1Q6L36F6EO2</v>
      </c>
    </row>
    <row r="2104" spans="1:9" x14ac:dyDescent="0.25">
      <c r="A2104" t="s">
        <v>9811</v>
      </c>
      <c r="B2104" t="s">
        <v>9812</v>
      </c>
      <c r="C2104" t="s">
        <v>313</v>
      </c>
      <c r="E2104" t="s">
        <v>2280</v>
      </c>
      <c r="F2104" t="s">
        <v>9813</v>
      </c>
      <c r="G2104" t="s">
        <v>9814</v>
      </c>
      <c r="H2104">
        <v>9804449</v>
      </c>
      <c r="I2104" t="str">
        <f>HYPERLINK("bbg://screens/bbls%20DD%20X1Q6L367JV82","BBLS DD X1Q6L367JV82")</f>
        <v>BBLS DD X1Q6L367JV82</v>
      </c>
    </row>
    <row r="2105" spans="1:9" x14ac:dyDescent="0.25">
      <c r="A2105" t="s">
        <v>9815</v>
      </c>
      <c r="B2105" t="s">
        <v>9812</v>
      </c>
      <c r="C2105" t="s">
        <v>313</v>
      </c>
      <c r="D2105" t="s">
        <v>9816</v>
      </c>
      <c r="E2105" t="s">
        <v>9817</v>
      </c>
      <c r="F2105" t="s">
        <v>9070</v>
      </c>
      <c r="G2105" t="s">
        <v>9818</v>
      </c>
      <c r="H2105">
        <v>101510</v>
      </c>
      <c r="I2105" t="str">
        <f>HYPERLINK("bbg://screens/bbls%20DD%20X1Q6L3671282","BBLS DD X1Q6L3671282")</f>
        <v>BBLS DD X1Q6L3671282</v>
      </c>
    </row>
    <row r="2106" spans="1:9" x14ac:dyDescent="0.25">
      <c r="A2106" t="s">
        <v>9819</v>
      </c>
      <c r="B2106" t="s">
        <v>9820</v>
      </c>
      <c r="C2106" t="s">
        <v>7121</v>
      </c>
      <c r="E2106" t="s">
        <v>9821</v>
      </c>
      <c r="F2106" t="s">
        <v>9822</v>
      </c>
      <c r="G2106" t="s">
        <v>9823</v>
      </c>
      <c r="H2106">
        <v>15457272</v>
      </c>
      <c r="I2106" t="str">
        <f>HYPERLINK("bbg://screens/bbls%20DD%20X1Q6L35AH4O2","BBLS DD X1Q6L35AH4O2")</f>
        <v>BBLS DD X1Q6L35AH4O2</v>
      </c>
    </row>
    <row r="2107" spans="1:9" x14ac:dyDescent="0.25">
      <c r="A2107" t="s">
        <v>9824</v>
      </c>
      <c r="B2107" t="s">
        <v>9820</v>
      </c>
      <c r="C2107" t="s">
        <v>1120</v>
      </c>
      <c r="D2107" t="s">
        <v>9825</v>
      </c>
      <c r="E2107" t="s">
        <v>9826</v>
      </c>
      <c r="F2107" t="s">
        <v>9827</v>
      </c>
      <c r="G2107" t="s">
        <v>9828</v>
      </c>
      <c r="H2107">
        <v>187096</v>
      </c>
      <c r="I2107" t="str">
        <f>HYPERLINK("bbg://screens/bbls%20DD%20X1Q6L35I71O2","BBLS DD X1Q6L35I71O2")</f>
        <v>BBLS DD X1Q6L35I71O2</v>
      </c>
    </row>
    <row r="2108" spans="1:9" x14ac:dyDescent="0.25">
      <c r="A2108" t="s">
        <v>9829</v>
      </c>
      <c r="B2108" t="s">
        <v>9830</v>
      </c>
      <c r="C2108" t="s">
        <v>26</v>
      </c>
      <c r="E2108" t="s">
        <v>9831</v>
      </c>
      <c r="F2108" t="s">
        <v>9832</v>
      </c>
      <c r="G2108" t="s">
        <v>9833</v>
      </c>
      <c r="H2108">
        <v>883623</v>
      </c>
      <c r="I2108" t="str">
        <f>HYPERLINK("bbg://screens/bbls%20DD%20X1Q6L2V8FK82","BBLS DD X1Q6L2V8FK82")</f>
        <v>BBLS DD X1Q6L2V8FK82</v>
      </c>
    </row>
    <row r="2109" spans="1:9" x14ac:dyDescent="0.25">
      <c r="A2109" t="s">
        <v>9834</v>
      </c>
      <c r="B2109" t="s">
        <v>9835</v>
      </c>
      <c r="C2109" t="s">
        <v>1446</v>
      </c>
      <c r="D2109" t="s">
        <v>8779</v>
      </c>
      <c r="E2109" t="s">
        <v>1470</v>
      </c>
      <c r="F2109" t="s">
        <v>4592</v>
      </c>
      <c r="G2109" t="s">
        <v>9836</v>
      </c>
      <c r="H2109">
        <v>12434288</v>
      </c>
      <c r="I2109" t="str">
        <f>HYPERLINK("bbg://screens/bbls%20DD%20X1Q6L2OT8VO2","BBLS DD X1Q6L2OT8VO2")</f>
        <v>BBLS DD X1Q6L2OT8VO2</v>
      </c>
    </row>
    <row r="2110" spans="1:9" x14ac:dyDescent="0.25">
      <c r="A2110" t="s">
        <v>9837</v>
      </c>
      <c r="B2110" t="s">
        <v>9838</v>
      </c>
      <c r="C2110" t="s">
        <v>2294</v>
      </c>
      <c r="D2110" t="s">
        <v>7792</v>
      </c>
      <c r="E2110" t="s">
        <v>1897</v>
      </c>
      <c r="F2110" t="s">
        <v>4724</v>
      </c>
      <c r="G2110" t="s">
        <v>9839</v>
      </c>
      <c r="H2110">
        <v>9630478</v>
      </c>
      <c r="I2110" t="str">
        <f>HYPERLINK("bbg://screens/bbls%20DD%20X1Q6L3LKFV82","BBLS DD X1Q6L3LKFV82")</f>
        <v>BBLS DD X1Q6L3LKFV82</v>
      </c>
    </row>
    <row r="2111" spans="1:9" x14ac:dyDescent="0.25">
      <c r="A2111" t="s">
        <v>9840</v>
      </c>
      <c r="B2111" t="s">
        <v>9838</v>
      </c>
      <c r="C2111" t="s">
        <v>5520</v>
      </c>
      <c r="D2111" t="s">
        <v>8351</v>
      </c>
      <c r="E2111" t="s">
        <v>9841</v>
      </c>
      <c r="F2111" t="s">
        <v>9842</v>
      </c>
      <c r="G2111" t="s">
        <v>9843</v>
      </c>
      <c r="H2111">
        <v>15436801</v>
      </c>
      <c r="I2111" t="str">
        <f>HYPERLINK("bbg://screens/bbls%20DD%20X1Q6L2OJ1KO2","BBLS DD X1Q6L2OJ1KO2")</f>
        <v>BBLS DD X1Q6L2OJ1KO2</v>
      </c>
    </row>
    <row r="2112" spans="1:9" x14ac:dyDescent="0.25">
      <c r="A2112" t="s">
        <v>9844</v>
      </c>
      <c r="B2112" t="s">
        <v>9838</v>
      </c>
      <c r="C2112" t="s">
        <v>9845</v>
      </c>
      <c r="D2112" t="s">
        <v>9846</v>
      </c>
      <c r="E2112" t="s">
        <v>9544</v>
      </c>
      <c r="F2112" t="s">
        <v>4129</v>
      </c>
      <c r="G2112" t="s">
        <v>9847</v>
      </c>
      <c r="H2112">
        <v>101181</v>
      </c>
      <c r="I2112" t="str">
        <f>HYPERLINK("bbg://screens/bbls%20DD%20X1Q6L2OI0982","BBLS DD X1Q6L2OI0982")</f>
        <v>BBLS DD X1Q6L2OI0982</v>
      </c>
    </row>
    <row r="2113" spans="1:9" x14ac:dyDescent="0.25">
      <c r="A2113" t="s">
        <v>9848</v>
      </c>
      <c r="B2113" t="s">
        <v>9849</v>
      </c>
      <c r="C2113" t="s">
        <v>563</v>
      </c>
      <c r="D2113" t="s">
        <v>8516</v>
      </c>
      <c r="E2113" t="s">
        <v>9850</v>
      </c>
      <c r="F2113" t="s">
        <v>1813</v>
      </c>
      <c r="G2113" t="s">
        <v>9851</v>
      </c>
      <c r="H2113">
        <v>105143</v>
      </c>
      <c r="I2113" t="str">
        <f>HYPERLINK("bbg://screens/bbls%20DD%20X1Q6L2NSPTO2","BBLS DD X1Q6L2NSPTO2")</f>
        <v>BBLS DD X1Q6L2NSPTO2</v>
      </c>
    </row>
    <row r="2114" spans="1:9" x14ac:dyDescent="0.25">
      <c r="A2114" t="s">
        <v>9852</v>
      </c>
      <c r="B2114" t="s">
        <v>9853</v>
      </c>
      <c r="C2114" t="s">
        <v>886</v>
      </c>
      <c r="E2114" t="s">
        <v>1911</v>
      </c>
      <c r="F2114" t="s">
        <v>7076</v>
      </c>
      <c r="G2114" t="s">
        <v>9854</v>
      </c>
      <c r="H2114">
        <v>1419066</v>
      </c>
      <c r="I2114" t="str">
        <f>HYPERLINK("bbg://screens/bbls%20DD%20X1Q6L2NLUQO2","BBLS DD X1Q6L2NLUQO2")</f>
        <v>BBLS DD X1Q6L2NLUQO2</v>
      </c>
    </row>
    <row r="2115" spans="1:9" x14ac:dyDescent="0.25">
      <c r="A2115" t="s">
        <v>9855</v>
      </c>
      <c r="B2115" t="s">
        <v>9853</v>
      </c>
      <c r="C2115" t="s">
        <v>1120</v>
      </c>
      <c r="E2115" t="s">
        <v>9856</v>
      </c>
      <c r="F2115" t="s">
        <v>9857</v>
      </c>
      <c r="G2115" t="s">
        <v>9858</v>
      </c>
      <c r="H2115">
        <v>100473</v>
      </c>
      <c r="I2115" t="str">
        <f>HYPERLINK("bbg://screens/bbls%20DD%20X1Q6L2NT3L82","BBLS DD X1Q6L2NT3L82")</f>
        <v>BBLS DD X1Q6L2NT3L82</v>
      </c>
    </row>
    <row r="2116" spans="1:9" x14ac:dyDescent="0.25">
      <c r="A2116" t="s">
        <v>9859</v>
      </c>
      <c r="B2116" t="s">
        <v>9853</v>
      </c>
      <c r="C2116" t="s">
        <v>608</v>
      </c>
      <c r="F2116" t="s">
        <v>9860</v>
      </c>
      <c r="G2116" t="s">
        <v>9861</v>
      </c>
      <c r="H2116">
        <v>1757446</v>
      </c>
      <c r="I2116" t="str">
        <f>HYPERLINK("bbg://screens/bbls%20DD%20X1Q6L2NNMOO2","BBLS DD X1Q6L2NNMOO2")</f>
        <v>BBLS DD X1Q6L2NNMOO2</v>
      </c>
    </row>
    <row r="2117" spans="1:9" x14ac:dyDescent="0.25">
      <c r="A2117" t="s">
        <v>9862</v>
      </c>
      <c r="B2117" t="s">
        <v>9863</v>
      </c>
      <c r="C2117" t="s">
        <v>9864</v>
      </c>
      <c r="D2117" t="s">
        <v>8526</v>
      </c>
      <c r="E2117" t="s">
        <v>9865</v>
      </c>
      <c r="F2117" t="s">
        <v>9866</v>
      </c>
      <c r="G2117" t="s">
        <v>9867</v>
      </c>
      <c r="H2117">
        <v>15409250</v>
      </c>
      <c r="I2117" t="str">
        <f>HYPERLINK("bbg://screens/bbls%20DD%20X1Q6L2NG8E82","BBLS DD X1Q6L2NG8E82")</f>
        <v>BBLS DD X1Q6L2NG8E82</v>
      </c>
    </row>
    <row r="2118" spans="1:9" x14ac:dyDescent="0.25">
      <c r="A2118" t="s">
        <v>9868</v>
      </c>
      <c r="B2118" t="s">
        <v>9869</v>
      </c>
      <c r="C2118" t="s">
        <v>26</v>
      </c>
      <c r="D2118" t="s">
        <v>8443</v>
      </c>
      <c r="E2118" t="s">
        <v>9870</v>
      </c>
      <c r="F2118" t="s">
        <v>9871</v>
      </c>
      <c r="G2118" t="s">
        <v>9872</v>
      </c>
      <c r="H2118">
        <v>15404722</v>
      </c>
      <c r="I2118" t="str">
        <f>HYPERLINK("bbg://screens/bbls%20DD%20X1Q6L2ND2LO2","BBLS DD X1Q6L2ND2LO2")</f>
        <v>BBLS DD X1Q6L2ND2LO2</v>
      </c>
    </row>
    <row r="2119" spans="1:9" x14ac:dyDescent="0.25">
      <c r="A2119" t="s">
        <v>9873</v>
      </c>
      <c r="B2119" t="s">
        <v>9874</v>
      </c>
      <c r="C2119" t="s">
        <v>177</v>
      </c>
      <c r="E2119" t="s">
        <v>9875</v>
      </c>
      <c r="F2119" t="s">
        <v>9876</v>
      </c>
      <c r="G2119" t="s">
        <v>9877</v>
      </c>
      <c r="H2119">
        <v>173406</v>
      </c>
      <c r="I2119" t="str">
        <f>HYPERLINK("bbg://screens/bbls%20DD%20X1Q6L2MTV5O2","BBLS DD X1Q6L2MTV5O2")</f>
        <v>BBLS DD X1Q6L2MTV5O2</v>
      </c>
    </row>
    <row r="2120" spans="1:9" x14ac:dyDescent="0.25">
      <c r="A2120" t="s">
        <v>9878</v>
      </c>
      <c r="B2120" t="s">
        <v>9879</v>
      </c>
      <c r="C2120" t="s">
        <v>9672</v>
      </c>
      <c r="E2120" t="s">
        <v>9880</v>
      </c>
      <c r="F2120" t="s">
        <v>3493</v>
      </c>
      <c r="G2120" t="s">
        <v>9881</v>
      </c>
      <c r="H2120">
        <v>1448126</v>
      </c>
      <c r="I2120" t="str">
        <f>HYPERLINK("bbg://screens/bbls%20DD%20X1Q6L2M9RNO2","BBLS DD X1Q6L2M9RNO2")</f>
        <v>BBLS DD X1Q6L2M9RNO2</v>
      </c>
    </row>
    <row r="2121" spans="1:9" x14ac:dyDescent="0.25">
      <c r="A2121" t="s">
        <v>9882</v>
      </c>
      <c r="B2121" t="s">
        <v>9883</v>
      </c>
      <c r="C2121" t="s">
        <v>383</v>
      </c>
      <c r="E2121" t="s">
        <v>7661</v>
      </c>
      <c r="F2121" t="s">
        <v>9884</v>
      </c>
      <c r="G2121" t="s">
        <v>9885</v>
      </c>
      <c r="H2121">
        <v>15355163</v>
      </c>
      <c r="I2121" t="str">
        <f>HYPERLINK("bbg://screens/bbls%20DD%20X1Q6L2LS3182","BBLS DD X1Q6L2LS3182")</f>
        <v>BBLS DD X1Q6L2LS3182</v>
      </c>
    </row>
    <row r="2122" spans="1:9" x14ac:dyDescent="0.25">
      <c r="A2122" t="s">
        <v>9886</v>
      </c>
      <c r="B2122" t="s">
        <v>9887</v>
      </c>
      <c r="C2122" t="s">
        <v>1773</v>
      </c>
      <c r="D2122" t="s">
        <v>9565</v>
      </c>
      <c r="E2122" t="s">
        <v>9888</v>
      </c>
      <c r="F2122" t="s">
        <v>9889</v>
      </c>
      <c r="G2122" t="s">
        <v>9890</v>
      </c>
      <c r="H2122">
        <v>11737250</v>
      </c>
      <c r="I2122" t="str">
        <f>HYPERLINK("bbg://screens/bbls%20DD%20X1Q6L2E61GO2","BBLS DD X1Q6L2E61GO2")</f>
        <v>BBLS DD X1Q6L2E61GO2</v>
      </c>
    </row>
    <row r="2123" spans="1:9" x14ac:dyDescent="0.25">
      <c r="A2123" t="s">
        <v>9891</v>
      </c>
      <c r="B2123" t="s">
        <v>9892</v>
      </c>
      <c r="C2123" t="s">
        <v>1120</v>
      </c>
      <c r="E2123" t="s">
        <v>9893</v>
      </c>
      <c r="F2123" t="s">
        <v>9894</v>
      </c>
      <c r="G2123" t="s">
        <v>9895</v>
      </c>
      <c r="H2123">
        <v>8258282</v>
      </c>
      <c r="I2123" t="str">
        <f>HYPERLINK("bbg://screens/bbls%20DD%20X1Q6L2MPSDO2","BBLS DD X1Q6L2MPSDO2")</f>
        <v>BBLS DD X1Q6L2MPSDO2</v>
      </c>
    </row>
    <row r="2124" spans="1:9" x14ac:dyDescent="0.25">
      <c r="A2124" t="s">
        <v>9896</v>
      </c>
      <c r="B2124" t="s">
        <v>9892</v>
      </c>
      <c r="C2124" t="s">
        <v>15</v>
      </c>
      <c r="E2124" t="s">
        <v>9897</v>
      </c>
      <c r="F2124" t="s">
        <v>9898</v>
      </c>
      <c r="G2124" t="s">
        <v>9899</v>
      </c>
      <c r="H2124">
        <v>15346083</v>
      </c>
      <c r="I2124" t="str">
        <f>HYPERLINK("bbg://screens/bbls%20DD%20X1Q6L2DK82O2","BBLS DD X1Q6L2DK82O2")</f>
        <v>BBLS DD X1Q6L2DK82O2</v>
      </c>
    </row>
    <row r="2125" spans="1:9" x14ac:dyDescent="0.25">
      <c r="A2125" t="s">
        <v>9900</v>
      </c>
      <c r="B2125" t="s">
        <v>9901</v>
      </c>
      <c r="C2125" t="s">
        <v>4279</v>
      </c>
      <c r="D2125" t="s">
        <v>7781</v>
      </c>
      <c r="E2125" t="s">
        <v>9902</v>
      </c>
      <c r="F2125" t="s">
        <v>9903</v>
      </c>
      <c r="G2125" t="s">
        <v>9904</v>
      </c>
      <c r="H2125">
        <v>100334</v>
      </c>
      <c r="I2125" t="str">
        <f>HYPERLINK("bbg://screens/bbls%20DD%20X1Q6L2CU3QO2","BBLS DD X1Q6L2CU3QO2")</f>
        <v>BBLS DD X1Q6L2CU3QO2</v>
      </c>
    </row>
    <row r="2126" spans="1:9" x14ac:dyDescent="0.25">
      <c r="A2126" t="s">
        <v>9905</v>
      </c>
      <c r="B2126" t="s">
        <v>9901</v>
      </c>
      <c r="C2126" t="s">
        <v>2185</v>
      </c>
      <c r="D2126" t="s">
        <v>9906</v>
      </c>
      <c r="E2126" t="s">
        <v>9907</v>
      </c>
      <c r="F2126" t="s">
        <v>9908</v>
      </c>
      <c r="G2126" t="s">
        <v>9909</v>
      </c>
      <c r="H2126">
        <v>1750030</v>
      </c>
      <c r="I2126" t="str">
        <f>HYPERLINK("bbg://screens/bbls%20DD%20X1Q6L2D67UO2","BBLS DD X1Q6L2D67UO2")</f>
        <v>BBLS DD X1Q6L2D67UO2</v>
      </c>
    </row>
    <row r="2127" spans="1:9" x14ac:dyDescent="0.25">
      <c r="A2127" t="s">
        <v>9910</v>
      </c>
      <c r="B2127" t="s">
        <v>9901</v>
      </c>
      <c r="C2127" t="s">
        <v>9911</v>
      </c>
      <c r="D2127" t="s">
        <v>7739</v>
      </c>
      <c r="E2127" t="s">
        <v>1608</v>
      </c>
      <c r="F2127" t="s">
        <v>9912</v>
      </c>
      <c r="G2127" t="s">
        <v>9913</v>
      </c>
      <c r="H2127">
        <v>9461797</v>
      </c>
      <c r="I2127" t="str">
        <f>HYPERLINK("bbg://screens/bbls%20DD%20X1Q6L2D22C82","BBLS DD X1Q6L2D22C82")</f>
        <v>BBLS DD X1Q6L2D22C82</v>
      </c>
    </row>
    <row r="2128" spans="1:9" x14ac:dyDescent="0.25">
      <c r="A2128" t="s">
        <v>9914</v>
      </c>
      <c r="B2128" t="s">
        <v>9901</v>
      </c>
      <c r="C2128" t="s">
        <v>211</v>
      </c>
      <c r="D2128" t="s">
        <v>8879</v>
      </c>
      <c r="E2128" t="s">
        <v>9915</v>
      </c>
      <c r="F2128" t="s">
        <v>9916</v>
      </c>
      <c r="G2128" t="s">
        <v>9917</v>
      </c>
      <c r="H2128">
        <v>15340366</v>
      </c>
      <c r="I2128" t="str">
        <f>HYPERLINK("bbg://screens/bbls%20DD%20X1Q6L2D62F82","BBLS DD X1Q6L2D62F82")</f>
        <v>BBLS DD X1Q6L2D62F82</v>
      </c>
    </row>
    <row r="2129" spans="1:9" x14ac:dyDescent="0.25">
      <c r="A2129" t="s">
        <v>9918</v>
      </c>
      <c r="B2129" t="s">
        <v>9901</v>
      </c>
      <c r="C2129" t="s">
        <v>192</v>
      </c>
      <c r="E2129" t="s">
        <v>9919</v>
      </c>
      <c r="F2129" t="s">
        <v>9920</v>
      </c>
      <c r="G2129" t="s">
        <v>9921</v>
      </c>
      <c r="H2129">
        <v>1172884</v>
      </c>
      <c r="I2129" t="str">
        <f>HYPERLINK("bbg://screens/bbls%20DD%20X1Q6L2D68J82","BBLS DD X1Q6L2D68J82")</f>
        <v>BBLS DD X1Q6L2D68J82</v>
      </c>
    </row>
    <row r="2130" spans="1:9" x14ac:dyDescent="0.25">
      <c r="A2130" t="s">
        <v>9922</v>
      </c>
      <c r="B2130" t="s">
        <v>9901</v>
      </c>
      <c r="C2130" t="s">
        <v>102</v>
      </c>
      <c r="E2130" t="s">
        <v>9923</v>
      </c>
      <c r="F2130" t="s">
        <v>9924</v>
      </c>
      <c r="G2130" t="s">
        <v>9925</v>
      </c>
      <c r="H2130">
        <v>15340410</v>
      </c>
      <c r="I2130" t="str">
        <f>HYPERLINK("bbg://screens/bbls%20DD%20X1Q6L2D6KM82","BBLS DD X1Q6L2D6KM82")</f>
        <v>BBLS DD X1Q6L2D6KM82</v>
      </c>
    </row>
    <row r="2131" spans="1:9" x14ac:dyDescent="0.25">
      <c r="A2131" t="s">
        <v>9926</v>
      </c>
      <c r="B2131" t="s">
        <v>9927</v>
      </c>
      <c r="C2131" t="s">
        <v>250</v>
      </c>
      <c r="E2131" t="s">
        <v>9832</v>
      </c>
      <c r="F2131" t="s">
        <v>9928</v>
      </c>
      <c r="G2131" t="s">
        <v>9929</v>
      </c>
      <c r="H2131">
        <v>104423</v>
      </c>
      <c r="I2131" t="str">
        <f>HYPERLINK("bbg://screens/bbls%20DD%20X1Q6L2CF3QO2","BBLS DD X1Q6L2CF3QO2")</f>
        <v>BBLS DD X1Q6L2CF3QO2</v>
      </c>
    </row>
    <row r="2132" spans="1:9" x14ac:dyDescent="0.25">
      <c r="A2132" t="s">
        <v>9930</v>
      </c>
      <c r="B2132" t="s">
        <v>9931</v>
      </c>
      <c r="C2132" t="s">
        <v>4826</v>
      </c>
      <c r="D2132" t="s">
        <v>7659</v>
      </c>
      <c r="E2132" t="s">
        <v>9932</v>
      </c>
      <c r="F2132" t="s">
        <v>9933</v>
      </c>
      <c r="G2132" t="s">
        <v>9934</v>
      </c>
      <c r="H2132">
        <v>9552798</v>
      </c>
      <c r="I2132" t="str">
        <f>HYPERLINK("bbg://screens/bbls%20DD%20X1Q6L2CA8UO2","BBLS DD X1Q6L2CA8UO2")</f>
        <v>BBLS DD X1Q6L2CA8UO2</v>
      </c>
    </row>
    <row r="2133" spans="1:9" x14ac:dyDescent="0.25">
      <c r="A2133" t="s">
        <v>9935</v>
      </c>
      <c r="B2133" t="s">
        <v>9931</v>
      </c>
      <c r="C2133" t="s">
        <v>7121</v>
      </c>
      <c r="E2133" t="s">
        <v>9936</v>
      </c>
      <c r="F2133" t="s">
        <v>9937</v>
      </c>
      <c r="G2133" t="s">
        <v>9938</v>
      </c>
      <c r="H2133">
        <v>15332297</v>
      </c>
      <c r="I2133" t="str">
        <f>HYPERLINK("bbg://screens/bbls%20DD%20X1Q6L2CA8AO2","BBLS DD X1Q6L2CA8AO2")</f>
        <v>BBLS DD X1Q6L2CA8AO2</v>
      </c>
    </row>
    <row r="2134" spans="1:9" x14ac:dyDescent="0.25">
      <c r="A2134" t="s">
        <v>9939</v>
      </c>
      <c r="B2134" t="s">
        <v>9940</v>
      </c>
      <c r="C2134" t="s">
        <v>1206</v>
      </c>
      <c r="D2134" t="s">
        <v>9941</v>
      </c>
      <c r="E2134" t="s">
        <v>9942</v>
      </c>
      <c r="F2134" t="s">
        <v>9943</v>
      </c>
      <c r="G2134" t="s">
        <v>9944</v>
      </c>
      <c r="H2134">
        <v>15304199</v>
      </c>
      <c r="I2134" t="str">
        <f>HYPERLINK("bbg://screens/bbls%20DD%20X1Q6L27VAB82","BBLS DD X1Q6L27VAB82")</f>
        <v>BBLS DD X1Q6L27VAB82</v>
      </c>
    </row>
    <row r="2135" spans="1:9" x14ac:dyDescent="0.25">
      <c r="A2135" t="s">
        <v>9945</v>
      </c>
      <c r="B2135" t="s">
        <v>9946</v>
      </c>
      <c r="C2135" t="s">
        <v>4288</v>
      </c>
      <c r="E2135" t="s">
        <v>9947</v>
      </c>
      <c r="F2135" t="s">
        <v>9948</v>
      </c>
      <c r="G2135" t="s">
        <v>9949</v>
      </c>
      <c r="H2135">
        <v>348354</v>
      </c>
      <c r="I2135" t="str">
        <f>HYPERLINK("bbg://screens/bbls%20DD%20X1Q6L27CKU82","BBLS DD X1Q6L27CKU82")</f>
        <v>BBLS DD X1Q6L27CKU82</v>
      </c>
    </row>
    <row r="2136" spans="1:9" x14ac:dyDescent="0.25">
      <c r="A2136" t="s">
        <v>9950</v>
      </c>
      <c r="B2136" t="s">
        <v>9946</v>
      </c>
      <c r="C2136" t="s">
        <v>15</v>
      </c>
      <c r="E2136" t="s">
        <v>9951</v>
      </c>
      <c r="F2136" t="s">
        <v>9952</v>
      </c>
      <c r="G2136" t="s">
        <v>9953</v>
      </c>
      <c r="H2136">
        <v>15316803</v>
      </c>
      <c r="I2136" t="str">
        <f>HYPERLINK("bbg://screens/bbls%20DD%20X1Q6L43KENO2","BBLS DD X1Q6L43KENO2")</f>
        <v>BBLS DD X1Q6L43KENO2</v>
      </c>
    </row>
    <row r="2137" spans="1:9" x14ac:dyDescent="0.25">
      <c r="A2137" t="s">
        <v>9954</v>
      </c>
      <c r="B2137" t="s">
        <v>9946</v>
      </c>
      <c r="C2137" t="s">
        <v>9955</v>
      </c>
      <c r="D2137" t="s">
        <v>8672</v>
      </c>
      <c r="E2137" t="s">
        <v>7774</v>
      </c>
      <c r="F2137" t="s">
        <v>1331</v>
      </c>
      <c r="G2137" t="s">
        <v>9956</v>
      </c>
      <c r="H2137">
        <v>8276598</v>
      </c>
      <c r="I2137" t="str">
        <f>HYPERLINK("bbg://screens/bbls%20DD%20X1Q6L27EGIO2","BBLS DD X1Q6L27EGIO2")</f>
        <v>BBLS DD X1Q6L27EGIO2</v>
      </c>
    </row>
    <row r="2138" spans="1:9" x14ac:dyDescent="0.25">
      <c r="A2138" t="s">
        <v>9957</v>
      </c>
      <c r="B2138" t="s">
        <v>9958</v>
      </c>
      <c r="C2138" t="s">
        <v>6974</v>
      </c>
      <c r="E2138" t="s">
        <v>9959</v>
      </c>
      <c r="F2138" t="s">
        <v>9960</v>
      </c>
      <c r="G2138" t="s">
        <v>9961</v>
      </c>
      <c r="H2138">
        <v>7708935</v>
      </c>
      <c r="I2138" t="str">
        <f>HYPERLINK("bbg://screens/bbls%20DD%20X1Q6L25O6N82","BBLS DD X1Q6L25O6N82")</f>
        <v>BBLS DD X1Q6L25O6N82</v>
      </c>
    </row>
    <row r="2139" spans="1:9" x14ac:dyDescent="0.25">
      <c r="A2139" t="s">
        <v>9962</v>
      </c>
      <c r="B2139" t="s">
        <v>9958</v>
      </c>
      <c r="C2139" t="s">
        <v>3908</v>
      </c>
      <c r="E2139" t="s">
        <v>4140</v>
      </c>
      <c r="F2139" t="s">
        <v>2415</v>
      </c>
      <c r="G2139" t="s">
        <v>9963</v>
      </c>
      <c r="H2139">
        <v>8429910</v>
      </c>
      <c r="I2139" t="str">
        <f>HYPERLINK("bbg://screens/bbls%20DD%20X1Q6L25P9F82","BBLS DD X1Q6L25P9F82")</f>
        <v>BBLS DD X1Q6L25P9F82</v>
      </c>
    </row>
    <row r="2140" spans="1:9" x14ac:dyDescent="0.25">
      <c r="A2140" t="s">
        <v>9964</v>
      </c>
      <c r="B2140" t="s">
        <v>9965</v>
      </c>
      <c r="C2140" t="s">
        <v>145</v>
      </c>
      <c r="E2140" t="s">
        <v>9966</v>
      </c>
      <c r="F2140" t="s">
        <v>9967</v>
      </c>
      <c r="G2140" t="s">
        <v>9968</v>
      </c>
      <c r="H2140">
        <v>1185445</v>
      </c>
      <c r="I2140" t="str">
        <f>HYPERLINK("bbg://screens/bbls%20DD%20X1Q6L1QK5UO2","BBLS DD X1Q6L1QK5UO2")</f>
        <v>BBLS DD X1Q6L1QK5UO2</v>
      </c>
    </row>
    <row r="2141" spans="1:9" x14ac:dyDescent="0.25">
      <c r="A2141" t="s">
        <v>9969</v>
      </c>
      <c r="B2141" t="s">
        <v>9970</v>
      </c>
      <c r="C2141" t="s">
        <v>379</v>
      </c>
      <c r="E2141" t="s">
        <v>855</v>
      </c>
      <c r="F2141" t="s">
        <v>9971</v>
      </c>
      <c r="G2141" t="s">
        <v>9972</v>
      </c>
      <c r="H2141">
        <v>15307968</v>
      </c>
      <c r="I2141" t="str">
        <f>HYPERLINK("bbg://screens/bbls%20DD%20X1Q6L1L4I3O2","BBLS DD X1Q6L1L4I3O2")</f>
        <v>BBLS DD X1Q6L1L4I3O2</v>
      </c>
    </row>
    <row r="2142" spans="1:9" x14ac:dyDescent="0.25">
      <c r="A2142" t="s">
        <v>9973</v>
      </c>
      <c r="B2142" t="s">
        <v>9974</v>
      </c>
      <c r="C2142" t="s">
        <v>423</v>
      </c>
      <c r="E2142" t="s">
        <v>9975</v>
      </c>
      <c r="F2142" t="s">
        <v>9975</v>
      </c>
      <c r="G2142" t="s">
        <v>9976</v>
      </c>
      <c r="H2142">
        <v>11702172</v>
      </c>
      <c r="I2142" t="str">
        <f>HYPERLINK("bbg://screens/bbls%20DD%20X1Q6L1JEIJO2","BBLS DD X1Q6L1JEIJO2")</f>
        <v>BBLS DD X1Q6L1JEIJO2</v>
      </c>
    </row>
    <row r="2143" spans="1:9" x14ac:dyDescent="0.25">
      <c r="A2143" t="s">
        <v>9977</v>
      </c>
      <c r="B2143" t="s">
        <v>9974</v>
      </c>
      <c r="C2143" t="s">
        <v>511</v>
      </c>
      <c r="D2143" t="s">
        <v>9978</v>
      </c>
      <c r="E2143" t="s">
        <v>9979</v>
      </c>
      <c r="F2143" t="s">
        <v>9980</v>
      </c>
      <c r="G2143" t="s">
        <v>9981</v>
      </c>
      <c r="H2143">
        <v>7866010</v>
      </c>
      <c r="I2143" t="str">
        <f>HYPERLINK("bbg://screens/bbls%20DD%20X1Q6L1JBME82","BBLS DD X1Q6L1JBME82")</f>
        <v>BBLS DD X1Q6L1JBME82</v>
      </c>
    </row>
    <row r="2144" spans="1:9" x14ac:dyDescent="0.25">
      <c r="A2144" t="s">
        <v>9982</v>
      </c>
      <c r="B2144" t="s">
        <v>9983</v>
      </c>
      <c r="C2144" t="s">
        <v>2802</v>
      </c>
      <c r="D2144" t="s">
        <v>8443</v>
      </c>
      <c r="E2144" t="s">
        <v>9984</v>
      </c>
      <c r="F2144" t="s">
        <v>5029</v>
      </c>
      <c r="G2144" t="s">
        <v>9985</v>
      </c>
      <c r="H2144">
        <v>15284066</v>
      </c>
      <c r="I2144" t="str">
        <f>HYPERLINK("bbg://screens/bbls%20DD%20X1Q6L1IVEAO2","BBLS DD X1Q6L1IVEAO2")</f>
        <v>BBLS DD X1Q6L1IVEAO2</v>
      </c>
    </row>
    <row r="2145" spans="1:9" x14ac:dyDescent="0.25">
      <c r="A2145" t="s">
        <v>9986</v>
      </c>
      <c r="B2145" t="s">
        <v>9983</v>
      </c>
      <c r="C2145" t="s">
        <v>4386</v>
      </c>
      <c r="E2145" t="s">
        <v>9987</v>
      </c>
      <c r="F2145" t="s">
        <v>9988</v>
      </c>
      <c r="G2145" t="s">
        <v>9989</v>
      </c>
      <c r="H2145">
        <v>105426</v>
      </c>
      <c r="I2145" t="str">
        <f>HYPERLINK("bbg://screens/bbls%20DD%20X1Q6L1IT3M82","BBLS DD X1Q6L1IT3M82")</f>
        <v>BBLS DD X1Q6L1IT3M82</v>
      </c>
    </row>
    <row r="2146" spans="1:9" x14ac:dyDescent="0.25">
      <c r="A2146" t="s">
        <v>9990</v>
      </c>
      <c r="B2146" t="s">
        <v>9991</v>
      </c>
      <c r="C2146" t="s">
        <v>217</v>
      </c>
      <c r="E2146" t="s">
        <v>6976</v>
      </c>
      <c r="F2146" t="s">
        <v>7032</v>
      </c>
      <c r="G2146" t="s">
        <v>9992</v>
      </c>
      <c r="H2146">
        <v>181756</v>
      </c>
      <c r="I2146" t="str">
        <f>HYPERLINK("bbg://screens/bbls%20DD%20X1Q6L1IR1S82","BBLS DD X1Q6L1IR1S82")</f>
        <v>BBLS DD X1Q6L1IR1S82</v>
      </c>
    </row>
    <row r="2147" spans="1:9" x14ac:dyDescent="0.25">
      <c r="A2147" t="s">
        <v>9993</v>
      </c>
      <c r="B2147" t="s">
        <v>9994</v>
      </c>
      <c r="C2147" t="s">
        <v>1308</v>
      </c>
      <c r="E2147" t="s">
        <v>9995</v>
      </c>
      <c r="F2147" t="s">
        <v>9996</v>
      </c>
      <c r="G2147" t="s">
        <v>9997</v>
      </c>
      <c r="H2147">
        <v>9630606</v>
      </c>
      <c r="I2147" t="str">
        <f>HYPERLINK("bbg://screens/bbls%20DD%20X1Q6L1I8ID82","BBLS DD X1Q6L1I8ID82")</f>
        <v>BBLS DD X1Q6L1I8ID82</v>
      </c>
    </row>
    <row r="2148" spans="1:9" x14ac:dyDescent="0.25">
      <c r="A2148" t="s">
        <v>9998</v>
      </c>
      <c r="B2148" t="s">
        <v>9999</v>
      </c>
      <c r="C2148" t="s">
        <v>18</v>
      </c>
      <c r="D2148" t="s">
        <v>10000</v>
      </c>
      <c r="F2148" t="s">
        <v>10001</v>
      </c>
      <c r="G2148" t="s">
        <v>10002</v>
      </c>
      <c r="H2148">
        <v>15275298</v>
      </c>
      <c r="I2148" t="str">
        <f>HYPERLINK("bbg://screens/bbls%20DD%20X1Q6L1HSIQ82","BBLS DD X1Q6L1HSIQ82")</f>
        <v>BBLS DD X1Q6L1HSIQ82</v>
      </c>
    </row>
    <row r="2149" spans="1:9" x14ac:dyDescent="0.25">
      <c r="A2149" t="s">
        <v>10003</v>
      </c>
      <c r="B2149" t="s">
        <v>10004</v>
      </c>
      <c r="C2149" t="s">
        <v>10005</v>
      </c>
      <c r="D2149" t="s">
        <v>10006</v>
      </c>
      <c r="E2149" t="s">
        <v>10007</v>
      </c>
      <c r="F2149" t="s">
        <v>10008</v>
      </c>
      <c r="G2149" t="s">
        <v>10009</v>
      </c>
      <c r="H2149">
        <v>942344</v>
      </c>
      <c r="I2149" t="str">
        <f>HYPERLINK("bbg://screens/bbls%20DD%20X1Q6L1HM35O2","BBLS DD X1Q6L1HM35O2")</f>
        <v>BBLS DD X1Q6L1HM35O2</v>
      </c>
    </row>
    <row r="2150" spans="1:9" x14ac:dyDescent="0.25">
      <c r="A2150" t="s">
        <v>10010</v>
      </c>
      <c r="B2150" t="s">
        <v>10011</v>
      </c>
      <c r="C2150" t="s">
        <v>2802</v>
      </c>
      <c r="E2150" t="s">
        <v>10012</v>
      </c>
      <c r="F2150" t="s">
        <v>10013</v>
      </c>
      <c r="G2150" t="s">
        <v>10014</v>
      </c>
      <c r="H2150">
        <v>10570895</v>
      </c>
      <c r="I2150" t="str">
        <f>HYPERLINK("bbg://screens/bbls%20DD%20X1Q6L1HG1PO2","BBLS DD X1Q6L1HG1PO2")</f>
        <v>BBLS DD X1Q6L1HG1PO2</v>
      </c>
    </row>
    <row r="2151" spans="1:9" x14ac:dyDescent="0.25">
      <c r="A2151" t="s">
        <v>10015</v>
      </c>
      <c r="B2151" t="s">
        <v>10011</v>
      </c>
      <c r="C2151" t="s">
        <v>3379</v>
      </c>
      <c r="D2151" t="s">
        <v>10016</v>
      </c>
      <c r="E2151" t="s">
        <v>10017</v>
      </c>
      <c r="F2151" t="s">
        <v>10018</v>
      </c>
      <c r="G2151" t="s">
        <v>10019</v>
      </c>
      <c r="H2151">
        <v>44408174</v>
      </c>
      <c r="I2151" t="str">
        <f>HYPERLINK("bbg://screens/bbls%20DD%20X1Q6L1HG6EO2","BBLS DD X1Q6L1HG6EO2")</f>
        <v>BBLS DD X1Q6L1HG6EO2</v>
      </c>
    </row>
    <row r="2152" spans="1:9" x14ac:dyDescent="0.25">
      <c r="A2152" t="s">
        <v>10020</v>
      </c>
      <c r="B2152" t="s">
        <v>10011</v>
      </c>
      <c r="C2152" t="s">
        <v>10021</v>
      </c>
      <c r="D2152" t="s">
        <v>10022</v>
      </c>
      <c r="E2152" t="s">
        <v>10012</v>
      </c>
      <c r="F2152" t="s">
        <v>10013</v>
      </c>
      <c r="G2152" t="s">
        <v>10023</v>
      </c>
      <c r="H2152">
        <v>25213229</v>
      </c>
      <c r="I2152" t="str">
        <f>HYPERLINK("bbg://screens/bbls%20DD%20X1Q6L1HG1PO2","BBLS DD X1Q6L1HG1PO2")</f>
        <v>BBLS DD X1Q6L1HG1PO2</v>
      </c>
    </row>
    <row r="2153" spans="1:9" x14ac:dyDescent="0.25">
      <c r="A2153" t="s">
        <v>10024</v>
      </c>
      <c r="B2153" t="s">
        <v>10025</v>
      </c>
      <c r="C2153" t="s">
        <v>102</v>
      </c>
      <c r="D2153" t="s">
        <v>5017</v>
      </c>
      <c r="E2153" t="s">
        <v>10026</v>
      </c>
      <c r="F2153" t="s">
        <v>1540</v>
      </c>
      <c r="G2153" t="s">
        <v>10027</v>
      </c>
      <c r="H2153">
        <v>15263198</v>
      </c>
      <c r="I2153" t="str">
        <f>HYPERLINK("bbg://screens/bbls%20DD%20X1Q6L1H695O2","BBLS DD X1Q6L1H695O2")</f>
        <v>BBLS DD X1Q6L1H695O2</v>
      </c>
    </row>
    <row r="2154" spans="1:9" x14ac:dyDescent="0.25">
      <c r="A2154" t="s">
        <v>10028</v>
      </c>
      <c r="B2154" t="s">
        <v>10029</v>
      </c>
      <c r="C2154" t="s">
        <v>1120</v>
      </c>
      <c r="E2154" t="s">
        <v>10030</v>
      </c>
      <c r="F2154" t="s">
        <v>10031</v>
      </c>
      <c r="G2154" t="s">
        <v>10032</v>
      </c>
      <c r="H2154">
        <v>1176586</v>
      </c>
      <c r="I2154" t="str">
        <f>HYPERLINK("bbg://screens/bbls%20DD%20X1Q6LNDAGQ82","BBLS DD X1Q6LNDAGQ82")</f>
        <v>BBLS DD X1Q6LNDAGQ82</v>
      </c>
    </row>
    <row r="2155" spans="1:9" x14ac:dyDescent="0.25">
      <c r="A2155" t="s">
        <v>10033</v>
      </c>
      <c r="B2155" t="s">
        <v>10034</v>
      </c>
      <c r="C2155" t="s">
        <v>161</v>
      </c>
      <c r="E2155" t="s">
        <v>10035</v>
      </c>
      <c r="F2155" t="s">
        <v>10036</v>
      </c>
      <c r="G2155" t="s">
        <v>10037</v>
      </c>
      <c r="H2155">
        <v>15248078</v>
      </c>
      <c r="I2155" t="str">
        <f>HYPERLINK("bbg://screens/bbls%20DD%20X1Q6L1FI5282","BBLS DD X1Q6L1FI5282")</f>
        <v>BBLS DD X1Q6L1FI5282</v>
      </c>
    </row>
    <row r="2156" spans="1:9" x14ac:dyDescent="0.25">
      <c r="A2156" t="s">
        <v>10038</v>
      </c>
      <c r="B2156" t="s">
        <v>10039</v>
      </c>
      <c r="C2156" t="s">
        <v>1296</v>
      </c>
      <c r="D2156" t="s">
        <v>8798</v>
      </c>
      <c r="E2156" t="s">
        <v>10040</v>
      </c>
      <c r="F2156" t="s">
        <v>10041</v>
      </c>
      <c r="G2156" t="s">
        <v>10042</v>
      </c>
      <c r="H2156">
        <v>15242745</v>
      </c>
      <c r="I2156" t="str">
        <f>HYPERLINK("bbg://screens/bbls%20DD%20X1Q6L1FB1EO2","BBLS DD X1Q6L1FB1EO2")</f>
        <v>BBLS DD X1Q6L1FB1EO2</v>
      </c>
    </row>
    <row r="2157" spans="1:9" x14ac:dyDescent="0.25">
      <c r="A2157" t="s">
        <v>10043</v>
      </c>
      <c r="B2157" t="s">
        <v>10039</v>
      </c>
      <c r="C2157" t="s">
        <v>1041</v>
      </c>
      <c r="D2157" t="s">
        <v>10044</v>
      </c>
      <c r="E2157" t="s">
        <v>2315</v>
      </c>
      <c r="F2157" t="s">
        <v>10045</v>
      </c>
      <c r="G2157" t="s">
        <v>10046</v>
      </c>
      <c r="H2157">
        <v>7693062</v>
      </c>
      <c r="I2157" t="str">
        <f>HYPERLINK("bbg://screens/bbls%20DD%20X1Q6L1F9U382","BBLS DD X1Q6L1F9U382")</f>
        <v>BBLS DD X1Q6L1F9U382</v>
      </c>
    </row>
    <row r="2158" spans="1:9" x14ac:dyDescent="0.25">
      <c r="A2158" t="s">
        <v>10047</v>
      </c>
      <c r="B2158" t="s">
        <v>10039</v>
      </c>
      <c r="C2158" t="s">
        <v>124</v>
      </c>
      <c r="E2158" t="s">
        <v>10048</v>
      </c>
      <c r="F2158" t="s">
        <v>10049</v>
      </c>
      <c r="G2158" t="s">
        <v>10050</v>
      </c>
      <c r="H2158">
        <v>385328</v>
      </c>
      <c r="I2158" t="str">
        <f>HYPERLINK("bbg://screens/bbls%20DD%20X1Q6L1FAOR82","BBLS DD X1Q6L1FAOR82")</f>
        <v>BBLS DD X1Q6L1FAOR82</v>
      </c>
    </row>
    <row r="2159" spans="1:9" x14ac:dyDescent="0.25">
      <c r="A2159" t="s">
        <v>10051</v>
      </c>
      <c r="B2159" t="s">
        <v>10052</v>
      </c>
      <c r="C2159" t="s">
        <v>169</v>
      </c>
      <c r="E2159" t="s">
        <v>10053</v>
      </c>
      <c r="F2159" t="s">
        <v>10054</v>
      </c>
      <c r="G2159" t="s">
        <v>10055</v>
      </c>
      <c r="H2159">
        <v>15240012</v>
      </c>
      <c r="I2159" t="str">
        <f>HYPERLINK("bbg://screens/bbls%20DD%20X1Q6L1F7TG82","BBLS DD X1Q6L1F7TG82")</f>
        <v>BBLS DD X1Q6L1F7TG82</v>
      </c>
    </row>
    <row r="2160" spans="1:9" x14ac:dyDescent="0.25">
      <c r="A2160" t="s">
        <v>10056</v>
      </c>
      <c r="B2160" t="s">
        <v>10057</v>
      </c>
      <c r="C2160" t="s">
        <v>453</v>
      </c>
      <c r="D2160" t="s">
        <v>9426</v>
      </c>
      <c r="E2160">
        <v>99.2</v>
      </c>
      <c r="F2160" t="s">
        <v>10058</v>
      </c>
      <c r="G2160" t="s">
        <v>10059</v>
      </c>
      <c r="H2160">
        <v>15238550</v>
      </c>
      <c r="I2160" t="str">
        <f>HYPERLINK("bbg://screens/bbls%20DD%20X1Q6L1ERMF82","BBLS DD X1Q6L1ERMF82")</f>
        <v>BBLS DD X1Q6L1ERMF82</v>
      </c>
    </row>
    <row r="2161" spans="1:9" x14ac:dyDescent="0.25">
      <c r="A2161" t="s">
        <v>10060</v>
      </c>
      <c r="B2161" t="s">
        <v>10057</v>
      </c>
      <c r="C2161" t="s">
        <v>1864</v>
      </c>
      <c r="E2161" t="s">
        <v>10061</v>
      </c>
      <c r="F2161" t="s">
        <v>10062</v>
      </c>
      <c r="G2161" t="s">
        <v>10063</v>
      </c>
      <c r="H2161">
        <v>15239968</v>
      </c>
      <c r="I2161" t="str">
        <f>HYPERLINK("bbg://screens/bbls%20DD%20X1Q6L1ESSM82","BBLS DD X1Q6L1ESSM82")</f>
        <v>BBLS DD X1Q6L1ESSM82</v>
      </c>
    </row>
    <row r="2162" spans="1:9" x14ac:dyDescent="0.25">
      <c r="A2162" t="s">
        <v>10064</v>
      </c>
      <c r="B2162" t="s">
        <v>10065</v>
      </c>
      <c r="C2162" t="s">
        <v>1961</v>
      </c>
      <c r="E2162" t="s">
        <v>10066</v>
      </c>
      <c r="F2162" t="s">
        <v>10067</v>
      </c>
      <c r="G2162" t="s">
        <v>10068</v>
      </c>
      <c r="H2162">
        <v>861142</v>
      </c>
      <c r="I2162" t="str">
        <f>HYPERLINK("bbg://screens/bbls%20DD%20X1Q6L1EF60O2","BBLS DD X1Q6L1EF60O2")</f>
        <v>BBLS DD X1Q6L1EF60O2</v>
      </c>
    </row>
    <row r="2163" spans="1:9" x14ac:dyDescent="0.25">
      <c r="A2163" t="s">
        <v>10069</v>
      </c>
      <c r="B2163" t="s">
        <v>10070</v>
      </c>
      <c r="C2163" t="s">
        <v>102</v>
      </c>
      <c r="D2163" t="s">
        <v>7725</v>
      </c>
      <c r="E2163" t="s">
        <v>10071</v>
      </c>
      <c r="F2163" t="s">
        <v>10072</v>
      </c>
      <c r="G2163" t="s">
        <v>10073</v>
      </c>
      <c r="H2163">
        <v>7279868</v>
      </c>
      <c r="I2163" t="str">
        <f>HYPERLINK("bbg://screens/bbls%20DD%20X1Q6L1E45N82","BBLS DD X1Q6L1E45N82")</f>
        <v>BBLS DD X1Q6L1E45N82</v>
      </c>
    </row>
    <row r="2164" spans="1:9" x14ac:dyDescent="0.25">
      <c r="A2164" t="s">
        <v>10074</v>
      </c>
      <c r="B2164" t="s">
        <v>10075</v>
      </c>
      <c r="C2164" t="s">
        <v>11</v>
      </c>
      <c r="E2164" t="s">
        <v>10076</v>
      </c>
      <c r="F2164" t="s">
        <v>10077</v>
      </c>
      <c r="G2164" t="s">
        <v>10078</v>
      </c>
      <c r="H2164">
        <v>15220182</v>
      </c>
      <c r="I2164" t="str">
        <f>HYPERLINK("bbg://screens/bbls%20DD%20X1Q6L1E00Q82","BBLS DD X1Q6L1E00Q82")</f>
        <v>BBLS DD X1Q6L1E00Q82</v>
      </c>
    </row>
    <row r="2165" spans="1:9" x14ac:dyDescent="0.25">
      <c r="A2165" t="s">
        <v>10079</v>
      </c>
      <c r="B2165" t="s">
        <v>10080</v>
      </c>
      <c r="C2165" t="s">
        <v>7121</v>
      </c>
      <c r="E2165" t="s">
        <v>10081</v>
      </c>
      <c r="F2165" t="s">
        <v>10082</v>
      </c>
      <c r="G2165" t="s">
        <v>10083</v>
      </c>
      <c r="H2165">
        <v>15218090</v>
      </c>
      <c r="I2165" t="str">
        <f>HYPERLINK("bbg://screens/bbls%20DD%20X1Q6L1DLO982","BBLS DD X1Q6L1DLO982")</f>
        <v>BBLS DD X1Q6L1DLO982</v>
      </c>
    </row>
    <row r="2166" spans="1:9" x14ac:dyDescent="0.25">
      <c r="A2166" t="s">
        <v>10084</v>
      </c>
      <c r="B2166" t="s">
        <v>10080</v>
      </c>
      <c r="C2166" t="s">
        <v>4685</v>
      </c>
      <c r="E2166" t="s">
        <v>10085</v>
      </c>
      <c r="F2166" t="s">
        <v>10086</v>
      </c>
      <c r="G2166" t="s">
        <v>10087</v>
      </c>
      <c r="H2166">
        <v>15217802</v>
      </c>
      <c r="I2166" t="str">
        <f>HYPERLINK("bbg://screens/bbls%20DD%20X1Q6L1DLOUO2","BBLS DD X1Q6L1DLOUO2")</f>
        <v>BBLS DD X1Q6L1DLOUO2</v>
      </c>
    </row>
    <row r="2167" spans="1:9" x14ac:dyDescent="0.25">
      <c r="A2167" t="s">
        <v>10088</v>
      </c>
      <c r="B2167" t="s">
        <v>10080</v>
      </c>
      <c r="C2167" t="s">
        <v>3568</v>
      </c>
      <c r="E2167" t="s">
        <v>10089</v>
      </c>
      <c r="F2167" t="s">
        <v>9567</v>
      </c>
      <c r="G2167" t="s">
        <v>10090</v>
      </c>
      <c r="H2167">
        <v>15218286</v>
      </c>
      <c r="I2167" t="str">
        <f>HYPERLINK("bbg://screens/bbls%20DD%20X1Q6L1DLOG82","BBLS DD X1Q6L1DLOG82")</f>
        <v>BBLS DD X1Q6L1DLOG82</v>
      </c>
    </row>
    <row r="2168" spans="1:9" x14ac:dyDescent="0.25">
      <c r="A2168" t="s">
        <v>10091</v>
      </c>
      <c r="B2168" t="s">
        <v>10092</v>
      </c>
      <c r="C2168" t="s">
        <v>10093</v>
      </c>
      <c r="D2168" t="s">
        <v>6963</v>
      </c>
      <c r="E2168" t="s">
        <v>10094</v>
      </c>
      <c r="F2168" t="s">
        <v>10095</v>
      </c>
      <c r="G2168" t="s">
        <v>10096</v>
      </c>
      <c r="H2168">
        <v>107774</v>
      </c>
      <c r="I2168" t="str">
        <f>HYPERLINK("bbg://screens/bbls%20DD%20X1Q6L1D7PLO2","BBLS DD X1Q6L1D7PLO2")</f>
        <v>BBLS DD X1Q6L1D7PLO2</v>
      </c>
    </row>
    <row r="2169" spans="1:9" x14ac:dyDescent="0.25">
      <c r="A2169" t="s">
        <v>10097</v>
      </c>
      <c r="B2169" t="s">
        <v>10098</v>
      </c>
      <c r="C2169" t="s">
        <v>7121</v>
      </c>
      <c r="D2169" t="s">
        <v>10099</v>
      </c>
      <c r="E2169" t="s">
        <v>10100</v>
      </c>
      <c r="F2169" t="s">
        <v>5982</v>
      </c>
      <c r="G2169" t="s">
        <v>10101</v>
      </c>
      <c r="H2169">
        <v>15212968</v>
      </c>
      <c r="I2169" t="str">
        <f>HYPERLINK("bbg://screens/bbls%20DD%20X1Q6L1CKLL82","BBLS DD X1Q6L1CKLL82")</f>
        <v>BBLS DD X1Q6L1CKLL82</v>
      </c>
    </row>
    <row r="2170" spans="1:9" x14ac:dyDescent="0.25">
      <c r="A2170" t="s">
        <v>10102</v>
      </c>
      <c r="B2170" t="s">
        <v>10103</v>
      </c>
      <c r="C2170" t="s">
        <v>9000</v>
      </c>
      <c r="E2170" t="s">
        <v>10104</v>
      </c>
      <c r="F2170" t="s">
        <v>10105</v>
      </c>
      <c r="G2170" t="s">
        <v>10106</v>
      </c>
      <c r="H2170">
        <v>15209363</v>
      </c>
      <c r="I2170" t="str">
        <f>HYPERLINK("bbg://screens/bbls%20DD%20X1Q6L1CBCA82","BBLS DD X1Q6L1CBCA82")</f>
        <v>BBLS DD X1Q6L1CBCA82</v>
      </c>
    </row>
    <row r="2171" spans="1:9" x14ac:dyDescent="0.25">
      <c r="A2171" t="s">
        <v>10107</v>
      </c>
      <c r="B2171" t="s">
        <v>10108</v>
      </c>
      <c r="C2171" t="s">
        <v>5300</v>
      </c>
      <c r="E2171" t="s">
        <v>10109</v>
      </c>
      <c r="F2171" t="s">
        <v>10110</v>
      </c>
      <c r="G2171" t="s">
        <v>10111</v>
      </c>
      <c r="H2171">
        <v>1184668</v>
      </c>
      <c r="I2171" t="str">
        <f>HYPERLINK("bbg://screens/bbls%20DD%20X1Q6L1BVPI82","BBLS DD X1Q6L1BVPI82")</f>
        <v>BBLS DD X1Q6L1BVPI82</v>
      </c>
    </row>
    <row r="2172" spans="1:9" x14ac:dyDescent="0.25">
      <c r="A2172" t="s">
        <v>10112</v>
      </c>
      <c r="B2172" t="s">
        <v>10113</v>
      </c>
      <c r="C2172" t="s">
        <v>4386</v>
      </c>
      <c r="E2172" t="s">
        <v>10114</v>
      </c>
      <c r="F2172" t="s">
        <v>10115</v>
      </c>
      <c r="G2172" t="s">
        <v>10116</v>
      </c>
      <c r="H2172">
        <v>105083</v>
      </c>
      <c r="I2172" t="str">
        <f>HYPERLINK("bbg://screens/bbls%20DD%20X1Q6L1AIIUO2","BBLS DD X1Q6L1AIIUO2")</f>
        <v>BBLS DD X1Q6L1AIIUO2</v>
      </c>
    </row>
    <row r="2173" spans="1:9" x14ac:dyDescent="0.25">
      <c r="A2173" t="s">
        <v>10117</v>
      </c>
      <c r="B2173" t="s">
        <v>10118</v>
      </c>
      <c r="C2173" t="s">
        <v>5744</v>
      </c>
      <c r="E2173" t="s">
        <v>10119</v>
      </c>
      <c r="F2173" t="s">
        <v>10120</v>
      </c>
      <c r="G2173" t="s">
        <v>10121</v>
      </c>
      <c r="H2173">
        <v>15186174</v>
      </c>
      <c r="I2173" t="str">
        <f>HYPERLINK("bbg://screens/bbls%20DD%20X1Q6L16TEQO2","BBLS DD X1Q6L16TEQO2")</f>
        <v>BBLS DD X1Q6L16TEQO2</v>
      </c>
    </row>
    <row r="2174" spans="1:9" x14ac:dyDescent="0.25">
      <c r="A2174" t="s">
        <v>10122</v>
      </c>
      <c r="B2174" t="s">
        <v>10123</v>
      </c>
      <c r="C2174" t="s">
        <v>515</v>
      </c>
      <c r="E2174" t="s">
        <v>10124</v>
      </c>
      <c r="F2174" t="s">
        <v>10125</v>
      </c>
      <c r="G2174" t="s">
        <v>10126</v>
      </c>
      <c r="H2174">
        <v>15185362</v>
      </c>
      <c r="I2174" t="str">
        <f>HYPERLINK("bbg://screens/bbls%20DD%20X1Q6L16PILO2","BBLS DD X1Q6L16PILO2")</f>
        <v>BBLS DD X1Q6L16PILO2</v>
      </c>
    </row>
    <row r="2175" spans="1:9" x14ac:dyDescent="0.25">
      <c r="A2175" t="s">
        <v>10127</v>
      </c>
      <c r="B2175" t="s">
        <v>10123</v>
      </c>
      <c r="C2175" t="s">
        <v>1248</v>
      </c>
      <c r="D2175" t="s">
        <v>10128</v>
      </c>
      <c r="E2175" t="s">
        <v>10129</v>
      </c>
      <c r="F2175" t="s">
        <v>10130</v>
      </c>
      <c r="G2175" t="s">
        <v>10131</v>
      </c>
      <c r="H2175">
        <v>132368</v>
      </c>
      <c r="I2175" t="str">
        <f>HYPERLINK("bbg://screens/bbls%20DD%20X1Q6L16MRPO2","BBLS DD X1Q6L16MRPO2")</f>
        <v>BBLS DD X1Q6L16MRPO2</v>
      </c>
    </row>
    <row r="2176" spans="1:9" x14ac:dyDescent="0.25">
      <c r="A2176" t="s">
        <v>10132</v>
      </c>
      <c r="B2176" t="s">
        <v>10123</v>
      </c>
      <c r="C2176" t="s">
        <v>10133</v>
      </c>
      <c r="D2176" t="s">
        <v>10134</v>
      </c>
      <c r="E2176" t="s">
        <v>10135</v>
      </c>
      <c r="F2176" t="s">
        <v>10136</v>
      </c>
      <c r="G2176" t="s">
        <v>10137</v>
      </c>
      <c r="H2176">
        <v>119582</v>
      </c>
      <c r="I2176" t="str">
        <f>HYPERLINK("bbg://screens/bbls%20DD%20X1Q6L16MCV82","BBLS DD X1Q6L16MCV82")</f>
        <v>BBLS DD X1Q6L16MCV82</v>
      </c>
    </row>
    <row r="2177" spans="1:9" x14ac:dyDescent="0.25">
      <c r="A2177" t="s">
        <v>10138</v>
      </c>
      <c r="B2177" t="s">
        <v>10139</v>
      </c>
      <c r="C2177" t="s">
        <v>102</v>
      </c>
      <c r="E2177" t="s">
        <v>6624</v>
      </c>
      <c r="F2177" t="s">
        <v>5958</v>
      </c>
      <c r="G2177" t="s">
        <v>10140</v>
      </c>
      <c r="H2177">
        <v>136585</v>
      </c>
      <c r="I2177" t="str">
        <f>HYPERLINK("bbg://screens/bbls%20DD%20X1Q6L15R9CO2","BBLS DD X1Q6L15R9CO2")</f>
        <v>BBLS DD X1Q6L15R9CO2</v>
      </c>
    </row>
    <row r="2178" spans="1:9" x14ac:dyDescent="0.25">
      <c r="A2178" t="s">
        <v>10141</v>
      </c>
      <c r="B2178" t="s">
        <v>10139</v>
      </c>
      <c r="C2178" t="s">
        <v>7755</v>
      </c>
      <c r="E2178" t="s">
        <v>10142</v>
      </c>
      <c r="F2178" t="s">
        <v>10143</v>
      </c>
      <c r="G2178" t="s">
        <v>10144</v>
      </c>
      <c r="H2178">
        <v>852194</v>
      </c>
      <c r="I2178" t="str">
        <f>HYPERLINK("bbg://screens/bbls%20DD%20X1Q6L15RCB82","BBLS DD X1Q6L15RCB82")</f>
        <v>BBLS DD X1Q6L15RCB82</v>
      </c>
    </row>
    <row r="2179" spans="1:9" x14ac:dyDescent="0.25">
      <c r="A2179" t="s">
        <v>10145</v>
      </c>
      <c r="B2179" t="s">
        <v>10146</v>
      </c>
      <c r="C2179" t="s">
        <v>769</v>
      </c>
      <c r="E2179" t="s">
        <v>10147</v>
      </c>
      <c r="F2179" t="s">
        <v>10148</v>
      </c>
      <c r="G2179" t="s">
        <v>10149</v>
      </c>
      <c r="H2179">
        <v>15168435</v>
      </c>
      <c r="I2179" t="str">
        <f>HYPERLINK("bbg://screens/bbls%20DD%20X1Q6L15E6RO2","BBLS DD X1Q6L15E6RO2")</f>
        <v>BBLS DD X1Q6L15E6RO2</v>
      </c>
    </row>
    <row r="2180" spans="1:9" x14ac:dyDescent="0.25">
      <c r="A2180" t="s">
        <v>10150</v>
      </c>
      <c r="B2180" t="s">
        <v>10151</v>
      </c>
      <c r="C2180" t="s">
        <v>563</v>
      </c>
      <c r="D2180" t="s">
        <v>10152</v>
      </c>
      <c r="E2180" t="s">
        <v>10153</v>
      </c>
      <c r="F2180" t="s">
        <v>10154</v>
      </c>
      <c r="G2180" t="s">
        <v>10155</v>
      </c>
      <c r="H2180">
        <v>8261827</v>
      </c>
      <c r="I2180" t="str">
        <f>HYPERLINK("bbg://screens/bbls%20DD%20X1Q6L14L1A82","BBLS DD X1Q6L14L1A82")</f>
        <v>BBLS DD X1Q6L14L1A82</v>
      </c>
    </row>
    <row r="2181" spans="1:9" x14ac:dyDescent="0.25">
      <c r="A2181" t="s">
        <v>10156</v>
      </c>
      <c r="B2181" t="s">
        <v>10151</v>
      </c>
      <c r="C2181" t="s">
        <v>9556</v>
      </c>
      <c r="E2181" t="s">
        <v>10157</v>
      </c>
      <c r="F2181" t="s">
        <v>10158</v>
      </c>
      <c r="G2181" t="s">
        <v>10159</v>
      </c>
      <c r="H2181">
        <v>15165376</v>
      </c>
      <c r="I2181" t="str">
        <f>HYPERLINK("bbg://screens/bbls%20DD%20X1Q6L14EBDO2","BBLS DD X1Q6L14EBDO2")</f>
        <v>BBLS DD X1Q6L14EBDO2</v>
      </c>
    </row>
    <row r="2182" spans="1:9" x14ac:dyDescent="0.25">
      <c r="A2182" t="s">
        <v>10160</v>
      </c>
      <c r="B2182" t="s">
        <v>10161</v>
      </c>
      <c r="C2182" t="s">
        <v>511</v>
      </c>
      <c r="E2182" t="s">
        <v>10162</v>
      </c>
      <c r="F2182" t="s">
        <v>10163</v>
      </c>
      <c r="G2182" t="s">
        <v>10164</v>
      </c>
      <c r="H2182">
        <v>171794</v>
      </c>
      <c r="I2182" t="str">
        <f>HYPERLINK("bbg://screens/bbls%20DD%20X1Q6L12OH8O2","BBLS DD X1Q6L12OH8O2")</f>
        <v>BBLS DD X1Q6L12OH8O2</v>
      </c>
    </row>
    <row r="2183" spans="1:9" x14ac:dyDescent="0.25">
      <c r="A2183" t="s">
        <v>10165</v>
      </c>
      <c r="B2183" t="s">
        <v>10166</v>
      </c>
      <c r="C2183" t="s">
        <v>161</v>
      </c>
      <c r="D2183" t="s">
        <v>10167</v>
      </c>
      <c r="E2183" t="s">
        <v>10168</v>
      </c>
      <c r="F2183" t="s">
        <v>10169</v>
      </c>
      <c r="G2183" t="s">
        <v>10170</v>
      </c>
      <c r="H2183">
        <v>15276527</v>
      </c>
      <c r="I2183" t="str">
        <f>HYPERLINK("bbg://screens/bbls%20DD%20X1Q6L1HTQ7O2","BBLS DD X1Q6L1HTQ7O2")</f>
        <v>BBLS DD X1Q6L1HTQ7O2</v>
      </c>
    </row>
    <row r="2184" spans="1:9" x14ac:dyDescent="0.25">
      <c r="A2184" t="s">
        <v>10171</v>
      </c>
      <c r="B2184" t="s">
        <v>10172</v>
      </c>
      <c r="C2184" t="s">
        <v>9556</v>
      </c>
      <c r="D2184" t="s">
        <v>9849</v>
      </c>
      <c r="E2184" t="s">
        <v>10173</v>
      </c>
      <c r="F2184" t="s">
        <v>10174</v>
      </c>
      <c r="G2184" t="s">
        <v>10175</v>
      </c>
      <c r="H2184">
        <v>171521</v>
      </c>
      <c r="I2184" t="str">
        <f>HYPERLINK("bbg://screens/bbls%20DD%20X1Q6L11LTL82","BBLS DD X1Q6L11LTL82")</f>
        <v>BBLS DD X1Q6L11LTL82</v>
      </c>
    </row>
    <row r="2185" spans="1:9" x14ac:dyDescent="0.25">
      <c r="A2185" t="s">
        <v>10176</v>
      </c>
      <c r="B2185" t="s">
        <v>10177</v>
      </c>
      <c r="C2185" t="s">
        <v>479</v>
      </c>
      <c r="D2185" t="s">
        <v>7130</v>
      </c>
      <c r="E2185" t="s">
        <v>10178</v>
      </c>
      <c r="F2185" t="s">
        <v>10179</v>
      </c>
      <c r="G2185" t="s">
        <v>10180</v>
      </c>
      <c r="H2185">
        <v>11696612</v>
      </c>
      <c r="I2185" t="str">
        <f>HYPERLINK("bbg://screens/bbls%20DD%20X1Q6L0NHAH82","BBLS DD X1Q6L0NHAH82")</f>
        <v>BBLS DD X1Q6L0NHAH82</v>
      </c>
    </row>
    <row r="2186" spans="1:9" x14ac:dyDescent="0.25">
      <c r="A2186" t="s">
        <v>10181</v>
      </c>
      <c r="B2186" t="s">
        <v>10177</v>
      </c>
      <c r="C2186" t="s">
        <v>1062</v>
      </c>
      <c r="E2186" t="s">
        <v>10182</v>
      </c>
      <c r="F2186" t="s">
        <v>10183</v>
      </c>
      <c r="G2186" t="s">
        <v>10184</v>
      </c>
      <c r="H2186">
        <v>15136840</v>
      </c>
      <c r="I2186" t="str">
        <f>HYPERLINK("bbg://screens/bbls%20DD%20X1Q6L11CDGO2","BBLS DD X1Q6L11CDGO2")</f>
        <v>BBLS DD X1Q6L11CDGO2</v>
      </c>
    </row>
    <row r="2187" spans="1:9" x14ac:dyDescent="0.25">
      <c r="A2187" t="s">
        <v>10185</v>
      </c>
      <c r="B2187" t="s">
        <v>10186</v>
      </c>
      <c r="C2187" t="s">
        <v>10187</v>
      </c>
      <c r="D2187" t="s">
        <v>10188</v>
      </c>
      <c r="E2187" t="s">
        <v>10189</v>
      </c>
      <c r="F2187" t="s">
        <v>10190</v>
      </c>
      <c r="G2187" t="s">
        <v>10191</v>
      </c>
      <c r="H2187">
        <v>307495</v>
      </c>
      <c r="I2187" t="str">
        <f>HYPERLINK("bbg://screens/bbls%20DD%20X1Q6L0N69J82","BBLS DD X1Q6L0N69J82")</f>
        <v>BBLS DD X1Q6L0N69J82</v>
      </c>
    </row>
    <row r="2188" spans="1:9" x14ac:dyDescent="0.25">
      <c r="A2188" t="s">
        <v>10192</v>
      </c>
      <c r="B2188" t="s">
        <v>10193</v>
      </c>
      <c r="C2188" t="s">
        <v>3575</v>
      </c>
      <c r="D2188" t="s">
        <v>9279</v>
      </c>
      <c r="E2188" t="s">
        <v>10194</v>
      </c>
      <c r="F2188" t="s">
        <v>10195</v>
      </c>
      <c r="G2188" t="s">
        <v>10196</v>
      </c>
      <c r="H2188">
        <v>171586</v>
      </c>
      <c r="I2188" t="str">
        <f>HYPERLINK("bbg://screens/bbls%20DD%20X1Q6L0M626O2","BBLS DD X1Q6L0M626O2")</f>
        <v>BBLS DD X1Q6L0M626O2</v>
      </c>
    </row>
    <row r="2189" spans="1:9" x14ac:dyDescent="0.25">
      <c r="A2189" t="s">
        <v>10197</v>
      </c>
      <c r="B2189" t="s">
        <v>10198</v>
      </c>
      <c r="C2189" t="s">
        <v>343</v>
      </c>
      <c r="E2189" t="s">
        <v>10199</v>
      </c>
      <c r="F2189" t="s">
        <v>10200</v>
      </c>
      <c r="G2189" t="s">
        <v>10201</v>
      </c>
      <c r="H2189">
        <v>171726</v>
      </c>
      <c r="I2189" t="str">
        <f>HYPERLINK("bbg://screens/bbls%20DD%20X1Q6L0LQHR82","BBLS DD X1Q6L0LQHR82")</f>
        <v>BBLS DD X1Q6L0LQHR82</v>
      </c>
    </row>
    <row r="2190" spans="1:9" x14ac:dyDescent="0.25">
      <c r="A2190" t="s">
        <v>10202</v>
      </c>
      <c r="B2190" t="s">
        <v>10203</v>
      </c>
      <c r="C2190" t="s">
        <v>309</v>
      </c>
      <c r="E2190" t="s">
        <v>10204</v>
      </c>
      <c r="F2190" t="s">
        <v>10205</v>
      </c>
      <c r="G2190" t="s">
        <v>10206</v>
      </c>
      <c r="H2190">
        <v>15114032</v>
      </c>
      <c r="I2190" t="str">
        <f>HYPERLINK("bbg://screens/bbls%20DD%20X1Q6L0LGQ782","BBLS DD X1Q6L0LGQ782")</f>
        <v>BBLS DD X1Q6L0LGQ782</v>
      </c>
    </row>
    <row r="2191" spans="1:9" x14ac:dyDescent="0.25">
      <c r="A2191" t="s">
        <v>10207</v>
      </c>
      <c r="B2191" t="s">
        <v>10208</v>
      </c>
      <c r="C2191" t="s">
        <v>7208</v>
      </c>
      <c r="D2191" t="s">
        <v>8530</v>
      </c>
      <c r="E2191" t="s">
        <v>10209</v>
      </c>
      <c r="F2191" t="s">
        <v>10210</v>
      </c>
      <c r="G2191" t="s">
        <v>10211</v>
      </c>
      <c r="H2191">
        <v>15103936</v>
      </c>
      <c r="I2191" t="str">
        <f>HYPERLINK("bbg://screens/bbls%20DD%20X1Q6L0KJ8EO2","BBLS DD X1Q6L0KJ8EO2")</f>
        <v>BBLS DD X1Q6L0KJ8EO2</v>
      </c>
    </row>
    <row r="2192" spans="1:9" x14ac:dyDescent="0.25">
      <c r="A2192" t="s">
        <v>10212</v>
      </c>
      <c r="B2192" t="s">
        <v>10213</v>
      </c>
      <c r="C2192" t="s">
        <v>479</v>
      </c>
      <c r="D2192" t="s">
        <v>8775</v>
      </c>
      <c r="E2192" t="s">
        <v>4472</v>
      </c>
      <c r="F2192" t="s">
        <v>10214</v>
      </c>
      <c r="G2192" t="s">
        <v>10215</v>
      </c>
      <c r="H2192">
        <v>104709</v>
      </c>
      <c r="I2192" t="str">
        <f>HYPERLINK("bbg://screens/bbls%20DD%20X1Q6L0KCGLO2","BBLS DD X1Q6L0KCGLO2")</f>
        <v>BBLS DD X1Q6L0KCGLO2</v>
      </c>
    </row>
    <row r="2193" spans="1:9" x14ac:dyDescent="0.25">
      <c r="A2193" t="s">
        <v>10216</v>
      </c>
      <c r="B2193" t="s">
        <v>10217</v>
      </c>
      <c r="C2193" t="s">
        <v>10218</v>
      </c>
      <c r="E2193" t="s">
        <v>10219</v>
      </c>
      <c r="F2193" t="s">
        <v>10220</v>
      </c>
      <c r="G2193" t="s">
        <v>10221</v>
      </c>
      <c r="H2193">
        <v>101932</v>
      </c>
      <c r="I2193" t="str">
        <f>HYPERLINK("bbg://screens/bbls%20DD%20X1Q6L0K0TUO2","BBLS DD X1Q6L0K0TUO2")</f>
        <v>BBLS DD X1Q6L0K0TUO2</v>
      </c>
    </row>
    <row r="2194" spans="1:9" x14ac:dyDescent="0.25">
      <c r="A2194" t="s">
        <v>10222</v>
      </c>
      <c r="B2194" t="s">
        <v>10223</v>
      </c>
      <c r="C2194" t="s">
        <v>427</v>
      </c>
      <c r="E2194" t="s">
        <v>10224</v>
      </c>
      <c r="F2194" t="s">
        <v>855</v>
      </c>
      <c r="G2194" t="s">
        <v>10225</v>
      </c>
      <c r="H2194">
        <v>7696661</v>
      </c>
      <c r="I2194" t="str">
        <f>HYPERLINK("bbg://screens/bbls%20DD%20X1Q6L0JC7J82","BBLS DD X1Q6L0JC7J82")</f>
        <v>BBLS DD X1Q6L0JC7J82</v>
      </c>
    </row>
    <row r="2195" spans="1:9" x14ac:dyDescent="0.25">
      <c r="A2195" t="s">
        <v>10226</v>
      </c>
      <c r="B2195" t="s">
        <v>10227</v>
      </c>
      <c r="C2195" t="s">
        <v>530</v>
      </c>
      <c r="E2195" t="s">
        <v>10228</v>
      </c>
      <c r="F2195" t="s">
        <v>10229</v>
      </c>
      <c r="G2195" t="s">
        <v>10230</v>
      </c>
      <c r="H2195">
        <v>348328</v>
      </c>
      <c r="I2195" t="str">
        <f>HYPERLINK("bbg://screens/bbls%20DD%20X1Q6L0IUKGO2","BBLS DD X1Q6L0IUKGO2")</f>
        <v>BBLS DD X1Q6L0IUKGO2</v>
      </c>
    </row>
    <row r="2196" spans="1:9" x14ac:dyDescent="0.25">
      <c r="A2196" t="s">
        <v>10231</v>
      </c>
      <c r="B2196" t="s">
        <v>10232</v>
      </c>
      <c r="C2196" t="s">
        <v>540</v>
      </c>
      <c r="D2196" t="s">
        <v>8793</v>
      </c>
      <c r="E2196" t="s">
        <v>10233</v>
      </c>
      <c r="F2196" t="s">
        <v>10234</v>
      </c>
      <c r="G2196" t="s">
        <v>10235</v>
      </c>
      <c r="H2196">
        <v>43759758</v>
      </c>
      <c r="I2196" t="str">
        <f>HYPERLINK("bbg://screens/bbls%20DD%20X1Q6L0ILG982","BBLS DD X1Q6L0ILG982")</f>
        <v>BBLS DD X1Q6L0ILG982</v>
      </c>
    </row>
    <row r="2197" spans="1:9" x14ac:dyDescent="0.25">
      <c r="A2197" t="s">
        <v>10236</v>
      </c>
      <c r="B2197" t="s">
        <v>10232</v>
      </c>
      <c r="C2197" t="s">
        <v>7127</v>
      </c>
      <c r="D2197" t="s">
        <v>8772</v>
      </c>
      <c r="E2197" t="s">
        <v>2643</v>
      </c>
      <c r="F2197" t="s">
        <v>10237</v>
      </c>
      <c r="G2197" t="s">
        <v>10238</v>
      </c>
      <c r="H2197">
        <v>29876018</v>
      </c>
      <c r="I2197" t="str">
        <f>HYPERLINK("bbg://screens/bbls%20DD%20X1Q6L0ILGC82","BBLS DD X1Q6L0ILGC82")</f>
        <v>BBLS DD X1Q6L0ILGC82</v>
      </c>
    </row>
    <row r="2198" spans="1:9" x14ac:dyDescent="0.25">
      <c r="A2198" t="s">
        <v>10239</v>
      </c>
      <c r="B2198" t="s">
        <v>10240</v>
      </c>
      <c r="C2198" t="s">
        <v>563</v>
      </c>
      <c r="E2198" t="s">
        <v>10241</v>
      </c>
      <c r="F2198" t="s">
        <v>10242</v>
      </c>
      <c r="G2198" t="s">
        <v>10243</v>
      </c>
      <c r="H2198">
        <v>100401</v>
      </c>
      <c r="I2198" t="str">
        <f>HYPERLINK("bbg://screens/bbls%20DD%20X1Q6L0HL41O2","BBLS DD X1Q6L0HL41O2")</f>
        <v>BBLS DD X1Q6L0HL41O2</v>
      </c>
    </row>
    <row r="2199" spans="1:9" x14ac:dyDescent="0.25">
      <c r="A2199" t="s">
        <v>10244</v>
      </c>
      <c r="B2199" t="s">
        <v>10245</v>
      </c>
      <c r="C2199" t="s">
        <v>18</v>
      </c>
      <c r="E2199" t="s">
        <v>10246</v>
      </c>
      <c r="F2199" t="s">
        <v>10247</v>
      </c>
      <c r="G2199" t="s">
        <v>10248</v>
      </c>
      <c r="H2199">
        <v>313352</v>
      </c>
      <c r="I2199" t="str">
        <f>HYPERLINK("bbg://screens/bbls%20DD%20X1Q6L60K84O2","BBLS DD X1Q6L60K84O2")</f>
        <v>BBLS DD X1Q6L60K84O2</v>
      </c>
    </row>
    <row r="2200" spans="1:9" x14ac:dyDescent="0.25">
      <c r="A2200" t="s">
        <v>10249</v>
      </c>
      <c r="B2200" t="s">
        <v>10245</v>
      </c>
      <c r="C2200" t="s">
        <v>641</v>
      </c>
      <c r="E2200" t="s">
        <v>10250</v>
      </c>
      <c r="F2200" t="s">
        <v>10251</v>
      </c>
      <c r="G2200" t="s">
        <v>10252</v>
      </c>
      <c r="H2200">
        <v>103087</v>
      </c>
      <c r="I2200" t="str">
        <f>HYPERLINK("bbg://screens/bbls%20DD%20X1Q6L0FKJR82","BBLS DD X1Q6L0FKJR82")</f>
        <v>BBLS DD X1Q6L0FKJR82</v>
      </c>
    </row>
    <row r="2201" spans="1:9" x14ac:dyDescent="0.25">
      <c r="A2201" t="s">
        <v>10253</v>
      </c>
      <c r="B2201" t="s">
        <v>10254</v>
      </c>
      <c r="C2201" t="s">
        <v>102</v>
      </c>
      <c r="D2201" t="s">
        <v>9447</v>
      </c>
      <c r="E2201" t="s">
        <v>10255</v>
      </c>
      <c r="F2201" t="s">
        <v>10256</v>
      </c>
      <c r="G2201" t="s">
        <v>10257</v>
      </c>
      <c r="H2201">
        <v>15050742</v>
      </c>
      <c r="I2201" t="str">
        <f>HYPERLINK("bbg://screens/bbls%20DD%20X1Q6L0F9Q182","BBLS DD X1Q6L0F9Q182")</f>
        <v>BBLS DD X1Q6L0F9Q182</v>
      </c>
    </row>
    <row r="2202" spans="1:9" x14ac:dyDescent="0.25">
      <c r="A2202" t="s">
        <v>10258</v>
      </c>
      <c r="B2202" t="s">
        <v>10259</v>
      </c>
      <c r="C2202" t="s">
        <v>9411</v>
      </c>
      <c r="E2202" t="s">
        <v>10260</v>
      </c>
      <c r="F2202" t="s">
        <v>10261</v>
      </c>
      <c r="G2202" t="s">
        <v>10262</v>
      </c>
      <c r="H2202">
        <v>10677085</v>
      </c>
      <c r="I2202" t="str">
        <f>HYPERLINK("bbg://screens/bbls%20DD%20X1Q6L0EE74O2","BBLS DD X1Q6L0EE74O2")</f>
        <v>BBLS DD X1Q6L0EE74O2</v>
      </c>
    </row>
    <row r="2203" spans="1:9" x14ac:dyDescent="0.25">
      <c r="A2203" t="s">
        <v>10263</v>
      </c>
      <c r="B2203" t="s">
        <v>10264</v>
      </c>
      <c r="C2203" t="s">
        <v>124</v>
      </c>
      <c r="D2203" t="s">
        <v>9068</v>
      </c>
      <c r="E2203" t="s">
        <v>10265</v>
      </c>
      <c r="F2203" t="s">
        <v>10266</v>
      </c>
      <c r="G2203" t="s">
        <v>10267</v>
      </c>
      <c r="H2203">
        <v>7252949</v>
      </c>
      <c r="I2203" t="str">
        <f>HYPERLINK("bbg://screens/bbls%20DD%20X1Q6L0EA6DO2","BBLS DD X1Q6L0EA6DO2")</f>
        <v>BBLS DD X1Q6L0EA6DO2</v>
      </c>
    </row>
    <row r="2204" spans="1:9" x14ac:dyDescent="0.25">
      <c r="A2204" t="s">
        <v>10268</v>
      </c>
      <c r="B2204" t="s">
        <v>10264</v>
      </c>
      <c r="C2204" t="s">
        <v>881</v>
      </c>
      <c r="D2204" t="s">
        <v>8526</v>
      </c>
      <c r="E2204" t="s">
        <v>10269</v>
      </c>
      <c r="F2204" t="s">
        <v>10270</v>
      </c>
      <c r="G2204" t="s">
        <v>10271</v>
      </c>
      <c r="H2204">
        <v>9152345</v>
      </c>
      <c r="I2204" t="str">
        <f>HYPERLINK("bbg://screens/bbls%20DD%20X1Q6L0E6P882","BBLS DD X1Q6L0E6P882")</f>
        <v>BBLS DD X1Q6L0E6P882</v>
      </c>
    </row>
    <row r="2205" spans="1:9" x14ac:dyDescent="0.25">
      <c r="A2205" t="s">
        <v>10272</v>
      </c>
      <c r="B2205" t="s">
        <v>10273</v>
      </c>
      <c r="C2205" t="s">
        <v>3359</v>
      </c>
      <c r="E2205" t="s">
        <v>10274</v>
      </c>
      <c r="F2205" t="s">
        <v>10275</v>
      </c>
      <c r="G2205" t="s">
        <v>10276</v>
      </c>
      <c r="H2205">
        <v>15020904</v>
      </c>
      <c r="I2205" t="str">
        <f>HYPERLINK("bbg://screens/bbls%20DD%20X1Q6L0DCUAO2","BBLS DD X1Q6L0DCUAO2")</f>
        <v>BBLS DD X1Q6L0DCUAO2</v>
      </c>
    </row>
    <row r="2206" spans="1:9" x14ac:dyDescent="0.25">
      <c r="A2206" t="s">
        <v>10277</v>
      </c>
      <c r="B2206" t="s">
        <v>10273</v>
      </c>
      <c r="C2206" t="s">
        <v>515</v>
      </c>
      <c r="D2206" t="s">
        <v>10278</v>
      </c>
      <c r="E2206" t="s">
        <v>10279</v>
      </c>
      <c r="F2206" t="s">
        <v>10280</v>
      </c>
      <c r="G2206" t="s">
        <v>10281</v>
      </c>
      <c r="H2206">
        <v>15028326</v>
      </c>
      <c r="I2206" t="str">
        <f>HYPERLINK("bbg://screens/bbls%20DD%20X1Q6L0DCS7O2","BBLS DD X1Q6L0DCS7O2")</f>
        <v>BBLS DD X1Q6L0DCS7O2</v>
      </c>
    </row>
    <row r="2207" spans="1:9" x14ac:dyDescent="0.25">
      <c r="A2207" t="s">
        <v>10282</v>
      </c>
      <c r="B2207" t="s">
        <v>10283</v>
      </c>
      <c r="C2207" t="s">
        <v>51</v>
      </c>
      <c r="E2207" t="s">
        <v>10284</v>
      </c>
      <c r="F2207" t="s">
        <v>10285</v>
      </c>
      <c r="G2207" t="s">
        <v>10286</v>
      </c>
      <c r="H2207">
        <v>15017415</v>
      </c>
      <c r="I2207" t="str">
        <f>HYPERLINK("bbg://screens/bbls%20DD%20X1Q6L0D5U382","BBLS DD X1Q6L0D5U382")</f>
        <v>BBLS DD X1Q6L0D5U382</v>
      </c>
    </row>
    <row r="2208" spans="1:9" x14ac:dyDescent="0.25">
      <c r="A2208" t="s">
        <v>6676</v>
      </c>
      <c r="B2208" t="s">
        <v>10287</v>
      </c>
      <c r="C2208" t="s">
        <v>3266</v>
      </c>
      <c r="D2208" t="s">
        <v>9994</v>
      </c>
      <c r="E2208" t="s">
        <v>10288</v>
      </c>
      <c r="F2208" t="s">
        <v>1189</v>
      </c>
      <c r="G2208" t="s">
        <v>10289</v>
      </c>
      <c r="H2208">
        <v>179548</v>
      </c>
      <c r="I2208" t="str">
        <f>HYPERLINK("bbg://screens/bbls%20DD%20X1Q6L0CSBGO2","BBLS DD X1Q6L0CSBGO2")</f>
        <v>BBLS DD X1Q6L0CSBGO2</v>
      </c>
    </row>
    <row r="2209" spans="1:9" x14ac:dyDescent="0.25">
      <c r="A2209" t="s">
        <v>10290</v>
      </c>
      <c r="B2209" t="s">
        <v>10287</v>
      </c>
      <c r="C2209" t="s">
        <v>124</v>
      </c>
      <c r="D2209" t="s">
        <v>9790</v>
      </c>
      <c r="E2209" t="s">
        <v>10291</v>
      </c>
      <c r="F2209" t="s">
        <v>10292</v>
      </c>
      <c r="G2209" t="s">
        <v>10293</v>
      </c>
      <c r="H2209">
        <v>107906</v>
      </c>
      <c r="I2209" t="str">
        <f>HYPERLINK("bbg://screens/bbls%20DD%20X1Q6L0CSBQ82","BBLS DD X1Q6L0CSBQ82")</f>
        <v>BBLS DD X1Q6L0CSBQ82</v>
      </c>
    </row>
    <row r="2210" spans="1:9" x14ac:dyDescent="0.25">
      <c r="A2210" t="s">
        <v>10294</v>
      </c>
      <c r="B2210" t="s">
        <v>10287</v>
      </c>
      <c r="C2210" t="s">
        <v>3126</v>
      </c>
      <c r="E2210" t="s">
        <v>10295</v>
      </c>
      <c r="F2210" t="s">
        <v>10296</v>
      </c>
      <c r="G2210" t="s">
        <v>10297</v>
      </c>
      <c r="H2210">
        <v>313127</v>
      </c>
      <c r="I2210" t="str">
        <f>HYPERLINK("bbg://screens/bbls%20DD%20X1Q6L0CV9UO2","BBLS DD X1Q6L0CV9UO2")</f>
        <v>BBLS DD X1Q6L0CV9UO2</v>
      </c>
    </row>
    <row r="2211" spans="1:9" x14ac:dyDescent="0.25">
      <c r="A2211" t="s">
        <v>10298</v>
      </c>
      <c r="B2211" t="s">
        <v>10287</v>
      </c>
      <c r="C2211" t="s">
        <v>1773</v>
      </c>
      <c r="D2211" t="s">
        <v>9994</v>
      </c>
      <c r="E2211" t="s">
        <v>10299</v>
      </c>
      <c r="F2211" t="s">
        <v>10300</v>
      </c>
      <c r="G2211" t="s">
        <v>10301</v>
      </c>
      <c r="H2211">
        <v>15011434</v>
      </c>
      <c r="I2211" t="str">
        <f>HYPERLINK("bbg://screens/bbls%20DD%20X1Q6L0CSBK82","BBLS DD X1Q6L0CSBK82")</f>
        <v>BBLS DD X1Q6L0CSBK82</v>
      </c>
    </row>
    <row r="2212" spans="1:9" x14ac:dyDescent="0.25">
      <c r="A2212" t="s">
        <v>10302</v>
      </c>
      <c r="B2212" t="s">
        <v>10287</v>
      </c>
      <c r="C2212" t="s">
        <v>368</v>
      </c>
      <c r="E2212" t="s">
        <v>10303</v>
      </c>
      <c r="F2212" t="s">
        <v>10304</v>
      </c>
      <c r="G2212" t="s">
        <v>10305</v>
      </c>
      <c r="H2212">
        <v>7418635</v>
      </c>
      <c r="I2212" t="str">
        <f>HYPERLINK("bbg://screens/bbls%20DD%20X1Q6L0DJTEO2","BBLS DD X1Q6L0DJTEO2")</f>
        <v>BBLS DD X1Q6L0DJTEO2</v>
      </c>
    </row>
    <row r="2213" spans="1:9" x14ac:dyDescent="0.25">
      <c r="A2213" t="s">
        <v>10306</v>
      </c>
      <c r="B2213" t="s">
        <v>10307</v>
      </c>
      <c r="C2213" t="s">
        <v>608</v>
      </c>
      <c r="D2213" t="s">
        <v>9540</v>
      </c>
      <c r="E2213" t="s">
        <v>10308</v>
      </c>
      <c r="F2213" t="s">
        <v>10309</v>
      </c>
      <c r="G2213" t="s">
        <v>10310</v>
      </c>
      <c r="H2213">
        <v>12093380</v>
      </c>
      <c r="I2213" t="str">
        <f>HYPERLINK("bbg://screens/bbls%20DD%20X1Q6L0CMPV82","BBLS DD X1Q6L0CMPV82")</f>
        <v>BBLS DD X1Q6L0CMPV82</v>
      </c>
    </row>
    <row r="2214" spans="1:9" x14ac:dyDescent="0.25">
      <c r="A2214" t="s">
        <v>10311</v>
      </c>
      <c r="B2214" t="s">
        <v>10312</v>
      </c>
      <c r="C2214" t="s">
        <v>15</v>
      </c>
      <c r="E2214" t="s">
        <v>10313</v>
      </c>
      <c r="F2214" t="s">
        <v>10314</v>
      </c>
      <c r="G2214" t="s">
        <v>10315</v>
      </c>
      <c r="H2214">
        <v>45615105</v>
      </c>
      <c r="I2214" t="str">
        <f>HYPERLINK("bbg://screens/bbls%20DD%20X1Q6L0C9PR82","BBLS DD X1Q6L0C9PR82")</f>
        <v>BBLS DD X1Q6L0C9PR82</v>
      </c>
    </row>
    <row r="2215" spans="1:9" x14ac:dyDescent="0.25">
      <c r="A2215" t="s">
        <v>10316</v>
      </c>
      <c r="B2215" t="s">
        <v>10317</v>
      </c>
      <c r="C2215" t="s">
        <v>1206</v>
      </c>
      <c r="D2215" t="s">
        <v>8010</v>
      </c>
      <c r="E2215" t="s">
        <v>10318</v>
      </c>
      <c r="F2215" t="s">
        <v>10319</v>
      </c>
      <c r="G2215" t="s">
        <v>10320</v>
      </c>
      <c r="H2215">
        <v>14989322</v>
      </c>
      <c r="I2215" t="str">
        <f>HYPERLINK("bbg://screens/bbls%20DD%20X1Q6L0BQ5N82","BBLS DD X1Q6L0BQ5N82")</f>
        <v>BBLS DD X1Q6L0BQ5N82</v>
      </c>
    </row>
    <row r="2216" spans="1:9" x14ac:dyDescent="0.25">
      <c r="A2216" t="s">
        <v>10321</v>
      </c>
      <c r="B2216" t="s">
        <v>10322</v>
      </c>
      <c r="C2216" t="s">
        <v>448</v>
      </c>
      <c r="D2216" t="s">
        <v>8919</v>
      </c>
      <c r="E2216" t="s">
        <v>10214</v>
      </c>
      <c r="F2216" t="s">
        <v>10323</v>
      </c>
      <c r="G2216" t="s">
        <v>10324</v>
      </c>
      <c r="H2216">
        <v>8267866</v>
      </c>
      <c r="I2216" t="str">
        <f>HYPERLINK("bbg://screens/bbls%20DD%20X1Q6L0BFGSO2","BBLS DD X1Q6L0BFGSO2")</f>
        <v>BBLS DD X1Q6L0BFGSO2</v>
      </c>
    </row>
    <row r="2217" spans="1:9" x14ac:dyDescent="0.25">
      <c r="A2217" t="s">
        <v>10325</v>
      </c>
      <c r="B2217" t="s">
        <v>10326</v>
      </c>
      <c r="C2217" t="s">
        <v>1773</v>
      </c>
      <c r="E2217" t="s">
        <v>10327</v>
      </c>
      <c r="F2217" t="s">
        <v>10328</v>
      </c>
      <c r="G2217" t="s">
        <v>10329</v>
      </c>
      <c r="H2217">
        <v>14978672</v>
      </c>
      <c r="I2217" t="str">
        <f>HYPERLINK("bbg://screens/bbls%20DD%20X1Q6L0AFL8O2","BBLS DD X1Q6L0AFL8O2")</f>
        <v>BBLS DD X1Q6L0AFL8O2</v>
      </c>
    </row>
    <row r="2218" spans="1:9" x14ac:dyDescent="0.25">
      <c r="A2218" t="s">
        <v>10330</v>
      </c>
      <c r="B2218" t="s">
        <v>10331</v>
      </c>
      <c r="C2218" t="s">
        <v>246</v>
      </c>
      <c r="E2218" t="s">
        <v>10332</v>
      </c>
      <c r="F2218" t="s">
        <v>10333</v>
      </c>
      <c r="G2218" t="s">
        <v>10334</v>
      </c>
      <c r="H2218">
        <v>14985965</v>
      </c>
      <c r="I2218" t="str">
        <f>HYPERLINK("bbg://screens/bbls%20DD%20X1Q6L95UMRO2","BBLS DD X1Q6L95UMRO2")</f>
        <v>BBLS DD X1Q6L95UMRO2</v>
      </c>
    </row>
    <row r="2219" spans="1:9" x14ac:dyDescent="0.25">
      <c r="A2219" t="s">
        <v>10335</v>
      </c>
      <c r="B2219" t="s">
        <v>10331</v>
      </c>
      <c r="C2219" t="s">
        <v>1163</v>
      </c>
      <c r="D2219" t="s">
        <v>8743</v>
      </c>
      <c r="E2219" t="s">
        <v>10336</v>
      </c>
      <c r="F2219" t="s">
        <v>10337</v>
      </c>
      <c r="G2219" t="s">
        <v>10338</v>
      </c>
      <c r="H2219">
        <v>14908230</v>
      </c>
      <c r="I2219" t="str">
        <f>HYPERLINK("bbg://screens/bbls%20DD%20X1Q6L06TKH82","BBLS DD X1Q6L06TKH82")</f>
        <v>BBLS DD X1Q6L06TKH82</v>
      </c>
    </row>
    <row r="2220" spans="1:9" x14ac:dyDescent="0.25">
      <c r="A2220" t="s">
        <v>10339</v>
      </c>
      <c r="B2220" t="s">
        <v>10331</v>
      </c>
      <c r="C2220" t="s">
        <v>5612</v>
      </c>
      <c r="D2220" t="s">
        <v>8722</v>
      </c>
      <c r="E2220" t="s">
        <v>10340</v>
      </c>
      <c r="F2220" t="s">
        <v>685</v>
      </c>
      <c r="G2220" t="s">
        <v>10341</v>
      </c>
      <c r="H2220">
        <v>14904902</v>
      </c>
      <c r="I2220" t="str">
        <f>HYPERLINK("bbg://screens/bbls%20DD%20X1Q6L06SMV82","BBLS DD X1Q6L06SMV82")</f>
        <v>BBLS DD X1Q6L06SMV82</v>
      </c>
    </row>
    <row r="2221" spans="1:9" x14ac:dyDescent="0.25">
      <c r="A2221" t="s">
        <v>10342</v>
      </c>
      <c r="B2221" t="s">
        <v>10343</v>
      </c>
      <c r="C2221" t="s">
        <v>479</v>
      </c>
      <c r="G2221" t="s">
        <v>10344</v>
      </c>
      <c r="H2221">
        <v>14896988</v>
      </c>
      <c r="I2221" t="str">
        <f>HYPERLINK("bbg://screens/bbls%20DD%20X1Q6L0683K82","BBLS DD X1Q6L0683K82")</f>
        <v>BBLS DD X1Q6L0683K82</v>
      </c>
    </row>
    <row r="2222" spans="1:9" x14ac:dyDescent="0.25">
      <c r="A2222" t="s">
        <v>10345</v>
      </c>
      <c r="B2222" t="s">
        <v>10346</v>
      </c>
      <c r="C2222" t="s">
        <v>51</v>
      </c>
      <c r="D2222" t="s">
        <v>8890</v>
      </c>
      <c r="E2222" t="s">
        <v>10347</v>
      </c>
      <c r="F2222" t="s">
        <v>10348</v>
      </c>
      <c r="G2222" t="s">
        <v>10349</v>
      </c>
      <c r="H2222">
        <v>103990</v>
      </c>
      <c r="I2222" t="str">
        <f>HYPERLINK("bbg://screens/bbls%20DD%20X1Q6L059TQO2","BBLS DD X1Q6L059TQO2")</f>
        <v>BBLS DD X1Q6L059TQO2</v>
      </c>
    </row>
    <row r="2223" spans="1:9" x14ac:dyDescent="0.25">
      <c r="A2223" t="s">
        <v>10350</v>
      </c>
      <c r="B2223" t="s">
        <v>10346</v>
      </c>
      <c r="C2223" t="s">
        <v>589</v>
      </c>
      <c r="E2223" t="s">
        <v>10351</v>
      </c>
      <c r="F2223" t="s">
        <v>10352</v>
      </c>
      <c r="G2223" t="s">
        <v>10353</v>
      </c>
      <c r="H2223">
        <v>14887682</v>
      </c>
      <c r="I2223" t="str">
        <f>HYPERLINK("bbg://screens/bbls%20DD%20X1Q6L0544AO2","BBLS DD X1Q6L0544AO2")</f>
        <v>BBLS DD X1Q6L0544AO2</v>
      </c>
    </row>
    <row r="2224" spans="1:9" x14ac:dyDescent="0.25">
      <c r="A2224" t="s">
        <v>10354</v>
      </c>
      <c r="B2224" t="s">
        <v>10355</v>
      </c>
      <c r="C2224" t="s">
        <v>233</v>
      </c>
      <c r="E2224" t="s">
        <v>10356</v>
      </c>
      <c r="F2224" t="s">
        <v>10357</v>
      </c>
      <c r="G2224" t="s">
        <v>10358</v>
      </c>
      <c r="H2224">
        <v>313836</v>
      </c>
      <c r="I2224" t="str">
        <f>HYPERLINK("bbg://screens/bbls%20DD%20X1Q6L02O8R82","BBLS DD X1Q6L02O8R82")</f>
        <v>BBLS DD X1Q6L02O8R82</v>
      </c>
    </row>
    <row r="2225" spans="1:9" x14ac:dyDescent="0.25">
      <c r="A2225" t="s">
        <v>10359</v>
      </c>
      <c r="B2225" t="s">
        <v>10360</v>
      </c>
      <c r="C2225" t="s">
        <v>1735</v>
      </c>
      <c r="D2225" t="s">
        <v>8890</v>
      </c>
      <c r="E2225" t="s">
        <v>10361</v>
      </c>
      <c r="F2225" t="s">
        <v>10362</v>
      </c>
      <c r="G2225" t="s">
        <v>10363</v>
      </c>
      <c r="H2225">
        <v>14856764</v>
      </c>
      <c r="I2225" t="str">
        <f>HYPERLINK("bbg://screens/bbls%20DD%20X1Q6L01EIP82","BBLS DD X1Q6L01EIP82")</f>
        <v>BBLS DD X1Q6L01EIP82</v>
      </c>
    </row>
    <row r="2226" spans="1:9" x14ac:dyDescent="0.25">
      <c r="A2226" t="s">
        <v>10364</v>
      </c>
      <c r="B2226" t="s">
        <v>10365</v>
      </c>
      <c r="C2226" t="s">
        <v>540</v>
      </c>
      <c r="D2226" t="s">
        <v>9983</v>
      </c>
      <c r="E2226" t="s">
        <v>10366</v>
      </c>
      <c r="F2226" t="s">
        <v>10367</v>
      </c>
      <c r="G2226" t="s">
        <v>10368</v>
      </c>
      <c r="H2226">
        <v>43759800</v>
      </c>
      <c r="I2226" t="str">
        <f>HYPERLINK("bbg://screens/bbls%20DD%20X1Q6L00PI082","BBLS DD X1Q6L00PI082")</f>
        <v>BBLS DD X1Q6L00PI082</v>
      </c>
    </row>
    <row r="2227" spans="1:9" x14ac:dyDescent="0.25">
      <c r="A2227" t="s">
        <v>10369</v>
      </c>
      <c r="B2227" t="s">
        <v>10370</v>
      </c>
      <c r="C2227" t="s">
        <v>515</v>
      </c>
      <c r="D2227" t="s">
        <v>10371</v>
      </c>
      <c r="E2227" t="s">
        <v>10372</v>
      </c>
      <c r="F2227" t="s">
        <v>5598</v>
      </c>
      <c r="G2227" t="s">
        <v>10373</v>
      </c>
      <c r="H2227">
        <v>8675678</v>
      </c>
      <c r="I2227" t="str">
        <f>HYPERLINK("bbg://screens/bbls%20DD%20X1Q6L00OAGO2","BBLS DD X1Q6L00OAGO2")</f>
        <v>BBLS DD X1Q6L00OAGO2</v>
      </c>
    </row>
    <row r="2228" spans="1:9" x14ac:dyDescent="0.25">
      <c r="A2228" t="s">
        <v>10374</v>
      </c>
      <c r="B2228" t="s">
        <v>10375</v>
      </c>
      <c r="C2228" t="s">
        <v>5289</v>
      </c>
      <c r="E2228" t="s">
        <v>10376</v>
      </c>
      <c r="F2228" t="s">
        <v>10377</v>
      </c>
      <c r="G2228" t="s">
        <v>10378</v>
      </c>
      <c r="H2228">
        <v>944757</v>
      </c>
      <c r="I2228" t="str">
        <f>HYPERLINK("bbg://screens/bbls%20DD%20X1Q6KVVDP6O2","BBLS DD X1Q6KVVDP6O2")</f>
        <v>BBLS DD X1Q6KVVDP6O2</v>
      </c>
    </row>
    <row r="2229" spans="1:9" x14ac:dyDescent="0.25">
      <c r="A2229" t="s">
        <v>10379</v>
      </c>
      <c r="B2229" t="s">
        <v>10380</v>
      </c>
      <c r="C2229" t="s">
        <v>10381</v>
      </c>
      <c r="E2229" t="s">
        <v>10382</v>
      </c>
      <c r="G2229" t="s">
        <v>10383</v>
      </c>
      <c r="H2229">
        <v>106830</v>
      </c>
      <c r="I2229" t="str">
        <f>HYPERLINK("bbg://screens/bbls%20DD%20X1Q6KVUQH582","BBLS DD X1Q6KVUQH582")</f>
        <v>BBLS DD X1Q6KVUQH582</v>
      </c>
    </row>
    <row r="2230" spans="1:9" x14ac:dyDescent="0.25">
      <c r="A2230" t="s">
        <v>10384</v>
      </c>
      <c r="B2230" t="s">
        <v>10385</v>
      </c>
      <c r="C2230" t="s">
        <v>10386</v>
      </c>
      <c r="D2230" t="s">
        <v>8068</v>
      </c>
      <c r="E2230" t="s">
        <v>3570</v>
      </c>
      <c r="F2230" t="s">
        <v>10387</v>
      </c>
      <c r="G2230" t="s">
        <v>10388</v>
      </c>
      <c r="H2230">
        <v>14799769</v>
      </c>
      <c r="I2230" t="str">
        <f>HYPERLINK("bbg://screens/bbls%20DD%20X1Q6KVQSM4O2","BBLS DD X1Q6KVQSM4O2")</f>
        <v>BBLS DD X1Q6KVQSM4O2</v>
      </c>
    </row>
    <row r="2231" spans="1:9" x14ac:dyDescent="0.25">
      <c r="A2231" t="s">
        <v>10389</v>
      </c>
      <c r="B2231" t="s">
        <v>10385</v>
      </c>
      <c r="C2231" t="s">
        <v>5634</v>
      </c>
      <c r="D2231" t="s">
        <v>8010</v>
      </c>
      <c r="E2231" t="s">
        <v>10390</v>
      </c>
      <c r="F2231" t="s">
        <v>10391</v>
      </c>
      <c r="G2231" t="s">
        <v>10392</v>
      </c>
      <c r="H2231">
        <v>10138139</v>
      </c>
      <c r="I2231" t="str">
        <f>HYPERLINK("bbg://screens/bbls%20DD%20X1Q6KVTKC9O2","BBLS DD X1Q6KVTKC9O2")</f>
        <v>BBLS DD X1Q6KVTKC9O2</v>
      </c>
    </row>
    <row r="2232" spans="1:9" x14ac:dyDescent="0.25">
      <c r="A2232" t="s">
        <v>10393</v>
      </c>
      <c r="B2232" t="s">
        <v>10394</v>
      </c>
      <c r="C2232" t="s">
        <v>6572</v>
      </c>
      <c r="E2232" t="s">
        <v>10395</v>
      </c>
      <c r="F2232" t="s">
        <v>10396</v>
      </c>
      <c r="G2232" t="s">
        <v>10397</v>
      </c>
      <c r="H2232">
        <v>10569886</v>
      </c>
      <c r="I2232" t="str">
        <f>HYPERLINK("bbg://screens/bbls%20DD%20X1Q6KVOQ4A82","BBLS DD X1Q6KVOQ4A82")</f>
        <v>BBLS DD X1Q6KVOQ4A82</v>
      </c>
    </row>
    <row r="2233" spans="1:9" x14ac:dyDescent="0.25">
      <c r="A2233" t="s">
        <v>10398</v>
      </c>
      <c r="B2233" t="s">
        <v>10399</v>
      </c>
      <c r="C2233" t="s">
        <v>589</v>
      </c>
      <c r="D2233" t="s">
        <v>6211</v>
      </c>
      <c r="F2233" t="s">
        <v>10400</v>
      </c>
      <c r="G2233" t="s">
        <v>10401</v>
      </c>
      <c r="H2233">
        <v>14712258</v>
      </c>
      <c r="I2233" t="str">
        <f>HYPERLINK("bbg://screens/bbls%20DD%20X1Q6KTB1BMO2","BBLS DD X1Q6KTB1BMO2")</f>
        <v>BBLS DD X1Q6KTB1BMO2</v>
      </c>
    </row>
    <row r="2234" spans="1:9" x14ac:dyDescent="0.25">
      <c r="A2234" t="s">
        <v>10402</v>
      </c>
      <c r="B2234" t="s">
        <v>10403</v>
      </c>
      <c r="C2234" t="s">
        <v>102</v>
      </c>
      <c r="D2234" t="s">
        <v>9849</v>
      </c>
      <c r="F2234" t="s">
        <v>10404</v>
      </c>
      <c r="G2234" t="s">
        <v>10405</v>
      </c>
      <c r="H2234">
        <v>14711130</v>
      </c>
      <c r="I2234" t="str">
        <f>HYPERLINK("bbg://screens/bbls%20DD%20X1Q6KTARIU82","BBLS DD X1Q6KTARIU82")</f>
        <v>BBLS DD X1Q6KTARIU82</v>
      </c>
    </row>
    <row r="2235" spans="1:9" x14ac:dyDescent="0.25">
      <c r="A2235" t="s">
        <v>10406</v>
      </c>
      <c r="B2235" t="s">
        <v>10407</v>
      </c>
      <c r="C2235" t="s">
        <v>511</v>
      </c>
      <c r="E2235" t="s">
        <v>10408</v>
      </c>
      <c r="F2235" t="s">
        <v>10409</v>
      </c>
      <c r="G2235" t="s">
        <v>10410</v>
      </c>
      <c r="H2235">
        <v>8856951</v>
      </c>
      <c r="I2235" t="str">
        <f>HYPERLINK("bbg://screens/bbls%20DD%20X1Q6KT90U4O2","BBLS DD X1Q6KT90U4O2")</f>
        <v>BBLS DD X1Q6KT90U4O2</v>
      </c>
    </row>
    <row r="2236" spans="1:9" x14ac:dyDescent="0.25">
      <c r="A2236" t="s">
        <v>10411</v>
      </c>
      <c r="B2236" t="s">
        <v>10412</v>
      </c>
      <c r="C2236" t="s">
        <v>430</v>
      </c>
      <c r="E2236" t="s">
        <v>10413</v>
      </c>
      <c r="F2236" t="s">
        <v>10414</v>
      </c>
      <c r="G2236" t="s">
        <v>10415</v>
      </c>
      <c r="H2236">
        <v>10412112</v>
      </c>
      <c r="I2236" t="str">
        <f>HYPERLINK("bbg://screens/bbls%20DD%20X1Q6KT5G0IO2","BBLS DD X1Q6KT5G0IO2")</f>
        <v>BBLS DD X1Q6KT5G0IO2</v>
      </c>
    </row>
    <row r="2237" spans="1:9" x14ac:dyDescent="0.25">
      <c r="A2237" t="s">
        <v>10416</v>
      </c>
      <c r="B2237" t="s">
        <v>10417</v>
      </c>
      <c r="C2237" t="s">
        <v>3305</v>
      </c>
      <c r="E2237" t="s">
        <v>10418</v>
      </c>
      <c r="F2237" t="s">
        <v>10419</v>
      </c>
      <c r="G2237" t="s">
        <v>10420</v>
      </c>
      <c r="H2237">
        <v>14687723</v>
      </c>
      <c r="I2237" t="str">
        <f>HYPERLINK("bbg://screens/bbls%20DD%20X1Q6KT445S82","BBLS DD X1Q6KT445S82")</f>
        <v>BBLS DD X1Q6KT445S82</v>
      </c>
    </row>
    <row r="2238" spans="1:9" x14ac:dyDescent="0.25">
      <c r="A2238" t="s">
        <v>10421</v>
      </c>
      <c r="B2238" t="s">
        <v>10422</v>
      </c>
      <c r="C2238" t="s">
        <v>9556</v>
      </c>
      <c r="D2238" t="s">
        <v>10317</v>
      </c>
      <c r="E2238" t="s">
        <v>10423</v>
      </c>
      <c r="F2238" t="s">
        <v>10424</v>
      </c>
      <c r="G2238" t="s">
        <v>10425</v>
      </c>
      <c r="H2238">
        <v>8545076</v>
      </c>
      <c r="I2238" t="str">
        <f>HYPERLINK("bbg://screens/bbls%20DD%20X1Q6KT2G60O2","BBLS DD X1Q6KT2G60O2")</f>
        <v>BBLS DD X1Q6KT2G60O2</v>
      </c>
    </row>
    <row r="2239" spans="1:9" x14ac:dyDescent="0.25">
      <c r="A2239" t="s">
        <v>10426</v>
      </c>
      <c r="B2239" t="s">
        <v>10422</v>
      </c>
      <c r="C2239" t="s">
        <v>530</v>
      </c>
      <c r="D2239" t="s">
        <v>9283</v>
      </c>
      <c r="E2239" t="s">
        <v>10427</v>
      </c>
      <c r="F2239" t="s">
        <v>10428</v>
      </c>
      <c r="G2239" t="s">
        <v>10429</v>
      </c>
      <c r="H2239">
        <v>14655359</v>
      </c>
      <c r="I2239" t="str">
        <f>HYPERLINK("bbg://screens/bbls%20DD%20X1Q6KT2LD1O2","BBLS DD X1Q6KT2LD1O2")</f>
        <v>BBLS DD X1Q6KT2LD1O2</v>
      </c>
    </row>
    <row r="2240" spans="1:9" x14ac:dyDescent="0.25">
      <c r="A2240" t="s">
        <v>10430</v>
      </c>
      <c r="B2240" t="s">
        <v>10422</v>
      </c>
      <c r="C2240" t="s">
        <v>735</v>
      </c>
      <c r="E2240" t="s">
        <v>10431</v>
      </c>
      <c r="F2240" t="s">
        <v>10432</v>
      </c>
      <c r="G2240" t="s">
        <v>10433</v>
      </c>
      <c r="H2240">
        <v>14722549</v>
      </c>
      <c r="I2240" t="str">
        <f>HYPERLINK("bbg://screens/bbls%20DD%20X1Q6N87QFI82","BBLS DD X1Q6N87QFI82")</f>
        <v>BBLS DD X1Q6N87QFI82</v>
      </c>
    </row>
    <row r="2241" spans="1:9" x14ac:dyDescent="0.25">
      <c r="A2241" t="s">
        <v>10434</v>
      </c>
      <c r="B2241" t="s">
        <v>10435</v>
      </c>
      <c r="C2241" t="s">
        <v>515</v>
      </c>
      <c r="D2241" t="s">
        <v>10436</v>
      </c>
      <c r="E2241" t="s">
        <v>2780</v>
      </c>
      <c r="F2241" t="s">
        <v>4095</v>
      </c>
      <c r="G2241" t="s">
        <v>10437</v>
      </c>
      <c r="H2241">
        <v>14263374</v>
      </c>
      <c r="I2241" t="str">
        <f>HYPERLINK("bbg://screens/bbls%20DD%20X1Q6KT2CBNO2","BBLS DD X1Q6KT2CBNO2")</f>
        <v>BBLS DD X1Q6KT2CBNO2</v>
      </c>
    </row>
    <row r="2242" spans="1:9" x14ac:dyDescent="0.25">
      <c r="A2242" t="s">
        <v>10438</v>
      </c>
      <c r="B2242" t="s">
        <v>10439</v>
      </c>
      <c r="C2242" t="s">
        <v>2003</v>
      </c>
      <c r="E2242" t="s">
        <v>2023</v>
      </c>
      <c r="F2242" t="s">
        <v>170</v>
      </c>
      <c r="G2242" t="s">
        <v>10440</v>
      </c>
      <c r="H2242">
        <v>194655</v>
      </c>
      <c r="I2242" t="str">
        <f>HYPERLINK("bbg://screens/bbls%20DD%20X1Q6KT18FC82","BBLS DD X1Q6KT18FC82")</f>
        <v>BBLS DD X1Q6KT18FC82</v>
      </c>
    </row>
    <row r="2243" spans="1:9" x14ac:dyDescent="0.25">
      <c r="A2243" t="s">
        <v>10441</v>
      </c>
      <c r="B2243" t="s">
        <v>10442</v>
      </c>
      <c r="C2243" t="s">
        <v>379</v>
      </c>
      <c r="E2243" t="s">
        <v>10443</v>
      </c>
      <c r="F2243" t="s">
        <v>10444</v>
      </c>
      <c r="G2243" t="s">
        <v>10445</v>
      </c>
      <c r="H2243">
        <v>14545407</v>
      </c>
      <c r="I2243" t="str">
        <f>HYPERLINK("bbg://screens/bbls%20DD%20X1Q6KT0SR1O2","BBLS DD X1Q6KT0SR1O2")</f>
        <v>BBLS DD X1Q6KT0SR1O2</v>
      </c>
    </row>
    <row r="2244" spans="1:9" x14ac:dyDescent="0.25">
      <c r="A2244" t="s">
        <v>10446</v>
      </c>
      <c r="B2244" t="s">
        <v>10447</v>
      </c>
      <c r="C2244" t="s">
        <v>636</v>
      </c>
      <c r="E2244" t="s">
        <v>10448</v>
      </c>
      <c r="F2244" t="s">
        <v>10449</v>
      </c>
      <c r="G2244" t="s">
        <v>10450</v>
      </c>
      <c r="H2244">
        <v>9271419</v>
      </c>
      <c r="I2244" t="str">
        <f>HYPERLINK("bbg://screens/bbls%20DD%20X1Q6KT089B82","BBLS DD X1Q6KT089B82")</f>
        <v>BBLS DD X1Q6KT089B82</v>
      </c>
    </row>
    <row r="2245" spans="1:9" x14ac:dyDescent="0.25">
      <c r="A2245" t="s">
        <v>10451</v>
      </c>
      <c r="B2245" t="s">
        <v>10447</v>
      </c>
      <c r="C2245" t="s">
        <v>10452</v>
      </c>
      <c r="D2245" t="s">
        <v>8890</v>
      </c>
      <c r="E2245" t="s">
        <v>10453</v>
      </c>
      <c r="F2245" t="s">
        <v>10454</v>
      </c>
      <c r="G2245" t="s">
        <v>10455</v>
      </c>
      <c r="H2245">
        <v>342639</v>
      </c>
      <c r="I2245" t="str">
        <f>HYPERLINK("bbg://screens/bbls%20DD%20X1Q6KT086Q82","BBLS DD X1Q6KT086Q82")</f>
        <v>BBLS DD X1Q6KT086Q82</v>
      </c>
    </row>
    <row r="2246" spans="1:9" x14ac:dyDescent="0.25">
      <c r="A2246" t="s">
        <v>10456</v>
      </c>
      <c r="B2246" t="s">
        <v>10457</v>
      </c>
      <c r="C2246" t="s">
        <v>515</v>
      </c>
      <c r="E2246" t="s">
        <v>10458</v>
      </c>
      <c r="F2246" t="s">
        <v>10459</v>
      </c>
      <c r="G2246" t="s">
        <v>10460</v>
      </c>
      <c r="H2246">
        <v>14518432</v>
      </c>
      <c r="I2246" t="str">
        <f>HYPERLINK("bbg://screens/bbls%20DD%20X1Q6KSV64NO2","BBLS DD X1Q6KSV64NO2")</f>
        <v>BBLS DD X1Q6KSV64NO2</v>
      </c>
    </row>
    <row r="2247" spans="1:9" x14ac:dyDescent="0.25">
      <c r="A2247" t="s">
        <v>10461</v>
      </c>
      <c r="B2247" t="s">
        <v>10457</v>
      </c>
      <c r="C2247" t="s">
        <v>10462</v>
      </c>
      <c r="E2247" t="s">
        <v>10463</v>
      </c>
      <c r="F2247" t="s">
        <v>10464</v>
      </c>
      <c r="G2247" t="s">
        <v>10465</v>
      </c>
      <c r="H2247">
        <v>116728</v>
      </c>
      <c r="I2247" t="str">
        <f>HYPERLINK("bbg://screens/bbls%20DD%20X1Q6KSV617O2","BBLS DD X1Q6KSV617O2")</f>
        <v>BBLS DD X1Q6KSV617O2</v>
      </c>
    </row>
    <row r="2248" spans="1:9" x14ac:dyDescent="0.25">
      <c r="A2248" t="s">
        <v>10466</v>
      </c>
      <c r="B2248" t="s">
        <v>10467</v>
      </c>
      <c r="C2248" t="s">
        <v>353</v>
      </c>
      <c r="D2248" t="s">
        <v>9552</v>
      </c>
      <c r="E2248" t="s">
        <v>10468</v>
      </c>
      <c r="F2248" t="s">
        <v>9889</v>
      </c>
      <c r="G2248" t="s">
        <v>10469</v>
      </c>
      <c r="H2248">
        <v>11014618</v>
      </c>
      <c r="I2248" t="str">
        <f>HYPERLINK("bbg://screens/bbls%20DD%20X1Q6KSURRB82","BBLS DD X1Q6KSURRB82")</f>
        <v>BBLS DD X1Q6KSURRB82</v>
      </c>
    </row>
    <row r="2249" spans="1:9" x14ac:dyDescent="0.25">
      <c r="A2249" t="s">
        <v>10470</v>
      </c>
      <c r="B2249" t="s">
        <v>10471</v>
      </c>
      <c r="C2249" t="s">
        <v>7127</v>
      </c>
      <c r="D2249" t="s">
        <v>10472</v>
      </c>
      <c r="E2249" t="s">
        <v>10473</v>
      </c>
      <c r="F2249" t="s">
        <v>10474</v>
      </c>
      <c r="G2249" t="s">
        <v>10475</v>
      </c>
      <c r="H2249">
        <v>930351</v>
      </c>
      <c r="I2249" t="str">
        <f>HYPERLINK("bbg://screens/bbls%20DD%20X1Q6KSUDJEO2","BBLS DD X1Q6KSUDJEO2")</f>
        <v>BBLS DD X1Q6KSUDJEO2</v>
      </c>
    </row>
    <row r="2250" spans="1:9" x14ac:dyDescent="0.25">
      <c r="A2250" t="s">
        <v>10476</v>
      </c>
      <c r="B2250" t="s">
        <v>10477</v>
      </c>
      <c r="C2250" t="s">
        <v>467</v>
      </c>
      <c r="E2250" t="s">
        <v>6313</v>
      </c>
      <c r="F2250" t="s">
        <v>10478</v>
      </c>
      <c r="G2250" t="s">
        <v>10479</v>
      </c>
      <c r="H2250">
        <v>8161303</v>
      </c>
      <c r="I2250" t="str">
        <f>HYPERLINK("bbg://screens/bbls%20DD%20X1Q6KSS6PFO2","BBLS DD X1Q6KSS6PFO2")</f>
        <v>BBLS DD X1Q6KSS6PFO2</v>
      </c>
    </row>
    <row r="2251" spans="1:9" x14ac:dyDescent="0.25">
      <c r="A2251" t="s">
        <v>10480</v>
      </c>
      <c r="B2251" t="s">
        <v>10477</v>
      </c>
      <c r="C2251" t="s">
        <v>3058</v>
      </c>
      <c r="D2251" t="s">
        <v>10481</v>
      </c>
      <c r="E2251" t="s">
        <v>10482</v>
      </c>
      <c r="F2251" t="s">
        <v>6386</v>
      </c>
      <c r="G2251" t="s">
        <v>10483</v>
      </c>
      <c r="H2251">
        <v>394608</v>
      </c>
      <c r="I2251" t="str">
        <f>HYPERLINK("bbg://screens/bbls%20DD%20X1Q6KSS3FL82","BBLS DD X1Q6KSS3FL82")</f>
        <v>BBLS DD X1Q6KSS3FL82</v>
      </c>
    </row>
    <row r="2252" spans="1:9" x14ac:dyDescent="0.25">
      <c r="A2252" t="s">
        <v>10484</v>
      </c>
      <c r="B2252" t="s">
        <v>10485</v>
      </c>
      <c r="C2252" t="s">
        <v>10486</v>
      </c>
      <c r="F2252" t="s">
        <v>10487</v>
      </c>
      <c r="G2252" t="s">
        <v>10488</v>
      </c>
      <c r="H2252">
        <v>808631</v>
      </c>
      <c r="I2252" t="str">
        <f>HYPERLINK("bbg://screens/bbls%20DD%20X1Q6KSRQVQO2","BBLS DD X1Q6KSRQVQO2")</f>
        <v>BBLS DD X1Q6KSRQVQO2</v>
      </c>
    </row>
    <row r="2253" spans="1:9" x14ac:dyDescent="0.25">
      <c r="A2253" t="s">
        <v>10489</v>
      </c>
      <c r="B2253" t="s">
        <v>10490</v>
      </c>
      <c r="C2253" t="s">
        <v>128</v>
      </c>
      <c r="D2253" t="s">
        <v>10491</v>
      </c>
      <c r="E2253" t="s">
        <v>10492</v>
      </c>
      <c r="F2253" t="s">
        <v>10493</v>
      </c>
      <c r="G2253" t="s">
        <v>10494</v>
      </c>
      <c r="H2253">
        <v>42836523</v>
      </c>
      <c r="I2253" t="str">
        <f>HYPERLINK("bbg://screens/bbls%20DD%20X1Q6KSRMSVO2","BBLS DD X1Q6KSRMSVO2")</f>
        <v>BBLS DD X1Q6KSRMSVO2</v>
      </c>
    </row>
    <row r="2254" spans="1:9" x14ac:dyDescent="0.25">
      <c r="A2254" t="s">
        <v>10495</v>
      </c>
      <c r="B2254" t="s">
        <v>10496</v>
      </c>
      <c r="C2254" t="s">
        <v>3612</v>
      </c>
      <c r="E2254" t="s">
        <v>10497</v>
      </c>
      <c r="F2254" t="s">
        <v>10498</v>
      </c>
      <c r="G2254" t="s">
        <v>10499</v>
      </c>
      <c r="H2254">
        <v>9383277</v>
      </c>
      <c r="I2254" t="str">
        <f>HYPERLINK("bbg://screens/bbls%20DD%20X1Q6KSRG3D82","BBLS DD X1Q6KSRG3D82")</f>
        <v>BBLS DD X1Q6KSRG3D82</v>
      </c>
    </row>
    <row r="2255" spans="1:9" x14ac:dyDescent="0.25">
      <c r="A2255" t="s">
        <v>10500</v>
      </c>
      <c r="B2255" t="s">
        <v>10501</v>
      </c>
      <c r="C2255" t="s">
        <v>1187</v>
      </c>
      <c r="E2255" t="s">
        <v>10502</v>
      </c>
      <c r="F2255" t="s">
        <v>5873</v>
      </c>
      <c r="G2255" t="s">
        <v>10503</v>
      </c>
      <c r="H2255">
        <v>42873370</v>
      </c>
      <c r="I2255" t="str">
        <f>HYPERLINK("bbg://screens/bbls%20DD%20X1Q6LGE98FO2","BBLS DD X1Q6LGE98FO2")</f>
        <v>BBLS DD X1Q6LGE98FO2</v>
      </c>
    </row>
    <row r="2256" spans="1:9" x14ac:dyDescent="0.25">
      <c r="A2256" t="s">
        <v>10504</v>
      </c>
      <c r="B2256" t="s">
        <v>10505</v>
      </c>
      <c r="C2256" t="s">
        <v>739</v>
      </c>
      <c r="D2256" t="s">
        <v>8714</v>
      </c>
      <c r="E2256" t="s">
        <v>10506</v>
      </c>
      <c r="F2256" t="s">
        <v>2324</v>
      </c>
      <c r="G2256" t="s">
        <v>10507</v>
      </c>
      <c r="H2256">
        <v>148187</v>
      </c>
      <c r="I2256" t="str">
        <f>HYPERLINK("bbg://screens/bbls%20DD%20X1Q6KSQLU7O2","BBLS DD X1Q6KSQLU7O2")</f>
        <v>BBLS DD X1Q6KSQLU7O2</v>
      </c>
    </row>
    <row r="2257" spans="1:9" x14ac:dyDescent="0.25">
      <c r="A2257" t="s">
        <v>10508</v>
      </c>
      <c r="B2257" t="s">
        <v>10509</v>
      </c>
      <c r="C2257" t="s">
        <v>3742</v>
      </c>
      <c r="E2257" t="s">
        <v>10510</v>
      </c>
      <c r="F2257" t="s">
        <v>9335</v>
      </c>
      <c r="G2257" t="s">
        <v>10511</v>
      </c>
      <c r="H2257">
        <v>14436872</v>
      </c>
      <c r="I2257" t="str">
        <f>HYPERLINK("bbg://screens/bbls%20DD%20X1Q6KSQA9H82","BBLS DD X1Q6KSQA9H82")</f>
        <v>BBLS DD X1Q6KSQA9H82</v>
      </c>
    </row>
    <row r="2258" spans="1:9" x14ac:dyDescent="0.25">
      <c r="A2258" t="s">
        <v>10512</v>
      </c>
      <c r="B2258" t="s">
        <v>10513</v>
      </c>
      <c r="C2258" t="s">
        <v>4534</v>
      </c>
      <c r="D2258" t="s">
        <v>7733</v>
      </c>
      <c r="E2258" t="s">
        <v>1911</v>
      </c>
      <c r="F2258" t="s">
        <v>10514</v>
      </c>
      <c r="G2258" t="s">
        <v>10515</v>
      </c>
      <c r="H2258">
        <v>14431742</v>
      </c>
      <c r="I2258" t="str">
        <f>HYPERLINK("bbg://screens/bbls%20DD%20X1Q6KSP9R6O2","BBLS DD X1Q6KSP9R6O2")</f>
        <v>BBLS DD X1Q6KSP9R6O2</v>
      </c>
    </row>
    <row r="2259" spans="1:9" x14ac:dyDescent="0.25">
      <c r="A2259" t="s">
        <v>10516</v>
      </c>
      <c r="B2259" t="s">
        <v>10517</v>
      </c>
      <c r="C2259" t="s">
        <v>1041</v>
      </c>
      <c r="D2259" t="s">
        <v>9118</v>
      </c>
      <c r="E2259" t="s">
        <v>10518</v>
      </c>
      <c r="F2259" t="s">
        <v>10519</v>
      </c>
      <c r="G2259" t="s">
        <v>10520</v>
      </c>
      <c r="H2259">
        <v>10601430</v>
      </c>
      <c r="I2259" t="str">
        <f>HYPERLINK("bbg://screens/bbls%20DD%20X1Q6KSORE682","BBLS DD X1Q6KSORE682")</f>
        <v>BBLS DD X1Q6KSORE682</v>
      </c>
    </row>
    <row r="2260" spans="1:9" x14ac:dyDescent="0.25">
      <c r="A2260" t="s">
        <v>10521</v>
      </c>
      <c r="B2260" t="s">
        <v>10522</v>
      </c>
      <c r="C2260" t="s">
        <v>511</v>
      </c>
      <c r="E2260" t="s">
        <v>10523</v>
      </c>
      <c r="F2260" t="s">
        <v>10524</v>
      </c>
      <c r="G2260" t="s">
        <v>10525</v>
      </c>
      <c r="H2260">
        <v>107734</v>
      </c>
      <c r="I2260" t="str">
        <f>HYPERLINK("bbg://screens/bbls%20DD%20X1Q6KSO50R82","BBLS DD X1Q6KSO50R82")</f>
        <v>BBLS DD X1Q6KSO50R82</v>
      </c>
    </row>
    <row r="2261" spans="1:9" x14ac:dyDescent="0.25">
      <c r="A2261" t="s">
        <v>10526</v>
      </c>
      <c r="B2261" t="s">
        <v>10522</v>
      </c>
      <c r="C2261" t="s">
        <v>511</v>
      </c>
      <c r="F2261" t="s">
        <v>10527</v>
      </c>
      <c r="G2261" t="s">
        <v>10528</v>
      </c>
      <c r="H2261">
        <v>14411178</v>
      </c>
      <c r="I2261" t="str">
        <f>HYPERLINK("bbg://screens/bbls%20DD%20X1Q6KSO50R82","BBLS DD X1Q6KSO50R82")</f>
        <v>BBLS DD X1Q6KSO50R82</v>
      </c>
    </row>
    <row r="2262" spans="1:9" x14ac:dyDescent="0.25">
      <c r="A2262" t="s">
        <v>10529</v>
      </c>
      <c r="B2262" t="s">
        <v>10530</v>
      </c>
      <c r="C2262" t="s">
        <v>1041</v>
      </c>
      <c r="D2262" t="s">
        <v>9291</v>
      </c>
      <c r="E2262" t="s">
        <v>10531</v>
      </c>
      <c r="F2262" t="s">
        <v>10532</v>
      </c>
      <c r="G2262" t="s">
        <v>10533</v>
      </c>
      <c r="H2262">
        <v>231449</v>
      </c>
      <c r="I2262" t="str">
        <f>HYPERLINK("bbg://screens/bbls%20DD%20X1Q6KSO1OP82","BBLS DD X1Q6KSO1OP82")</f>
        <v>BBLS DD X1Q6KSO1OP82</v>
      </c>
    </row>
    <row r="2263" spans="1:9" x14ac:dyDescent="0.25">
      <c r="A2263" t="s">
        <v>10534</v>
      </c>
      <c r="B2263" t="s">
        <v>10535</v>
      </c>
      <c r="C2263" t="s">
        <v>10536</v>
      </c>
      <c r="D2263" t="s">
        <v>8443</v>
      </c>
      <c r="E2263" t="s">
        <v>395</v>
      </c>
      <c r="F2263" t="s">
        <v>10537</v>
      </c>
      <c r="G2263" t="s">
        <v>10538</v>
      </c>
      <c r="H2263">
        <v>15122598</v>
      </c>
      <c r="I2263" t="str">
        <f>HYPERLINK("bbg://screens/bbls%20DD%20X1Q6L0M30482","BBLS DD X1Q6L0M30482")</f>
        <v>BBLS DD X1Q6L0M30482</v>
      </c>
    </row>
    <row r="2264" spans="1:9" x14ac:dyDescent="0.25">
      <c r="A2264" t="s">
        <v>10539</v>
      </c>
      <c r="B2264" t="s">
        <v>10540</v>
      </c>
      <c r="C2264" t="s">
        <v>10541</v>
      </c>
      <c r="D2264" t="s">
        <v>10057</v>
      </c>
      <c r="E2264" t="s">
        <v>10542</v>
      </c>
      <c r="F2264" t="s">
        <v>10543</v>
      </c>
      <c r="G2264" t="s">
        <v>10544</v>
      </c>
      <c r="H2264">
        <v>102072</v>
      </c>
      <c r="I2264" t="str">
        <f>HYPERLINK("bbg://screens/bbls%20DD%20X1Q6KSN79KO2","BBLS DD X1Q6KSN79KO2")</f>
        <v>BBLS DD X1Q6KSN79KO2</v>
      </c>
    </row>
    <row r="2265" spans="1:9" x14ac:dyDescent="0.25">
      <c r="A2265" t="s">
        <v>10545</v>
      </c>
      <c r="B2265" t="s">
        <v>10540</v>
      </c>
      <c r="C2265" t="s">
        <v>10546</v>
      </c>
      <c r="E2265" t="s">
        <v>10547</v>
      </c>
      <c r="F2265" t="s">
        <v>10548</v>
      </c>
      <c r="G2265" t="s">
        <v>10549</v>
      </c>
      <c r="H2265">
        <v>349337</v>
      </c>
      <c r="I2265" t="str">
        <f>HYPERLINK("bbg://screens/bbls%20DD%20X1Q6KSN79D82","BBLS DD X1Q6KSN79D82")</f>
        <v>BBLS DD X1Q6KSN79D82</v>
      </c>
    </row>
    <row r="2266" spans="1:9" x14ac:dyDescent="0.25">
      <c r="A2266" t="s">
        <v>10550</v>
      </c>
      <c r="B2266" t="s">
        <v>10551</v>
      </c>
      <c r="C2266" t="s">
        <v>18</v>
      </c>
      <c r="D2266" t="s">
        <v>10166</v>
      </c>
      <c r="E2266" t="s">
        <v>10552</v>
      </c>
      <c r="F2266" t="s">
        <v>7239</v>
      </c>
      <c r="G2266" t="s">
        <v>10553</v>
      </c>
      <c r="H2266">
        <v>313885</v>
      </c>
      <c r="I2266" t="str">
        <f>HYPERLINK("bbg://screens/bbls%20DD%20X1Q6KSI2O6O2","BBLS DD X1Q6KSI2O6O2")</f>
        <v>BBLS DD X1Q6KSI2O6O2</v>
      </c>
    </row>
    <row r="2267" spans="1:9" x14ac:dyDescent="0.25">
      <c r="A2267" t="s">
        <v>10554</v>
      </c>
      <c r="B2267" t="s">
        <v>10551</v>
      </c>
      <c r="C2267" t="s">
        <v>786</v>
      </c>
      <c r="D2267" t="s">
        <v>9213</v>
      </c>
      <c r="E2267" t="s">
        <v>10555</v>
      </c>
      <c r="F2267" t="s">
        <v>10556</v>
      </c>
      <c r="G2267" t="s">
        <v>10557</v>
      </c>
      <c r="H2267">
        <v>14365878</v>
      </c>
      <c r="I2267" t="str">
        <f>HYPERLINK("bbg://screens/bbls%20DD%20X1Q6KSMLCS82","BBLS DD X1Q6KSMLCS82")</f>
        <v>BBLS DD X1Q6KSMLCS82</v>
      </c>
    </row>
    <row r="2268" spans="1:9" x14ac:dyDescent="0.25">
      <c r="A2268" t="s">
        <v>10558</v>
      </c>
      <c r="B2268" t="s">
        <v>10559</v>
      </c>
      <c r="C2268" t="s">
        <v>5780</v>
      </c>
      <c r="E2268" t="s">
        <v>10560</v>
      </c>
      <c r="F2268" t="s">
        <v>1682</v>
      </c>
      <c r="G2268" t="s">
        <v>10561</v>
      </c>
      <c r="H2268">
        <v>225950</v>
      </c>
      <c r="I2268" t="str">
        <f>HYPERLINK("bbg://screens/bbls%20DD%20X1Q6KSMD5OO2","BBLS DD X1Q6KSMD5OO2")</f>
        <v>BBLS DD X1Q6KSMD5OO2</v>
      </c>
    </row>
    <row r="2269" spans="1:9" x14ac:dyDescent="0.25">
      <c r="A2269" t="s">
        <v>10562</v>
      </c>
      <c r="B2269" t="s">
        <v>10563</v>
      </c>
      <c r="C2269" t="s">
        <v>515</v>
      </c>
      <c r="E2269" t="s">
        <v>10564</v>
      </c>
      <c r="F2269" t="s">
        <v>10565</v>
      </c>
      <c r="G2269" t="s">
        <v>10566</v>
      </c>
      <c r="H2269">
        <v>14355304</v>
      </c>
      <c r="I2269" t="str">
        <f>HYPERLINK("bbg://screens/bbls%20DD%20X1Q6KSM34682","BBLS DD X1Q6KSM34682")</f>
        <v>BBLS DD X1Q6KSM34682</v>
      </c>
    </row>
    <row r="2270" spans="1:9" x14ac:dyDescent="0.25">
      <c r="A2270" t="s">
        <v>10567</v>
      </c>
      <c r="B2270" t="s">
        <v>10568</v>
      </c>
      <c r="C2270" t="s">
        <v>343</v>
      </c>
      <c r="E2270" t="s">
        <v>10569</v>
      </c>
      <c r="F2270" t="s">
        <v>10570</v>
      </c>
      <c r="G2270" t="s">
        <v>10571</v>
      </c>
      <c r="H2270">
        <v>187794</v>
      </c>
      <c r="I2270" t="str">
        <f>HYPERLINK("bbg://screens/bbls%20DD%20X1Q6KSLDO3O2","BBLS DD X1Q6KSLDO3O2")</f>
        <v>BBLS DD X1Q6KSLDO3O2</v>
      </c>
    </row>
    <row r="2271" spans="1:9" x14ac:dyDescent="0.25">
      <c r="A2271" t="s">
        <v>10572</v>
      </c>
      <c r="B2271" t="s">
        <v>10573</v>
      </c>
      <c r="C2271" t="s">
        <v>1041</v>
      </c>
      <c r="E2271" t="s">
        <v>10574</v>
      </c>
      <c r="F2271" t="s">
        <v>10575</v>
      </c>
      <c r="G2271" t="s">
        <v>10576</v>
      </c>
      <c r="H2271">
        <v>11393202</v>
      </c>
      <c r="I2271" t="str">
        <f>HYPERLINK("bbg://screens/bbls%20DD%20X1Q6KSL417O2","BBLS DD X1Q6KSL417O2")</f>
        <v>BBLS DD X1Q6KSL417O2</v>
      </c>
    </row>
    <row r="2272" spans="1:9" x14ac:dyDescent="0.25">
      <c r="A2272" t="s">
        <v>10577</v>
      </c>
      <c r="B2272" t="s">
        <v>10578</v>
      </c>
      <c r="C2272" t="s">
        <v>18</v>
      </c>
      <c r="E2272" t="s">
        <v>10579</v>
      </c>
      <c r="F2272" t="s">
        <v>10580</v>
      </c>
      <c r="G2272" t="s">
        <v>10581</v>
      </c>
      <c r="H2272">
        <v>1746541</v>
      </c>
      <c r="I2272" t="str">
        <f>HYPERLINK("bbg://screens/bbls%20DD%20X1Q6KSK2H582","BBLS DD X1Q6KSK2H582")</f>
        <v>BBLS DD X1Q6KSK2H582</v>
      </c>
    </row>
    <row r="2273" spans="1:9" x14ac:dyDescent="0.25">
      <c r="A2273" t="s">
        <v>6788</v>
      </c>
      <c r="B2273" t="s">
        <v>10582</v>
      </c>
      <c r="C2273" t="s">
        <v>5489</v>
      </c>
      <c r="D2273" t="s">
        <v>10583</v>
      </c>
      <c r="E2273" t="s">
        <v>10584</v>
      </c>
      <c r="F2273" t="s">
        <v>10585</v>
      </c>
      <c r="G2273" t="s">
        <v>6791</v>
      </c>
      <c r="H2273">
        <v>1171396</v>
      </c>
      <c r="I2273" t="str">
        <f>HYPERLINK("bbg://screens/bbls%20DD%20X1Q6KSJFEVO2","BBLS DD X1Q6KSJFEVO2")</f>
        <v>BBLS DD X1Q6KSJFEVO2</v>
      </c>
    </row>
    <row r="2274" spans="1:9" x14ac:dyDescent="0.25">
      <c r="A2274" t="s">
        <v>10586</v>
      </c>
      <c r="B2274" t="s">
        <v>10587</v>
      </c>
      <c r="C2274" t="s">
        <v>15</v>
      </c>
      <c r="F2274" t="s">
        <v>10588</v>
      </c>
      <c r="G2274" t="s">
        <v>10589</v>
      </c>
      <c r="H2274">
        <v>14304437</v>
      </c>
      <c r="I2274" t="str">
        <f>HYPERLINK("bbg://screens/bbls%20DD%20X1Q6KSJ4S5O2","BBLS DD X1Q6KSJ4S5O2")</f>
        <v>BBLS DD X1Q6KSJ4S5O2</v>
      </c>
    </row>
    <row r="2275" spans="1:9" x14ac:dyDescent="0.25">
      <c r="A2275" t="s">
        <v>10590</v>
      </c>
      <c r="B2275" t="s">
        <v>10587</v>
      </c>
      <c r="C2275" t="s">
        <v>5744</v>
      </c>
      <c r="D2275" t="s">
        <v>9744</v>
      </c>
      <c r="E2275" t="s">
        <v>10591</v>
      </c>
      <c r="F2275" t="s">
        <v>10592</v>
      </c>
      <c r="G2275" t="s">
        <v>10593</v>
      </c>
      <c r="H2275">
        <v>28581828</v>
      </c>
      <c r="I2275" t="str">
        <f>HYPERLINK("bbg://screens/bbls%20DD%20X1Q6KSJ3J9O2","BBLS DD X1Q6KSJ3J9O2")</f>
        <v>BBLS DD X1Q6KSJ3J9O2</v>
      </c>
    </row>
    <row r="2276" spans="1:9" x14ac:dyDescent="0.25">
      <c r="A2276" t="s">
        <v>10594</v>
      </c>
      <c r="B2276" t="s">
        <v>10595</v>
      </c>
      <c r="C2276" t="s">
        <v>7413</v>
      </c>
      <c r="D2276" t="s">
        <v>10029</v>
      </c>
      <c r="E2276" t="s">
        <v>10596</v>
      </c>
      <c r="F2276" t="s">
        <v>10597</v>
      </c>
      <c r="G2276" t="s">
        <v>10598</v>
      </c>
      <c r="H2276">
        <v>14279156</v>
      </c>
      <c r="I2276" t="str">
        <f>HYPERLINK("bbg://screens/bbls%20DD%20X1Q6KSICQDO2","BBLS DD X1Q6KSICQDO2")</f>
        <v>BBLS DD X1Q6KSICQDO2</v>
      </c>
    </row>
    <row r="2277" spans="1:9" x14ac:dyDescent="0.25">
      <c r="A2277" t="s">
        <v>10599</v>
      </c>
      <c r="B2277" t="s">
        <v>10595</v>
      </c>
      <c r="C2277" t="s">
        <v>4722</v>
      </c>
      <c r="D2277" t="s">
        <v>10600</v>
      </c>
      <c r="E2277" t="s">
        <v>10601</v>
      </c>
      <c r="F2277" t="s">
        <v>10602</v>
      </c>
      <c r="G2277" t="s">
        <v>10603</v>
      </c>
      <c r="H2277">
        <v>815890</v>
      </c>
      <c r="I2277" t="str">
        <f>HYPERLINK("bbg://screens/bbls%20DD%20X1Q6KSIBK7O2","BBLS DD X1Q6KSIBK7O2")</f>
        <v>BBLS DD X1Q6KSIBK7O2</v>
      </c>
    </row>
    <row r="2278" spans="1:9" x14ac:dyDescent="0.25">
      <c r="A2278" t="s">
        <v>10604</v>
      </c>
      <c r="B2278" t="s">
        <v>10605</v>
      </c>
      <c r="C2278" t="s">
        <v>102</v>
      </c>
      <c r="E2278" t="s">
        <v>10606</v>
      </c>
      <c r="F2278" t="s">
        <v>10607</v>
      </c>
      <c r="G2278" t="s">
        <v>10608</v>
      </c>
      <c r="H2278">
        <v>14265443</v>
      </c>
      <c r="I2278" t="str">
        <f>HYPERLINK("bbg://screens/bbls%20DD%20X1Q6KSI788O2","BBLS DD X1Q6KSI788O2")</f>
        <v>BBLS DD X1Q6KSI788O2</v>
      </c>
    </row>
    <row r="2279" spans="1:9" x14ac:dyDescent="0.25">
      <c r="A2279" t="s">
        <v>10609</v>
      </c>
      <c r="B2279" t="s">
        <v>10610</v>
      </c>
      <c r="C2279" t="s">
        <v>2294</v>
      </c>
      <c r="D2279" t="s">
        <v>8414</v>
      </c>
      <c r="E2279" t="s">
        <v>10611</v>
      </c>
      <c r="F2279" t="s">
        <v>10612</v>
      </c>
      <c r="G2279" t="s">
        <v>10613</v>
      </c>
      <c r="H2279">
        <v>301099</v>
      </c>
      <c r="I2279" t="str">
        <f>HYPERLINK("bbg://screens/bbls%20DD%20X1Q6KSHCVD82","BBLS DD X1Q6KSHCVD82")</f>
        <v>BBLS DD X1Q6KSHCVD82</v>
      </c>
    </row>
    <row r="2280" spans="1:9" x14ac:dyDescent="0.25">
      <c r="A2280" t="s">
        <v>10614</v>
      </c>
      <c r="B2280" t="s">
        <v>10615</v>
      </c>
      <c r="C2280" t="s">
        <v>1560</v>
      </c>
      <c r="D2280" t="s">
        <v>9604</v>
      </c>
      <c r="E2280" t="s">
        <v>10616</v>
      </c>
      <c r="F2280" t="s">
        <v>10617</v>
      </c>
      <c r="G2280" t="s">
        <v>10618</v>
      </c>
      <c r="H2280">
        <v>101636</v>
      </c>
      <c r="I2280" t="str">
        <f>HYPERLINK("bbg://screens/bbls%20DD%20X1Q6KSDPUC82","BBLS DD X1Q6KSDPUC82")</f>
        <v>BBLS DD X1Q6KSDPUC82</v>
      </c>
    </row>
    <row r="2281" spans="1:9" x14ac:dyDescent="0.25">
      <c r="A2281" t="s">
        <v>10619</v>
      </c>
      <c r="B2281" t="s">
        <v>10620</v>
      </c>
      <c r="C2281" t="s">
        <v>89</v>
      </c>
      <c r="E2281" t="s">
        <v>10621</v>
      </c>
      <c r="F2281" t="s">
        <v>10622</v>
      </c>
      <c r="G2281" t="s">
        <v>10623</v>
      </c>
      <c r="H2281">
        <v>20068032</v>
      </c>
      <c r="I2281" t="str">
        <f>HYPERLINK("bbg://screens/bbls%20DD%20X1Q6KSC79D82","BBLS DD X1Q6KSC79D82")</f>
        <v>BBLS DD X1Q6KSC79D82</v>
      </c>
    </row>
    <row r="2282" spans="1:9" x14ac:dyDescent="0.25">
      <c r="A2282" t="s">
        <v>10624</v>
      </c>
      <c r="B2282" t="s">
        <v>10625</v>
      </c>
      <c r="C2282" t="s">
        <v>515</v>
      </c>
      <c r="E2282" t="s">
        <v>9860</v>
      </c>
      <c r="F2282" t="s">
        <v>10626</v>
      </c>
      <c r="G2282" t="s">
        <v>10627</v>
      </c>
      <c r="H2282">
        <v>14189554</v>
      </c>
      <c r="I2282" t="str">
        <f>HYPERLINK("bbg://screens/bbls%20DD%20X1Q6KSB79RO2","BBLS DD X1Q6KSB79RO2")</f>
        <v>BBLS DD X1Q6KSB79RO2</v>
      </c>
    </row>
    <row r="2283" spans="1:9" x14ac:dyDescent="0.25">
      <c r="A2283" t="s">
        <v>10628</v>
      </c>
      <c r="B2283" t="s">
        <v>10625</v>
      </c>
      <c r="C2283" t="s">
        <v>169</v>
      </c>
      <c r="D2283" t="s">
        <v>10629</v>
      </c>
      <c r="E2283" t="s">
        <v>10630</v>
      </c>
      <c r="F2283" t="s">
        <v>10631</v>
      </c>
      <c r="G2283" t="s">
        <v>10632</v>
      </c>
      <c r="H2283">
        <v>14190640</v>
      </c>
      <c r="I2283" t="str">
        <f>HYPERLINK("bbg://screens/bbls%20DD%20X1Q6KSBFPS82","BBLS DD X1Q6KSBFPS82")</f>
        <v>BBLS DD X1Q6KSBFPS82</v>
      </c>
    </row>
    <row r="2284" spans="1:9" x14ac:dyDescent="0.25">
      <c r="A2284" t="s">
        <v>10633</v>
      </c>
      <c r="B2284" t="s">
        <v>10625</v>
      </c>
      <c r="C2284" t="s">
        <v>886</v>
      </c>
      <c r="E2284" t="s">
        <v>10634</v>
      </c>
      <c r="F2284" t="s">
        <v>10635</v>
      </c>
      <c r="G2284" t="s">
        <v>10636</v>
      </c>
      <c r="H2284">
        <v>7772897</v>
      </c>
      <c r="I2284" t="str">
        <f>HYPERLINK("bbg://screens/bbls%20DD%20X1Q6LN5BRSO2","BBLS DD X1Q6LN5BRSO2")</f>
        <v>BBLS DD X1Q6LN5BRSO2</v>
      </c>
    </row>
    <row r="2285" spans="1:9" x14ac:dyDescent="0.25">
      <c r="A2285" t="s">
        <v>10637</v>
      </c>
      <c r="B2285" t="s">
        <v>10638</v>
      </c>
      <c r="C2285" t="s">
        <v>4427</v>
      </c>
      <c r="D2285" t="s">
        <v>9393</v>
      </c>
      <c r="E2285" t="s">
        <v>10639</v>
      </c>
      <c r="F2285" t="s">
        <v>10640</v>
      </c>
      <c r="G2285" t="s">
        <v>10641</v>
      </c>
      <c r="H2285">
        <v>191857</v>
      </c>
      <c r="I2285" t="str">
        <f>HYPERLINK("bbg://screens/bbls%20DD%20X1Q6KSB1FT82","BBLS DD X1Q6KSB1FT82")</f>
        <v>BBLS DD X1Q6KSB1FT82</v>
      </c>
    </row>
    <row r="2286" spans="1:9" x14ac:dyDescent="0.25">
      <c r="A2286" t="s">
        <v>10642</v>
      </c>
      <c r="B2286" t="s">
        <v>10638</v>
      </c>
      <c r="C2286" t="s">
        <v>124</v>
      </c>
      <c r="D2286" t="s">
        <v>10643</v>
      </c>
      <c r="E2286" t="s">
        <v>10644</v>
      </c>
      <c r="F2286" t="s">
        <v>10645</v>
      </c>
      <c r="G2286" t="s">
        <v>10646</v>
      </c>
      <c r="H2286">
        <v>7584913</v>
      </c>
      <c r="I2286" t="str">
        <f>HYPERLINK("bbg://screens/bbls%20DD%20X1Q6KSAU2982","BBLS DD X1Q6KSAU2982")</f>
        <v>BBLS DD X1Q6KSAU2982</v>
      </c>
    </row>
    <row r="2287" spans="1:9" x14ac:dyDescent="0.25">
      <c r="A2287" t="s">
        <v>10647</v>
      </c>
      <c r="B2287" t="s">
        <v>10648</v>
      </c>
      <c r="C2287" t="s">
        <v>769</v>
      </c>
      <c r="G2287" t="s">
        <v>10649</v>
      </c>
      <c r="H2287">
        <v>8987625</v>
      </c>
      <c r="I2287" t="str">
        <f>HYPERLINK("bbg://screens/bbls%20DD%20X1Q6KSAQS3O2","BBLS DD X1Q6KSAQS3O2")</f>
        <v>BBLS DD X1Q6KSAQS3O2</v>
      </c>
    </row>
    <row r="2288" spans="1:9" x14ac:dyDescent="0.25">
      <c r="A2288" t="s">
        <v>10650</v>
      </c>
      <c r="B2288" t="s">
        <v>10651</v>
      </c>
      <c r="C2288" t="s">
        <v>45</v>
      </c>
      <c r="E2288" t="s">
        <v>9215</v>
      </c>
      <c r="F2288" t="s">
        <v>10652</v>
      </c>
      <c r="G2288" t="s">
        <v>10653</v>
      </c>
      <c r="H2288">
        <v>10798358</v>
      </c>
      <c r="I2288" t="str">
        <f>HYPERLINK("bbg://screens/bbls%20DD%20X1Q6KSAL3882","BBLS DD X1Q6KSAL3882")</f>
        <v>BBLS DD X1Q6KSAL3882</v>
      </c>
    </row>
    <row r="2289" spans="1:9" x14ac:dyDescent="0.25">
      <c r="A2289" t="s">
        <v>8727</v>
      </c>
      <c r="B2289" t="s">
        <v>10654</v>
      </c>
      <c r="C2289" t="s">
        <v>479</v>
      </c>
      <c r="D2289" t="s">
        <v>10551</v>
      </c>
      <c r="E2289" t="s">
        <v>10655</v>
      </c>
      <c r="F2289" t="s">
        <v>10656</v>
      </c>
      <c r="G2289" t="s">
        <v>8730</v>
      </c>
      <c r="H2289">
        <v>861113</v>
      </c>
      <c r="I2289" t="str">
        <f>HYPERLINK("bbg://screens/bbls%20DD%20X1Q6KS37UU82","BBLS DD X1Q6KS37UU82")</f>
        <v>BBLS DD X1Q6KS37UU82</v>
      </c>
    </row>
    <row r="2290" spans="1:9" x14ac:dyDescent="0.25">
      <c r="A2290" t="s">
        <v>10657</v>
      </c>
      <c r="B2290" t="s">
        <v>10658</v>
      </c>
      <c r="C2290" t="s">
        <v>430</v>
      </c>
      <c r="D2290" t="s">
        <v>8895</v>
      </c>
      <c r="E2290" t="s">
        <v>10659</v>
      </c>
      <c r="F2290" t="s">
        <v>10660</v>
      </c>
      <c r="G2290" t="s">
        <v>10661</v>
      </c>
      <c r="H2290">
        <v>1175862</v>
      </c>
      <c r="I2290" t="str">
        <f>HYPERLINK("bbg://screens/bbls%20DD%20X1Q6LN560EO2","BBLS DD X1Q6LN560EO2")</f>
        <v>BBLS DD X1Q6LN560EO2</v>
      </c>
    </row>
    <row r="2291" spans="1:9" x14ac:dyDescent="0.25">
      <c r="A2291" t="s">
        <v>10662</v>
      </c>
      <c r="B2291" t="s">
        <v>10663</v>
      </c>
      <c r="C2291" t="s">
        <v>45</v>
      </c>
      <c r="D2291" t="s">
        <v>10331</v>
      </c>
      <c r="E2291" t="s">
        <v>10664</v>
      </c>
      <c r="F2291" t="s">
        <v>2427</v>
      </c>
      <c r="G2291" t="s">
        <v>10665</v>
      </c>
      <c r="H2291">
        <v>8712034</v>
      </c>
      <c r="I2291" t="str">
        <f>HYPERLINK("bbg://screens/bbls%20DD%20X1Q6KS2HV982","BBLS DD X1Q6KS2HV982")</f>
        <v>BBLS DD X1Q6KS2HV982</v>
      </c>
    </row>
    <row r="2292" spans="1:9" x14ac:dyDescent="0.25">
      <c r="A2292" t="s">
        <v>10666</v>
      </c>
      <c r="B2292" t="s">
        <v>10667</v>
      </c>
      <c r="C2292" t="s">
        <v>15</v>
      </c>
      <c r="D2292" t="s">
        <v>10412</v>
      </c>
      <c r="E2292" t="s">
        <v>10668</v>
      </c>
      <c r="F2292" t="s">
        <v>7581</v>
      </c>
      <c r="G2292" t="s">
        <v>10669</v>
      </c>
      <c r="H2292">
        <v>14160635</v>
      </c>
      <c r="I2292" t="str">
        <f>HYPERLINK("bbg://screens/bbls%20DD%20X1Q6KS0HE382","BBLS DD X1Q6KS0HE382")</f>
        <v>BBLS DD X1Q6KS0HE382</v>
      </c>
    </row>
    <row r="2293" spans="1:9" x14ac:dyDescent="0.25">
      <c r="A2293" t="s">
        <v>10670</v>
      </c>
      <c r="B2293" t="s">
        <v>10667</v>
      </c>
      <c r="C2293" t="s">
        <v>10671</v>
      </c>
      <c r="D2293" t="s">
        <v>10412</v>
      </c>
      <c r="E2293" t="s">
        <v>10672</v>
      </c>
      <c r="F2293" t="s">
        <v>3291</v>
      </c>
      <c r="G2293" t="s">
        <v>10673</v>
      </c>
      <c r="H2293">
        <v>7710891</v>
      </c>
      <c r="I2293" t="str">
        <f>HYPERLINK("bbg://screens/bbls%20DD%20X1Q6KS0HE382","BBLS DD X1Q6KS0HE382")</f>
        <v>BBLS DD X1Q6KS0HE382</v>
      </c>
    </row>
    <row r="2294" spans="1:9" x14ac:dyDescent="0.25">
      <c r="A2294" t="s">
        <v>10674</v>
      </c>
      <c r="B2294" t="s">
        <v>10675</v>
      </c>
      <c r="C2294" t="s">
        <v>515</v>
      </c>
      <c r="E2294" t="s">
        <v>10676</v>
      </c>
      <c r="F2294" t="s">
        <v>10677</v>
      </c>
      <c r="G2294" t="s">
        <v>10678</v>
      </c>
      <c r="H2294">
        <v>14160090</v>
      </c>
      <c r="I2294" t="str">
        <f>HYPERLINK("bbg://screens/bbls%20DD%20X1Q6KS0GK982","BBLS DD X1Q6KS0GK982")</f>
        <v>BBLS DD X1Q6KS0GK982</v>
      </c>
    </row>
    <row r="2295" spans="1:9" x14ac:dyDescent="0.25">
      <c r="A2295" t="s">
        <v>10679</v>
      </c>
      <c r="B2295" t="s">
        <v>10675</v>
      </c>
      <c r="C2295" t="s">
        <v>3491</v>
      </c>
      <c r="E2295" t="s">
        <v>10680</v>
      </c>
      <c r="F2295" t="s">
        <v>10681</v>
      </c>
      <c r="G2295" t="s">
        <v>10682</v>
      </c>
      <c r="H2295">
        <v>354828</v>
      </c>
      <c r="I2295" t="str">
        <f>HYPERLINK("bbg://screens/bbls%20DD%20X1Q6KS0B2IO2","BBLS DD X1Q6KS0B2IO2")</f>
        <v>BBLS DD X1Q6KS0B2IO2</v>
      </c>
    </row>
    <row r="2296" spans="1:9" x14ac:dyDescent="0.25">
      <c r="A2296" t="s">
        <v>10683</v>
      </c>
      <c r="B2296" t="s">
        <v>10675</v>
      </c>
      <c r="C2296" t="s">
        <v>233</v>
      </c>
      <c r="D2296" t="s">
        <v>5108</v>
      </c>
      <c r="E2296" t="s">
        <v>10684</v>
      </c>
      <c r="F2296" t="s">
        <v>10685</v>
      </c>
      <c r="G2296" t="s">
        <v>10686</v>
      </c>
      <c r="H2296">
        <v>14160086</v>
      </c>
      <c r="I2296" t="str">
        <f>HYPERLINK("bbg://screens/bbls%20DD%20X1Q6KS0GK382","BBLS DD X1Q6KS0GK382")</f>
        <v>BBLS DD X1Q6KS0GK382</v>
      </c>
    </row>
    <row r="2297" spans="1:9" x14ac:dyDescent="0.25">
      <c r="A2297" t="s">
        <v>10687</v>
      </c>
      <c r="B2297" t="s">
        <v>10688</v>
      </c>
      <c r="C2297" t="s">
        <v>237</v>
      </c>
      <c r="E2297" t="s">
        <v>10689</v>
      </c>
      <c r="F2297" t="s">
        <v>4223</v>
      </c>
      <c r="G2297" t="s">
        <v>10690</v>
      </c>
      <c r="H2297">
        <v>960201</v>
      </c>
      <c r="I2297" t="str">
        <f>HYPERLINK("bbg://screens/bbls%20DD%20X1Q6KS0KJSO2","BBLS DD X1Q6KS0KJSO2")</f>
        <v>BBLS DD X1Q6KS0KJSO2</v>
      </c>
    </row>
    <row r="2298" spans="1:9" x14ac:dyDescent="0.25">
      <c r="A2298" t="s">
        <v>10691</v>
      </c>
      <c r="B2298" t="s">
        <v>10692</v>
      </c>
      <c r="C2298" t="s">
        <v>479</v>
      </c>
      <c r="D2298" t="s">
        <v>10693</v>
      </c>
      <c r="E2298" t="s">
        <v>10694</v>
      </c>
      <c r="F2298" t="s">
        <v>10695</v>
      </c>
      <c r="G2298" t="s">
        <v>10696</v>
      </c>
      <c r="H2298">
        <v>845862</v>
      </c>
      <c r="I2298" t="str">
        <f>HYPERLINK("bbg://screens/bbls%20DD%20X1Q6KS06ELO2","BBLS DD X1Q6KS06ELO2")</f>
        <v>BBLS DD X1Q6KS06ELO2</v>
      </c>
    </row>
    <row r="2299" spans="1:9" x14ac:dyDescent="0.25">
      <c r="A2299" t="s">
        <v>10697</v>
      </c>
      <c r="B2299" t="s">
        <v>10698</v>
      </c>
      <c r="C2299" t="s">
        <v>353</v>
      </c>
      <c r="E2299" t="s">
        <v>10699</v>
      </c>
      <c r="F2299" t="s">
        <v>10700</v>
      </c>
      <c r="G2299" t="s">
        <v>10701</v>
      </c>
      <c r="H2299">
        <v>14161380</v>
      </c>
      <c r="I2299" t="str">
        <f>HYPERLINK("bbg://screens/bbls%20DD%20X1Q6KS0KKIO2","BBLS DD X1Q6KS0KKIO2")</f>
        <v>BBLS DD X1Q6KS0KKIO2</v>
      </c>
    </row>
    <row r="2300" spans="1:9" x14ac:dyDescent="0.25">
      <c r="A2300" t="s">
        <v>10702</v>
      </c>
      <c r="B2300" t="s">
        <v>10698</v>
      </c>
      <c r="C2300" t="s">
        <v>589</v>
      </c>
      <c r="E2300" t="s">
        <v>10703</v>
      </c>
      <c r="F2300" t="s">
        <v>10704</v>
      </c>
      <c r="G2300" t="s">
        <v>10705</v>
      </c>
      <c r="H2300">
        <v>9106550</v>
      </c>
      <c r="I2300" t="str">
        <f>HYPERLINK("bbg://screens/bbls%20DD%20X1Q6KQEF4KO2","BBLS DD X1Q6KQEF4KO2")</f>
        <v>BBLS DD X1Q6KQEF4KO2</v>
      </c>
    </row>
    <row r="2301" spans="1:9" x14ac:dyDescent="0.25">
      <c r="A2301" t="s">
        <v>10706</v>
      </c>
      <c r="B2301" t="s">
        <v>10698</v>
      </c>
      <c r="C2301" t="s">
        <v>3908</v>
      </c>
      <c r="D2301" t="s">
        <v>8409</v>
      </c>
      <c r="E2301" t="s">
        <v>10707</v>
      </c>
      <c r="F2301" t="s">
        <v>10708</v>
      </c>
      <c r="G2301" t="s">
        <v>10709</v>
      </c>
      <c r="H2301">
        <v>103191</v>
      </c>
      <c r="I2301" t="str">
        <f>HYPERLINK("bbg://screens/bbls%20DD%20X1Q6KRH6CLO2","BBLS DD X1Q6KRH6CLO2")</f>
        <v>BBLS DD X1Q6KRH6CLO2</v>
      </c>
    </row>
    <row r="2302" spans="1:9" x14ac:dyDescent="0.25">
      <c r="A2302" t="s">
        <v>10710</v>
      </c>
      <c r="B2302" t="s">
        <v>10711</v>
      </c>
      <c r="C2302" t="s">
        <v>7121</v>
      </c>
      <c r="D2302" t="s">
        <v>6431</v>
      </c>
      <c r="E2302" t="s">
        <v>5591</v>
      </c>
      <c r="F2302" t="s">
        <v>4325</v>
      </c>
      <c r="G2302" t="s">
        <v>10712</v>
      </c>
      <c r="H2302">
        <v>313143</v>
      </c>
      <c r="I2302" t="str">
        <f>HYPERLINK("bbg://screens/bbls%20DD%20X1Q6KPIUGN82","BBLS DD X1Q6KPIUGN82")</f>
        <v>BBLS DD X1Q6KPIUGN82</v>
      </c>
    </row>
    <row r="2303" spans="1:9" x14ac:dyDescent="0.25">
      <c r="A2303" t="s">
        <v>10713</v>
      </c>
      <c r="B2303" t="s">
        <v>10714</v>
      </c>
      <c r="C2303" t="s">
        <v>10462</v>
      </c>
      <c r="E2303" t="s">
        <v>6849</v>
      </c>
      <c r="F2303" t="s">
        <v>10715</v>
      </c>
      <c r="G2303" t="s">
        <v>10716</v>
      </c>
      <c r="H2303">
        <v>1746058</v>
      </c>
      <c r="I2303" t="str">
        <f>HYPERLINK("bbg://screens/bbls%20DD%20X1Q6KPD6D8O2","BBLS DD X1Q6KPD6D8O2")</f>
        <v>BBLS DD X1Q6KPD6D8O2</v>
      </c>
    </row>
    <row r="2304" spans="1:9" x14ac:dyDescent="0.25">
      <c r="A2304" t="s">
        <v>10717</v>
      </c>
      <c r="B2304" t="s">
        <v>10718</v>
      </c>
      <c r="C2304" t="s">
        <v>26</v>
      </c>
      <c r="D2304" t="s">
        <v>10343</v>
      </c>
      <c r="E2304" t="s">
        <v>10719</v>
      </c>
      <c r="F2304" t="s">
        <v>10720</v>
      </c>
      <c r="G2304" t="s">
        <v>10721</v>
      </c>
      <c r="H2304">
        <v>11226387</v>
      </c>
      <c r="I2304" t="str">
        <f>HYPERLINK("bbg://screens/bbls%20DD%20X1Q6KOTVD382","BBLS DD X1Q6KOTVD382")</f>
        <v>BBLS DD X1Q6KOTVD382</v>
      </c>
    </row>
    <row r="2305" spans="1:9" x14ac:dyDescent="0.25">
      <c r="A2305" t="s">
        <v>10722</v>
      </c>
      <c r="B2305" t="s">
        <v>10723</v>
      </c>
      <c r="C2305" t="s">
        <v>3742</v>
      </c>
      <c r="E2305" t="s">
        <v>717</v>
      </c>
      <c r="F2305" t="s">
        <v>10724</v>
      </c>
      <c r="G2305" t="s">
        <v>10725</v>
      </c>
      <c r="H2305">
        <v>143273</v>
      </c>
      <c r="I2305" t="str">
        <f>HYPERLINK("bbg://screens/bbls%20DD%20X1Q6KOTR4Q82","BBLS DD X1Q6KOTR4Q82")</f>
        <v>BBLS DD X1Q6KOTR4Q82</v>
      </c>
    </row>
    <row r="2306" spans="1:9" x14ac:dyDescent="0.25">
      <c r="A2306" t="s">
        <v>10726</v>
      </c>
      <c r="B2306" t="s">
        <v>10723</v>
      </c>
      <c r="C2306" t="s">
        <v>2508</v>
      </c>
      <c r="D2306" t="s">
        <v>9213</v>
      </c>
      <c r="E2306" t="s">
        <v>10727</v>
      </c>
      <c r="F2306" t="s">
        <v>2866</v>
      </c>
      <c r="G2306" t="s">
        <v>10728</v>
      </c>
      <c r="H2306">
        <v>102524</v>
      </c>
      <c r="I2306" t="str">
        <f>HYPERLINK("bbg://screens/bbls%20DD%20X1Q6KOTPM482","BBLS DD X1Q6KOTPM482")</f>
        <v>BBLS DD X1Q6KOTPM482</v>
      </c>
    </row>
    <row r="2307" spans="1:9" x14ac:dyDescent="0.25">
      <c r="A2307" t="s">
        <v>10729</v>
      </c>
      <c r="B2307" t="s">
        <v>10723</v>
      </c>
      <c r="C2307" t="s">
        <v>511</v>
      </c>
      <c r="D2307" t="s">
        <v>9213</v>
      </c>
      <c r="E2307" t="s">
        <v>10730</v>
      </c>
      <c r="F2307" t="s">
        <v>10731</v>
      </c>
      <c r="G2307" t="s">
        <v>10732</v>
      </c>
      <c r="H2307">
        <v>9043266</v>
      </c>
      <c r="I2307" t="str">
        <f>HYPERLINK("bbg://screens/bbls%20DD%20X1Q6KOTPM482","BBLS DD X1Q6KOTPM482")</f>
        <v>BBLS DD X1Q6KOTPM482</v>
      </c>
    </row>
    <row r="2308" spans="1:9" x14ac:dyDescent="0.25">
      <c r="A2308" t="s">
        <v>10733</v>
      </c>
      <c r="B2308" t="s">
        <v>10734</v>
      </c>
      <c r="C2308" t="s">
        <v>548</v>
      </c>
      <c r="D2308" t="s">
        <v>10735</v>
      </c>
      <c r="E2308" t="s">
        <v>10736</v>
      </c>
      <c r="F2308" t="s">
        <v>9724</v>
      </c>
      <c r="G2308" t="s">
        <v>10737</v>
      </c>
      <c r="H2308">
        <v>10529437</v>
      </c>
      <c r="I2308" t="str">
        <f>HYPERLINK("bbg://screens/bbls%20DD%20X1Q6KOTOINO2","BBLS DD X1Q6KOTOINO2")</f>
        <v>BBLS DD X1Q6KOTOINO2</v>
      </c>
    </row>
    <row r="2309" spans="1:9" x14ac:dyDescent="0.25">
      <c r="A2309" t="s">
        <v>10738</v>
      </c>
      <c r="B2309" t="s">
        <v>10734</v>
      </c>
      <c r="C2309" t="s">
        <v>1773</v>
      </c>
      <c r="D2309" t="s">
        <v>8871</v>
      </c>
      <c r="E2309" t="s">
        <v>4677</v>
      </c>
      <c r="F2309" t="s">
        <v>10739</v>
      </c>
      <c r="G2309" t="s">
        <v>10740</v>
      </c>
      <c r="H2309">
        <v>163434</v>
      </c>
      <c r="I2309" t="str">
        <f>HYPERLINK("bbg://screens/bbls%20DD%20X1Q6KOTOJ2O2","BBLS DD X1Q6KOTOJ2O2")</f>
        <v>BBLS DD X1Q6KOTOJ2O2</v>
      </c>
    </row>
    <row r="2310" spans="1:9" x14ac:dyDescent="0.25">
      <c r="A2310" t="s">
        <v>10741</v>
      </c>
      <c r="B2310" t="s">
        <v>10742</v>
      </c>
      <c r="C2310" t="s">
        <v>3742</v>
      </c>
      <c r="D2310" t="s">
        <v>8792</v>
      </c>
      <c r="E2310" t="s">
        <v>10743</v>
      </c>
      <c r="F2310" t="s">
        <v>10744</v>
      </c>
      <c r="G2310" t="s">
        <v>10745</v>
      </c>
      <c r="H2310">
        <v>9301815</v>
      </c>
      <c r="I2310" t="str">
        <f>HYPERLINK("bbg://screens/bbls%20DD%20X1Q6KOTFN882","BBLS DD X1Q6KOTFN882")</f>
        <v>BBLS DD X1Q6KOTFN882</v>
      </c>
    </row>
    <row r="2311" spans="1:9" x14ac:dyDescent="0.25">
      <c r="A2311" t="s">
        <v>10746</v>
      </c>
      <c r="B2311" t="s">
        <v>10742</v>
      </c>
      <c r="C2311" t="s">
        <v>10747</v>
      </c>
      <c r="D2311" t="s">
        <v>8792</v>
      </c>
      <c r="E2311" t="s">
        <v>10748</v>
      </c>
      <c r="F2311" t="s">
        <v>10749</v>
      </c>
      <c r="G2311" t="s">
        <v>10750</v>
      </c>
      <c r="H2311">
        <v>28658931</v>
      </c>
      <c r="I2311" t="str">
        <f>HYPERLINK("bbg://screens/bbls%20DD%20X1Q6KOTFN882","BBLS DD X1Q6KOTFN882")</f>
        <v>BBLS DD X1Q6KOTFN882</v>
      </c>
    </row>
    <row r="2312" spans="1:9" x14ac:dyDescent="0.25">
      <c r="A2312" t="s">
        <v>10751</v>
      </c>
      <c r="B2312" t="s">
        <v>10752</v>
      </c>
      <c r="C2312" t="s">
        <v>10753</v>
      </c>
      <c r="G2312" t="s">
        <v>10754</v>
      </c>
      <c r="H2312">
        <v>179590</v>
      </c>
      <c r="I2312" t="str">
        <f>HYPERLINK("bbg://screens/bbls%20DD%20X1Q6KOSCB4O2","BBLS DD X1Q6KOSCB4O2")</f>
        <v>BBLS DD X1Q6KOSCB4O2</v>
      </c>
    </row>
    <row r="2313" spans="1:9" x14ac:dyDescent="0.25">
      <c r="A2313" t="s">
        <v>10755</v>
      </c>
      <c r="B2313" t="s">
        <v>10756</v>
      </c>
      <c r="C2313" t="s">
        <v>899</v>
      </c>
      <c r="D2313" t="s">
        <v>7715</v>
      </c>
      <c r="E2313" t="s">
        <v>10757</v>
      </c>
      <c r="F2313" t="s">
        <v>10758</v>
      </c>
      <c r="G2313" t="s">
        <v>10759</v>
      </c>
      <c r="H2313">
        <v>143314</v>
      </c>
      <c r="I2313" t="str">
        <f>HYPERLINK("bbg://screens/bbls%20DD%20X1Q6KOS8DEO2","BBLS DD X1Q6KOS8DEO2")</f>
        <v>BBLS DD X1Q6KOS8DEO2</v>
      </c>
    </row>
    <row r="2314" spans="1:9" x14ac:dyDescent="0.25">
      <c r="A2314" t="s">
        <v>10760</v>
      </c>
      <c r="B2314" t="s">
        <v>10761</v>
      </c>
      <c r="C2314" t="s">
        <v>3962</v>
      </c>
      <c r="D2314" t="s">
        <v>9604</v>
      </c>
      <c r="E2314" t="s">
        <v>10762</v>
      </c>
      <c r="F2314" t="s">
        <v>10763</v>
      </c>
      <c r="G2314" t="s">
        <v>10764</v>
      </c>
      <c r="H2314">
        <v>14043322</v>
      </c>
      <c r="I2314" t="str">
        <f>HYPERLINK("bbg://screens/bbls%20DD%20X1Q6KOS0TF82","BBLS DD X1Q6KOS0TF82")</f>
        <v>BBLS DD X1Q6KOS0TF82</v>
      </c>
    </row>
    <row r="2315" spans="1:9" x14ac:dyDescent="0.25">
      <c r="A2315" t="s">
        <v>10765</v>
      </c>
      <c r="B2315" t="s">
        <v>10766</v>
      </c>
      <c r="C2315" t="s">
        <v>7121</v>
      </c>
      <c r="E2315" t="s">
        <v>10767</v>
      </c>
      <c r="F2315" t="s">
        <v>10768</v>
      </c>
      <c r="G2315" t="s">
        <v>10769</v>
      </c>
      <c r="H2315">
        <v>9986482</v>
      </c>
      <c r="I2315" t="str">
        <f>HYPERLINK("bbg://screens/bbls%20DD%20X1Q6KOR2MKO2","BBLS DD X1Q6KOR2MKO2")</f>
        <v>BBLS DD X1Q6KOR2MKO2</v>
      </c>
    </row>
    <row r="2316" spans="1:9" x14ac:dyDescent="0.25">
      <c r="A2316" t="s">
        <v>10770</v>
      </c>
      <c r="B2316" t="s">
        <v>10766</v>
      </c>
      <c r="C2316" t="s">
        <v>1325</v>
      </c>
      <c r="E2316" t="s">
        <v>10771</v>
      </c>
      <c r="F2316" t="s">
        <v>10772</v>
      </c>
      <c r="G2316" t="s">
        <v>10773</v>
      </c>
      <c r="H2316">
        <v>313792</v>
      </c>
      <c r="I2316" t="str">
        <f>HYPERLINK("bbg://screens/bbls%20DD%20X1Q6KOQIHG82","BBLS DD X1Q6KOQIHG82")</f>
        <v>BBLS DD X1Q6KOQIHG82</v>
      </c>
    </row>
    <row r="2317" spans="1:9" x14ac:dyDescent="0.25">
      <c r="A2317" t="s">
        <v>10774</v>
      </c>
      <c r="B2317" t="s">
        <v>10775</v>
      </c>
      <c r="C2317" t="s">
        <v>1120</v>
      </c>
      <c r="E2317" t="s">
        <v>10776</v>
      </c>
      <c r="F2317" t="s">
        <v>10777</v>
      </c>
      <c r="G2317" t="s">
        <v>10778</v>
      </c>
      <c r="H2317">
        <v>105099</v>
      </c>
      <c r="I2317" t="str">
        <f>HYPERLINK("bbg://screens/bbls%20DD%20X1Q6KOQARS82","BBLS DD X1Q6KOQARS82")</f>
        <v>BBLS DD X1Q6KOQARS82</v>
      </c>
    </row>
    <row r="2318" spans="1:9" x14ac:dyDescent="0.25">
      <c r="A2318" t="s">
        <v>10779</v>
      </c>
      <c r="B2318" t="s">
        <v>10775</v>
      </c>
      <c r="C2318" t="s">
        <v>7755</v>
      </c>
      <c r="E2318" t="s">
        <v>10780</v>
      </c>
      <c r="F2318" t="s">
        <v>10781</v>
      </c>
      <c r="G2318" t="s">
        <v>10782</v>
      </c>
      <c r="H2318">
        <v>13953580</v>
      </c>
      <c r="I2318" t="str">
        <f>HYPERLINK("bbg://screens/bbls%20DD%20X1Q6KOQDCT82","BBLS DD X1Q6KOQDCT82")</f>
        <v>BBLS DD X1Q6KOQDCT82</v>
      </c>
    </row>
    <row r="2319" spans="1:9" x14ac:dyDescent="0.25">
      <c r="A2319" t="s">
        <v>10783</v>
      </c>
      <c r="B2319" t="s">
        <v>10784</v>
      </c>
      <c r="C2319" t="s">
        <v>1041</v>
      </c>
      <c r="D2319" t="s">
        <v>8831</v>
      </c>
      <c r="E2319" t="s">
        <v>10785</v>
      </c>
      <c r="F2319" t="s">
        <v>10786</v>
      </c>
      <c r="G2319" t="s">
        <v>10787</v>
      </c>
      <c r="H2319">
        <v>10165374</v>
      </c>
      <c r="I2319" t="str">
        <f>HYPERLINK("bbg://screens/bbls%20DD%20X1Q6KOQ7AJ82","BBLS DD X1Q6KOQ7AJ82")</f>
        <v>BBLS DD X1Q6KOQ7AJ82</v>
      </c>
    </row>
    <row r="2320" spans="1:9" x14ac:dyDescent="0.25">
      <c r="A2320" t="s">
        <v>10788</v>
      </c>
      <c r="B2320" t="s">
        <v>10789</v>
      </c>
      <c r="C2320" t="s">
        <v>2191</v>
      </c>
      <c r="E2320" t="s">
        <v>10790</v>
      </c>
      <c r="F2320" t="s">
        <v>8120</v>
      </c>
      <c r="G2320" t="s">
        <v>10791</v>
      </c>
      <c r="H2320">
        <v>103967</v>
      </c>
      <c r="I2320" t="str">
        <f>HYPERLINK("bbg://screens/bbls%20DD%20X1Q6KOQDR982","BBLS DD X1Q6KOQDR982")</f>
        <v>BBLS DD X1Q6KOQDR982</v>
      </c>
    </row>
    <row r="2321" spans="1:9" x14ac:dyDescent="0.25">
      <c r="A2321" t="s">
        <v>10792</v>
      </c>
      <c r="B2321" t="s">
        <v>10793</v>
      </c>
      <c r="C2321" t="s">
        <v>4180</v>
      </c>
      <c r="E2321" t="s">
        <v>10794</v>
      </c>
      <c r="F2321" t="s">
        <v>10795</v>
      </c>
      <c r="G2321" t="s">
        <v>10796</v>
      </c>
      <c r="H2321">
        <v>9344211</v>
      </c>
      <c r="I2321" t="str">
        <f>HYPERLINK("bbg://screens/bbls%20DD%20X1Q6KOP87EO2","BBLS DD X1Q6KOP87EO2")</f>
        <v>BBLS DD X1Q6KOP87EO2</v>
      </c>
    </row>
    <row r="2322" spans="1:9" x14ac:dyDescent="0.25">
      <c r="A2322" t="s">
        <v>10797</v>
      </c>
      <c r="B2322" t="s">
        <v>10798</v>
      </c>
      <c r="C2322" t="s">
        <v>348</v>
      </c>
      <c r="E2322" t="s">
        <v>10799</v>
      </c>
      <c r="F2322" t="s">
        <v>10800</v>
      </c>
      <c r="G2322" t="s">
        <v>10801</v>
      </c>
      <c r="H2322">
        <v>13890645</v>
      </c>
      <c r="I2322" t="str">
        <f>HYPERLINK("bbg://screens/bbls%20DD%20X1Q6KOOO9SO2","BBLS DD X1Q6KOOO9SO2")</f>
        <v>BBLS DD X1Q6KOOO9SO2</v>
      </c>
    </row>
    <row r="2323" spans="1:9" x14ac:dyDescent="0.25">
      <c r="A2323" t="s">
        <v>10802</v>
      </c>
      <c r="B2323" t="s">
        <v>10803</v>
      </c>
      <c r="C2323" t="s">
        <v>10804</v>
      </c>
      <c r="E2323" t="s">
        <v>10805</v>
      </c>
      <c r="F2323" t="s">
        <v>10806</v>
      </c>
      <c r="G2323" t="s">
        <v>10807</v>
      </c>
      <c r="H2323">
        <v>13882323</v>
      </c>
      <c r="I2323" t="str">
        <f>HYPERLINK("bbg://screens/bbls%20DD%20X1Q6KOOETTO2","BBLS DD X1Q6KOOETTO2")</f>
        <v>BBLS DD X1Q6KOOETTO2</v>
      </c>
    </row>
    <row r="2324" spans="1:9" x14ac:dyDescent="0.25">
      <c r="A2324" t="s">
        <v>10808</v>
      </c>
      <c r="B2324" t="s">
        <v>10809</v>
      </c>
      <c r="C2324" t="s">
        <v>10810</v>
      </c>
      <c r="E2324" t="s">
        <v>10811</v>
      </c>
      <c r="F2324" t="s">
        <v>10812</v>
      </c>
      <c r="G2324" t="s">
        <v>10813</v>
      </c>
      <c r="H2324">
        <v>9552674</v>
      </c>
      <c r="I2324" t="str">
        <f>HYPERLINK("bbg://screens/bbls%20DD%20X1Q6KOO2R0O2","BBLS DD X1Q6KOO2R0O2")</f>
        <v>BBLS DD X1Q6KOO2R0O2</v>
      </c>
    </row>
    <row r="2325" spans="1:9" x14ac:dyDescent="0.25">
      <c r="A2325" t="s">
        <v>10814</v>
      </c>
      <c r="B2325" t="s">
        <v>10815</v>
      </c>
      <c r="C2325" t="s">
        <v>484</v>
      </c>
      <c r="D2325" t="s">
        <v>10816</v>
      </c>
      <c r="E2325" t="s">
        <v>2224</v>
      </c>
      <c r="F2325" t="s">
        <v>10817</v>
      </c>
      <c r="G2325" t="s">
        <v>10818</v>
      </c>
      <c r="H2325">
        <v>13870364</v>
      </c>
      <c r="I2325" t="str">
        <f>HYPERLINK("bbg://screens/bbls%20DD%20X1Q6KONUHQ82","BBLS DD X1Q6KONUHQ82")</f>
        <v>BBLS DD X1Q6KONUHQ82</v>
      </c>
    </row>
    <row r="2326" spans="1:9" x14ac:dyDescent="0.25">
      <c r="A2326" t="s">
        <v>10819</v>
      </c>
      <c r="B2326" t="s">
        <v>10820</v>
      </c>
      <c r="C2326" t="s">
        <v>348</v>
      </c>
      <c r="E2326" t="s">
        <v>10821</v>
      </c>
      <c r="F2326" t="s">
        <v>10822</v>
      </c>
      <c r="G2326" t="s">
        <v>10823</v>
      </c>
      <c r="H2326">
        <v>11454580</v>
      </c>
      <c r="I2326" t="str">
        <f>HYPERLINK("bbg://screens/bbls%20DD%20X1Q6KONFQH82","BBLS DD X1Q6KONFQH82")</f>
        <v>BBLS DD X1Q6KONFQH82</v>
      </c>
    </row>
    <row r="2327" spans="1:9" x14ac:dyDescent="0.25">
      <c r="A2327" t="s">
        <v>10824</v>
      </c>
      <c r="B2327" t="s">
        <v>10820</v>
      </c>
      <c r="C2327" t="s">
        <v>9411</v>
      </c>
      <c r="E2327" t="s">
        <v>10825</v>
      </c>
      <c r="F2327" t="s">
        <v>10826</v>
      </c>
      <c r="G2327" t="s">
        <v>10827</v>
      </c>
      <c r="H2327">
        <v>126059</v>
      </c>
      <c r="I2327" t="str">
        <f>HYPERLINK("bbg://screens/bbls%20DD%20X1Q6KONFQN82","BBLS DD X1Q6KONFQN82")</f>
        <v>BBLS DD X1Q6KONFQN82</v>
      </c>
    </row>
    <row r="2328" spans="1:9" x14ac:dyDescent="0.25">
      <c r="A2328" t="s">
        <v>10828</v>
      </c>
      <c r="B2328" t="s">
        <v>10829</v>
      </c>
      <c r="C2328" t="s">
        <v>3455</v>
      </c>
      <c r="F2328" t="s">
        <v>10830</v>
      </c>
      <c r="G2328" t="s">
        <v>10831</v>
      </c>
      <c r="H2328">
        <v>119490</v>
      </c>
      <c r="I2328" t="str">
        <f>HYPERLINK("bbg://screens/bbls%20DD%20X1Q6KON0T282","BBLS DD X1Q6KON0T282")</f>
        <v>BBLS DD X1Q6KON0T282</v>
      </c>
    </row>
    <row r="2329" spans="1:9" x14ac:dyDescent="0.25">
      <c r="A2329" t="s">
        <v>10832</v>
      </c>
      <c r="B2329" t="s">
        <v>10833</v>
      </c>
      <c r="C2329" t="s">
        <v>563</v>
      </c>
      <c r="D2329" t="s">
        <v>10240</v>
      </c>
      <c r="E2329" t="s">
        <v>10834</v>
      </c>
      <c r="F2329" t="s">
        <v>10518</v>
      </c>
      <c r="G2329" t="s">
        <v>10835</v>
      </c>
      <c r="H2329">
        <v>983633</v>
      </c>
      <c r="I2329" t="str">
        <f>HYPERLINK("bbg://screens/bbls%20DD%20X1Q6KOMU2H82","BBLS DD X1Q6KOMU2H82")</f>
        <v>BBLS DD X1Q6KOMU2H82</v>
      </c>
    </row>
    <row r="2330" spans="1:9" x14ac:dyDescent="0.25">
      <c r="A2330" t="s">
        <v>10836</v>
      </c>
      <c r="B2330" t="s">
        <v>10837</v>
      </c>
      <c r="C2330" t="s">
        <v>1317</v>
      </c>
      <c r="D2330" t="s">
        <v>9238</v>
      </c>
      <c r="E2330" t="s">
        <v>10838</v>
      </c>
      <c r="F2330" t="s">
        <v>10839</v>
      </c>
      <c r="G2330" t="s">
        <v>10840</v>
      </c>
      <c r="H2330">
        <v>13771036</v>
      </c>
      <c r="I2330" t="str">
        <f>HYPERLINK("bbg://screens/bbls%20DD%20X1Q6KOMPOOO2","BBLS DD X1Q6KOMPOOO2")</f>
        <v>BBLS DD X1Q6KOMPOOO2</v>
      </c>
    </row>
    <row r="2331" spans="1:9" x14ac:dyDescent="0.25">
      <c r="A2331" t="s">
        <v>10841</v>
      </c>
      <c r="B2331" t="s">
        <v>10842</v>
      </c>
      <c r="C2331" t="s">
        <v>10843</v>
      </c>
      <c r="E2331" t="s">
        <v>10844</v>
      </c>
      <c r="F2331" t="s">
        <v>10845</v>
      </c>
      <c r="G2331" t="s">
        <v>10846</v>
      </c>
      <c r="H2331">
        <v>7299630</v>
      </c>
      <c r="I2331" t="str">
        <f>HYPERLINK("bbg://screens/bbls%20DD%20X1Q6KOMGMBO2","BBLS DD X1Q6KOMGMBO2")</f>
        <v>BBLS DD X1Q6KOMGMBO2</v>
      </c>
    </row>
    <row r="2332" spans="1:9" x14ac:dyDescent="0.25">
      <c r="A2332" t="s">
        <v>10847</v>
      </c>
      <c r="B2332" t="s">
        <v>10842</v>
      </c>
      <c r="C2332" t="s">
        <v>589</v>
      </c>
      <c r="D2332" t="s">
        <v>10307</v>
      </c>
      <c r="E2332" t="s">
        <v>10848</v>
      </c>
      <c r="F2332" t="s">
        <v>10849</v>
      </c>
      <c r="G2332" t="s">
        <v>10850</v>
      </c>
      <c r="H2332">
        <v>9313665</v>
      </c>
      <c r="I2332" t="str">
        <f>HYPERLINK("bbg://screens/bbls%20DD%20X1Q6KOMHCBO2","BBLS DD X1Q6KOMHCBO2")</f>
        <v>BBLS DD X1Q6KOMHCBO2</v>
      </c>
    </row>
    <row r="2333" spans="1:9" x14ac:dyDescent="0.25">
      <c r="A2333" t="s">
        <v>10851</v>
      </c>
      <c r="B2333" t="s">
        <v>10842</v>
      </c>
      <c r="C2333" t="s">
        <v>10852</v>
      </c>
      <c r="E2333" t="s">
        <v>10853</v>
      </c>
      <c r="F2333" t="s">
        <v>10854</v>
      </c>
      <c r="G2333" t="s">
        <v>10855</v>
      </c>
      <c r="H2333">
        <v>101198</v>
      </c>
      <c r="I2333" t="str">
        <f>HYPERLINK("bbg://screens/bbls%20DD%20X1Q6KOMH9LO2","BBLS DD X1Q6KOMH9LO2")</f>
        <v>BBLS DD X1Q6KOMH9LO2</v>
      </c>
    </row>
    <row r="2334" spans="1:9" x14ac:dyDescent="0.25">
      <c r="A2334" t="s">
        <v>10856</v>
      </c>
      <c r="B2334" t="s">
        <v>10857</v>
      </c>
      <c r="C2334" t="s">
        <v>515</v>
      </c>
      <c r="G2334" t="s">
        <v>10858</v>
      </c>
      <c r="H2334">
        <v>10757444</v>
      </c>
      <c r="I2334" t="str">
        <f>HYPERLINK("bbg://screens/bbls%20DD%20X1Q6KOM7GE82","BBLS DD X1Q6KOM7GE82")</f>
        <v>BBLS DD X1Q6KOM7GE82</v>
      </c>
    </row>
    <row r="2335" spans="1:9" x14ac:dyDescent="0.25">
      <c r="A2335" t="s">
        <v>10859</v>
      </c>
      <c r="B2335" t="s">
        <v>10857</v>
      </c>
      <c r="C2335" t="s">
        <v>786</v>
      </c>
      <c r="E2335" t="s">
        <v>6012</v>
      </c>
      <c r="F2335" t="s">
        <v>10860</v>
      </c>
      <c r="G2335" t="s">
        <v>10861</v>
      </c>
      <c r="H2335">
        <v>13735873</v>
      </c>
      <c r="I2335" t="str">
        <f>HYPERLINK("bbg://screens/bbls%20DD%20X1Q6KOM6GIO2","BBLS DD X1Q6KOM6GIO2")</f>
        <v>BBLS DD X1Q6KOM6GIO2</v>
      </c>
    </row>
    <row r="2336" spans="1:9" x14ac:dyDescent="0.25">
      <c r="A2336" t="s">
        <v>10862</v>
      </c>
      <c r="B2336" t="s">
        <v>10863</v>
      </c>
      <c r="C2336" t="s">
        <v>2003</v>
      </c>
      <c r="E2336" t="s">
        <v>10864</v>
      </c>
      <c r="F2336" t="s">
        <v>10865</v>
      </c>
      <c r="G2336" t="s">
        <v>10866</v>
      </c>
      <c r="H2336">
        <v>13730921</v>
      </c>
      <c r="I2336" t="str">
        <f>HYPERLINK("bbg://screens/bbls%20DD%20X1Q6KOLVGQ82","BBLS DD X1Q6KOLVGQ82")</f>
        <v>BBLS DD X1Q6KOLVGQ82</v>
      </c>
    </row>
    <row r="2337" spans="1:9" x14ac:dyDescent="0.25">
      <c r="A2337" t="s">
        <v>10867</v>
      </c>
      <c r="B2337" t="s">
        <v>10863</v>
      </c>
      <c r="C2337" t="s">
        <v>959</v>
      </c>
      <c r="E2337" t="s">
        <v>10868</v>
      </c>
      <c r="F2337" t="s">
        <v>10869</v>
      </c>
      <c r="G2337" t="s">
        <v>10870</v>
      </c>
      <c r="H2337">
        <v>386059</v>
      </c>
      <c r="I2337" t="str">
        <f>HYPERLINK("bbg://screens/bbls%20DD%20X1Q6KOLVC882","BBLS DD X1Q6KOLVC882")</f>
        <v>BBLS DD X1Q6KOLVC882</v>
      </c>
    </row>
    <row r="2338" spans="1:9" x14ac:dyDescent="0.25">
      <c r="A2338" t="s">
        <v>10871</v>
      </c>
      <c r="B2338" t="s">
        <v>10863</v>
      </c>
      <c r="C2338" t="s">
        <v>6524</v>
      </c>
      <c r="E2338" t="s">
        <v>10872</v>
      </c>
      <c r="F2338" t="s">
        <v>10767</v>
      </c>
      <c r="G2338" t="s">
        <v>10873</v>
      </c>
      <c r="H2338">
        <v>13730264</v>
      </c>
      <c r="I2338" t="str">
        <f>HYPERLINK("bbg://screens/bbls%20DD%20X1Q6KOLQTF82","BBLS DD X1Q6KOLQTF82")</f>
        <v>BBLS DD X1Q6KOLQTF82</v>
      </c>
    </row>
    <row r="2339" spans="1:9" x14ac:dyDescent="0.25">
      <c r="A2339" t="s">
        <v>10874</v>
      </c>
      <c r="B2339" t="s">
        <v>10875</v>
      </c>
      <c r="C2339" t="s">
        <v>7121</v>
      </c>
      <c r="E2339" t="s">
        <v>6416</v>
      </c>
      <c r="F2339" t="s">
        <v>10876</v>
      </c>
      <c r="G2339" t="s">
        <v>10877</v>
      </c>
      <c r="H2339">
        <v>8841107</v>
      </c>
      <c r="I2339" t="str">
        <f>HYPERLINK("bbg://screens/bbls%20DD%20X1Q6KOKV48O2","BBLS DD X1Q6KOKV48O2")</f>
        <v>BBLS DD X1Q6KOKV48O2</v>
      </c>
    </row>
    <row r="2340" spans="1:9" x14ac:dyDescent="0.25">
      <c r="A2340" t="s">
        <v>10878</v>
      </c>
      <c r="B2340" t="s">
        <v>10879</v>
      </c>
      <c r="C2340" t="s">
        <v>7121</v>
      </c>
      <c r="D2340" t="s">
        <v>10880</v>
      </c>
      <c r="E2340" t="s">
        <v>10881</v>
      </c>
      <c r="F2340" t="s">
        <v>10882</v>
      </c>
      <c r="G2340" t="s">
        <v>10883</v>
      </c>
      <c r="H2340">
        <v>13547211</v>
      </c>
      <c r="I2340" t="str">
        <f>HYPERLINK("bbg://screens/bbls%20DD%20X1Q6KT04U8O2","BBLS DD X1Q6KT04U8O2")</f>
        <v>BBLS DD X1Q6KT04U8O2</v>
      </c>
    </row>
    <row r="2341" spans="1:9" x14ac:dyDescent="0.25">
      <c r="A2341" t="s">
        <v>10884</v>
      </c>
      <c r="B2341" t="s">
        <v>10879</v>
      </c>
      <c r="C2341" t="s">
        <v>3150</v>
      </c>
      <c r="E2341" t="s">
        <v>10885</v>
      </c>
      <c r="F2341" t="s">
        <v>10886</v>
      </c>
      <c r="G2341" t="s">
        <v>10887</v>
      </c>
      <c r="H2341">
        <v>13547038</v>
      </c>
      <c r="I2341" t="str">
        <f>HYPERLINK("bbg://screens/bbls%20DD%20X1Q6KOKR2N82","BBLS DD X1Q6KOKR2N82")</f>
        <v>BBLS DD X1Q6KOKR2N82</v>
      </c>
    </row>
    <row r="2342" spans="1:9" x14ac:dyDescent="0.25">
      <c r="A2342" t="s">
        <v>10888</v>
      </c>
      <c r="B2342" t="s">
        <v>10889</v>
      </c>
      <c r="C2342" t="s">
        <v>7121</v>
      </c>
      <c r="D2342" t="s">
        <v>7879</v>
      </c>
      <c r="E2342" t="s">
        <v>6530</v>
      </c>
      <c r="F2342" t="s">
        <v>10890</v>
      </c>
      <c r="G2342" t="s">
        <v>10891</v>
      </c>
      <c r="H2342">
        <v>9357551</v>
      </c>
      <c r="I2342" t="str">
        <f>HYPERLINK("bbg://screens/bbls%20DD%20X1Q6KOK6GA82","BBLS DD X1Q6KOK6GA82")</f>
        <v>BBLS DD X1Q6KOK6GA82</v>
      </c>
    </row>
    <row r="2343" spans="1:9" x14ac:dyDescent="0.25">
      <c r="A2343" t="s">
        <v>10892</v>
      </c>
      <c r="B2343" t="s">
        <v>10893</v>
      </c>
      <c r="C2343" t="s">
        <v>164</v>
      </c>
      <c r="E2343" t="s">
        <v>10894</v>
      </c>
      <c r="F2343" t="s">
        <v>10895</v>
      </c>
      <c r="G2343" t="s">
        <v>10896</v>
      </c>
      <c r="H2343">
        <v>13427444</v>
      </c>
      <c r="I2343" t="str">
        <f>HYPERLINK("bbg://screens/bbls%20DD%20X1Q6KOK3AO82","BBLS DD X1Q6KOK3AO82")</f>
        <v>BBLS DD X1Q6KOK3AO82</v>
      </c>
    </row>
    <row r="2344" spans="1:9" x14ac:dyDescent="0.25">
      <c r="A2344" t="s">
        <v>10897</v>
      </c>
      <c r="B2344" t="s">
        <v>10898</v>
      </c>
      <c r="C2344" t="s">
        <v>102</v>
      </c>
      <c r="D2344" t="s">
        <v>10283</v>
      </c>
      <c r="E2344" t="s">
        <v>10899</v>
      </c>
      <c r="F2344" t="s">
        <v>10900</v>
      </c>
      <c r="G2344" t="s">
        <v>10901</v>
      </c>
      <c r="H2344">
        <v>13421854</v>
      </c>
      <c r="I2344" t="str">
        <f>HYPERLINK("bbg://screens/bbls%20DD%20X1Q6KOJPUD82","BBLS DD X1Q6KOJPUD82")</f>
        <v>BBLS DD X1Q6KOJPUD82</v>
      </c>
    </row>
    <row r="2345" spans="1:9" x14ac:dyDescent="0.25">
      <c r="A2345" t="s">
        <v>10902</v>
      </c>
      <c r="B2345" t="s">
        <v>10903</v>
      </c>
      <c r="C2345" t="s">
        <v>1120</v>
      </c>
      <c r="E2345" t="s">
        <v>10904</v>
      </c>
      <c r="F2345" t="s">
        <v>5088</v>
      </c>
      <c r="G2345" t="s">
        <v>10905</v>
      </c>
      <c r="H2345">
        <v>199465</v>
      </c>
      <c r="I2345" t="str">
        <f>HYPERLINK("bbg://screens/bbls%20DD%20X1Q6KOJI9RO2","BBLS DD X1Q6KOJI9RO2")</f>
        <v>BBLS DD X1Q6KOJI9RO2</v>
      </c>
    </row>
    <row r="2346" spans="1:9" x14ac:dyDescent="0.25">
      <c r="A2346" t="s">
        <v>10906</v>
      </c>
      <c r="B2346" t="s">
        <v>10903</v>
      </c>
      <c r="C2346" t="s">
        <v>728</v>
      </c>
      <c r="E2346" t="s">
        <v>10907</v>
      </c>
      <c r="F2346" t="s">
        <v>10908</v>
      </c>
      <c r="G2346" t="s">
        <v>10909</v>
      </c>
      <c r="H2346">
        <v>8545468</v>
      </c>
      <c r="I2346" t="str">
        <f>HYPERLINK("bbg://screens/bbls%20DD%20X1Q6KOJIQG82","BBLS DD X1Q6KOJIQG82")</f>
        <v>BBLS DD X1Q6KOJIQG82</v>
      </c>
    </row>
    <row r="2347" spans="1:9" x14ac:dyDescent="0.25">
      <c r="A2347" t="s">
        <v>10910</v>
      </c>
      <c r="B2347" t="s">
        <v>10911</v>
      </c>
      <c r="C2347" t="s">
        <v>246</v>
      </c>
      <c r="D2347" t="s">
        <v>9265</v>
      </c>
      <c r="E2347" t="s">
        <v>10912</v>
      </c>
      <c r="F2347" t="s">
        <v>10913</v>
      </c>
      <c r="G2347" t="s">
        <v>10914</v>
      </c>
      <c r="H2347">
        <v>13416843</v>
      </c>
      <c r="I2347" t="str">
        <f>HYPERLINK("bbg://screens/bbls%20DD%20X1Q6KOJEM282","BBLS DD X1Q6KOJEM282")</f>
        <v>BBLS DD X1Q6KOJEM282</v>
      </c>
    </row>
    <row r="2348" spans="1:9" x14ac:dyDescent="0.25">
      <c r="A2348" t="s">
        <v>10915</v>
      </c>
      <c r="B2348" t="s">
        <v>10916</v>
      </c>
      <c r="C2348" t="s">
        <v>102</v>
      </c>
      <c r="E2348" t="s">
        <v>10917</v>
      </c>
      <c r="F2348" t="s">
        <v>10918</v>
      </c>
      <c r="G2348" t="s">
        <v>10919</v>
      </c>
      <c r="H2348">
        <v>13396003</v>
      </c>
      <c r="I2348" t="str">
        <f>HYPERLINK("bbg://screens/bbls%20DD%20X1Q6KOJ0VK82","BBLS DD X1Q6KOJ0VK82")</f>
        <v>BBLS DD X1Q6KOJ0VK82</v>
      </c>
    </row>
    <row r="2349" spans="1:9" x14ac:dyDescent="0.25">
      <c r="A2349" t="s">
        <v>8312</v>
      </c>
      <c r="B2349" t="s">
        <v>10920</v>
      </c>
      <c r="C2349" t="s">
        <v>4279</v>
      </c>
      <c r="D2349" t="s">
        <v>10399</v>
      </c>
      <c r="E2349" t="s">
        <v>10921</v>
      </c>
      <c r="F2349" t="s">
        <v>170</v>
      </c>
      <c r="G2349" t="s">
        <v>10922</v>
      </c>
      <c r="H2349">
        <v>148327</v>
      </c>
      <c r="I2349" t="str">
        <f>HYPERLINK("bbg://screens/bbls%20DD%20X1Q6KOHNLR82","BBLS DD X1Q6KOHNLR82")</f>
        <v>BBLS DD X1Q6KOHNLR82</v>
      </c>
    </row>
    <row r="2350" spans="1:9" x14ac:dyDescent="0.25">
      <c r="A2350" t="s">
        <v>10923</v>
      </c>
      <c r="B2350" t="s">
        <v>10924</v>
      </c>
      <c r="C2350" t="s">
        <v>102</v>
      </c>
      <c r="D2350" t="s">
        <v>10925</v>
      </c>
      <c r="E2350" t="s">
        <v>10591</v>
      </c>
      <c r="F2350" t="s">
        <v>10926</v>
      </c>
      <c r="G2350" t="s">
        <v>10927</v>
      </c>
      <c r="H2350">
        <v>13371077</v>
      </c>
      <c r="I2350" t="str">
        <f>HYPERLINK("bbg://screens/bbls%20DD%20X1Q6KOHL3AO2","BBLS DD X1Q6KOHL3AO2")</f>
        <v>BBLS DD X1Q6KOHL3AO2</v>
      </c>
    </row>
    <row r="2351" spans="1:9" x14ac:dyDescent="0.25">
      <c r="A2351" t="s">
        <v>10928</v>
      </c>
      <c r="B2351" t="s">
        <v>10924</v>
      </c>
      <c r="C2351" t="s">
        <v>221</v>
      </c>
      <c r="D2351" t="s">
        <v>10929</v>
      </c>
      <c r="E2351" t="s">
        <v>10930</v>
      </c>
      <c r="F2351" t="s">
        <v>10930</v>
      </c>
      <c r="G2351" t="s">
        <v>10931</v>
      </c>
      <c r="H2351">
        <v>136149</v>
      </c>
      <c r="I2351" t="str">
        <f>HYPERLINK("bbg://screens/bbls%20DD%20X1Q6KOHNKN82","BBLS DD X1Q6KOHNKN82")</f>
        <v>BBLS DD X1Q6KOHNKN82</v>
      </c>
    </row>
    <row r="2352" spans="1:9" x14ac:dyDescent="0.25">
      <c r="A2352" t="s">
        <v>10932</v>
      </c>
      <c r="B2352" t="s">
        <v>10933</v>
      </c>
      <c r="C2352" t="s">
        <v>3451</v>
      </c>
      <c r="E2352" t="s">
        <v>10934</v>
      </c>
      <c r="F2352" t="s">
        <v>10935</v>
      </c>
      <c r="G2352" t="s">
        <v>10936</v>
      </c>
      <c r="H2352">
        <v>20017533</v>
      </c>
      <c r="I2352" t="str">
        <f>HYPERLINK("bbg://screens/bbls%20DD%20X1Q6KOH1M2O2","BBLS DD X1Q6KOH1M2O2")</f>
        <v>BBLS DD X1Q6KOH1M2O2</v>
      </c>
    </row>
    <row r="2353" spans="1:9" x14ac:dyDescent="0.25">
      <c r="A2353" t="s">
        <v>10937</v>
      </c>
      <c r="B2353" t="s">
        <v>10933</v>
      </c>
      <c r="C2353" t="s">
        <v>10938</v>
      </c>
      <c r="E2353" t="s">
        <v>10939</v>
      </c>
      <c r="F2353" t="s">
        <v>10940</v>
      </c>
      <c r="G2353" t="s">
        <v>10941</v>
      </c>
      <c r="H2353">
        <v>14187153</v>
      </c>
      <c r="I2353" t="str">
        <f>HYPERLINK("bbg://screens/bbls%20DD%20X1Q6KSB0AGO2","BBLS DD X1Q6KSB0AGO2")</f>
        <v>BBLS DD X1Q6KSB0AGO2</v>
      </c>
    </row>
    <row r="2354" spans="1:9" x14ac:dyDescent="0.25">
      <c r="A2354" t="s">
        <v>10942</v>
      </c>
      <c r="B2354" t="s">
        <v>10943</v>
      </c>
      <c r="C2354" t="s">
        <v>479</v>
      </c>
      <c r="E2354" t="s">
        <v>10944</v>
      </c>
      <c r="F2354" t="s">
        <v>10945</v>
      </c>
      <c r="G2354" t="s">
        <v>10946</v>
      </c>
      <c r="H2354">
        <v>103118</v>
      </c>
      <c r="I2354" t="str">
        <f>HYPERLINK("bbg://screens/bbls%20DD%20X1Q6KOGKCQ82","BBLS DD X1Q6KOGKCQ82")</f>
        <v>BBLS DD X1Q6KOGKCQ82</v>
      </c>
    </row>
    <row r="2355" spans="1:9" x14ac:dyDescent="0.25">
      <c r="A2355" t="s">
        <v>10947</v>
      </c>
      <c r="B2355" t="s">
        <v>10943</v>
      </c>
      <c r="C2355" t="s">
        <v>102</v>
      </c>
      <c r="E2355" t="s">
        <v>10948</v>
      </c>
      <c r="F2355" t="s">
        <v>10949</v>
      </c>
      <c r="G2355" t="s">
        <v>10950</v>
      </c>
      <c r="H2355">
        <v>13350952</v>
      </c>
      <c r="I2355" t="str">
        <f>HYPERLINK("bbg://screens/bbls%20DD%20X1Q6KOGO0L82","BBLS DD X1Q6KOGO0L82")</f>
        <v>BBLS DD X1Q6KOGO0L82</v>
      </c>
    </row>
    <row r="2356" spans="1:9" x14ac:dyDescent="0.25">
      <c r="A2356" t="s">
        <v>10951</v>
      </c>
      <c r="B2356" t="s">
        <v>10952</v>
      </c>
      <c r="C2356" t="s">
        <v>10953</v>
      </c>
      <c r="E2356" t="s">
        <v>10954</v>
      </c>
      <c r="F2356" t="s">
        <v>10955</v>
      </c>
      <c r="G2356" t="s">
        <v>10956</v>
      </c>
      <c r="H2356">
        <v>1749902</v>
      </c>
      <c r="I2356" t="str">
        <f>HYPERLINK("bbg://screens/bbls%20DD%20X1Q6KOG3J482","BBLS DD X1Q6KOG3J482")</f>
        <v>BBLS DD X1Q6KOG3J482</v>
      </c>
    </row>
    <row r="2357" spans="1:9" x14ac:dyDescent="0.25">
      <c r="A2357" t="s">
        <v>10957</v>
      </c>
      <c r="B2357" t="s">
        <v>10958</v>
      </c>
      <c r="C2357" t="s">
        <v>479</v>
      </c>
      <c r="D2357" t="s">
        <v>10815</v>
      </c>
      <c r="E2357" t="s">
        <v>10959</v>
      </c>
      <c r="F2357" t="s">
        <v>1900</v>
      </c>
      <c r="G2357" t="s">
        <v>10960</v>
      </c>
      <c r="H2357">
        <v>215196</v>
      </c>
      <c r="I2357" t="str">
        <f>HYPERLINK("bbg://screens/bbls%20DD%20X1Q6KOFU7PO2","BBLS DD X1Q6KOFU7PO2")</f>
        <v>BBLS DD X1Q6KOFU7PO2</v>
      </c>
    </row>
    <row r="2358" spans="1:9" x14ac:dyDescent="0.25">
      <c r="A2358" t="s">
        <v>10961</v>
      </c>
      <c r="B2358" t="s">
        <v>10962</v>
      </c>
      <c r="C2358" t="s">
        <v>10963</v>
      </c>
      <c r="E2358" t="s">
        <v>10964</v>
      </c>
      <c r="F2358" t="s">
        <v>10965</v>
      </c>
      <c r="G2358" t="s">
        <v>10966</v>
      </c>
      <c r="H2358">
        <v>13330260</v>
      </c>
      <c r="I2358" t="str">
        <f>HYPERLINK("bbg://screens/bbls%20DD%20X1Q6KOETM1O2","BBLS DD X1Q6KOETM1O2")</f>
        <v>BBLS DD X1Q6KOETM1O2</v>
      </c>
    </row>
    <row r="2359" spans="1:9" x14ac:dyDescent="0.25">
      <c r="A2359" t="s">
        <v>10967</v>
      </c>
      <c r="B2359" t="s">
        <v>10968</v>
      </c>
      <c r="C2359" t="s">
        <v>5081</v>
      </c>
      <c r="E2359" t="s">
        <v>10969</v>
      </c>
      <c r="F2359" t="s">
        <v>10970</v>
      </c>
      <c r="G2359" t="s">
        <v>10971</v>
      </c>
      <c r="H2359">
        <v>883801</v>
      </c>
      <c r="I2359" t="str">
        <f>HYPERLINK("bbg://screens/bbls%20DD%20X1Q6KOEPD0O2","BBLS DD X1Q6KOEPD0O2")</f>
        <v>BBLS DD X1Q6KOEPD0O2</v>
      </c>
    </row>
    <row r="2360" spans="1:9" x14ac:dyDescent="0.25">
      <c r="A2360" t="s">
        <v>10972</v>
      </c>
      <c r="B2360" t="s">
        <v>10973</v>
      </c>
      <c r="C2360" t="s">
        <v>211</v>
      </c>
      <c r="E2360" t="s">
        <v>10974</v>
      </c>
      <c r="F2360" t="s">
        <v>10975</v>
      </c>
      <c r="G2360" t="s">
        <v>10976</v>
      </c>
      <c r="H2360">
        <v>1182459</v>
      </c>
      <c r="I2360" t="str">
        <f>HYPERLINK("bbg://screens/bbls%20DD%20X1Q6KOEC0082","BBLS DD X1Q6KOEC0082")</f>
        <v>BBLS DD X1Q6KOEC0082</v>
      </c>
    </row>
    <row r="2361" spans="1:9" x14ac:dyDescent="0.25">
      <c r="A2361" t="s">
        <v>10977</v>
      </c>
      <c r="B2361" t="s">
        <v>10978</v>
      </c>
      <c r="C2361" t="s">
        <v>430</v>
      </c>
      <c r="E2361" t="s">
        <v>10979</v>
      </c>
      <c r="F2361" t="s">
        <v>10980</v>
      </c>
      <c r="G2361" t="s">
        <v>10981</v>
      </c>
      <c r="H2361">
        <v>13307563</v>
      </c>
      <c r="I2361" t="str">
        <f>HYPERLINK("bbg://screens/bbls%20DD%20X1Q6KOE68JO2","BBLS DD X1Q6KOE68JO2")</f>
        <v>BBLS DD X1Q6KOE68JO2</v>
      </c>
    </row>
    <row r="2362" spans="1:9" x14ac:dyDescent="0.25">
      <c r="A2362" t="s">
        <v>10982</v>
      </c>
      <c r="B2362" t="s">
        <v>10983</v>
      </c>
      <c r="C2362" t="s">
        <v>246</v>
      </c>
      <c r="D2362" t="s">
        <v>10984</v>
      </c>
      <c r="E2362" t="s">
        <v>9723</v>
      </c>
      <c r="F2362" t="s">
        <v>10985</v>
      </c>
      <c r="G2362" t="s">
        <v>10986</v>
      </c>
      <c r="H2362">
        <v>942238</v>
      </c>
      <c r="I2362" t="str">
        <f>HYPERLINK("bbg://screens/bbls%20DD%20X1Q6KODSLDO2","BBLS DD X1Q6KODSLDO2")</f>
        <v>BBLS DD X1Q6KODSLDO2</v>
      </c>
    </row>
    <row r="2363" spans="1:9" x14ac:dyDescent="0.25">
      <c r="A2363" t="s">
        <v>10987</v>
      </c>
      <c r="B2363" t="s">
        <v>10988</v>
      </c>
      <c r="C2363" t="s">
        <v>2003</v>
      </c>
      <c r="D2363" t="s">
        <v>10989</v>
      </c>
      <c r="E2363" t="s">
        <v>10990</v>
      </c>
      <c r="F2363" t="s">
        <v>10991</v>
      </c>
      <c r="G2363" t="s">
        <v>10992</v>
      </c>
      <c r="H2363">
        <v>102351</v>
      </c>
      <c r="I2363" t="str">
        <f>HYPERLINK("bbg://screens/bbls%20DD%20X1Q6KOD16V82","BBLS DD X1Q6KOD16V82")</f>
        <v>BBLS DD X1Q6KOD16V82</v>
      </c>
    </row>
    <row r="2364" spans="1:9" x14ac:dyDescent="0.25">
      <c r="A2364" t="s">
        <v>10993</v>
      </c>
      <c r="B2364" t="s">
        <v>10988</v>
      </c>
      <c r="C2364" t="s">
        <v>45</v>
      </c>
      <c r="E2364" t="s">
        <v>5630</v>
      </c>
      <c r="F2364" t="s">
        <v>5891</v>
      </c>
      <c r="G2364" t="s">
        <v>10994</v>
      </c>
      <c r="H2364">
        <v>143283</v>
      </c>
      <c r="I2364" t="str">
        <f>HYPERLINK("bbg://screens/bbls%20DD%20X1Q6KOD74S82","BBLS DD X1Q6KOD74S82")</f>
        <v>BBLS DD X1Q6KOD74S82</v>
      </c>
    </row>
    <row r="2365" spans="1:9" x14ac:dyDescent="0.25">
      <c r="A2365" t="s">
        <v>10995</v>
      </c>
      <c r="B2365" t="s">
        <v>10996</v>
      </c>
      <c r="C2365" t="s">
        <v>641</v>
      </c>
      <c r="E2365" t="s">
        <v>10997</v>
      </c>
      <c r="F2365" t="s">
        <v>3531</v>
      </c>
      <c r="G2365" t="s">
        <v>10998</v>
      </c>
      <c r="H2365">
        <v>909002</v>
      </c>
      <c r="I2365" t="str">
        <f>HYPERLINK("bbg://screens/bbls%20DD%20X1Q6KOBDTU82","BBLS DD X1Q6KOBDTU82")</f>
        <v>BBLS DD X1Q6KOBDTU82</v>
      </c>
    </row>
    <row r="2366" spans="1:9" x14ac:dyDescent="0.25">
      <c r="A2366" t="s">
        <v>10999</v>
      </c>
      <c r="B2366" t="s">
        <v>11000</v>
      </c>
      <c r="C2366" t="s">
        <v>4213</v>
      </c>
      <c r="E2366" t="s">
        <v>11001</v>
      </c>
      <c r="F2366" t="s">
        <v>11002</v>
      </c>
      <c r="G2366" t="s">
        <v>11003</v>
      </c>
      <c r="H2366">
        <v>13204562</v>
      </c>
      <c r="I2366" t="str">
        <f>HYPERLINK("bbg://screens/bbls%20DD%20X1Q6KOAKCAO2","BBLS DD X1Q6KOAKCAO2")</f>
        <v>BBLS DD X1Q6KOAKCAO2</v>
      </c>
    </row>
    <row r="2367" spans="1:9" x14ac:dyDescent="0.25">
      <c r="A2367" t="s">
        <v>11004</v>
      </c>
      <c r="B2367" t="s">
        <v>11005</v>
      </c>
      <c r="C2367" t="s">
        <v>511</v>
      </c>
      <c r="E2367" t="s">
        <v>11006</v>
      </c>
      <c r="F2367" t="s">
        <v>11007</v>
      </c>
      <c r="G2367" t="s">
        <v>11008</v>
      </c>
      <c r="H2367">
        <v>102149</v>
      </c>
      <c r="I2367" t="str">
        <f>HYPERLINK("bbg://screens/bbls%20DD%20X1Q6KOAFQT82","BBLS DD X1Q6KOAFQT82")</f>
        <v>BBLS DD X1Q6KOAFQT82</v>
      </c>
    </row>
    <row r="2368" spans="1:9" x14ac:dyDescent="0.25">
      <c r="A2368" t="s">
        <v>11009</v>
      </c>
      <c r="B2368" t="s">
        <v>11010</v>
      </c>
      <c r="C2368" t="s">
        <v>8680</v>
      </c>
      <c r="E2368" t="s">
        <v>11011</v>
      </c>
      <c r="F2368" t="s">
        <v>6999</v>
      </c>
      <c r="G2368" t="s">
        <v>11012</v>
      </c>
      <c r="H2368">
        <v>13150386</v>
      </c>
      <c r="I2368" t="str">
        <f>HYPERLINK("bbg://screens/bbls%20DD%20X1Q6KO9Q9RO2","BBLS DD X1Q6KO9Q9RO2")</f>
        <v>BBLS DD X1Q6KO9Q9RO2</v>
      </c>
    </row>
    <row r="2369" spans="1:9" x14ac:dyDescent="0.25">
      <c r="A2369" t="s">
        <v>11013</v>
      </c>
      <c r="B2369" t="s">
        <v>11014</v>
      </c>
      <c r="C2369" t="s">
        <v>233</v>
      </c>
      <c r="G2369" t="s">
        <v>11015</v>
      </c>
      <c r="H2369">
        <v>13148041</v>
      </c>
      <c r="I2369" t="str">
        <f>HYPERLINK("bbg://screens/bbls%20DD%20X1Q6KO9M2FO2","BBLS DD X1Q6KO9M2FO2")</f>
        <v>BBLS DD X1Q6KO9M2FO2</v>
      </c>
    </row>
    <row r="2370" spans="1:9" x14ac:dyDescent="0.25">
      <c r="A2370" t="s">
        <v>11016</v>
      </c>
      <c r="B2370" t="s">
        <v>11017</v>
      </c>
      <c r="C2370" t="s">
        <v>132</v>
      </c>
      <c r="D2370" t="s">
        <v>10223</v>
      </c>
      <c r="E2370" t="s">
        <v>11018</v>
      </c>
      <c r="F2370" t="s">
        <v>11019</v>
      </c>
      <c r="G2370" t="s">
        <v>11020</v>
      </c>
      <c r="H2370">
        <v>13138294</v>
      </c>
      <c r="I2370" t="str">
        <f>HYPERLINK("bbg://screens/bbls%20DD%20X1Q6KO9BVCO2","BBLS DD X1Q6KO9BVCO2")</f>
        <v>BBLS DD X1Q6KO9BVCO2</v>
      </c>
    </row>
    <row r="2371" spans="1:9" x14ac:dyDescent="0.25">
      <c r="A2371" t="s">
        <v>11021</v>
      </c>
      <c r="B2371" t="s">
        <v>11017</v>
      </c>
      <c r="C2371" t="s">
        <v>1129</v>
      </c>
      <c r="E2371" t="s">
        <v>11022</v>
      </c>
      <c r="F2371" t="s">
        <v>11023</v>
      </c>
      <c r="G2371" t="s">
        <v>11024</v>
      </c>
      <c r="H2371">
        <v>348627</v>
      </c>
      <c r="I2371" t="str">
        <f>HYPERLINK("bbg://screens/bbls%20DD%20X1Q6KO9BPQO2","BBLS DD X1Q6KO9BPQO2")</f>
        <v>BBLS DD X1Q6KO9BPQO2</v>
      </c>
    </row>
    <row r="2372" spans="1:9" x14ac:dyDescent="0.25">
      <c r="A2372" t="s">
        <v>11025</v>
      </c>
      <c r="B2372" t="s">
        <v>11026</v>
      </c>
      <c r="C2372" t="s">
        <v>4612</v>
      </c>
      <c r="D2372" t="s">
        <v>11027</v>
      </c>
      <c r="G2372" t="s">
        <v>11028</v>
      </c>
      <c r="H2372">
        <v>13103276</v>
      </c>
      <c r="I2372" t="str">
        <f>HYPERLINK("bbg://screens/bbls%20DD%20X1Q6KO98LH82","BBLS DD X1Q6KO98LH82")</f>
        <v>BBLS DD X1Q6KO98LH82</v>
      </c>
    </row>
    <row r="2373" spans="1:9" x14ac:dyDescent="0.25">
      <c r="A2373" t="s">
        <v>11029</v>
      </c>
      <c r="B2373" t="s">
        <v>11026</v>
      </c>
      <c r="C2373" t="s">
        <v>11030</v>
      </c>
      <c r="G2373" t="s">
        <v>11031</v>
      </c>
      <c r="H2373">
        <v>9245155</v>
      </c>
      <c r="I2373" t="str">
        <f>HYPERLINK("bbg://screens/bbls%20DD%20X1Q6KO97M5O2","BBLS DD X1Q6KO97M5O2")</f>
        <v>BBLS DD X1Q6KO97M5O2</v>
      </c>
    </row>
    <row r="2374" spans="1:9" x14ac:dyDescent="0.25">
      <c r="A2374" t="s">
        <v>11032</v>
      </c>
      <c r="B2374" t="s">
        <v>11033</v>
      </c>
      <c r="C2374" t="s">
        <v>11034</v>
      </c>
      <c r="D2374" t="s">
        <v>10151</v>
      </c>
      <c r="E2374" t="s">
        <v>4978</v>
      </c>
      <c r="F2374" t="s">
        <v>11035</v>
      </c>
      <c r="G2374" t="s">
        <v>11036</v>
      </c>
      <c r="H2374">
        <v>233724</v>
      </c>
      <c r="I2374" t="str">
        <f>HYPERLINK("bbg://screens/bbls%20DD%20X1Q6KO946182","BBLS DD X1Q6KO946182")</f>
        <v>BBLS DD X1Q6KO946182</v>
      </c>
    </row>
    <row r="2375" spans="1:9" x14ac:dyDescent="0.25">
      <c r="A2375" t="s">
        <v>11037</v>
      </c>
      <c r="B2375" t="s">
        <v>11038</v>
      </c>
      <c r="C2375" t="s">
        <v>6896</v>
      </c>
      <c r="D2375" t="s">
        <v>10442</v>
      </c>
      <c r="E2375" t="s">
        <v>11039</v>
      </c>
      <c r="F2375" t="s">
        <v>11040</v>
      </c>
      <c r="G2375" t="s">
        <v>11041</v>
      </c>
      <c r="H2375">
        <v>13079937</v>
      </c>
      <c r="I2375" t="str">
        <f>HYPERLINK("bbg://screens/bbls%20DD%20X1Q6KO903AO2","BBLS DD X1Q6KO903AO2")</f>
        <v>BBLS DD X1Q6KO903AO2</v>
      </c>
    </row>
    <row r="2376" spans="1:9" x14ac:dyDescent="0.25">
      <c r="A2376" t="s">
        <v>11042</v>
      </c>
      <c r="B2376" t="s">
        <v>11038</v>
      </c>
      <c r="C2376" t="s">
        <v>563</v>
      </c>
      <c r="E2376" t="s">
        <v>11043</v>
      </c>
      <c r="F2376" t="s">
        <v>11044</v>
      </c>
      <c r="G2376" t="s">
        <v>11045</v>
      </c>
      <c r="H2376">
        <v>13080514</v>
      </c>
      <c r="I2376" t="str">
        <f>HYPERLINK("bbg://screens/bbls%20DD%20X1Q6KO9114O2","BBLS DD X1Q6KO9114O2")</f>
        <v>BBLS DD X1Q6KO9114O2</v>
      </c>
    </row>
    <row r="2377" spans="1:9" x14ac:dyDescent="0.25">
      <c r="A2377" t="s">
        <v>11046</v>
      </c>
      <c r="B2377" t="s">
        <v>11047</v>
      </c>
      <c r="C2377" t="s">
        <v>246</v>
      </c>
      <c r="D2377" t="s">
        <v>11048</v>
      </c>
      <c r="E2377" t="s">
        <v>11049</v>
      </c>
      <c r="F2377" t="s">
        <v>7025</v>
      </c>
      <c r="G2377" t="s">
        <v>11050</v>
      </c>
      <c r="H2377">
        <v>13061685</v>
      </c>
      <c r="I2377" t="str">
        <f>HYPERLINK("bbg://screens/bbls%20DD%20X1Q6KO8FGKO2","BBLS DD X1Q6KO8FGKO2")</f>
        <v>BBLS DD X1Q6KO8FGKO2</v>
      </c>
    </row>
    <row r="2378" spans="1:9" x14ac:dyDescent="0.25">
      <c r="A2378" t="s">
        <v>11051</v>
      </c>
      <c r="B2378" t="s">
        <v>11052</v>
      </c>
      <c r="C2378" t="s">
        <v>563</v>
      </c>
      <c r="E2378" t="s">
        <v>3291</v>
      </c>
      <c r="F2378" t="s">
        <v>115</v>
      </c>
      <c r="G2378" t="s">
        <v>11053</v>
      </c>
      <c r="H2378">
        <v>385626</v>
      </c>
      <c r="I2378" t="str">
        <f>HYPERLINK("bbg://screens/bbls%20DD%20X1Q6KO7RDF82","BBLS DD X1Q6KO7RDF82")</f>
        <v>BBLS DD X1Q6KO7RDF82</v>
      </c>
    </row>
    <row r="2379" spans="1:9" x14ac:dyDescent="0.25">
      <c r="A2379" t="s">
        <v>11054</v>
      </c>
      <c r="B2379" t="s">
        <v>11055</v>
      </c>
      <c r="C2379" t="s">
        <v>11056</v>
      </c>
      <c r="E2379" t="s">
        <v>11057</v>
      </c>
      <c r="F2379" t="s">
        <v>11058</v>
      </c>
      <c r="G2379" t="s">
        <v>11059</v>
      </c>
      <c r="H2379">
        <v>302266</v>
      </c>
      <c r="I2379" t="str">
        <f>HYPERLINK("bbg://screens/bbls%20DD%20X1Q6KO7M5A82","BBLS DD X1Q6KO7M5A82")</f>
        <v>BBLS DD X1Q6KO7M5A82</v>
      </c>
    </row>
    <row r="2380" spans="1:9" x14ac:dyDescent="0.25">
      <c r="A2380" t="s">
        <v>11060</v>
      </c>
      <c r="B2380" t="s">
        <v>11061</v>
      </c>
      <c r="C2380" t="s">
        <v>11062</v>
      </c>
      <c r="D2380" t="s">
        <v>8004</v>
      </c>
      <c r="E2380" t="s">
        <v>11063</v>
      </c>
      <c r="F2380" t="s">
        <v>11064</v>
      </c>
      <c r="G2380" t="s">
        <v>11065</v>
      </c>
      <c r="H2380">
        <v>8504768</v>
      </c>
      <c r="I2380" t="str">
        <f>HYPERLINK("bbg://screens/bbls%20DD%20X1Q6KO7FBR82","BBLS DD X1Q6KO7FBR82")</f>
        <v>BBLS DD X1Q6KO7FBR82</v>
      </c>
    </row>
    <row r="2381" spans="1:9" x14ac:dyDescent="0.25">
      <c r="A2381" t="s">
        <v>11066</v>
      </c>
      <c r="B2381" t="s">
        <v>11067</v>
      </c>
      <c r="C2381" t="s">
        <v>1746</v>
      </c>
      <c r="D2381" t="s">
        <v>10583</v>
      </c>
      <c r="E2381" t="s">
        <v>11068</v>
      </c>
      <c r="F2381" t="s">
        <v>11069</v>
      </c>
      <c r="G2381" t="s">
        <v>11070</v>
      </c>
      <c r="H2381">
        <v>179854</v>
      </c>
      <c r="I2381" t="str">
        <f>HYPERLINK("bbg://screens/bbls%20DD%20X1Q6KO79D082","BBLS DD X1Q6KO79D082")</f>
        <v>BBLS DD X1Q6KO79D082</v>
      </c>
    </row>
    <row r="2382" spans="1:9" x14ac:dyDescent="0.25">
      <c r="A2382" t="s">
        <v>11071</v>
      </c>
      <c r="B2382" t="s">
        <v>11072</v>
      </c>
      <c r="C2382" t="s">
        <v>1446</v>
      </c>
      <c r="D2382" t="s">
        <v>10968</v>
      </c>
      <c r="E2382" t="s">
        <v>11073</v>
      </c>
      <c r="F2382" t="s">
        <v>4441</v>
      </c>
      <c r="G2382" t="s">
        <v>11074</v>
      </c>
      <c r="H2382">
        <v>171470</v>
      </c>
      <c r="I2382" t="str">
        <f>HYPERLINK("bbg://screens/bbls%20DD%20X1Q6KO6J9NO2","BBLS DD X1Q6KO6J9NO2")</f>
        <v>BBLS DD X1Q6KO6J9NO2</v>
      </c>
    </row>
    <row r="2383" spans="1:9" x14ac:dyDescent="0.25">
      <c r="A2383" t="s">
        <v>11075</v>
      </c>
      <c r="B2383" t="s">
        <v>11076</v>
      </c>
      <c r="C2383" t="s">
        <v>1120</v>
      </c>
      <c r="E2383" t="s">
        <v>11077</v>
      </c>
      <c r="F2383" t="s">
        <v>11078</v>
      </c>
      <c r="G2383" t="s">
        <v>11079</v>
      </c>
      <c r="H2383">
        <v>9222438</v>
      </c>
      <c r="I2383" t="str">
        <f>HYPERLINK("bbg://screens/bbls%20DD%20X1Q6KO4BOA82","BBLS DD X1Q6KO4BOA82")</f>
        <v>BBLS DD X1Q6KO4BOA82</v>
      </c>
    </row>
    <row r="2384" spans="1:9" x14ac:dyDescent="0.25">
      <c r="A2384" t="s">
        <v>11080</v>
      </c>
      <c r="B2384" t="s">
        <v>11081</v>
      </c>
      <c r="C2384" t="s">
        <v>1248</v>
      </c>
      <c r="E2384" t="s">
        <v>11082</v>
      </c>
      <c r="F2384" t="s">
        <v>11083</v>
      </c>
      <c r="G2384" t="s">
        <v>11084</v>
      </c>
      <c r="H2384">
        <v>9837352</v>
      </c>
      <c r="I2384" t="str">
        <f>HYPERLINK("bbg://screens/bbls%20DD%20X1Q6KO7TKN82","BBLS DD X1Q6KO7TKN82")</f>
        <v>BBLS DD X1Q6KO7TKN82</v>
      </c>
    </row>
    <row r="2385" spans="1:9" x14ac:dyDescent="0.25">
      <c r="A2385" t="s">
        <v>11085</v>
      </c>
      <c r="B2385" t="s">
        <v>11086</v>
      </c>
      <c r="C2385" t="s">
        <v>368</v>
      </c>
      <c r="E2385" t="s">
        <v>11087</v>
      </c>
      <c r="F2385" t="s">
        <v>11088</v>
      </c>
      <c r="G2385" t="s">
        <v>11089</v>
      </c>
      <c r="H2385">
        <v>852284</v>
      </c>
      <c r="I2385" t="str">
        <f>HYPERLINK("bbg://screens/bbls%20DD%20X1Q6KO3U0I82","BBLS DD X1Q6KO3U0I82")</f>
        <v>BBLS DD X1Q6KO3U0I82</v>
      </c>
    </row>
    <row r="2386" spans="1:9" x14ac:dyDescent="0.25">
      <c r="A2386" t="s">
        <v>11090</v>
      </c>
      <c r="B2386" t="s">
        <v>11091</v>
      </c>
      <c r="C2386" t="s">
        <v>11092</v>
      </c>
      <c r="G2386" t="s">
        <v>11093</v>
      </c>
      <c r="H2386">
        <v>12271207</v>
      </c>
      <c r="I2386" t="str">
        <f>HYPERLINK("bbg://screens/bbls%20DD%20X1Q6KO3OVUO2","BBLS DD X1Q6KO3OVUO2")</f>
        <v>BBLS DD X1Q6KO3OVUO2</v>
      </c>
    </row>
    <row r="2387" spans="1:9" x14ac:dyDescent="0.25">
      <c r="A2387" t="s">
        <v>11094</v>
      </c>
      <c r="B2387" t="s">
        <v>11095</v>
      </c>
      <c r="C2387" t="s">
        <v>3962</v>
      </c>
      <c r="E2387" t="s">
        <v>11096</v>
      </c>
      <c r="F2387" t="s">
        <v>11097</v>
      </c>
      <c r="G2387" t="s">
        <v>11098</v>
      </c>
      <c r="H2387">
        <v>861531</v>
      </c>
      <c r="I2387" t="str">
        <f>HYPERLINK("bbg://screens/bbls%20DD%20X1Q6KO39FA82","BBLS DD X1Q6KO39FA82")</f>
        <v>BBLS DD X1Q6KO39FA82</v>
      </c>
    </row>
    <row r="2388" spans="1:9" x14ac:dyDescent="0.25">
      <c r="A2388" t="s">
        <v>11099</v>
      </c>
      <c r="B2388" t="s">
        <v>11095</v>
      </c>
      <c r="C2388" t="s">
        <v>2294</v>
      </c>
      <c r="D2388" t="s">
        <v>6628</v>
      </c>
      <c r="E2388" t="s">
        <v>11100</v>
      </c>
      <c r="F2388" t="s">
        <v>11101</v>
      </c>
      <c r="G2388" t="s">
        <v>11102</v>
      </c>
      <c r="H2388">
        <v>24197836</v>
      </c>
      <c r="I2388" t="str">
        <f>HYPERLINK("bbg://screens/bbls%20DD%20X1Q6LMTUCN82","BBLS DD X1Q6LMTUCN82")</f>
        <v>BBLS DD X1Q6LMTUCN82</v>
      </c>
    </row>
    <row r="2389" spans="1:9" x14ac:dyDescent="0.25">
      <c r="A2389" t="s">
        <v>11103</v>
      </c>
      <c r="B2389" t="s">
        <v>11104</v>
      </c>
      <c r="C2389" t="s">
        <v>4612</v>
      </c>
      <c r="E2389" t="s">
        <v>6999</v>
      </c>
      <c r="F2389" t="s">
        <v>11105</v>
      </c>
      <c r="G2389" t="s">
        <v>11106</v>
      </c>
      <c r="H2389">
        <v>12242790</v>
      </c>
      <c r="I2389" t="str">
        <f>HYPERLINK("bbg://screens/bbls%20DD%20X1Q6KO36LF82","BBLS DD X1Q6KO36LF82")</f>
        <v>BBLS DD X1Q6KO36LF82</v>
      </c>
    </row>
    <row r="2390" spans="1:9" x14ac:dyDescent="0.25">
      <c r="A2390" t="s">
        <v>11107</v>
      </c>
      <c r="B2390" t="s">
        <v>11108</v>
      </c>
      <c r="C2390" t="s">
        <v>11109</v>
      </c>
      <c r="E2390" t="s">
        <v>11110</v>
      </c>
      <c r="F2390" t="s">
        <v>10017</v>
      </c>
      <c r="G2390" t="s">
        <v>11111</v>
      </c>
      <c r="H2390">
        <v>171388</v>
      </c>
      <c r="I2390" t="str">
        <f>HYPERLINK("bbg://screens/bbls%20DD%20X1Q6KNMR4G82","BBLS DD X1Q6KNMR4G82")</f>
        <v>BBLS DD X1Q6KNMR4G82</v>
      </c>
    </row>
    <row r="2391" spans="1:9" x14ac:dyDescent="0.25">
      <c r="A2391" t="s">
        <v>11112</v>
      </c>
      <c r="B2391" t="s">
        <v>11113</v>
      </c>
      <c r="C2391" t="s">
        <v>728</v>
      </c>
      <c r="E2391" t="s">
        <v>11114</v>
      </c>
      <c r="F2391" t="s">
        <v>11115</v>
      </c>
      <c r="G2391" t="s">
        <v>11116</v>
      </c>
      <c r="H2391">
        <v>1179961</v>
      </c>
      <c r="I2391" t="str">
        <f>HYPERLINK("bbg://screens/bbls%20DD%20X1Q6KNMR4U82","BBLS DD X1Q6KNMR4U82")</f>
        <v>BBLS DD X1Q6KNMR4U82</v>
      </c>
    </row>
    <row r="2392" spans="1:9" x14ac:dyDescent="0.25">
      <c r="A2392" t="s">
        <v>11117</v>
      </c>
      <c r="B2392" t="s">
        <v>11118</v>
      </c>
      <c r="C2392" t="s">
        <v>1325</v>
      </c>
      <c r="D2392" t="s">
        <v>5580</v>
      </c>
      <c r="E2392" t="s">
        <v>11119</v>
      </c>
      <c r="F2392" t="s">
        <v>11120</v>
      </c>
      <c r="G2392" t="s">
        <v>11121</v>
      </c>
      <c r="H2392">
        <v>346000</v>
      </c>
      <c r="I2392" t="str">
        <f>HYPERLINK("bbg://screens/bbls%20DD%20X1Q6KNM0JO82","BBLS DD X1Q6KNM0JO82")</f>
        <v>BBLS DD X1Q6KNM0JO82</v>
      </c>
    </row>
    <row r="2393" spans="1:9" x14ac:dyDescent="0.25">
      <c r="A2393" t="s">
        <v>11122</v>
      </c>
      <c r="B2393" t="s">
        <v>11123</v>
      </c>
      <c r="C2393" t="s">
        <v>786</v>
      </c>
      <c r="D2393" t="s">
        <v>9812</v>
      </c>
      <c r="E2393" t="s">
        <v>7456</v>
      </c>
      <c r="F2393" t="s">
        <v>11124</v>
      </c>
      <c r="G2393" t="s">
        <v>11125</v>
      </c>
      <c r="H2393">
        <v>12090895</v>
      </c>
      <c r="I2393" t="str">
        <f>HYPERLINK("bbg://screens/bbls%20DD%20X1Q6KNH36SO2","BBLS DD X1Q6KNH36SO2")</f>
        <v>BBLS DD X1Q6KNH36SO2</v>
      </c>
    </row>
    <row r="2394" spans="1:9" x14ac:dyDescent="0.25">
      <c r="A2394" t="s">
        <v>11126</v>
      </c>
      <c r="B2394" t="s">
        <v>11127</v>
      </c>
      <c r="C2394" t="s">
        <v>515</v>
      </c>
      <c r="E2394" t="s">
        <v>11128</v>
      </c>
      <c r="F2394" t="s">
        <v>11129</v>
      </c>
      <c r="G2394" t="s">
        <v>11130</v>
      </c>
      <c r="H2394">
        <v>12072202</v>
      </c>
      <c r="I2394" t="str">
        <f>HYPERLINK("bbg://screens/bbls%20DD%20X1Q6KNH0L6O2","BBLS DD X1Q6KNH0L6O2")</f>
        <v>BBLS DD X1Q6KNH0L6O2</v>
      </c>
    </row>
    <row r="2395" spans="1:9" x14ac:dyDescent="0.25">
      <c r="A2395" t="s">
        <v>11131</v>
      </c>
      <c r="B2395" t="s">
        <v>11132</v>
      </c>
      <c r="C2395" t="s">
        <v>161</v>
      </c>
      <c r="D2395" t="s">
        <v>11133</v>
      </c>
      <c r="E2395" t="s">
        <v>11134</v>
      </c>
      <c r="F2395" t="s">
        <v>11135</v>
      </c>
      <c r="G2395" t="s">
        <v>11136</v>
      </c>
      <c r="H2395">
        <v>7429969</v>
      </c>
      <c r="I2395" t="str">
        <f>HYPERLINK("bbg://screens/bbls%20DD%20X1Q6KNGU9IO2","BBLS DD X1Q6KNGU9IO2")</f>
        <v>BBLS DD X1Q6KNGU9IO2</v>
      </c>
    </row>
    <row r="2396" spans="1:9" x14ac:dyDescent="0.25">
      <c r="A2396" t="s">
        <v>11137</v>
      </c>
      <c r="B2396" t="s">
        <v>11138</v>
      </c>
      <c r="C2396" t="s">
        <v>4139</v>
      </c>
      <c r="E2396" t="s">
        <v>2280</v>
      </c>
      <c r="F2396" t="s">
        <v>2280</v>
      </c>
      <c r="G2396" t="s">
        <v>11139</v>
      </c>
      <c r="H2396">
        <v>132679</v>
      </c>
      <c r="I2396" t="str">
        <f>HYPERLINK("bbg://screens/bbls%20DD%20X1Q6KNBFB282","BBLS DD X1Q6KNBFB282")</f>
        <v>BBLS DD X1Q6KNBFB282</v>
      </c>
    </row>
    <row r="2397" spans="1:9" x14ac:dyDescent="0.25">
      <c r="A2397" t="s">
        <v>11140</v>
      </c>
      <c r="B2397" t="s">
        <v>11141</v>
      </c>
      <c r="C2397" t="s">
        <v>423</v>
      </c>
      <c r="D2397" t="s">
        <v>11142</v>
      </c>
      <c r="E2397" t="s">
        <v>11143</v>
      </c>
      <c r="F2397" t="s">
        <v>11144</v>
      </c>
      <c r="G2397" t="s">
        <v>11145</v>
      </c>
      <c r="H2397">
        <v>11947315</v>
      </c>
      <c r="I2397" t="str">
        <f>HYPERLINK("bbg://screens/bbls%20DD%20X1Q6KNASH6O2","BBLS DD X1Q6KNASH6O2")</f>
        <v>BBLS DD X1Q6KNASH6O2</v>
      </c>
    </row>
    <row r="2398" spans="1:9" x14ac:dyDescent="0.25">
      <c r="A2398" t="s">
        <v>11146</v>
      </c>
      <c r="B2398" t="s">
        <v>11147</v>
      </c>
      <c r="C2398" t="s">
        <v>3997</v>
      </c>
      <c r="E2398" t="s">
        <v>11148</v>
      </c>
      <c r="F2398" t="s">
        <v>11149</v>
      </c>
      <c r="G2398" t="s">
        <v>11150</v>
      </c>
      <c r="H2398">
        <v>31088090</v>
      </c>
      <c r="I2398" t="str">
        <f>HYPERLINK("bbg://screens/bbls%20DD%20X1Q6KN6Q27O2","BBLS DD X1Q6KN6Q27O2")</f>
        <v>BBLS DD X1Q6KN6Q27O2</v>
      </c>
    </row>
    <row r="2399" spans="1:9" x14ac:dyDescent="0.25">
      <c r="A2399" t="s">
        <v>11151</v>
      </c>
      <c r="B2399" t="s">
        <v>11152</v>
      </c>
      <c r="C2399" t="s">
        <v>1560</v>
      </c>
      <c r="E2399" t="s">
        <v>11153</v>
      </c>
      <c r="F2399" t="s">
        <v>10776</v>
      </c>
      <c r="G2399" t="s">
        <v>11154</v>
      </c>
      <c r="H2399">
        <v>104174</v>
      </c>
      <c r="I2399" t="str">
        <f>HYPERLINK("bbg://screens/bbls%20DD%20X1Q6KN6HDE82","BBLS DD X1Q6KN6HDE82")</f>
        <v>BBLS DD X1Q6KN6HDE82</v>
      </c>
    </row>
    <row r="2400" spans="1:9" x14ac:dyDescent="0.25">
      <c r="A2400" t="s">
        <v>11155</v>
      </c>
      <c r="B2400" t="s">
        <v>11156</v>
      </c>
      <c r="C2400" t="s">
        <v>11157</v>
      </c>
      <c r="D2400" t="s">
        <v>10958</v>
      </c>
      <c r="E2400" t="s">
        <v>11158</v>
      </c>
      <c r="F2400" t="s">
        <v>11159</v>
      </c>
      <c r="G2400" t="s">
        <v>11160</v>
      </c>
      <c r="H2400">
        <v>42040053</v>
      </c>
      <c r="I2400" t="str">
        <f>HYPERLINK("bbg://screens/bbls%20DD%20X1Q6KN6FL1O2","BBLS DD X1Q6KN6FL1O2")</f>
        <v>BBLS DD X1Q6KN6FL1O2</v>
      </c>
    </row>
    <row r="2401" spans="1:9" x14ac:dyDescent="0.25">
      <c r="A2401" t="s">
        <v>11161</v>
      </c>
      <c r="B2401" t="s">
        <v>11162</v>
      </c>
      <c r="C2401" t="s">
        <v>3150</v>
      </c>
      <c r="E2401" t="s">
        <v>11163</v>
      </c>
      <c r="F2401" t="s">
        <v>11164</v>
      </c>
      <c r="G2401" t="s">
        <v>11165</v>
      </c>
      <c r="H2401">
        <v>1411633</v>
      </c>
      <c r="I2401" t="str">
        <f>HYPERLINK("bbg://screens/bbls%20DD%20X1Q6KN5GFUO2","BBLS DD X1Q6KN5GFUO2")</f>
        <v>BBLS DD X1Q6KN5GFUO2</v>
      </c>
    </row>
    <row r="2402" spans="1:9" x14ac:dyDescent="0.25">
      <c r="A2402" t="s">
        <v>11166</v>
      </c>
      <c r="B2402" t="s">
        <v>11167</v>
      </c>
      <c r="C2402" t="s">
        <v>4939</v>
      </c>
      <c r="E2402" t="s">
        <v>11168</v>
      </c>
      <c r="F2402" t="s">
        <v>11169</v>
      </c>
      <c r="G2402" t="s">
        <v>11170</v>
      </c>
      <c r="H2402">
        <v>860083</v>
      </c>
      <c r="I2402" t="str">
        <f>HYPERLINK("bbg://screens/bbls%20DD%20X1Q6KN58E282","BBLS DD X1Q6KN58E282")</f>
        <v>BBLS DD X1Q6KN58E282</v>
      </c>
    </row>
    <row r="2403" spans="1:9" x14ac:dyDescent="0.25">
      <c r="A2403" t="s">
        <v>11171</v>
      </c>
      <c r="B2403" t="s">
        <v>11172</v>
      </c>
      <c r="C2403" t="s">
        <v>563</v>
      </c>
      <c r="D2403" t="s">
        <v>11173</v>
      </c>
      <c r="E2403" t="s">
        <v>11174</v>
      </c>
      <c r="F2403" t="s">
        <v>1432</v>
      </c>
      <c r="G2403" t="s">
        <v>11175</v>
      </c>
      <c r="H2403">
        <v>211115</v>
      </c>
      <c r="I2403" t="str">
        <f>HYPERLINK("bbg://screens/bbls%20DD%20X1Q6KN38G7O2","BBLS DD X1Q6KN38G7O2")</f>
        <v>BBLS DD X1Q6KN38G7O2</v>
      </c>
    </row>
    <row r="2404" spans="1:9" x14ac:dyDescent="0.25">
      <c r="A2404" t="s">
        <v>11176</v>
      </c>
      <c r="B2404" t="s">
        <v>11177</v>
      </c>
      <c r="C2404" t="s">
        <v>4612</v>
      </c>
      <c r="E2404" t="s">
        <v>11178</v>
      </c>
      <c r="F2404" t="s">
        <v>11179</v>
      </c>
      <c r="G2404" t="s">
        <v>11180</v>
      </c>
      <c r="H2404">
        <v>11518531</v>
      </c>
      <c r="I2404" t="str">
        <f>HYPERLINK("bbg://screens/bbls%20DD%20X1Q6KN04J0O2","BBLS DD X1Q6KN04J0O2")</f>
        <v>BBLS DD X1Q6KN04J0O2</v>
      </c>
    </row>
    <row r="2405" spans="1:9" x14ac:dyDescent="0.25">
      <c r="A2405" t="s">
        <v>11181</v>
      </c>
      <c r="B2405" t="s">
        <v>11182</v>
      </c>
      <c r="C2405" t="s">
        <v>3491</v>
      </c>
      <c r="E2405" t="s">
        <v>11183</v>
      </c>
      <c r="F2405" t="s">
        <v>11184</v>
      </c>
      <c r="G2405" t="s">
        <v>11185</v>
      </c>
      <c r="H2405">
        <v>11718146</v>
      </c>
      <c r="I2405" t="str">
        <f>HYPERLINK("bbg://screens/bbls%20DD%20X1Q6KMU0NF82","BBLS DD X1Q6KMU0NF82")</f>
        <v>BBLS DD X1Q6KMU0NF82</v>
      </c>
    </row>
    <row r="2406" spans="1:9" x14ac:dyDescent="0.25">
      <c r="A2406" t="s">
        <v>11186</v>
      </c>
      <c r="B2406" t="s">
        <v>11187</v>
      </c>
      <c r="C2406" t="s">
        <v>636</v>
      </c>
      <c r="D2406" t="s">
        <v>11188</v>
      </c>
      <c r="E2406" t="s">
        <v>11189</v>
      </c>
      <c r="F2406" t="s">
        <v>11190</v>
      </c>
      <c r="G2406" t="s">
        <v>11191</v>
      </c>
      <c r="H2406">
        <v>148290</v>
      </c>
      <c r="I2406" t="str">
        <f>HYPERLINK("bbg://screens/bbls%20DD%20X1Q6KMTN9282","BBLS DD X1Q6KMTN9282")</f>
        <v>BBLS DD X1Q6KMTN9282</v>
      </c>
    </row>
    <row r="2407" spans="1:9" x14ac:dyDescent="0.25">
      <c r="A2407" t="s">
        <v>11192</v>
      </c>
      <c r="B2407" t="s">
        <v>11193</v>
      </c>
      <c r="C2407" t="s">
        <v>246</v>
      </c>
      <c r="D2407" t="s">
        <v>10693</v>
      </c>
      <c r="E2407" t="s">
        <v>7549</v>
      </c>
      <c r="F2407" t="s">
        <v>11194</v>
      </c>
      <c r="G2407" t="s">
        <v>11195</v>
      </c>
      <c r="H2407">
        <v>941497</v>
      </c>
      <c r="I2407" t="str">
        <f>HYPERLINK("bbg://screens/bbls%20DD%20X1Q6KMTJ1982","BBLS DD X1Q6KMTJ1982")</f>
        <v>BBLS DD X1Q6KMTJ1982</v>
      </c>
    </row>
    <row r="2408" spans="1:9" x14ac:dyDescent="0.25">
      <c r="A2408" t="s">
        <v>11196</v>
      </c>
      <c r="B2408" t="s">
        <v>11197</v>
      </c>
      <c r="C2408" t="s">
        <v>511</v>
      </c>
      <c r="E2408" t="s">
        <v>11198</v>
      </c>
      <c r="F2408" t="s">
        <v>11199</v>
      </c>
      <c r="G2408" t="s">
        <v>11200</v>
      </c>
      <c r="H2408">
        <v>119315</v>
      </c>
      <c r="I2408" t="str">
        <f>HYPERLINK("bbg://screens/bbls%20DD%20X1Q6KMTAVM82","BBLS DD X1Q6KMTAVM82")</f>
        <v>BBLS DD X1Q6KMTAVM82</v>
      </c>
    </row>
    <row r="2409" spans="1:9" x14ac:dyDescent="0.25">
      <c r="A2409" t="s">
        <v>11201</v>
      </c>
      <c r="B2409" t="s">
        <v>11202</v>
      </c>
      <c r="C2409" t="s">
        <v>1779</v>
      </c>
      <c r="E2409" t="s">
        <v>11203</v>
      </c>
      <c r="F2409" t="s">
        <v>11168</v>
      </c>
      <c r="G2409" t="s">
        <v>11204</v>
      </c>
      <c r="H2409">
        <v>11637327</v>
      </c>
      <c r="I2409" t="str">
        <f>HYPERLINK("bbg://screens/bbls%20DD%20X1Q6KMT6KQ82","BBLS DD X1Q6KMT6KQ82")</f>
        <v>BBLS DD X1Q6KMT6KQ82</v>
      </c>
    </row>
    <row r="2410" spans="1:9" x14ac:dyDescent="0.25">
      <c r="A2410" t="s">
        <v>11205</v>
      </c>
      <c r="B2410" t="s">
        <v>11206</v>
      </c>
      <c r="C2410" t="s">
        <v>89</v>
      </c>
      <c r="E2410" t="s">
        <v>11207</v>
      </c>
      <c r="F2410" t="s">
        <v>11208</v>
      </c>
      <c r="G2410" t="s">
        <v>11209</v>
      </c>
      <c r="H2410">
        <v>32455480</v>
      </c>
      <c r="I2410" t="str">
        <f>HYPERLINK("bbg://screens/bbls%20DD%20X1Q6KMT5T2O2","BBLS DD X1Q6KMT5T2O2")</f>
        <v>BBLS DD X1Q6KMT5T2O2</v>
      </c>
    </row>
    <row r="2411" spans="1:9" x14ac:dyDescent="0.25">
      <c r="A2411" t="s">
        <v>11210</v>
      </c>
      <c r="B2411" t="s">
        <v>11211</v>
      </c>
      <c r="C2411" t="s">
        <v>164</v>
      </c>
      <c r="E2411" t="s">
        <v>11212</v>
      </c>
      <c r="F2411" t="s">
        <v>11213</v>
      </c>
      <c r="G2411" t="s">
        <v>11214</v>
      </c>
      <c r="H2411">
        <v>872798</v>
      </c>
      <c r="I2411" t="str">
        <f>HYPERLINK("bbg://screens/bbls%20DD%20X1Q6KMSJO8O2","BBLS DD X1Q6KMSJO8O2")</f>
        <v>BBLS DD X1Q6KMSJO8O2</v>
      </c>
    </row>
    <row r="2412" spans="1:9" x14ac:dyDescent="0.25">
      <c r="A2412" t="s">
        <v>11215</v>
      </c>
      <c r="B2412" t="s">
        <v>11216</v>
      </c>
      <c r="C2412" t="s">
        <v>1296</v>
      </c>
      <c r="E2412" t="s">
        <v>11217</v>
      </c>
      <c r="F2412" t="s">
        <v>718</v>
      </c>
      <c r="G2412" t="s">
        <v>11218</v>
      </c>
      <c r="H2412">
        <v>11582213</v>
      </c>
      <c r="I2412" t="str">
        <f>HYPERLINK("bbg://screens/bbls%20DD%20X1Q6KMSH2682","BBLS DD X1Q6KMSH2682")</f>
        <v>BBLS DD X1Q6KMSH2682</v>
      </c>
    </row>
    <row r="2413" spans="1:9" x14ac:dyDescent="0.25">
      <c r="A2413" t="s">
        <v>11219</v>
      </c>
      <c r="B2413" t="s">
        <v>11220</v>
      </c>
      <c r="C2413" t="s">
        <v>563</v>
      </c>
      <c r="D2413" t="s">
        <v>11108</v>
      </c>
      <c r="E2413" t="s">
        <v>1884</v>
      </c>
      <c r="F2413" t="s">
        <v>5598</v>
      </c>
      <c r="G2413" t="s">
        <v>11221</v>
      </c>
      <c r="H2413">
        <v>11553680</v>
      </c>
      <c r="I2413" t="str">
        <f>HYPERLINK("bbg://screens/bbls%20DD%20X1Q6KMSF7BO2","BBLS DD X1Q6KMSF7BO2")</f>
        <v>BBLS DD X1Q6KMSF7BO2</v>
      </c>
    </row>
    <row r="2414" spans="1:9" x14ac:dyDescent="0.25">
      <c r="A2414" t="s">
        <v>11222</v>
      </c>
      <c r="B2414" t="s">
        <v>11223</v>
      </c>
      <c r="C2414" t="s">
        <v>3962</v>
      </c>
      <c r="E2414" t="s">
        <v>11224</v>
      </c>
      <c r="F2414" t="s">
        <v>1243</v>
      </c>
      <c r="G2414" t="s">
        <v>11225</v>
      </c>
      <c r="H2414">
        <v>156840</v>
      </c>
      <c r="I2414" t="str">
        <f>HYPERLINK("bbg://screens/bbls%20DD%20X1Q6KMSCOTO2","BBLS DD X1Q6KMSCOTO2")</f>
        <v>BBLS DD X1Q6KMSCOTO2</v>
      </c>
    </row>
    <row r="2415" spans="1:9" x14ac:dyDescent="0.25">
      <c r="A2415" t="s">
        <v>11226</v>
      </c>
      <c r="B2415" t="s">
        <v>11223</v>
      </c>
      <c r="C2415" t="s">
        <v>5081</v>
      </c>
      <c r="G2415" t="s">
        <v>11227</v>
      </c>
      <c r="H2415">
        <v>104165</v>
      </c>
      <c r="I2415" t="str">
        <f>HYPERLINK("bbg://screens/bbls%20DD%20X1Q6KMSCBPO2","BBLS DD X1Q6KMSCBPO2")</f>
        <v>BBLS DD X1Q6KMSCBPO2</v>
      </c>
    </row>
    <row r="2416" spans="1:9" x14ac:dyDescent="0.25">
      <c r="A2416" t="s">
        <v>11228</v>
      </c>
      <c r="B2416" t="s">
        <v>11223</v>
      </c>
      <c r="C2416" t="s">
        <v>15</v>
      </c>
      <c r="D2416" t="s">
        <v>8132</v>
      </c>
      <c r="E2416" t="s">
        <v>11229</v>
      </c>
      <c r="F2416" t="s">
        <v>11230</v>
      </c>
      <c r="G2416" t="s">
        <v>11231</v>
      </c>
      <c r="H2416">
        <v>11588081</v>
      </c>
      <c r="I2416" t="str">
        <f>HYPERLINK("bbg://screens/bbls%20DD%20X1Q6KONF6JO2","BBLS DD X1Q6KONF6JO2")</f>
        <v>BBLS DD X1Q6KONF6JO2</v>
      </c>
    </row>
    <row r="2417" spans="1:9" x14ac:dyDescent="0.25">
      <c r="A2417" t="s">
        <v>11232</v>
      </c>
      <c r="B2417" t="s">
        <v>11233</v>
      </c>
      <c r="C2417" t="s">
        <v>2294</v>
      </c>
      <c r="E2417" t="s">
        <v>11234</v>
      </c>
      <c r="F2417" t="s">
        <v>11235</v>
      </c>
      <c r="G2417" t="s">
        <v>11236</v>
      </c>
      <c r="H2417">
        <v>898386</v>
      </c>
      <c r="I2417" t="str">
        <f>HYPERLINK("bbg://screens/bbls%20DD%20X1Q6KMSAH682","BBLS DD X1Q6KMSAH682")</f>
        <v>BBLS DD X1Q6KMSAH682</v>
      </c>
    </row>
    <row r="2418" spans="1:9" x14ac:dyDescent="0.25">
      <c r="A2418" t="s">
        <v>11237</v>
      </c>
      <c r="B2418" t="s">
        <v>11238</v>
      </c>
      <c r="C2418" t="s">
        <v>563</v>
      </c>
      <c r="D2418" t="s">
        <v>9027</v>
      </c>
      <c r="E2418" t="s">
        <v>11239</v>
      </c>
      <c r="F2418" t="s">
        <v>11240</v>
      </c>
      <c r="G2418" t="s">
        <v>11241</v>
      </c>
      <c r="H2418">
        <v>978683</v>
      </c>
      <c r="I2418" t="str">
        <f>HYPERLINK("bbg://screens/bbls%20DD%20X1Q6KMS6BNO2","BBLS DD X1Q6KMS6BNO2")</f>
        <v>BBLS DD X1Q6KMS6BNO2</v>
      </c>
    </row>
    <row r="2419" spans="1:9" x14ac:dyDescent="0.25">
      <c r="A2419" t="s">
        <v>11242</v>
      </c>
      <c r="B2419" t="s">
        <v>11243</v>
      </c>
      <c r="C2419" t="s">
        <v>5925</v>
      </c>
      <c r="E2419" t="s">
        <v>11244</v>
      </c>
      <c r="F2419" t="s">
        <v>11245</v>
      </c>
      <c r="G2419" t="s">
        <v>11246</v>
      </c>
      <c r="H2419">
        <v>11527165</v>
      </c>
      <c r="I2419" t="str">
        <f>HYPERLINK("bbg://screens/bbls%20DD%20X1Q6KMRGTA82","BBLS DD X1Q6KMRGTA82")</f>
        <v>BBLS DD X1Q6KMRGTA82</v>
      </c>
    </row>
    <row r="2420" spans="1:9" x14ac:dyDescent="0.25">
      <c r="A2420" t="s">
        <v>11247</v>
      </c>
      <c r="B2420" t="s">
        <v>11248</v>
      </c>
      <c r="C2420" t="s">
        <v>11249</v>
      </c>
      <c r="E2420" t="s">
        <v>11250</v>
      </c>
      <c r="F2420" t="s">
        <v>9266</v>
      </c>
      <c r="G2420" t="s">
        <v>11251</v>
      </c>
      <c r="H2420">
        <v>170218</v>
      </c>
      <c r="I2420" t="str">
        <f>HYPERLINK("bbg://screens/bbls%20DD%20X1Q6KMRBO682","BBLS DD X1Q6KMRBO682")</f>
        <v>BBLS DD X1Q6KMRBO682</v>
      </c>
    </row>
    <row r="2421" spans="1:9" x14ac:dyDescent="0.25">
      <c r="A2421" t="s">
        <v>11252</v>
      </c>
      <c r="B2421" t="s">
        <v>11253</v>
      </c>
      <c r="C2421" t="s">
        <v>11254</v>
      </c>
      <c r="G2421" t="s">
        <v>11255</v>
      </c>
      <c r="H2421">
        <v>342575</v>
      </c>
      <c r="I2421" t="str">
        <f>HYPERLINK("bbg://screens/bbls%20DD%20X1Q6KMR68G82","BBLS DD X1Q6KMR68G82")</f>
        <v>BBLS DD X1Q6KMR68G82</v>
      </c>
    </row>
    <row r="2422" spans="1:9" x14ac:dyDescent="0.25">
      <c r="A2422" t="s">
        <v>11256</v>
      </c>
      <c r="B2422" t="s">
        <v>11257</v>
      </c>
      <c r="C2422" t="s">
        <v>242</v>
      </c>
      <c r="D2422" t="s">
        <v>11258</v>
      </c>
      <c r="E2422" t="s">
        <v>11259</v>
      </c>
      <c r="F2422" t="s">
        <v>11260</v>
      </c>
      <c r="G2422" t="s">
        <v>11261</v>
      </c>
      <c r="H2422">
        <v>348524</v>
      </c>
      <c r="I2422" t="str">
        <f>HYPERLINK("bbg://screens/bbls%20DD%20X1Q6KMR44R82","BBLS DD X1Q6KMR44R82")</f>
        <v>BBLS DD X1Q6KMR44R82</v>
      </c>
    </row>
    <row r="2423" spans="1:9" x14ac:dyDescent="0.25">
      <c r="A2423" t="s">
        <v>11262</v>
      </c>
      <c r="B2423" t="s">
        <v>11263</v>
      </c>
      <c r="C2423" t="s">
        <v>2285</v>
      </c>
      <c r="E2423" t="s">
        <v>11264</v>
      </c>
      <c r="F2423" t="s">
        <v>11265</v>
      </c>
      <c r="G2423" t="s">
        <v>11266</v>
      </c>
      <c r="H2423">
        <v>101396</v>
      </c>
      <c r="I2423" t="str">
        <f>HYPERLINK("bbg://screens/bbls%20DD%20X1Q6KMQRKAO2","BBLS DD X1Q6KMQRKAO2")</f>
        <v>BBLS DD X1Q6KMQRKAO2</v>
      </c>
    </row>
    <row r="2424" spans="1:9" x14ac:dyDescent="0.25">
      <c r="A2424" t="s">
        <v>11267</v>
      </c>
      <c r="B2424" t="s">
        <v>11268</v>
      </c>
      <c r="C2424" t="s">
        <v>8937</v>
      </c>
      <c r="E2424" t="s">
        <v>11269</v>
      </c>
      <c r="F2424" t="s">
        <v>6040</v>
      </c>
      <c r="G2424" t="s">
        <v>11270</v>
      </c>
      <c r="H2424">
        <v>823765</v>
      </c>
      <c r="I2424" t="str">
        <f>HYPERLINK("bbg://screens/bbls%20DD%20X1Q6KMQRGB82","BBLS DD X1Q6KMQRGB82")</f>
        <v>BBLS DD X1Q6KMQRGB82</v>
      </c>
    </row>
    <row r="2425" spans="1:9" x14ac:dyDescent="0.25">
      <c r="A2425" t="s">
        <v>11271</v>
      </c>
      <c r="B2425" t="s">
        <v>11272</v>
      </c>
      <c r="C2425" t="s">
        <v>430</v>
      </c>
      <c r="D2425" t="s">
        <v>10070</v>
      </c>
      <c r="E2425" t="s">
        <v>11273</v>
      </c>
      <c r="F2425" t="s">
        <v>11274</v>
      </c>
      <c r="G2425" t="s">
        <v>11275</v>
      </c>
      <c r="H2425">
        <v>11151237</v>
      </c>
      <c r="I2425" t="str">
        <f>HYPERLINK("bbg://screens/bbls%20DD%20X1Q6KKMLIV82","BBLS DD X1Q6KKMLIV82")</f>
        <v>BBLS DD X1Q6KKMLIV82</v>
      </c>
    </row>
    <row r="2426" spans="1:9" x14ac:dyDescent="0.25">
      <c r="A2426" t="s">
        <v>11276</v>
      </c>
      <c r="B2426" t="s">
        <v>11272</v>
      </c>
      <c r="C2426" t="s">
        <v>2294</v>
      </c>
      <c r="E2426" t="s">
        <v>11277</v>
      </c>
      <c r="F2426" t="s">
        <v>6201</v>
      </c>
      <c r="G2426" t="s">
        <v>11278</v>
      </c>
      <c r="H2426">
        <v>9092915</v>
      </c>
      <c r="I2426" t="str">
        <f>HYPERLINK("bbg://screens/bbls%20DD%20X1Q6KMQ79Q82","BBLS DD X1Q6KMQ79Q82")</f>
        <v>BBLS DD X1Q6KMQ79Q82</v>
      </c>
    </row>
    <row r="2427" spans="1:9" x14ac:dyDescent="0.25">
      <c r="A2427" t="s">
        <v>11279</v>
      </c>
      <c r="B2427" t="s">
        <v>11280</v>
      </c>
      <c r="C2427" t="s">
        <v>11281</v>
      </c>
      <c r="E2427" t="s">
        <v>11282</v>
      </c>
      <c r="F2427" t="s">
        <v>11283</v>
      </c>
      <c r="G2427" t="s">
        <v>11284</v>
      </c>
      <c r="H2427">
        <v>11425339</v>
      </c>
      <c r="I2427" t="str">
        <f>HYPERLINK("bbg://screens/bbls%20DD%20X1Q6KMQ63F82","BBLS DD X1Q6KMQ63F82")</f>
        <v>BBLS DD X1Q6KMQ63F82</v>
      </c>
    </row>
    <row r="2428" spans="1:9" x14ac:dyDescent="0.25">
      <c r="A2428" t="s">
        <v>11285</v>
      </c>
      <c r="B2428" t="s">
        <v>11286</v>
      </c>
      <c r="C2428" t="s">
        <v>786</v>
      </c>
      <c r="E2428" t="s">
        <v>11287</v>
      </c>
      <c r="F2428" t="s">
        <v>11288</v>
      </c>
      <c r="G2428" t="s">
        <v>11289</v>
      </c>
      <c r="H2428">
        <v>11413872</v>
      </c>
      <c r="I2428" t="str">
        <f>HYPERLINK("bbg://screens/bbls%20DD%20X1Q6KLV65C82","BBLS DD X1Q6KLV65C82")</f>
        <v>BBLS DD X1Q6KLV65C82</v>
      </c>
    </row>
    <row r="2429" spans="1:9" x14ac:dyDescent="0.25">
      <c r="A2429" t="s">
        <v>11290</v>
      </c>
      <c r="B2429" t="s">
        <v>11286</v>
      </c>
      <c r="C2429" t="s">
        <v>515</v>
      </c>
      <c r="E2429" t="s">
        <v>891</v>
      </c>
      <c r="F2429" t="s">
        <v>11291</v>
      </c>
      <c r="G2429" t="s">
        <v>11292</v>
      </c>
      <c r="H2429">
        <v>11413749</v>
      </c>
      <c r="I2429" t="str">
        <f>HYPERLINK("bbg://screens/bbls%20DD%20X1Q6KLV65CO2","BBLS DD X1Q6KLV65CO2")</f>
        <v>BBLS DD X1Q6KLV65CO2</v>
      </c>
    </row>
    <row r="2430" spans="1:9" x14ac:dyDescent="0.25">
      <c r="A2430" t="s">
        <v>11293</v>
      </c>
      <c r="B2430" t="s">
        <v>11294</v>
      </c>
      <c r="C2430" t="s">
        <v>4972</v>
      </c>
      <c r="D2430" t="s">
        <v>11027</v>
      </c>
      <c r="E2430" t="s">
        <v>11295</v>
      </c>
      <c r="F2430" t="s">
        <v>11296</v>
      </c>
      <c r="G2430" t="s">
        <v>11297</v>
      </c>
      <c r="H2430">
        <v>101882</v>
      </c>
      <c r="I2430" t="str">
        <f>HYPERLINK("bbg://screens/bbls%20DD%20X1Q6KLGSUR82","BBLS DD X1Q6KLGSUR82")</f>
        <v>BBLS DD X1Q6KLGSUR82</v>
      </c>
    </row>
    <row r="2431" spans="1:9" x14ac:dyDescent="0.25">
      <c r="A2431" t="s">
        <v>11298</v>
      </c>
      <c r="B2431" t="s">
        <v>11299</v>
      </c>
      <c r="C2431" t="s">
        <v>7654</v>
      </c>
      <c r="E2431" t="s">
        <v>10067</v>
      </c>
      <c r="F2431" t="s">
        <v>11300</v>
      </c>
      <c r="G2431" t="s">
        <v>11301</v>
      </c>
      <c r="H2431">
        <v>101977</v>
      </c>
      <c r="I2431" t="str">
        <f>HYPERLINK("bbg://screens/bbls%20DD%20X1Q6KLGR7282","BBLS DD X1Q6KLGR7282")</f>
        <v>BBLS DD X1Q6KLGR7282</v>
      </c>
    </row>
    <row r="2432" spans="1:9" x14ac:dyDescent="0.25">
      <c r="A2432" t="s">
        <v>11302</v>
      </c>
      <c r="B2432" t="s">
        <v>11299</v>
      </c>
      <c r="C2432" t="s">
        <v>10536</v>
      </c>
      <c r="E2432" t="s">
        <v>11303</v>
      </c>
      <c r="F2432" t="s">
        <v>10458</v>
      </c>
      <c r="G2432" t="s">
        <v>11304</v>
      </c>
      <c r="H2432">
        <v>1754367</v>
      </c>
      <c r="I2432" t="str">
        <f>HYPERLINK("bbg://screens/bbls%20DD%20X1Q6KLGR9N82","BBLS DD X1Q6KLGR9N82")</f>
        <v>BBLS DD X1Q6KLGR9N82</v>
      </c>
    </row>
    <row r="2433" spans="1:9" x14ac:dyDescent="0.25">
      <c r="A2433" t="s">
        <v>788</v>
      </c>
      <c r="B2433" t="s">
        <v>11305</v>
      </c>
      <c r="C2433" t="s">
        <v>790</v>
      </c>
      <c r="D2433" t="s">
        <v>11177</v>
      </c>
      <c r="F2433" t="s">
        <v>11306</v>
      </c>
      <c r="G2433" t="s">
        <v>791</v>
      </c>
      <c r="H2433">
        <v>106871</v>
      </c>
      <c r="I2433" t="str">
        <f>HYPERLINK("bbg://screens/bbls%20DD%20X1Q6KKSOGTO2","BBLS DD X1Q6KKSOGTO2")</f>
        <v>BBLS DD X1Q6KKSOGTO2</v>
      </c>
    </row>
    <row r="2434" spans="1:9" x14ac:dyDescent="0.25">
      <c r="A2434" t="s">
        <v>11307</v>
      </c>
      <c r="B2434" t="s">
        <v>11308</v>
      </c>
      <c r="C2434" t="s">
        <v>511</v>
      </c>
      <c r="E2434" t="s">
        <v>6653</v>
      </c>
      <c r="F2434" t="s">
        <v>11309</v>
      </c>
      <c r="G2434" t="s">
        <v>11310</v>
      </c>
      <c r="H2434">
        <v>194789</v>
      </c>
      <c r="I2434" t="str">
        <f>HYPERLINK("bbg://screens/bbls%20DD%20X1Q6KKSIF382","BBLS DD X1Q6KKSIF382")</f>
        <v>BBLS DD X1Q6KKSIF382</v>
      </c>
    </row>
    <row r="2435" spans="1:9" x14ac:dyDescent="0.25">
      <c r="A2435" t="s">
        <v>11311</v>
      </c>
      <c r="B2435" t="s">
        <v>11308</v>
      </c>
      <c r="C2435" t="s">
        <v>10462</v>
      </c>
      <c r="E2435" t="s">
        <v>11312</v>
      </c>
      <c r="F2435" t="s">
        <v>11313</v>
      </c>
      <c r="G2435" t="s">
        <v>11314</v>
      </c>
      <c r="H2435">
        <v>103947</v>
      </c>
      <c r="I2435" t="str">
        <f>HYPERLINK("bbg://screens/bbls%20DD%20X1Q6KKSJ3G82","BBLS DD X1Q6KKSJ3G82")</f>
        <v>BBLS DD X1Q6KKSJ3G82</v>
      </c>
    </row>
    <row r="2436" spans="1:9" x14ac:dyDescent="0.25">
      <c r="A2436" t="s">
        <v>11315</v>
      </c>
      <c r="B2436" t="s">
        <v>11316</v>
      </c>
      <c r="C2436" t="s">
        <v>3305</v>
      </c>
      <c r="D2436" t="s">
        <v>11317</v>
      </c>
      <c r="E2436" t="s">
        <v>11318</v>
      </c>
      <c r="F2436" t="s">
        <v>11319</v>
      </c>
      <c r="G2436" t="s">
        <v>11320</v>
      </c>
      <c r="H2436">
        <v>12142436</v>
      </c>
      <c r="I2436" t="str">
        <f>HYPERLINK("bbg://screens/bbls%20DD%20X1Q6KKSGT1O2","BBLS DD X1Q6KKSGT1O2")</f>
        <v>BBLS DD X1Q6KKSGT1O2</v>
      </c>
    </row>
    <row r="2437" spans="1:9" x14ac:dyDescent="0.25">
      <c r="A2437" t="s">
        <v>11321</v>
      </c>
      <c r="B2437" t="s">
        <v>11322</v>
      </c>
      <c r="C2437" t="s">
        <v>18</v>
      </c>
      <c r="D2437" t="s">
        <v>11323</v>
      </c>
      <c r="E2437" t="s">
        <v>11324</v>
      </c>
      <c r="F2437" t="s">
        <v>11325</v>
      </c>
      <c r="G2437" t="s">
        <v>11326</v>
      </c>
      <c r="H2437">
        <v>11345602</v>
      </c>
      <c r="I2437" t="str">
        <f>HYPERLINK("bbg://screens/bbls%20DD%20X1Q6M3FDOEO2","BBLS DD X1Q6M3FDOEO2")</f>
        <v>BBLS DD X1Q6M3FDOEO2</v>
      </c>
    </row>
    <row r="2438" spans="1:9" x14ac:dyDescent="0.25">
      <c r="A2438" t="s">
        <v>11327</v>
      </c>
      <c r="B2438" t="s">
        <v>11328</v>
      </c>
      <c r="C2438" t="s">
        <v>5508</v>
      </c>
      <c r="E2438" t="s">
        <v>11329</v>
      </c>
      <c r="F2438" t="s">
        <v>11330</v>
      </c>
      <c r="G2438" t="s">
        <v>11331</v>
      </c>
      <c r="H2438">
        <v>104780</v>
      </c>
      <c r="I2438" t="str">
        <f>HYPERLINK("bbg://screens/bbls%20DD%20X1Q6KKSDPH82","BBLS DD X1Q6KKSDPH82")</f>
        <v>BBLS DD X1Q6KKSDPH82</v>
      </c>
    </row>
    <row r="2439" spans="1:9" x14ac:dyDescent="0.25">
      <c r="A2439" t="s">
        <v>11332</v>
      </c>
      <c r="B2439" t="s">
        <v>11333</v>
      </c>
      <c r="C2439" t="s">
        <v>11334</v>
      </c>
      <c r="D2439" t="s">
        <v>9097</v>
      </c>
      <c r="E2439" t="s">
        <v>11335</v>
      </c>
      <c r="F2439" t="s">
        <v>11336</v>
      </c>
      <c r="G2439" t="s">
        <v>11337</v>
      </c>
      <c r="H2439">
        <v>933955</v>
      </c>
      <c r="I2439" t="str">
        <f>HYPERLINK("bbg://screens/bbls%20DD%20X1Q6KKS5VT82","BBLS DD X1Q6KKS5VT82")</f>
        <v>BBLS DD X1Q6KKS5VT82</v>
      </c>
    </row>
    <row r="2440" spans="1:9" x14ac:dyDescent="0.25">
      <c r="A2440" t="s">
        <v>11338</v>
      </c>
      <c r="B2440" t="s">
        <v>11339</v>
      </c>
      <c r="C2440" t="s">
        <v>732</v>
      </c>
      <c r="D2440" t="s">
        <v>11123</v>
      </c>
      <c r="E2440" t="s">
        <v>11340</v>
      </c>
      <c r="F2440" t="s">
        <v>11341</v>
      </c>
      <c r="G2440" t="s">
        <v>11342</v>
      </c>
      <c r="H2440">
        <v>7032539</v>
      </c>
      <c r="I2440" t="str">
        <f>HYPERLINK("bbg://screens/bbls%20DD%20X1Q6KKS584O2","BBLS DD X1Q6KKS584O2")</f>
        <v>BBLS DD X1Q6KKS584O2</v>
      </c>
    </row>
    <row r="2441" spans="1:9" x14ac:dyDescent="0.25">
      <c r="A2441" t="s">
        <v>11343</v>
      </c>
      <c r="B2441" t="s">
        <v>11339</v>
      </c>
      <c r="C2441" t="s">
        <v>4180</v>
      </c>
      <c r="E2441" t="s">
        <v>11344</v>
      </c>
      <c r="F2441" t="s">
        <v>11345</v>
      </c>
      <c r="G2441" t="s">
        <v>11346</v>
      </c>
      <c r="H2441">
        <v>136258</v>
      </c>
      <c r="I2441" t="str">
        <f>HYPERLINK("bbg://screens/bbls%20DD%20X1Q6KKS57TO2","BBLS DD X1Q6KKS57TO2")</f>
        <v>BBLS DD X1Q6KKS57TO2</v>
      </c>
    </row>
    <row r="2442" spans="1:9" x14ac:dyDescent="0.25">
      <c r="A2442" t="s">
        <v>11347</v>
      </c>
      <c r="B2442" t="s">
        <v>11348</v>
      </c>
      <c r="C2442" t="s">
        <v>4427</v>
      </c>
      <c r="E2442" t="s">
        <v>11349</v>
      </c>
      <c r="F2442" t="s">
        <v>11350</v>
      </c>
      <c r="G2442" t="s">
        <v>11351</v>
      </c>
      <c r="H2442">
        <v>11309767</v>
      </c>
      <c r="I2442" t="str">
        <f>HYPERLINK("bbg://screens/bbls%20DD%20X1Q6KKS3UCO2","BBLS DD X1Q6KKS3UCO2")</f>
        <v>BBLS DD X1Q6KKS3UCO2</v>
      </c>
    </row>
    <row r="2443" spans="1:9" x14ac:dyDescent="0.25">
      <c r="A2443" t="s">
        <v>11352</v>
      </c>
      <c r="B2443" t="s">
        <v>11353</v>
      </c>
      <c r="C2443" t="s">
        <v>260</v>
      </c>
      <c r="E2443" t="s">
        <v>11354</v>
      </c>
      <c r="F2443" t="s">
        <v>11355</v>
      </c>
      <c r="G2443" t="s">
        <v>11356</v>
      </c>
      <c r="H2443">
        <v>102867</v>
      </c>
      <c r="I2443" t="str">
        <f>HYPERLINK("bbg://screens/bbls%20DD%20X1Q6KKNQMJ82","BBLS DD X1Q6KKNQMJ82")</f>
        <v>BBLS DD X1Q6KKNQMJ82</v>
      </c>
    </row>
    <row r="2444" spans="1:9" x14ac:dyDescent="0.25">
      <c r="A2444" t="s">
        <v>11357</v>
      </c>
      <c r="B2444" t="s">
        <v>11353</v>
      </c>
      <c r="C2444" t="s">
        <v>732</v>
      </c>
      <c r="E2444" t="s">
        <v>11358</v>
      </c>
      <c r="F2444" t="s">
        <v>11359</v>
      </c>
      <c r="G2444" t="s">
        <v>11360</v>
      </c>
      <c r="H2444">
        <v>11262328</v>
      </c>
      <c r="I2444" t="str">
        <f>HYPERLINK("bbg://screens/bbls%20DD%20X1Q6KKNRVRO2","BBLS DD X1Q6KKNRVRO2")</f>
        <v>BBLS DD X1Q6KKNRVRO2</v>
      </c>
    </row>
    <row r="2445" spans="1:9" x14ac:dyDescent="0.25">
      <c r="A2445" t="s">
        <v>11361</v>
      </c>
      <c r="B2445" t="s">
        <v>11362</v>
      </c>
      <c r="C2445" t="s">
        <v>1961</v>
      </c>
      <c r="E2445" t="s">
        <v>11363</v>
      </c>
      <c r="F2445" t="s">
        <v>11364</v>
      </c>
      <c r="G2445" t="s">
        <v>11365</v>
      </c>
      <c r="H2445">
        <v>1181405</v>
      </c>
      <c r="I2445" t="str">
        <f>HYPERLINK("bbg://screens/bbls%20DD%20X1Q6KKNP9GO2","BBLS DD X1Q6KKNP9GO2")</f>
        <v>BBLS DD X1Q6KKNP9GO2</v>
      </c>
    </row>
    <row r="2446" spans="1:9" x14ac:dyDescent="0.25">
      <c r="A2446" t="s">
        <v>11366</v>
      </c>
      <c r="B2446" t="s">
        <v>11362</v>
      </c>
      <c r="C2446" t="s">
        <v>128</v>
      </c>
      <c r="D2446" t="s">
        <v>11367</v>
      </c>
      <c r="E2446" t="s">
        <v>11368</v>
      </c>
      <c r="F2446" t="s">
        <v>11369</v>
      </c>
      <c r="G2446" t="s">
        <v>11370</v>
      </c>
      <c r="H2446">
        <v>933298</v>
      </c>
      <c r="I2446" t="str">
        <f>HYPERLINK("bbg://screens/bbls%20DD%20X1Q6KKNPBE82","BBLS DD X1Q6KKNPBE82")</f>
        <v>BBLS DD X1Q6KKNPBE82</v>
      </c>
    </row>
    <row r="2447" spans="1:9" x14ac:dyDescent="0.25">
      <c r="A2447" t="s">
        <v>11371</v>
      </c>
      <c r="B2447" t="s">
        <v>11372</v>
      </c>
      <c r="C2447" t="s">
        <v>246</v>
      </c>
      <c r="D2447" t="s">
        <v>11373</v>
      </c>
      <c r="E2447" t="s">
        <v>11374</v>
      </c>
      <c r="F2447" t="s">
        <v>11375</v>
      </c>
      <c r="G2447" t="s">
        <v>11376</v>
      </c>
      <c r="H2447">
        <v>11247035</v>
      </c>
      <c r="I2447" t="str">
        <f>HYPERLINK("bbg://screens/bbls%20DD%20X1Q6KKNN1282","BBLS DD X1Q6KKNN1282")</f>
        <v>BBLS DD X1Q6KKNN1282</v>
      </c>
    </row>
    <row r="2448" spans="1:9" x14ac:dyDescent="0.25">
      <c r="A2448" t="s">
        <v>11377</v>
      </c>
      <c r="B2448" t="s">
        <v>11378</v>
      </c>
      <c r="C2448" t="s">
        <v>1746</v>
      </c>
      <c r="D2448" t="s">
        <v>10789</v>
      </c>
      <c r="E2448" t="s">
        <v>11379</v>
      </c>
      <c r="F2448" t="s">
        <v>11380</v>
      </c>
      <c r="G2448" t="s">
        <v>11381</v>
      </c>
      <c r="H2448">
        <v>11231543</v>
      </c>
      <c r="I2448" t="str">
        <f>HYPERLINK("bbg://screens/bbls%20DD%20X1Q6KKNEBRO2","BBLS DD X1Q6KKNEBRO2")</f>
        <v>BBLS DD X1Q6KKNEBRO2</v>
      </c>
    </row>
    <row r="2449" spans="1:9" x14ac:dyDescent="0.25">
      <c r="A2449" t="s">
        <v>11382</v>
      </c>
      <c r="B2449" t="s">
        <v>11383</v>
      </c>
      <c r="C2449" t="s">
        <v>667</v>
      </c>
      <c r="D2449" t="s">
        <v>11384</v>
      </c>
      <c r="E2449" t="s">
        <v>11385</v>
      </c>
      <c r="F2449" t="s">
        <v>11386</v>
      </c>
      <c r="G2449" t="s">
        <v>11387</v>
      </c>
      <c r="H2449">
        <v>8086030</v>
      </c>
      <c r="I2449" t="str">
        <f>HYPERLINK("bbg://screens/bbls%20DD%20X1Q6KKN4I182","BBLS DD X1Q6KKN4I182")</f>
        <v>BBLS DD X1Q6KKN4I182</v>
      </c>
    </row>
    <row r="2450" spans="1:9" x14ac:dyDescent="0.25">
      <c r="A2450" t="s">
        <v>11388</v>
      </c>
      <c r="B2450" t="s">
        <v>11389</v>
      </c>
      <c r="C2450" t="s">
        <v>479</v>
      </c>
      <c r="D2450" t="s">
        <v>11390</v>
      </c>
      <c r="E2450" t="s">
        <v>5183</v>
      </c>
      <c r="F2450" t="s">
        <v>4677</v>
      </c>
      <c r="G2450" t="s">
        <v>11391</v>
      </c>
      <c r="H2450">
        <v>194387</v>
      </c>
      <c r="I2450" t="str">
        <f>HYPERLINK("bbg://screens/bbls%20DD%20X1Q6KKN0RT82","BBLS DD X1Q6KKN0RT82")</f>
        <v>BBLS DD X1Q6KKN0RT82</v>
      </c>
    </row>
    <row r="2451" spans="1:9" x14ac:dyDescent="0.25">
      <c r="A2451" t="s">
        <v>11392</v>
      </c>
      <c r="B2451" t="s">
        <v>11393</v>
      </c>
      <c r="C2451" t="s">
        <v>246</v>
      </c>
      <c r="E2451" t="s">
        <v>11394</v>
      </c>
      <c r="F2451" t="s">
        <v>11395</v>
      </c>
      <c r="G2451" t="s">
        <v>11396</v>
      </c>
      <c r="H2451">
        <v>11208576</v>
      </c>
      <c r="I2451" t="str">
        <f>HYPERLINK("bbg://screens/bbls%20DD%20X1Q6KKN0OH82","BBLS DD X1Q6KKN0OH82")</f>
        <v>BBLS DD X1Q6KKN0OH82</v>
      </c>
    </row>
    <row r="2452" spans="1:9" x14ac:dyDescent="0.25">
      <c r="A2452" t="s">
        <v>11397</v>
      </c>
      <c r="B2452" t="s">
        <v>11398</v>
      </c>
      <c r="C2452" t="s">
        <v>423</v>
      </c>
      <c r="G2452" t="s">
        <v>11399</v>
      </c>
      <c r="H2452">
        <v>11159398</v>
      </c>
      <c r="I2452" t="str">
        <f>HYPERLINK("bbg://screens/bbls%20DD%20X1Q6KKMNSGO2","BBLS DD X1Q6KKMNSGO2")</f>
        <v>BBLS DD X1Q6KKMNSGO2</v>
      </c>
    </row>
    <row r="2453" spans="1:9" x14ac:dyDescent="0.25">
      <c r="A2453" t="s">
        <v>11400</v>
      </c>
      <c r="B2453" t="s">
        <v>11401</v>
      </c>
      <c r="C2453" t="s">
        <v>11402</v>
      </c>
      <c r="E2453" t="s">
        <v>11403</v>
      </c>
      <c r="F2453" t="s">
        <v>11404</v>
      </c>
      <c r="G2453" t="s">
        <v>11405</v>
      </c>
      <c r="H2453">
        <v>938233</v>
      </c>
      <c r="I2453" t="str">
        <f>HYPERLINK("bbg://screens/bbls%20DD%20X1Q6KKMLBI82","BBLS DD X1Q6KKMLBI82")</f>
        <v>BBLS DD X1Q6KKMLBI82</v>
      </c>
    </row>
    <row r="2454" spans="1:9" x14ac:dyDescent="0.25">
      <c r="A2454" t="s">
        <v>11406</v>
      </c>
      <c r="B2454" t="s">
        <v>11407</v>
      </c>
      <c r="C2454" t="s">
        <v>11408</v>
      </c>
      <c r="D2454" t="s">
        <v>9552</v>
      </c>
      <c r="E2454" t="s">
        <v>11409</v>
      </c>
      <c r="F2454" t="s">
        <v>5236</v>
      </c>
      <c r="G2454" t="s">
        <v>11410</v>
      </c>
      <c r="H2454">
        <v>101326</v>
      </c>
      <c r="I2454" t="str">
        <f>HYPERLINK("bbg://screens/bbls%20DD%20X1Q6KKMK4A82","BBLS DD X1Q6KKMK4A82")</f>
        <v>BBLS DD X1Q6KKMK4A82</v>
      </c>
    </row>
    <row r="2455" spans="1:9" x14ac:dyDescent="0.25">
      <c r="A2455" t="s">
        <v>11411</v>
      </c>
      <c r="B2455" t="s">
        <v>11412</v>
      </c>
      <c r="C2455" t="s">
        <v>7121</v>
      </c>
      <c r="D2455" t="s">
        <v>10968</v>
      </c>
      <c r="E2455" t="s">
        <v>11413</v>
      </c>
      <c r="F2455" t="s">
        <v>11414</v>
      </c>
      <c r="G2455" t="s">
        <v>11415</v>
      </c>
      <c r="H2455">
        <v>11125266</v>
      </c>
      <c r="I2455" t="str">
        <f>HYPERLINK("bbg://screens/bbls%20DD%20X1Q6KKMFDM82","BBLS DD X1Q6KKMFDM82")</f>
        <v>BBLS DD X1Q6KKMFDM82</v>
      </c>
    </row>
    <row r="2456" spans="1:9" x14ac:dyDescent="0.25">
      <c r="A2456" t="s">
        <v>11416</v>
      </c>
      <c r="B2456" t="s">
        <v>11417</v>
      </c>
      <c r="C2456" t="s">
        <v>67</v>
      </c>
      <c r="D2456" t="s">
        <v>11238</v>
      </c>
      <c r="E2456" t="s">
        <v>6917</v>
      </c>
      <c r="F2456" t="s">
        <v>11418</v>
      </c>
      <c r="G2456" t="s">
        <v>11419</v>
      </c>
      <c r="H2456">
        <v>234684</v>
      </c>
      <c r="I2456" t="str">
        <f>HYPERLINK("bbg://screens/bbls%20DD%20X1Q6KKMCIF82","BBLS DD X1Q6KKMCIF82")</f>
        <v>BBLS DD X1Q6KKMCIF82</v>
      </c>
    </row>
    <row r="2457" spans="1:9" x14ac:dyDescent="0.25">
      <c r="A2457" t="s">
        <v>11420</v>
      </c>
      <c r="B2457" t="s">
        <v>11421</v>
      </c>
      <c r="C2457" t="s">
        <v>899</v>
      </c>
      <c r="E2457" t="s">
        <v>11422</v>
      </c>
      <c r="F2457" t="s">
        <v>11423</v>
      </c>
      <c r="G2457" t="s">
        <v>11424</v>
      </c>
      <c r="H2457">
        <v>18328182</v>
      </c>
      <c r="I2457" t="str">
        <f>HYPERLINK("bbg://screens/bbls%20DD%20X1Q6KKMBLA82","BBLS DD X1Q6KKMBLA82")</f>
        <v>BBLS DD X1Q6KKMBLA82</v>
      </c>
    </row>
    <row r="2458" spans="1:9" x14ac:dyDescent="0.25">
      <c r="A2458" t="s">
        <v>11425</v>
      </c>
      <c r="B2458" t="s">
        <v>11426</v>
      </c>
      <c r="C2458" t="s">
        <v>288</v>
      </c>
      <c r="D2458" t="s">
        <v>10723</v>
      </c>
      <c r="E2458" t="s">
        <v>11427</v>
      </c>
      <c r="F2458" t="s">
        <v>11428</v>
      </c>
      <c r="G2458" t="s">
        <v>11429</v>
      </c>
      <c r="H2458">
        <v>1748363</v>
      </c>
      <c r="I2458" t="str">
        <f>HYPERLINK("bbg://screens/bbls%20DD%20X1Q6KKMAN1O2","BBLS DD X1Q6KKMAN1O2")</f>
        <v>BBLS DD X1Q6KKMAN1O2</v>
      </c>
    </row>
    <row r="2459" spans="1:9" x14ac:dyDescent="0.25">
      <c r="A2459" t="s">
        <v>11430</v>
      </c>
      <c r="B2459" t="s">
        <v>11431</v>
      </c>
      <c r="C2459" t="s">
        <v>4014</v>
      </c>
      <c r="G2459" t="s">
        <v>11432</v>
      </c>
      <c r="H2459">
        <v>117411</v>
      </c>
      <c r="I2459" t="str">
        <f>HYPERLINK("bbg://screens/bbls%20DD%20X1Q6KKM8FJO2","BBLS DD X1Q6KKM8FJO2")</f>
        <v>BBLS DD X1Q6KKM8FJO2</v>
      </c>
    </row>
    <row r="2460" spans="1:9" x14ac:dyDescent="0.25">
      <c r="A2460" t="s">
        <v>11433</v>
      </c>
      <c r="B2460" t="s">
        <v>11434</v>
      </c>
      <c r="C2460" t="s">
        <v>2610</v>
      </c>
      <c r="G2460" t="s">
        <v>11435</v>
      </c>
      <c r="H2460">
        <v>11098089</v>
      </c>
      <c r="I2460" t="str">
        <f>HYPERLINK("bbg://screens/bbls%20DD%20X1Q6KKM719O2","BBLS DD X1Q6KKM719O2")</f>
        <v>BBLS DD X1Q6KKM719O2</v>
      </c>
    </row>
    <row r="2461" spans="1:9" x14ac:dyDescent="0.25">
      <c r="A2461" t="s">
        <v>11436</v>
      </c>
      <c r="B2461" t="s">
        <v>11437</v>
      </c>
      <c r="C2461" t="s">
        <v>1135</v>
      </c>
      <c r="E2461">
        <v>590</v>
      </c>
      <c r="F2461" t="s">
        <v>11438</v>
      </c>
      <c r="G2461" t="s">
        <v>11439</v>
      </c>
      <c r="H2461">
        <v>11209216</v>
      </c>
      <c r="I2461" t="str">
        <f>HYPERLINK("bbg://screens/bbls%20DD%20X1Q6KKM5JA82","BBLS DD X1Q6KKM5JA82")</f>
        <v>BBLS DD X1Q6KKM5JA82</v>
      </c>
    </row>
    <row r="2462" spans="1:9" x14ac:dyDescent="0.25">
      <c r="A2462" t="s">
        <v>11440</v>
      </c>
      <c r="B2462" t="s">
        <v>11441</v>
      </c>
      <c r="C2462" t="s">
        <v>246</v>
      </c>
      <c r="E2462" t="s">
        <v>11442</v>
      </c>
      <c r="F2462" t="s">
        <v>11443</v>
      </c>
      <c r="G2462" t="s">
        <v>11444</v>
      </c>
      <c r="H2462">
        <v>7617344</v>
      </c>
      <c r="I2462" t="str">
        <f>HYPERLINK("bbg://screens/bbls%20DD%20X1Q6KKM44UO2","BBLS DD X1Q6KKM44UO2")</f>
        <v>BBLS DD X1Q6KKM44UO2</v>
      </c>
    </row>
    <row r="2463" spans="1:9" x14ac:dyDescent="0.25">
      <c r="A2463" t="s">
        <v>11445</v>
      </c>
      <c r="B2463" t="s">
        <v>11441</v>
      </c>
      <c r="C2463" t="s">
        <v>11446</v>
      </c>
      <c r="E2463" t="s">
        <v>11447</v>
      </c>
      <c r="F2463" t="s">
        <v>11448</v>
      </c>
      <c r="G2463" t="s">
        <v>11449</v>
      </c>
      <c r="H2463">
        <v>106591</v>
      </c>
      <c r="I2463" t="str">
        <f>HYPERLINK("bbg://screens/bbls%20DD%20X1Q6KKM4BK82","BBLS DD X1Q6KKM4BK82")</f>
        <v>BBLS DD X1Q6KKM4BK82</v>
      </c>
    </row>
    <row r="2464" spans="1:9" x14ac:dyDescent="0.25">
      <c r="A2464" t="s">
        <v>11450</v>
      </c>
      <c r="B2464" t="s">
        <v>11451</v>
      </c>
      <c r="C2464" t="s">
        <v>709</v>
      </c>
      <c r="D2464" t="s">
        <v>9678</v>
      </c>
      <c r="E2464" t="s">
        <v>11452</v>
      </c>
      <c r="F2464" t="s">
        <v>11453</v>
      </c>
      <c r="G2464" t="s">
        <v>11454</v>
      </c>
      <c r="H2464">
        <v>11074846</v>
      </c>
      <c r="I2464" t="str">
        <f>HYPERLINK("bbg://screens/bbls%20DD%20X1Q6KKM12B82","BBLS DD X1Q6KKM12B82")</f>
        <v>BBLS DD X1Q6KKM12B82</v>
      </c>
    </row>
    <row r="2465" spans="1:9" x14ac:dyDescent="0.25">
      <c r="A2465" t="s">
        <v>11455</v>
      </c>
      <c r="B2465" t="s">
        <v>11456</v>
      </c>
      <c r="C2465" t="s">
        <v>177</v>
      </c>
      <c r="E2465" t="s">
        <v>11457</v>
      </c>
      <c r="F2465" t="s">
        <v>11458</v>
      </c>
      <c r="G2465" t="s">
        <v>11459</v>
      </c>
      <c r="H2465">
        <v>136574</v>
      </c>
      <c r="I2465" t="str">
        <f>HYPERLINK("bbg://screens/bbls%20DD%20X1Q6KKLRQHO2","BBLS DD X1Q6KKLRQHO2")</f>
        <v>BBLS DD X1Q6KKLRQHO2</v>
      </c>
    </row>
    <row r="2466" spans="1:9" x14ac:dyDescent="0.25">
      <c r="A2466" t="s">
        <v>11460</v>
      </c>
      <c r="B2466" t="s">
        <v>11461</v>
      </c>
      <c r="C2466" t="s">
        <v>684</v>
      </c>
      <c r="E2466" t="s">
        <v>11462</v>
      </c>
      <c r="F2466" t="s">
        <v>11463</v>
      </c>
      <c r="G2466" t="s">
        <v>11464</v>
      </c>
      <c r="H2466">
        <v>103875</v>
      </c>
      <c r="I2466" t="str">
        <f>HYPERLINK("bbg://screens/bbls%20DD%20X1Q6KKLM5A82","BBLS DD X1Q6KKLM5A82")</f>
        <v>BBLS DD X1Q6KKLM5A82</v>
      </c>
    </row>
    <row r="2467" spans="1:9" x14ac:dyDescent="0.25">
      <c r="A2467" t="s">
        <v>11465</v>
      </c>
      <c r="B2467" t="s">
        <v>11466</v>
      </c>
      <c r="C2467" t="s">
        <v>4898</v>
      </c>
      <c r="D2467" t="s">
        <v>6694</v>
      </c>
      <c r="E2467" t="s">
        <v>11467</v>
      </c>
      <c r="F2467" t="s">
        <v>11468</v>
      </c>
      <c r="G2467" t="s">
        <v>11469</v>
      </c>
      <c r="H2467">
        <v>196690</v>
      </c>
      <c r="I2467" t="str">
        <f>HYPERLINK("bbg://screens/bbls%20DD%20X1Q6KKLL21O2","BBLS DD X1Q6KKLL21O2")</f>
        <v>BBLS DD X1Q6KKLL21O2</v>
      </c>
    </row>
    <row r="2468" spans="1:9" x14ac:dyDescent="0.25">
      <c r="A2468" t="s">
        <v>11470</v>
      </c>
      <c r="B2468" t="s">
        <v>11471</v>
      </c>
      <c r="C2468" t="s">
        <v>242</v>
      </c>
      <c r="D2468" t="s">
        <v>11333</v>
      </c>
      <c r="E2468" t="s">
        <v>11472</v>
      </c>
      <c r="F2468" t="s">
        <v>11473</v>
      </c>
      <c r="G2468" t="s">
        <v>11474</v>
      </c>
      <c r="H2468">
        <v>305330</v>
      </c>
      <c r="I2468" t="str">
        <f>HYPERLINK("bbg://screens/bbls%20DD%20X1Q6KKLKI2O2","BBLS DD X1Q6KKLKI2O2")</f>
        <v>BBLS DD X1Q6KKLKI2O2</v>
      </c>
    </row>
    <row r="2469" spans="1:9" x14ac:dyDescent="0.25">
      <c r="A2469" t="s">
        <v>11475</v>
      </c>
      <c r="B2469" t="s">
        <v>11476</v>
      </c>
      <c r="C2469" t="s">
        <v>479</v>
      </c>
      <c r="D2469" t="s">
        <v>11477</v>
      </c>
      <c r="E2469" t="s">
        <v>11478</v>
      </c>
      <c r="F2469" t="s">
        <v>11479</v>
      </c>
      <c r="G2469" t="s">
        <v>11480</v>
      </c>
      <c r="H2469">
        <v>13377485</v>
      </c>
      <c r="I2469" t="str">
        <f>HYPERLINK("bbg://screens/bbls%20DD%20X1Q6KKLJT382","BBLS DD X1Q6KKLJT382")</f>
        <v>BBLS DD X1Q6KKLJT382</v>
      </c>
    </row>
    <row r="2470" spans="1:9" x14ac:dyDescent="0.25">
      <c r="A2470" t="s">
        <v>11481</v>
      </c>
      <c r="B2470" t="s">
        <v>11482</v>
      </c>
      <c r="C2470" t="s">
        <v>192</v>
      </c>
      <c r="D2470" t="s">
        <v>11172</v>
      </c>
      <c r="E2470" t="s">
        <v>11483</v>
      </c>
      <c r="F2470" t="s">
        <v>11484</v>
      </c>
      <c r="G2470" t="s">
        <v>11485</v>
      </c>
      <c r="H2470">
        <v>13078661</v>
      </c>
      <c r="I2470" t="str">
        <f>HYPERLINK("bbg://screens/bbls%20DD%20X1Q6KKLJ5C82","BBLS DD X1Q6KKLJ5C82")</f>
        <v>BBLS DD X1Q6KKLJ5C82</v>
      </c>
    </row>
    <row r="2471" spans="1:9" x14ac:dyDescent="0.25">
      <c r="A2471" t="s">
        <v>11486</v>
      </c>
      <c r="B2471" t="s">
        <v>11487</v>
      </c>
      <c r="C2471" t="s">
        <v>2925</v>
      </c>
      <c r="D2471" t="s">
        <v>11488</v>
      </c>
      <c r="E2471" t="s">
        <v>11489</v>
      </c>
      <c r="F2471" t="s">
        <v>11490</v>
      </c>
      <c r="G2471" t="s">
        <v>11491</v>
      </c>
      <c r="H2471">
        <v>20036436</v>
      </c>
      <c r="I2471" t="str">
        <f>HYPERLINK("bbg://screens/bbls%20DD%20X1Q6KKLHTMO2","BBLS DD X1Q6KKLHTMO2")</f>
        <v>BBLS DD X1Q6KKLHTMO2</v>
      </c>
    </row>
    <row r="2472" spans="1:9" x14ac:dyDescent="0.25">
      <c r="A2472" t="s">
        <v>7565</v>
      </c>
      <c r="B2472" t="s">
        <v>11492</v>
      </c>
      <c r="C2472" t="s">
        <v>2191</v>
      </c>
      <c r="D2472" t="s">
        <v>11333</v>
      </c>
      <c r="E2472" t="s">
        <v>11493</v>
      </c>
      <c r="F2472" t="s">
        <v>11494</v>
      </c>
      <c r="G2472" t="s">
        <v>7570</v>
      </c>
      <c r="H2472">
        <v>219904</v>
      </c>
      <c r="I2472" t="str">
        <f>HYPERLINK("bbg://screens/bbls%20DD%20X1Q6KKLH04O2","BBLS DD X1Q6KKLH04O2")</f>
        <v>BBLS DD X1Q6KKLH04O2</v>
      </c>
    </row>
    <row r="2473" spans="1:9" x14ac:dyDescent="0.25">
      <c r="A2473" t="s">
        <v>11495</v>
      </c>
      <c r="B2473" t="s">
        <v>11492</v>
      </c>
      <c r="C2473" t="s">
        <v>2294</v>
      </c>
      <c r="E2473" t="s">
        <v>11496</v>
      </c>
      <c r="F2473" t="s">
        <v>11497</v>
      </c>
      <c r="G2473" t="s">
        <v>11498</v>
      </c>
      <c r="H2473">
        <v>8839271</v>
      </c>
      <c r="I2473" t="str">
        <f>HYPERLINK("bbg://screens/bbls%20DD%20X1Q6KKLH9L82","BBLS DD X1Q6KKLH9L82")</f>
        <v>BBLS DD X1Q6KKLH9L82</v>
      </c>
    </row>
    <row r="2474" spans="1:9" x14ac:dyDescent="0.25">
      <c r="A2474" t="s">
        <v>11499</v>
      </c>
      <c r="B2474" t="s">
        <v>11500</v>
      </c>
      <c r="C2474" t="s">
        <v>608</v>
      </c>
      <c r="E2474" t="s">
        <v>11501</v>
      </c>
      <c r="F2474" t="s">
        <v>11502</v>
      </c>
      <c r="G2474" t="s">
        <v>11503</v>
      </c>
      <c r="H2474">
        <v>872198</v>
      </c>
      <c r="I2474" t="str">
        <f>HYPERLINK("bbg://screens/bbls%20DD%20X1Q6KKLFVDO2","BBLS DD X1Q6KKLFVDO2")</f>
        <v>BBLS DD X1Q6KKLFVDO2</v>
      </c>
    </row>
    <row r="2475" spans="1:9" x14ac:dyDescent="0.25">
      <c r="A2475" t="s">
        <v>11504</v>
      </c>
      <c r="B2475" t="s">
        <v>11505</v>
      </c>
      <c r="C2475" t="s">
        <v>1446</v>
      </c>
      <c r="G2475" t="s">
        <v>11506</v>
      </c>
      <c r="H2475">
        <v>11262144</v>
      </c>
      <c r="I2475" t="str">
        <f>HYPERLINK("bbg://screens/bbls%20DD%20X1Q6KKL6RKO2","BBLS DD X1Q6KKL6RKO2")</f>
        <v>BBLS DD X1Q6KKL6RKO2</v>
      </c>
    </row>
    <row r="2476" spans="1:9" x14ac:dyDescent="0.25">
      <c r="A2476" t="s">
        <v>11507</v>
      </c>
      <c r="B2476" t="s">
        <v>11508</v>
      </c>
      <c r="C2476" t="s">
        <v>548</v>
      </c>
      <c r="D2476" t="s">
        <v>11509</v>
      </c>
      <c r="E2476" t="s">
        <v>11510</v>
      </c>
      <c r="F2476" t="s">
        <v>11511</v>
      </c>
      <c r="G2476" t="s">
        <v>11512</v>
      </c>
      <c r="H2476">
        <v>126389</v>
      </c>
      <c r="I2476" t="str">
        <f>HYPERLINK("bbg://screens/bbls%20DD%20X1Q6KKMRTFO2","BBLS DD X1Q6KKMRTFO2")</f>
        <v>BBLS DD X1Q6KKMRTFO2</v>
      </c>
    </row>
    <row r="2477" spans="1:9" x14ac:dyDescent="0.25">
      <c r="A2477" t="s">
        <v>11513</v>
      </c>
      <c r="B2477" t="s">
        <v>11514</v>
      </c>
      <c r="C2477" t="s">
        <v>440</v>
      </c>
      <c r="E2477" t="s">
        <v>11515</v>
      </c>
      <c r="F2477" t="s">
        <v>11516</v>
      </c>
      <c r="G2477" t="s">
        <v>11517</v>
      </c>
      <c r="H2477">
        <v>156687</v>
      </c>
      <c r="I2477" t="str">
        <f>HYPERLINK("bbg://screens/bbls%20DD%20X1Q6KKKVAV82","BBLS DD X1Q6KKKVAV82")</f>
        <v>BBLS DD X1Q6KKKVAV82</v>
      </c>
    </row>
    <row r="2478" spans="1:9" x14ac:dyDescent="0.25">
      <c r="A2478" t="s">
        <v>11518</v>
      </c>
      <c r="B2478" t="s">
        <v>11519</v>
      </c>
      <c r="C2478" t="s">
        <v>3266</v>
      </c>
      <c r="E2478" t="s">
        <v>11520</v>
      </c>
      <c r="F2478" t="s">
        <v>5909</v>
      </c>
      <c r="G2478" t="s">
        <v>11521</v>
      </c>
      <c r="H2478">
        <v>1411326</v>
      </c>
      <c r="I2478" t="str">
        <f>HYPERLINK("bbg://screens/bbls%20DD%20X1Q6KKKV0982","BBLS DD X1Q6KKKV0982")</f>
        <v>BBLS DD X1Q6KKKV0982</v>
      </c>
    </row>
    <row r="2479" spans="1:9" x14ac:dyDescent="0.25">
      <c r="A2479" t="s">
        <v>11522</v>
      </c>
      <c r="B2479" t="s">
        <v>11523</v>
      </c>
      <c r="C2479" t="s">
        <v>608</v>
      </c>
      <c r="D2479" t="s">
        <v>10893</v>
      </c>
      <c r="E2479" t="s">
        <v>11524</v>
      </c>
      <c r="F2479" t="s">
        <v>11525</v>
      </c>
      <c r="G2479" t="s">
        <v>11526</v>
      </c>
      <c r="H2479">
        <v>959753</v>
      </c>
      <c r="I2479" t="str">
        <f>HYPERLINK("bbg://screens/bbls%20DD%20X1Q6KKKGRU82","BBLS DD X1Q6KKKGRU82")</f>
        <v>BBLS DD X1Q6KKKGRU82</v>
      </c>
    </row>
    <row r="2480" spans="1:9" x14ac:dyDescent="0.25">
      <c r="A2480" t="s">
        <v>11527</v>
      </c>
      <c r="B2480" t="s">
        <v>11528</v>
      </c>
      <c r="C2480" t="s">
        <v>313</v>
      </c>
      <c r="D2480" t="s">
        <v>11529</v>
      </c>
      <c r="E2480" t="s">
        <v>11530</v>
      </c>
      <c r="F2480" t="s">
        <v>11531</v>
      </c>
      <c r="G2480" t="s">
        <v>11532</v>
      </c>
      <c r="H2480">
        <v>12271235</v>
      </c>
      <c r="I2480" t="str">
        <f>HYPERLINK("bbg://screens/bbls%20DD%20X1Q6KOSAFP82","BBLS DD X1Q6KOSAFP82")</f>
        <v>BBLS DD X1Q6KOSAFP82</v>
      </c>
    </row>
    <row r="2481" spans="1:9" x14ac:dyDescent="0.25">
      <c r="A2481" t="s">
        <v>11533</v>
      </c>
      <c r="B2481" t="s">
        <v>11534</v>
      </c>
      <c r="C2481" t="s">
        <v>515</v>
      </c>
      <c r="E2481" t="s">
        <v>11535</v>
      </c>
      <c r="F2481" t="s">
        <v>11536</v>
      </c>
      <c r="G2481" t="s">
        <v>11537</v>
      </c>
      <c r="H2481">
        <v>11203244</v>
      </c>
      <c r="I2481" t="str">
        <f>HYPERLINK("bbg://screens/bbls%20DD%20X1Q6KKKE1JG2","BBLS DD X1Q6KKKE1JG2")</f>
        <v>BBLS DD X1Q6KKKE1JG2</v>
      </c>
    </row>
    <row r="2482" spans="1:9" x14ac:dyDescent="0.25">
      <c r="A2482" t="s">
        <v>8713</v>
      </c>
      <c r="B2482" t="s">
        <v>11538</v>
      </c>
      <c r="C2482" t="s">
        <v>636</v>
      </c>
      <c r="D2482" t="s">
        <v>11539</v>
      </c>
      <c r="E2482" t="s">
        <v>11540</v>
      </c>
      <c r="F2482" t="s">
        <v>11541</v>
      </c>
      <c r="G2482" t="s">
        <v>8716</v>
      </c>
      <c r="H2482">
        <v>17179020</v>
      </c>
      <c r="I2482" t="str">
        <f>HYPERLINK("bbg://screens/bbls%20DD%20X1Q6KKK90G02","BBLS DD X1Q6KKK90G02")</f>
        <v>BBLS DD X1Q6KKK90G02</v>
      </c>
    </row>
    <row r="2483" spans="1:9" x14ac:dyDescent="0.25">
      <c r="A2483" t="s">
        <v>11542</v>
      </c>
      <c r="B2483" t="s">
        <v>11543</v>
      </c>
      <c r="C2483" t="s">
        <v>4826</v>
      </c>
      <c r="D2483" t="s">
        <v>11401</v>
      </c>
      <c r="E2483" t="s">
        <v>11544</v>
      </c>
      <c r="F2483" t="s">
        <v>11545</v>
      </c>
      <c r="G2483" t="s">
        <v>11546</v>
      </c>
      <c r="H2483">
        <v>101348</v>
      </c>
      <c r="I2483" t="str">
        <f>HYPERLINK("bbg://screens/bbls%20DD%20X1Q6L3TGUO82","BBLS DD X1Q6L3TGUO82")</f>
        <v>BBLS DD X1Q6L3TGUO82</v>
      </c>
    </row>
    <row r="2484" spans="1:9" x14ac:dyDescent="0.25">
      <c r="A2484" t="s">
        <v>11547</v>
      </c>
      <c r="B2484" t="s">
        <v>11543</v>
      </c>
      <c r="C2484" t="s">
        <v>473</v>
      </c>
      <c r="D2484" t="s">
        <v>11548</v>
      </c>
      <c r="E2484" t="s">
        <v>10035</v>
      </c>
      <c r="F2484" t="s">
        <v>11549</v>
      </c>
      <c r="G2484" t="s">
        <v>11550</v>
      </c>
      <c r="H2484">
        <v>29026933</v>
      </c>
      <c r="I2484" t="str">
        <f>HYPERLINK("bbg://screens/bbls%20DD%20X1Q6LMHJ0Q82","BBLS DD X1Q6LMHJ0Q82")</f>
        <v>BBLS DD X1Q6LMHJ0Q82</v>
      </c>
    </row>
    <row r="2485" spans="1:9" x14ac:dyDescent="0.25">
      <c r="A2485" t="s">
        <v>11551</v>
      </c>
      <c r="B2485" t="s">
        <v>11552</v>
      </c>
      <c r="C2485" t="s">
        <v>515</v>
      </c>
      <c r="E2485" t="s">
        <v>11178</v>
      </c>
      <c r="F2485" t="s">
        <v>11553</v>
      </c>
      <c r="G2485" t="s">
        <v>11554</v>
      </c>
      <c r="H2485">
        <v>104515</v>
      </c>
      <c r="I2485" t="str">
        <f>HYPERLINK("bbg://screens/bbls%20DD%20X1Q6LMHB7CO2","BBLS DD X1Q6LMHB7CO2")</f>
        <v>BBLS DD X1Q6LMHB7CO2</v>
      </c>
    </row>
    <row r="2486" spans="1:9" x14ac:dyDescent="0.25">
      <c r="A2486" t="s">
        <v>11555</v>
      </c>
      <c r="B2486" t="s">
        <v>11556</v>
      </c>
      <c r="C2486" t="s">
        <v>3575</v>
      </c>
      <c r="D2486" t="s">
        <v>11557</v>
      </c>
      <c r="E2486" t="s">
        <v>11558</v>
      </c>
      <c r="F2486" t="s">
        <v>11559</v>
      </c>
      <c r="G2486" t="s">
        <v>11560</v>
      </c>
      <c r="H2486">
        <v>8988506</v>
      </c>
      <c r="I2486" t="str">
        <f>HYPERLINK("bbg://screens/bbls%20DD%20X1Q6KOOU59O2","BBLS DD X1Q6KOOU59O2")</f>
        <v>BBLS DD X1Q6KOOU59O2</v>
      </c>
    </row>
    <row r="2487" spans="1:9" x14ac:dyDescent="0.25">
      <c r="A2487" t="s">
        <v>11561</v>
      </c>
      <c r="B2487" t="s">
        <v>11562</v>
      </c>
      <c r="C2487" t="s">
        <v>11334</v>
      </c>
      <c r="D2487" t="s">
        <v>11488</v>
      </c>
      <c r="E2487" t="s">
        <v>6716</v>
      </c>
      <c r="F2487" t="s">
        <v>11563</v>
      </c>
      <c r="G2487" t="s">
        <v>11564</v>
      </c>
      <c r="H2487">
        <v>7584613</v>
      </c>
      <c r="I2487" t="str">
        <f>HYPERLINK("bbg://screens/bbls%20DD%20X1OQVL4TQFL6","BBLS DD X1OQVL4TQFL6")</f>
        <v>BBLS DD X1OQVL4TQFL6</v>
      </c>
    </row>
    <row r="2488" spans="1:9" x14ac:dyDescent="0.25">
      <c r="A2488" t="s">
        <v>11565</v>
      </c>
      <c r="B2488" t="s">
        <v>11566</v>
      </c>
      <c r="C2488" t="s">
        <v>343</v>
      </c>
      <c r="E2488" t="s">
        <v>11567</v>
      </c>
      <c r="F2488" t="s">
        <v>11568</v>
      </c>
      <c r="G2488" t="s">
        <v>11569</v>
      </c>
      <c r="H2488">
        <v>1414166</v>
      </c>
      <c r="I2488" t="str">
        <f>HYPERLINK("bbg://screens/bbls%20DD%20X1Q6L6RA7882","BBLS DD X1Q6L6RA7882")</f>
        <v>BBLS DD X1Q6L6RA7882</v>
      </c>
    </row>
    <row r="2489" spans="1:9" x14ac:dyDescent="0.25">
      <c r="A2489" t="s">
        <v>11570</v>
      </c>
      <c r="B2489" t="s">
        <v>11571</v>
      </c>
      <c r="C2489" t="s">
        <v>4898</v>
      </c>
      <c r="D2489" t="s">
        <v>10610</v>
      </c>
      <c r="F2489" t="s">
        <v>11572</v>
      </c>
      <c r="G2489" t="s">
        <v>11573</v>
      </c>
      <c r="H2489">
        <v>9012938</v>
      </c>
      <c r="I2489" t="str">
        <f>HYPERLINK("bbg://screens/bbls%20DD%20X1Q6L7R965O2","BBLS DD X1Q6L7R965O2")</f>
        <v>BBLS DD X1Q6L7R965O2</v>
      </c>
    </row>
    <row r="2490" spans="1:9" x14ac:dyDescent="0.25">
      <c r="A2490" t="s">
        <v>11574</v>
      </c>
      <c r="B2490" t="s">
        <v>11575</v>
      </c>
      <c r="C2490" t="s">
        <v>11576</v>
      </c>
      <c r="E2490" t="s">
        <v>11577</v>
      </c>
      <c r="F2490" t="s">
        <v>11578</v>
      </c>
      <c r="G2490" t="s">
        <v>11579</v>
      </c>
      <c r="H2490">
        <v>107406</v>
      </c>
      <c r="I2490" t="str">
        <f>HYPERLINK("bbg://screens/bbls%20DD%20X1Q6LMGLJH82","BBLS DD X1Q6LMGLJH82")</f>
        <v>BBLS DD X1Q6LMGLJH82</v>
      </c>
    </row>
    <row r="2491" spans="1:9" x14ac:dyDescent="0.25">
      <c r="A2491" t="s">
        <v>11580</v>
      </c>
      <c r="B2491" t="s">
        <v>11581</v>
      </c>
      <c r="C2491" t="s">
        <v>10843</v>
      </c>
      <c r="D2491" t="s">
        <v>11528</v>
      </c>
      <c r="E2491" t="s">
        <v>11582</v>
      </c>
      <c r="F2491" t="s">
        <v>11583</v>
      </c>
      <c r="G2491" t="s">
        <v>11584</v>
      </c>
      <c r="H2491">
        <v>103238</v>
      </c>
      <c r="I2491" t="str">
        <f>HYPERLINK("bbg://screens/bbls%20DD%20X1Q6KOQKK7O2","BBLS DD X1Q6KOQKK7O2")</f>
        <v>BBLS DD X1Q6KOQKK7O2</v>
      </c>
    </row>
    <row r="2492" spans="1:9" x14ac:dyDescent="0.25">
      <c r="A2492" t="s">
        <v>11585</v>
      </c>
      <c r="B2492" t="s">
        <v>11586</v>
      </c>
      <c r="C2492" t="s">
        <v>1296</v>
      </c>
      <c r="D2492" t="s">
        <v>11587</v>
      </c>
      <c r="E2492" t="s">
        <v>11588</v>
      </c>
      <c r="F2492" t="s">
        <v>11589</v>
      </c>
      <c r="G2492" t="s">
        <v>11590</v>
      </c>
      <c r="H2492">
        <v>8711058</v>
      </c>
      <c r="I2492" t="str">
        <f>HYPERLINK("bbg://screens/bbls%20DD%20X1Q6LMGAGK82","BBLS DD X1Q6LMGAGK82")</f>
        <v>BBLS DD X1Q6LMGAGK82</v>
      </c>
    </row>
    <row r="2493" spans="1:9" x14ac:dyDescent="0.25">
      <c r="A2493" t="s">
        <v>11591</v>
      </c>
      <c r="B2493" t="s">
        <v>11592</v>
      </c>
      <c r="C2493" t="s">
        <v>1233</v>
      </c>
      <c r="E2493" t="s">
        <v>11593</v>
      </c>
      <c r="F2493" t="s">
        <v>11594</v>
      </c>
      <c r="G2493" t="s">
        <v>11595</v>
      </c>
      <c r="H2493">
        <v>932841</v>
      </c>
      <c r="I2493" t="str">
        <f>HYPERLINK("bbg://screens/bbls%20DD%20X1Q6L95AR782","BBLS DD X1Q6L95AR782")</f>
        <v>BBLS DD X1Q6L95AR782</v>
      </c>
    </row>
    <row r="2494" spans="1:9" x14ac:dyDescent="0.25">
      <c r="A2494" t="s">
        <v>11596</v>
      </c>
      <c r="B2494" t="s">
        <v>11592</v>
      </c>
      <c r="C2494" t="s">
        <v>515</v>
      </c>
      <c r="D2494" t="s">
        <v>10723</v>
      </c>
      <c r="F2494" t="s">
        <v>11597</v>
      </c>
      <c r="G2494" t="s">
        <v>11598</v>
      </c>
      <c r="H2494">
        <v>23427709</v>
      </c>
      <c r="I2494" t="str">
        <f>HYPERLINK("bbg://screens/bbls%20DD%20X1Q6L95AR582","BBLS DD X1Q6L95AR582")</f>
        <v>BBLS DD X1Q6L95AR582</v>
      </c>
    </row>
    <row r="2495" spans="1:9" x14ac:dyDescent="0.25">
      <c r="A2495" t="s">
        <v>11599</v>
      </c>
      <c r="B2495" t="s">
        <v>11600</v>
      </c>
      <c r="C2495" t="s">
        <v>343</v>
      </c>
      <c r="D2495" t="s">
        <v>11456</v>
      </c>
      <c r="E2495" t="s">
        <v>11601</v>
      </c>
      <c r="F2495" t="s">
        <v>11602</v>
      </c>
      <c r="G2495" t="s">
        <v>11603</v>
      </c>
      <c r="H2495">
        <v>101121</v>
      </c>
      <c r="I2495" t="str">
        <f>HYPERLINK("bbg://screens/bbls%20DD%20X1Q6LCBFVK82","BBLS DD X1Q6LCBFVK82")</f>
        <v>BBLS DD X1Q6LCBFVK82</v>
      </c>
    </row>
    <row r="2496" spans="1:9" x14ac:dyDescent="0.25">
      <c r="A2496" t="s">
        <v>11604</v>
      </c>
      <c r="B2496" t="s">
        <v>11605</v>
      </c>
      <c r="C2496" t="s">
        <v>161</v>
      </c>
      <c r="D2496" t="s">
        <v>11606</v>
      </c>
      <c r="E2496" t="s">
        <v>11607</v>
      </c>
      <c r="F2496" t="s">
        <v>11608</v>
      </c>
      <c r="G2496" t="s">
        <v>11609</v>
      </c>
      <c r="H2496">
        <v>156510</v>
      </c>
      <c r="I2496" t="str">
        <f>HYPERLINK("bbg://screens/bbls%20DD%20X1Q6LMG5I682","BBLS DD X1Q6LMG5I682")</f>
        <v>BBLS DD X1Q6LMG5I682</v>
      </c>
    </row>
    <row r="2497" spans="1:9" x14ac:dyDescent="0.25">
      <c r="A2497" t="s">
        <v>11610</v>
      </c>
      <c r="B2497" t="s">
        <v>11611</v>
      </c>
      <c r="C2497" t="s">
        <v>18</v>
      </c>
      <c r="D2497" t="s">
        <v>11612</v>
      </c>
      <c r="E2497" t="s">
        <v>11613</v>
      </c>
      <c r="F2497" t="s">
        <v>11614</v>
      </c>
      <c r="G2497" t="s">
        <v>11615</v>
      </c>
      <c r="H2497">
        <v>10539279</v>
      </c>
      <c r="I2497" t="str">
        <f>HYPERLINK("bbg://screens/bbls%20DD%20X1Q6LE9STQO2","BBLS DD X1Q6LE9STQO2")</f>
        <v>BBLS DD X1Q6LE9STQO2</v>
      </c>
    </row>
    <row r="2498" spans="1:9" x14ac:dyDescent="0.25">
      <c r="A2498" t="s">
        <v>11616</v>
      </c>
      <c r="B2498" t="s">
        <v>11617</v>
      </c>
      <c r="C2498" t="s">
        <v>479</v>
      </c>
      <c r="D2498" t="s">
        <v>10692</v>
      </c>
      <c r="E2498" t="s">
        <v>11618</v>
      </c>
      <c r="F2498" t="s">
        <v>11619</v>
      </c>
      <c r="G2498" t="s">
        <v>11620</v>
      </c>
      <c r="H2498">
        <v>100429</v>
      </c>
      <c r="I2498" t="str">
        <f>HYPERLINK("bbg://screens/bbls%20DD%20X1Q6LMFU2QO2","BBLS DD X1Q6LMFU2QO2")</f>
        <v>BBLS DD X1Q6LMFU2QO2</v>
      </c>
    </row>
    <row r="2499" spans="1:9" x14ac:dyDescent="0.25">
      <c r="A2499" t="s">
        <v>11621</v>
      </c>
      <c r="B2499" t="s">
        <v>11622</v>
      </c>
      <c r="C2499" t="s">
        <v>1446</v>
      </c>
      <c r="D2499" t="s">
        <v>11623</v>
      </c>
      <c r="E2499" t="s">
        <v>11624</v>
      </c>
      <c r="F2499" t="s">
        <v>11625</v>
      </c>
      <c r="G2499" t="s">
        <v>11626</v>
      </c>
      <c r="H2499">
        <v>11401182</v>
      </c>
      <c r="I2499" t="str">
        <f>HYPERLINK("bbg://screens/bbls%20DD%20X1Q6KKSPBR82","BBLS DD X1Q6KKSPBR82")</f>
        <v>BBLS DD X1Q6KKSPBR82</v>
      </c>
    </row>
    <row r="2500" spans="1:9" x14ac:dyDescent="0.25">
      <c r="A2500" t="s">
        <v>11627</v>
      </c>
      <c r="B2500" t="s">
        <v>11628</v>
      </c>
      <c r="C2500" t="s">
        <v>11</v>
      </c>
      <c r="E2500" t="s">
        <v>11629</v>
      </c>
      <c r="F2500" t="s">
        <v>11630</v>
      </c>
      <c r="G2500" t="s">
        <v>11631</v>
      </c>
      <c r="H2500">
        <v>1758239</v>
      </c>
      <c r="I2500" t="str">
        <f>HYPERLINK("bbg://screens/bbls%20DD%20X1Q6LMFKSEO2","BBLS DD X1Q6LMFKSEO2")</f>
        <v>BBLS DD X1Q6LMFKSEO2</v>
      </c>
    </row>
    <row r="2501" spans="1:9" x14ac:dyDescent="0.25">
      <c r="A2501" t="s">
        <v>11632</v>
      </c>
      <c r="B2501" t="s">
        <v>11633</v>
      </c>
      <c r="C2501" t="s">
        <v>430</v>
      </c>
      <c r="D2501" t="s">
        <v>11634</v>
      </c>
      <c r="E2501" t="s">
        <v>11635</v>
      </c>
      <c r="F2501" t="s">
        <v>11636</v>
      </c>
      <c r="G2501" t="s">
        <v>11637</v>
      </c>
      <c r="H2501">
        <v>219782</v>
      </c>
      <c r="I2501" t="str">
        <f>HYPERLINK("bbg://screens/bbls%20DD%20X1Q6KOBF6A82","BBLS DD X1Q6KOBF6A82")</f>
        <v>BBLS DD X1Q6KOBF6A82</v>
      </c>
    </row>
    <row r="2502" spans="1:9" x14ac:dyDescent="0.25">
      <c r="A2502" t="s">
        <v>8894</v>
      </c>
      <c r="B2502" t="s">
        <v>11638</v>
      </c>
      <c r="C2502" t="s">
        <v>479</v>
      </c>
      <c r="D2502" t="s">
        <v>11639</v>
      </c>
      <c r="E2502" t="s">
        <v>11640</v>
      </c>
      <c r="F2502" t="s">
        <v>11641</v>
      </c>
      <c r="G2502" t="s">
        <v>8898</v>
      </c>
      <c r="H2502">
        <v>861147</v>
      </c>
      <c r="I2502" t="str">
        <f>HYPERLINK("bbg://screens/bbls%20DD%20X1Q6L51F15O2","BBLS DD X1Q6L51F15O2")</f>
        <v>BBLS DD X1Q6L51F15O2</v>
      </c>
    </row>
    <row r="2503" spans="1:9" x14ac:dyDescent="0.25">
      <c r="A2503" t="s">
        <v>11642</v>
      </c>
      <c r="B2503" t="s">
        <v>11643</v>
      </c>
      <c r="C2503" t="s">
        <v>177</v>
      </c>
      <c r="E2503" t="s">
        <v>11644</v>
      </c>
      <c r="F2503" t="s">
        <v>10715</v>
      </c>
      <c r="G2503" t="s">
        <v>11645</v>
      </c>
      <c r="H2503">
        <v>170805</v>
      </c>
      <c r="I2503" t="str">
        <f>HYPERLINK("bbg://screens/bbls%20DD%20X1Q6L9AMVOO2","BBLS DD X1Q6L9AMVOO2")</f>
        <v>BBLS DD X1Q6L9AMVOO2</v>
      </c>
    </row>
    <row r="2504" spans="1:9" x14ac:dyDescent="0.25">
      <c r="A2504" t="s">
        <v>11646</v>
      </c>
      <c r="B2504" t="s">
        <v>11647</v>
      </c>
      <c r="C2504" t="s">
        <v>10938</v>
      </c>
      <c r="D2504" t="s">
        <v>11648</v>
      </c>
      <c r="E2504" t="s">
        <v>11649</v>
      </c>
      <c r="F2504" t="s">
        <v>11650</v>
      </c>
      <c r="G2504" t="s">
        <v>11651</v>
      </c>
      <c r="H2504">
        <v>42053544</v>
      </c>
      <c r="I2504" t="str">
        <f>HYPERLINK("bbg://screens/bbls%20DD%20X1Q6LMF6P282","BBLS DD X1Q6LMF6P282")</f>
        <v>BBLS DD X1Q6LMF6P282</v>
      </c>
    </row>
    <row r="2505" spans="1:9" x14ac:dyDescent="0.25">
      <c r="A2505" t="s">
        <v>11652</v>
      </c>
      <c r="B2505" t="s">
        <v>11653</v>
      </c>
      <c r="C2505" t="s">
        <v>45</v>
      </c>
      <c r="D2505" t="s">
        <v>11654</v>
      </c>
      <c r="G2505" t="s">
        <v>11655</v>
      </c>
      <c r="H2505">
        <v>218992</v>
      </c>
      <c r="I2505" t="str">
        <f>HYPERLINK("bbg://screens/bbls%20DD%20X1Q6KOSJ4U82","BBLS DD X1Q6KOSJ4U82")</f>
        <v>BBLS DD X1Q6KOSJ4U82</v>
      </c>
    </row>
    <row r="2506" spans="1:9" x14ac:dyDescent="0.25">
      <c r="A2506" t="s">
        <v>11656</v>
      </c>
      <c r="B2506" t="s">
        <v>11657</v>
      </c>
      <c r="C2506" t="s">
        <v>2802</v>
      </c>
      <c r="D2506" t="s">
        <v>11606</v>
      </c>
      <c r="G2506" t="s">
        <v>11658</v>
      </c>
      <c r="H2506">
        <v>13755345</v>
      </c>
      <c r="I2506" t="str">
        <f>HYPERLINK("bbg://screens/bbls%20DD%20X1Q6LC9QEE82","BBLS DD X1Q6LC9QEE82")</f>
        <v>BBLS DD X1Q6LC9QEE82</v>
      </c>
    </row>
    <row r="2507" spans="1:9" x14ac:dyDescent="0.25">
      <c r="A2507" t="s">
        <v>11659</v>
      </c>
      <c r="B2507" t="s">
        <v>11660</v>
      </c>
      <c r="C2507" t="s">
        <v>1508</v>
      </c>
      <c r="D2507" t="s">
        <v>10698</v>
      </c>
      <c r="E2507" t="s">
        <v>11661</v>
      </c>
      <c r="F2507" t="s">
        <v>11662</v>
      </c>
      <c r="G2507" t="s">
        <v>11663</v>
      </c>
      <c r="H2507">
        <v>319849</v>
      </c>
      <c r="I2507" t="str">
        <f>HYPERLINK("bbg://screens/bbls%20DD%20X1Q6LMETVE82","BBLS DD X1Q6LMETVE82")</f>
        <v>BBLS DD X1Q6LMETVE82</v>
      </c>
    </row>
    <row r="2508" spans="1:9" x14ac:dyDescent="0.25">
      <c r="A2508" t="s">
        <v>11664</v>
      </c>
      <c r="B2508" t="s">
        <v>11665</v>
      </c>
      <c r="C2508" t="s">
        <v>192</v>
      </c>
      <c r="E2508" t="s">
        <v>11666</v>
      </c>
      <c r="F2508" t="s">
        <v>11667</v>
      </c>
      <c r="G2508" t="s">
        <v>11668</v>
      </c>
      <c r="H2508">
        <v>812447</v>
      </c>
      <c r="I2508" t="str">
        <f>HYPERLINK("bbg://screens/bbls%20DD%20X1Q6L0A8IEO2","BBLS DD X1Q6L0A8IEO2")</f>
        <v>BBLS DD X1Q6L0A8IEO2</v>
      </c>
    </row>
    <row r="2509" spans="1:9" x14ac:dyDescent="0.25">
      <c r="A2509" t="s">
        <v>9555</v>
      </c>
      <c r="B2509" t="s">
        <v>11669</v>
      </c>
      <c r="C2509" t="s">
        <v>9556</v>
      </c>
      <c r="D2509" t="s">
        <v>11508</v>
      </c>
      <c r="E2509" t="s">
        <v>11670</v>
      </c>
      <c r="F2509" t="s">
        <v>2063</v>
      </c>
      <c r="G2509" t="s">
        <v>9559</v>
      </c>
      <c r="H2509">
        <v>233913</v>
      </c>
      <c r="I2509" t="str">
        <f>HYPERLINK("bbg://screens/bbls%20DD%20X1Q6L5S7SH82","BBLS DD X1Q6L5S7SH82")</f>
        <v>BBLS DD X1Q6L5S7SH82</v>
      </c>
    </row>
    <row r="2510" spans="1:9" x14ac:dyDescent="0.25">
      <c r="A2510" t="s">
        <v>11671</v>
      </c>
      <c r="B2510" t="s">
        <v>11672</v>
      </c>
      <c r="C2510" t="s">
        <v>899</v>
      </c>
      <c r="D2510" t="s">
        <v>11673</v>
      </c>
      <c r="E2510" t="s">
        <v>11674</v>
      </c>
      <c r="F2510" t="s">
        <v>11675</v>
      </c>
      <c r="G2510" t="s">
        <v>11676</v>
      </c>
      <c r="H2510">
        <v>173482</v>
      </c>
      <c r="I2510" t="str">
        <f>HYPERLINK("bbg://screens/bbls%20DD%20X1Q6LMEJR1O2","BBLS DD X1Q6LMEJR1O2")</f>
        <v>BBLS DD X1Q6LMEJR1O2</v>
      </c>
    </row>
    <row r="2511" spans="1:9" x14ac:dyDescent="0.25">
      <c r="A2511" t="s">
        <v>11671</v>
      </c>
      <c r="B2511" t="s">
        <v>11672</v>
      </c>
      <c r="C2511" t="s">
        <v>11677</v>
      </c>
      <c r="D2511" t="s">
        <v>11673</v>
      </c>
      <c r="E2511" t="s">
        <v>525</v>
      </c>
      <c r="F2511" t="s">
        <v>11678</v>
      </c>
      <c r="G2511" t="s">
        <v>11679</v>
      </c>
      <c r="H2511">
        <v>14049044</v>
      </c>
      <c r="I2511" t="str">
        <f>HYPERLINK("bbg://screens/bbls%20DD%20X1Q6LMEJR1O2","BBLS DD X1Q6LMEJR1O2")</f>
        <v>BBLS DD X1Q6LMEJR1O2</v>
      </c>
    </row>
    <row r="2512" spans="1:9" x14ac:dyDescent="0.25">
      <c r="A2512" t="s">
        <v>11680</v>
      </c>
      <c r="B2512" t="s">
        <v>11681</v>
      </c>
      <c r="C2512" t="s">
        <v>2294</v>
      </c>
      <c r="D2512" t="s">
        <v>11362</v>
      </c>
      <c r="E2512" t="s">
        <v>11682</v>
      </c>
      <c r="F2512" t="s">
        <v>11683</v>
      </c>
      <c r="G2512" t="s">
        <v>11684</v>
      </c>
      <c r="H2512">
        <v>861186</v>
      </c>
      <c r="I2512" t="str">
        <f>HYPERLINK("bbg://screens/bbls%20DD%20X1Q6KSLAP482","BBLS DD X1Q6KSLAP482")</f>
        <v>BBLS DD X1Q6KSLAP482</v>
      </c>
    </row>
    <row r="2513" spans="1:9" x14ac:dyDescent="0.25">
      <c r="A2513" t="s">
        <v>11685</v>
      </c>
      <c r="B2513" t="s">
        <v>11686</v>
      </c>
      <c r="C2513" t="s">
        <v>11687</v>
      </c>
      <c r="E2513" t="s">
        <v>11688</v>
      </c>
      <c r="F2513" t="s">
        <v>11689</v>
      </c>
      <c r="G2513" t="s">
        <v>11690</v>
      </c>
      <c r="H2513">
        <v>100053</v>
      </c>
      <c r="I2513" t="str">
        <f>HYPERLINK("bbg://screens/bbls%20DD%20X1Q6L493TU82","BBLS DD X1Q6L493TU82")</f>
        <v>BBLS DD X1Q6L493TU82</v>
      </c>
    </row>
    <row r="2514" spans="1:9" x14ac:dyDescent="0.25">
      <c r="A2514" t="s">
        <v>11691</v>
      </c>
      <c r="B2514" t="s">
        <v>11692</v>
      </c>
      <c r="C2514" t="s">
        <v>343</v>
      </c>
      <c r="D2514" t="s">
        <v>11693</v>
      </c>
      <c r="E2514" t="s">
        <v>11694</v>
      </c>
      <c r="F2514" t="s">
        <v>11695</v>
      </c>
      <c r="G2514" t="s">
        <v>11696</v>
      </c>
      <c r="H2514">
        <v>1448250</v>
      </c>
      <c r="I2514" t="str">
        <f>HYPERLINK("bbg://screens/bbls%20DD%20X1Q6KOOK8AO2","BBLS DD X1Q6KOOK8AO2")</f>
        <v>BBLS DD X1Q6KOOK8AO2</v>
      </c>
    </row>
    <row r="2515" spans="1:9" x14ac:dyDescent="0.25">
      <c r="A2515" t="s">
        <v>11697</v>
      </c>
      <c r="B2515" t="s">
        <v>11698</v>
      </c>
      <c r="C2515" t="s">
        <v>15</v>
      </c>
      <c r="D2515" t="s">
        <v>11401</v>
      </c>
      <c r="E2515" t="s">
        <v>11699</v>
      </c>
      <c r="F2515" t="s">
        <v>11700</v>
      </c>
      <c r="G2515" t="s">
        <v>11701</v>
      </c>
      <c r="H2515">
        <v>47946270</v>
      </c>
      <c r="I2515" t="str">
        <f>HYPERLINK("bbg://screens/bbls%20DD%20X1Q6L7M9AFO2","BBLS DD X1Q6L7M9AFO2")</f>
        <v>BBLS DD X1Q6L7M9AFO2</v>
      </c>
    </row>
    <row r="2516" spans="1:9" x14ac:dyDescent="0.25">
      <c r="A2516" t="s">
        <v>11702</v>
      </c>
      <c r="B2516" t="s">
        <v>11703</v>
      </c>
      <c r="C2516" t="s">
        <v>1041</v>
      </c>
      <c r="D2516" t="s">
        <v>11704</v>
      </c>
      <c r="E2516" t="s">
        <v>11705</v>
      </c>
      <c r="F2516" t="s">
        <v>11706</v>
      </c>
      <c r="G2516" t="s">
        <v>11707</v>
      </c>
      <c r="H2516">
        <v>119522</v>
      </c>
      <c r="I2516" t="str">
        <f>HYPERLINK("bbg://screens/bbls%20DD%20X1Q6LILSPL82","BBLS DD X1Q6LILSPL82")</f>
        <v>BBLS DD X1Q6LILSPL82</v>
      </c>
    </row>
    <row r="2517" spans="1:9" x14ac:dyDescent="0.25">
      <c r="A2517" t="s">
        <v>11708</v>
      </c>
      <c r="B2517" t="s">
        <v>11709</v>
      </c>
      <c r="C2517" t="s">
        <v>511</v>
      </c>
      <c r="D2517" t="s">
        <v>11581</v>
      </c>
      <c r="E2517" t="s">
        <v>11710</v>
      </c>
      <c r="F2517" t="s">
        <v>11711</v>
      </c>
      <c r="G2517" t="s">
        <v>11712</v>
      </c>
      <c r="H2517">
        <v>28803935</v>
      </c>
      <c r="I2517" t="str">
        <f>HYPERLINK("bbg://screens/bbls%20DD%20X1Q6KKS75TO2","BBLS DD X1Q6KKS75TO2")</f>
        <v>BBLS DD X1Q6KKS75TO2</v>
      </c>
    </row>
    <row r="2518" spans="1:9" x14ac:dyDescent="0.25">
      <c r="A2518" t="s">
        <v>11713</v>
      </c>
      <c r="B2518" t="s">
        <v>11714</v>
      </c>
      <c r="C2518" t="s">
        <v>959</v>
      </c>
      <c r="D2518" t="s">
        <v>11715</v>
      </c>
      <c r="E2518" t="s">
        <v>11716</v>
      </c>
      <c r="F2518" t="s">
        <v>1762</v>
      </c>
      <c r="G2518" t="s">
        <v>11717</v>
      </c>
      <c r="H2518">
        <v>7716580</v>
      </c>
      <c r="I2518" t="str">
        <f>HYPERLINK("bbg://screens/bbls%20DD%20X1Q6KNMLEP82","BBLS DD X1Q6KNMLEP82")</f>
        <v>BBLS DD X1Q6KNMLEP82</v>
      </c>
    </row>
    <row r="2519" spans="1:9" x14ac:dyDescent="0.25">
      <c r="A2519" t="s">
        <v>11718</v>
      </c>
      <c r="B2519" t="s">
        <v>11719</v>
      </c>
      <c r="C2519" t="s">
        <v>11720</v>
      </c>
      <c r="D2519" t="s">
        <v>11509</v>
      </c>
      <c r="E2519" t="s">
        <v>11721</v>
      </c>
      <c r="F2519" t="s">
        <v>11722</v>
      </c>
      <c r="G2519" t="s">
        <v>11723</v>
      </c>
      <c r="H2519">
        <v>9592840</v>
      </c>
      <c r="I2519" t="str">
        <f>HYPERLINK("bbg://screens/bbls%20DD%20X1Q6LNQD96O2","BBLS DD X1Q6LNQD96O2")</f>
        <v>BBLS DD X1Q6LNQD96O2</v>
      </c>
    </row>
    <row r="2520" spans="1:9" x14ac:dyDescent="0.25">
      <c r="A2520" t="s">
        <v>11724</v>
      </c>
      <c r="B2520" t="s">
        <v>11725</v>
      </c>
      <c r="C2520" t="s">
        <v>3817</v>
      </c>
      <c r="D2520" t="s">
        <v>11726</v>
      </c>
      <c r="E2520" t="s">
        <v>11727</v>
      </c>
      <c r="F2520" t="s">
        <v>11728</v>
      </c>
      <c r="G2520" t="s">
        <v>11729</v>
      </c>
      <c r="H2520">
        <v>310378</v>
      </c>
      <c r="I2520" t="str">
        <f>HYPERLINK("bbg://screens/bbls%20DD%20X1Q6KOO3BBO2","BBLS DD X1Q6KOO3BBO2")</f>
        <v>BBLS DD X1Q6KOO3BBO2</v>
      </c>
    </row>
    <row r="2521" spans="1:9" x14ac:dyDescent="0.25">
      <c r="A2521" t="s">
        <v>11730</v>
      </c>
      <c r="B2521" t="s">
        <v>11731</v>
      </c>
      <c r="C2521" t="s">
        <v>2395</v>
      </c>
      <c r="D2521" t="s">
        <v>11732</v>
      </c>
      <c r="E2521" t="s">
        <v>11733</v>
      </c>
      <c r="F2521" t="s">
        <v>11734</v>
      </c>
      <c r="G2521" t="s">
        <v>11735</v>
      </c>
      <c r="H2521">
        <v>883664</v>
      </c>
      <c r="I2521" t="str">
        <f>HYPERLINK("bbg://screens/bbls%20DD%20X1Q6KO91JV82","BBLS DD X1Q6KO91JV82")</f>
        <v>BBLS DD X1Q6KO91JV82</v>
      </c>
    </row>
    <row r="2522" spans="1:9" x14ac:dyDescent="0.25">
      <c r="A2522" t="s">
        <v>11736</v>
      </c>
      <c r="B2522" t="s">
        <v>11737</v>
      </c>
      <c r="C2522" t="s">
        <v>1041</v>
      </c>
      <c r="D2522" t="s">
        <v>11738</v>
      </c>
      <c r="E2522" t="s">
        <v>11739</v>
      </c>
      <c r="F2522" t="s">
        <v>2242</v>
      </c>
      <c r="G2522" t="s">
        <v>11740</v>
      </c>
      <c r="H2522">
        <v>966537</v>
      </c>
      <c r="I2522" t="str">
        <f>HYPERLINK("bbg://screens/bbls%20DD%20X1Q6L16Q6F82","BBLS DD X1Q6L16Q6F82")</f>
        <v>BBLS DD X1Q6L16Q6F82</v>
      </c>
    </row>
    <row r="2523" spans="1:9" x14ac:dyDescent="0.25">
      <c r="A2523" t="s">
        <v>11741</v>
      </c>
      <c r="B2523" t="s">
        <v>11742</v>
      </c>
      <c r="C2523" t="s">
        <v>237</v>
      </c>
      <c r="E2523" t="s">
        <v>11743</v>
      </c>
      <c r="F2523" t="s">
        <v>11744</v>
      </c>
      <c r="G2523" t="s">
        <v>11745</v>
      </c>
      <c r="H2523">
        <v>7786905</v>
      </c>
      <c r="I2523" t="str">
        <f>HYPERLINK("bbg://screens/bbls%20DD%20X1Q6KSNL4P82","BBLS DD X1Q6KSNL4P82")</f>
        <v>BBLS DD X1Q6KSNL4P82</v>
      </c>
    </row>
    <row r="2524" spans="1:9" x14ac:dyDescent="0.25">
      <c r="A2524" t="s">
        <v>11746</v>
      </c>
      <c r="B2524" t="s">
        <v>11747</v>
      </c>
      <c r="C2524" t="s">
        <v>479</v>
      </c>
      <c r="D2524" t="s">
        <v>9572</v>
      </c>
      <c r="E2524" t="s">
        <v>11748</v>
      </c>
      <c r="F2524" t="s">
        <v>11749</v>
      </c>
      <c r="G2524" t="s">
        <v>11750</v>
      </c>
      <c r="H2524">
        <v>359222</v>
      </c>
      <c r="I2524" t="str">
        <f>HYPERLINK("bbg://screens/bbls%20DD%20X1Q6LMD15Q82","BBLS DD X1Q6LMD15Q82")</f>
        <v>BBLS DD X1Q6LMD15Q82</v>
      </c>
    </row>
    <row r="2525" spans="1:9" x14ac:dyDescent="0.25">
      <c r="A2525" t="s">
        <v>11751</v>
      </c>
      <c r="B2525" t="s">
        <v>11752</v>
      </c>
      <c r="C2525" t="s">
        <v>10953</v>
      </c>
      <c r="E2525" t="s">
        <v>11753</v>
      </c>
      <c r="F2525" t="s">
        <v>11754</v>
      </c>
      <c r="G2525" t="s">
        <v>11755</v>
      </c>
      <c r="H2525">
        <v>225508</v>
      </c>
      <c r="I2525" t="str">
        <f>HYPERLINK("bbg://screens/bbls%20DD%20X1Q6LNL4R2O2","BBLS DD X1Q6LNL4R2O2")</f>
        <v>BBLS DD X1Q6LNL4R2O2</v>
      </c>
    </row>
    <row r="2526" spans="1:9" x14ac:dyDescent="0.25">
      <c r="A2526" t="s">
        <v>11756</v>
      </c>
      <c r="B2526" t="s">
        <v>11757</v>
      </c>
      <c r="C2526" t="s">
        <v>246</v>
      </c>
      <c r="D2526" t="s">
        <v>11758</v>
      </c>
      <c r="E2526" t="s">
        <v>11759</v>
      </c>
      <c r="F2526" t="s">
        <v>11760</v>
      </c>
      <c r="G2526" t="s">
        <v>11761</v>
      </c>
      <c r="H2526">
        <v>908214</v>
      </c>
      <c r="I2526" t="str">
        <f>HYPERLINK("bbg://screens/bbls%20DD%20X1Q6KL7L1MG2","BBLS DD X1Q6KL7L1MG2")</f>
        <v>BBLS DD X1Q6KL7L1MG2</v>
      </c>
    </row>
    <row r="2527" spans="1:9" x14ac:dyDescent="0.25">
      <c r="A2527" t="s">
        <v>11762</v>
      </c>
      <c r="B2527" t="s">
        <v>11763</v>
      </c>
      <c r="C2527" t="s">
        <v>11764</v>
      </c>
      <c r="E2527" t="s">
        <v>11765</v>
      </c>
      <c r="F2527" t="s">
        <v>11766</v>
      </c>
      <c r="G2527" t="s">
        <v>11767</v>
      </c>
      <c r="H2527">
        <v>302002</v>
      </c>
      <c r="I2527" t="str">
        <f>HYPERLINK("bbg://screens/bbls%20DD%20X1Q6LNJVAV82","BBLS DD X1Q6LNJVAV82")</f>
        <v>BBLS DD X1Q6LNJVAV82</v>
      </c>
    </row>
    <row r="2528" spans="1:9" x14ac:dyDescent="0.25">
      <c r="A2528" t="s">
        <v>11768</v>
      </c>
      <c r="B2528" t="s">
        <v>11769</v>
      </c>
      <c r="C2528" t="s">
        <v>577</v>
      </c>
      <c r="D2528" t="s">
        <v>11770</v>
      </c>
      <c r="E2528" t="s">
        <v>11771</v>
      </c>
      <c r="F2528" t="s">
        <v>11772</v>
      </c>
      <c r="G2528" t="s">
        <v>11773</v>
      </c>
      <c r="H2528">
        <v>215407</v>
      </c>
      <c r="I2528" t="str">
        <f>HYPERLINK("bbg://screens/bbls%20DD%20X1Q6L43C89O2","BBLS DD X1Q6L43C89O2")</f>
        <v>BBLS DD X1Q6L43C89O2</v>
      </c>
    </row>
    <row r="2529" spans="1:9" x14ac:dyDescent="0.25">
      <c r="A2529" t="s">
        <v>9502</v>
      </c>
      <c r="B2529" t="s">
        <v>11774</v>
      </c>
      <c r="C2529" t="s">
        <v>2223</v>
      </c>
      <c r="D2529" t="s">
        <v>11220</v>
      </c>
      <c r="E2529" t="s">
        <v>11775</v>
      </c>
      <c r="F2529" t="s">
        <v>11776</v>
      </c>
      <c r="G2529" t="s">
        <v>9506</v>
      </c>
      <c r="H2529">
        <v>126488</v>
      </c>
      <c r="I2529" t="str">
        <f>HYPERLINK("bbg://screens/bbls%20DD%20X1Q6KOQ2OGO2","BBLS DD X1Q6KOQ2OGO2")</f>
        <v>BBLS DD X1Q6KOQ2OGO2</v>
      </c>
    </row>
    <row r="2530" spans="1:9" x14ac:dyDescent="0.25">
      <c r="A2530" t="s">
        <v>11777</v>
      </c>
      <c r="B2530" t="s">
        <v>11778</v>
      </c>
      <c r="C2530" t="s">
        <v>1041</v>
      </c>
      <c r="D2530" t="s">
        <v>11123</v>
      </c>
      <c r="E2530" t="s">
        <v>11779</v>
      </c>
      <c r="F2530" t="s">
        <v>11780</v>
      </c>
      <c r="G2530" t="s">
        <v>11781</v>
      </c>
      <c r="H2530">
        <v>136690</v>
      </c>
      <c r="I2530" t="str">
        <f>HYPERLINK("bbg://screens/bbls%20DD%20X1Q6LJ5GA4O2","BBLS DD X1Q6LJ5GA4O2")</f>
        <v>BBLS DD X1Q6LJ5GA4O2</v>
      </c>
    </row>
    <row r="2531" spans="1:9" x14ac:dyDescent="0.25">
      <c r="A2531" t="s">
        <v>11782</v>
      </c>
      <c r="B2531" t="s">
        <v>11778</v>
      </c>
      <c r="C2531" t="s">
        <v>1041</v>
      </c>
      <c r="D2531" t="s">
        <v>11783</v>
      </c>
      <c r="E2531" t="s">
        <v>11784</v>
      </c>
      <c r="F2531" t="s">
        <v>11785</v>
      </c>
      <c r="G2531" t="s">
        <v>11786</v>
      </c>
      <c r="H2531">
        <v>100441</v>
      </c>
      <c r="I2531" t="str">
        <f>HYPERLINK("bbg://screens/bbls%20DD%20X1Q6LMBFBG82","BBLS DD X1Q6LMBFBG82")</f>
        <v>BBLS DD X1Q6LMBFBG82</v>
      </c>
    </row>
    <row r="2532" spans="1:9" x14ac:dyDescent="0.25">
      <c r="A2532" t="s">
        <v>11787</v>
      </c>
      <c r="B2532" t="s">
        <v>11778</v>
      </c>
      <c r="C2532" t="s">
        <v>7183</v>
      </c>
      <c r="D2532" t="s">
        <v>11783</v>
      </c>
      <c r="E2532" t="s">
        <v>11788</v>
      </c>
      <c r="F2532" t="s">
        <v>11789</v>
      </c>
      <c r="G2532" t="s">
        <v>11790</v>
      </c>
      <c r="H2532">
        <v>11826145</v>
      </c>
      <c r="I2532" t="str">
        <f>HYPERLINK("bbg://screens/bbls%20DD%20X1Q6LMBFBG82","BBLS DD X1Q6LMBFBG82")</f>
        <v>BBLS DD X1Q6LMBFBG82</v>
      </c>
    </row>
    <row r="2533" spans="1:9" x14ac:dyDescent="0.25">
      <c r="A2533" t="s">
        <v>11791</v>
      </c>
      <c r="B2533" t="s">
        <v>11792</v>
      </c>
      <c r="C2533" t="s">
        <v>2453</v>
      </c>
      <c r="D2533" t="s">
        <v>11793</v>
      </c>
      <c r="E2533" t="s">
        <v>11794</v>
      </c>
      <c r="F2533" t="s">
        <v>11795</v>
      </c>
      <c r="G2533" t="s">
        <v>11796</v>
      </c>
      <c r="H2533">
        <v>24118737</v>
      </c>
      <c r="I2533" t="str">
        <f>HYPERLINK("bbg://screens/bbls%20DD%20X1Q6KKS6V082","BBLS DD X1Q6KKS6V082")</f>
        <v>BBLS DD X1Q6KKS6V082</v>
      </c>
    </row>
    <row r="2534" spans="1:9" x14ac:dyDescent="0.25">
      <c r="A2534" t="s">
        <v>11797</v>
      </c>
      <c r="B2534" t="s">
        <v>11798</v>
      </c>
      <c r="C2534" t="s">
        <v>379</v>
      </c>
      <c r="E2534" t="s">
        <v>2442</v>
      </c>
      <c r="F2534" t="s">
        <v>11799</v>
      </c>
      <c r="G2534" t="s">
        <v>11800</v>
      </c>
      <c r="H2534">
        <v>104476</v>
      </c>
      <c r="I2534" t="str">
        <f>HYPERLINK("bbg://screens/bbls%20DD%20X1Q6LMA792O2","BBLS DD X1Q6LMA792O2")</f>
        <v>BBLS DD X1Q6LMA792O2</v>
      </c>
    </row>
    <row r="2535" spans="1:9" x14ac:dyDescent="0.25">
      <c r="A2535" t="s">
        <v>11801</v>
      </c>
      <c r="B2535" t="s">
        <v>11802</v>
      </c>
      <c r="C2535" t="s">
        <v>4898</v>
      </c>
      <c r="D2535" t="s">
        <v>11803</v>
      </c>
      <c r="E2535" t="s">
        <v>11804</v>
      </c>
      <c r="F2535" t="s">
        <v>11805</v>
      </c>
      <c r="G2535" t="s">
        <v>11806</v>
      </c>
      <c r="H2535">
        <v>388965</v>
      </c>
      <c r="I2535" t="str">
        <f>HYPERLINK("bbg://screens/bbls%20DD%20X1Q6L7O48F82","BBLS DD X1Q6L7O48F82")</f>
        <v>BBLS DD X1Q6L7O48F82</v>
      </c>
    </row>
    <row r="2536" spans="1:9" x14ac:dyDescent="0.25">
      <c r="A2536" t="s">
        <v>11807</v>
      </c>
      <c r="B2536" t="s">
        <v>11808</v>
      </c>
      <c r="C2536" t="s">
        <v>2294</v>
      </c>
      <c r="E2536" t="s">
        <v>11809</v>
      </c>
      <c r="F2536" t="s">
        <v>11810</v>
      </c>
      <c r="G2536" t="s">
        <v>11811</v>
      </c>
      <c r="H2536">
        <v>8081455</v>
      </c>
      <c r="I2536" t="str">
        <f>HYPERLINK("bbg://screens/bbls%20DD%20X1Q6L7GHN582","BBLS DD X1Q6L7GHN582")</f>
        <v>BBLS DD X1Q6L7GHN582</v>
      </c>
    </row>
    <row r="2537" spans="1:9" x14ac:dyDescent="0.25">
      <c r="A2537" t="s">
        <v>11807</v>
      </c>
      <c r="B2537" t="s">
        <v>11808</v>
      </c>
      <c r="C2537" t="s">
        <v>2294</v>
      </c>
      <c r="E2537" t="s">
        <v>11809</v>
      </c>
      <c r="F2537" t="s">
        <v>11810</v>
      </c>
      <c r="G2537" t="s">
        <v>11812</v>
      </c>
      <c r="H2537">
        <v>359145</v>
      </c>
      <c r="I2537" t="str">
        <f>HYPERLINK("bbg://screens/bbls%20DD%20X1Q6L7GHN582","BBLS DD X1Q6L7GHN582")</f>
        <v>BBLS DD X1Q6L7GHN582</v>
      </c>
    </row>
    <row r="2538" spans="1:9" x14ac:dyDescent="0.25">
      <c r="A2538" t="s">
        <v>11813</v>
      </c>
      <c r="B2538" t="s">
        <v>11814</v>
      </c>
      <c r="C2538" t="s">
        <v>909</v>
      </c>
      <c r="D2538" t="s">
        <v>11815</v>
      </c>
      <c r="E2538" t="s">
        <v>740</v>
      </c>
      <c r="G2538" t="s">
        <v>11816</v>
      </c>
      <c r="H2538">
        <v>100120</v>
      </c>
      <c r="I2538" t="str">
        <f>HYPERLINK("bbg://screens/bbls%20DD%20X1Q6LM8HA282","BBLS DD X1Q6LM8HA282")</f>
        <v>BBLS DD X1Q6LM8HA282</v>
      </c>
    </row>
    <row r="2539" spans="1:9" x14ac:dyDescent="0.25">
      <c r="A2539" t="s">
        <v>11817</v>
      </c>
      <c r="B2539" t="s">
        <v>11818</v>
      </c>
      <c r="C2539" t="s">
        <v>11819</v>
      </c>
      <c r="D2539" t="s">
        <v>11820</v>
      </c>
      <c r="E2539" t="s">
        <v>11821</v>
      </c>
      <c r="F2539" t="s">
        <v>11822</v>
      </c>
      <c r="G2539" t="s">
        <v>11823</v>
      </c>
      <c r="H2539">
        <v>8266746</v>
      </c>
      <c r="I2539" t="str">
        <f>HYPERLINK("bbg://screens/bbls%20DD%20X1OQVL4TIIV2","BBLS DD X1OQVL4TIIV2")</f>
        <v>BBLS DD X1OQVL4TIIV2</v>
      </c>
    </row>
    <row r="2540" spans="1:9" x14ac:dyDescent="0.25">
      <c r="A2540" t="s">
        <v>11824</v>
      </c>
      <c r="B2540" t="s">
        <v>11825</v>
      </c>
      <c r="C2540" t="s">
        <v>124</v>
      </c>
      <c r="D2540" t="s">
        <v>11826</v>
      </c>
      <c r="E2540" t="s">
        <v>11827</v>
      </c>
      <c r="F2540" t="s">
        <v>11828</v>
      </c>
      <c r="G2540" t="s">
        <v>11829</v>
      </c>
      <c r="H2540">
        <v>1710436</v>
      </c>
      <c r="I2540" t="str">
        <f>HYPERLINK("bbg://screens/bbls%20DD%20X1Q6L672VMO2","BBLS DD X1Q6L672VMO2")</f>
        <v>BBLS DD X1Q6L672VMO2</v>
      </c>
    </row>
    <row r="2541" spans="1:9" x14ac:dyDescent="0.25">
      <c r="A2541" t="s">
        <v>11830</v>
      </c>
      <c r="B2541" t="s">
        <v>11825</v>
      </c>
      <c r="C2541" t="s">
        <v>1171</v>
      </c>
      <c r="D2541" t="s">
        <v>11132</v>
      </c>
      <c r="E2541" t="s">
        <v>11831</v>
      </c>
      <c r="F2541" t="s">
        <v>11832</v>
      </c>
      <c r="G2541" t="s">
        <v>1174</v>
      </c>
      <c r="H2541">
        <v>125971</v>
      </c>
      <c r="I2541" t="str">
        <f>HYPERLINK("bbg://screens/bbls%20DD%20X1Q6LM7Q5I82","BBLS DD X1Q6LM7Q5I82")</f>
        <v>BBLS DD X1Q6LM7Q5I82</v>
      </c>
    </row>
    <row r="2542" spans="1:9" x14ac:dyDescent="0.25">
      <c r="A2542" t="s">
        <v>11833</v>
      </c>
      <c r="B2542" t="s">
        <v>11834</v>
      </c>
      <c r="C2542" t="s">
        <v>430</v>
      </c>
      <c r="D2542" t="s">
        <v>11835</v>
      </c>
      <c r="E2542" t="s">
        <v>11836</v>
      </c>
      <c r="F2542" t="s">
        <v>11837</v>
      </c>
      <c r="G2542" t="s">
        <v>11838</v>
      </c>
      <c r="H2542">
        <v>15514174</v>
      </c>
      <c r="I2542" t="str">
        <f>HYPERLINK("bbg://screens/bbls%20DD%20X1Q6LABP6KO2","BBLS DD X1Q6LABP6KO2")</f>
        <v>BBLS DD X1Q6LABP6KO2</v>
      </c>
    </row>
    <row r="2543" spans="1:9" x14ac:dyDescent="0.25">
      <c r="A2543" t="s">
        <v>11839</v>
      </c>
      <c r="B2543" t="s">
        <v>11840</v>
      </c>
      <c r="C2543" t="s">
        <v>254</v>
      </c>
      <c r="D2543" t="s">
        <v>11841</v>
      </c>
      <c r="F2543" t="s">
        <v>2589</v>
      </c>
      <c r="G2543" t="s">
        <v>11842</v>
      </c>
      <c r="H2543">
        <v>922840</v>
      </c>
      <c r="I2543" t="str">
        <f>HYPERLINK("bbg://screens/bbls%20DD%20X1Q6LM6B3TO2","BBLS DD X1Q6LM6B3TO2")</f>
        <v>BBLS DD X1Q6LM6B3TO2</v>
      </c>
    </row>
    <row r="2544" spans="1:9" x14ac:dyDescent="0.25">
      <c r="A2544" t="s">
        <v>11843</v>
      </c>
      <c r="B2544" t="s">
        <v>11844</v>
      </c>
      <c r="C2544" t="s">
        <v>4139</v>
      </c>
      <c r="D2544" t="s">
        <v>11845</v>
      </c>
      <c r="E2544" t="s">
        <v>11846</v>
      </c>
      <c r="F2544" t="s">
        <v>11847</v>
      </c>
      <c r="G2544" t="s">
        <v>11848</v>
      </c>
      <c r="H2544">
        <v>19547661</v>
      </c>
      <c r="I2544" t="str">
        <f>HYPERLINK("bbg://screens/bbls%20DD%20X1Q6L9RN3G82","BBLS DD X1Q6L9RN3G82")</f>
        <v>BBLS DD X1Q6L9RN3G82</v>
      </c>
    </row>
    <row r="2545" spans="1:9" x14ac:dyDescent="0.25">
      <c r="A2545" t="s">
        <v>11849</v>
      </c>
      <c r="B2545" t="s">
        <v>11844</v>
      </c>
      <c r="C2545" t="s">
        <v>548</v>
      </c>
      <c r="D2545" t="s">
        <v>11850</v>
      </c>
      <c r="E2545" t="s">
        <v>11851</v>
      </c>
      <c r="F2545" t="s">
        <v>11852</v>
      </c>
      <c r="G2545" t="s">
        <v>11853</v>
      </c>
      <c r="H2545">
        <v>100616</v>
      </c>
      <c r="I2545" t="str">
        <f>HYPERLINK("bbg://screens/bbls%20DD%20X1Q6KOJA6U82","BBLS DD X1Q6KOJA6U82")</f>
        <v>BBLS DD X1Q6KOJA6U82</v>
      </c>
    </row>
    <row r="2546" spans="1:9" x14ac:dyDescent="0.25">
      <c r="A2546" t="s">
        <v>11854</v>
      </c>
      <c r="B2546" t="s">
        <v>11855</v>
      </c>
      <c r="C2546" t="s">
        <v>10953</v>
      </c>
      <c r="D2546" t="s">
        <v>11856</v>
      </c>
      <c r="E2546" t="s">
        <v>11857</v>
      </c>
      <c r="F2546" t="s">
        <v>11858</v>
      </c>
      <c r="G2546" t="s">
        <v>11859</v>
      </c>
      <c r="H2546">
        <v>1176494</v>
      </c>
      <c r="I2546" t="str">
        <f>HYPERLINK("bbg://screens/bbls%20DD%20X1Q6KKMBREO2","BBLS DD X1Q6KKMBREO2")</f>
        <v>BBLS DD X1Q6KKMBREO2</v>
      </c>
    </row>
    <row r="2547" spans="1:9" x14ac:dyDescent="0.25">
      <c r="A2547" t="s">
        <v>11860</v>
      </c>
      <c r="B2547" t="s">
        <v>11861</v>
      </c>
      <c r="C2547" t="s">
        <v>479</v>
      </c>
      <c r="D2547" t="s">
        <v>11862</v>
      </c>
      <c r="E2547" t="s">
        <v>11863</v>
      </c>
      <c r="F2547" t="s">
        <v>11864</v>
      </c>
      <c r="G2547" t="s">
        <v>11865</v>
      </c>
      <c r="H2547">
        <v>333169</v>
      </c>
      <c r="I2547" t="str">
        <f>HYPERLINK("bbg://screens/bbls%20DD%20X1Q6KOQG3882","BBLS DD X1Q6KOQG3882")</f>
        <v>BBLS DD X1Q6KOQG3882</v>
      </c>
    </row>
    <row r="2548" spans="1:9" x14ac:dyDescent="0.25">
      <c r="A2548" t="s">
        <v>11866</v>
      </c>
      <c r="B2548" t="s">
        <v>11867</v>
      </c>
      <c r="C2548" t="s">
        <v>2294</v>
      </c>
      <c r="E2548" t="s">
        <v>11868</v>
      </c>
      <c r="F2548" t="s">
        <v>11869</v>
      </c>
      <c r="G2548" t="s">
        <v>11870</v>
      </c>
      <c r="H2548">
        <v>1745611</v>
      </c>
      <c r="I2548" t="str">
        <f>HYPERLINK("bbg://screens/bbls%20DD%20X1OQVL4TEHMM","BBLS DD X1OQVL4TEHMM")</f>
        <v>BBLS DD X1OQVL4TEHMM</v>
      </c>
    </row>
    <row r="2549" spans="1:9" x14ac:dyDescent="0.25">
      <c r="A2549" t="s">
        <v>11871</v>
      </c>
      <c r="B2549" t="s">
        <v>11872</v>
      </c>
      <c r="C2549" t="s">
        <v>89</v>
      </c>
      <c r="D2549" t="s">
        <v>11738</v>
      </c>
      <c r="G2549" t="s">
        <v>11873</v>
      </c>
      <c r="H2549">
        <v>30027580</v>
      </c>
      <c r="I2549" t="str">
        <f>HYPERLINK("bbg://screens/bbls%20DD%20X1Q6KT5GOF82","BBLS DD X1Q6KT5GOF82")</f>
        <v>BBLS DD X1Q6KT5GOF82</v>
      </c>
    </row>
    <row r="2550" spans="1:9" x14ac:dyDescent="0.25">
      <c r="A2550" t="s">
        <v>11874</v>
      </c>
      <c r="B2550" t="s">
        <v>11875</v>
      </c>
      <c r="C2550" t="s">
        <v>1171</v>
      </c>
      <c r="E2550" t="s">
        <v>6849</v>
      </c>
      <c r="F2550" t="s">
        <v>11876</v>
      </c>
      <c r="G2550" t="s">
        <v>11877</v>
      </c>
      <c r="H2550">
        <v>154522</v>
      </c>
      <c r="I2550" t="str">
        <f>HYPERLINK("bbg://screens/bbls%20DD%20X1Q6LM3TBJ82","BBLS DD X1Q6LM3TBJ82")</f>
        <v>BBLS DD X1Q6LM3TBJ82</v>
      </c>
    </row>
    <row r="2551" spans="1:9" x14ac:dyDescent="0.25">
      <c r="A2551" t="s">
        <v>11878</v>
      </c>
      <c r="B2551" t="s">
        <v>11879</v>
      </c>
      <c r="C2551" t="s">
        <v>479</v>
      </c>
      <c r="E2551" t="s">
        <v>11880</v>
      </c>
      <c r="F2551" t="s">
        <v>8140</v>
      </c>
      <c r="G2551" t="s">
        <v>11881</v>
      </c>
      <c r="H2551">
        <v>159394</v>
      </c>
      <c r="I2551" t="str">
        <f>HYPERLINK("bbg://screens/bbls%20DD%20X1Q6KMRI0F82","BBLS DD X1Q6KMRI0F82")</f>
        <v>BBLS DD X1Q6KMRI0F82</v>
      </c>
    </row>
    <row r="2552" spans="1:9" x14ac:dyDescent="0.25">
      <c r="A2552" t="s">
        <v>11882</v>
      </c>
      <c r="B2552" t="s">
        <v>11883</v>
      </c>
      <c r="C2552" t="s">
        <v>899</v>
      </c>
      <c r="D2552" t="s">
        <v>10213</v>
      </c>
      <c r="E2552" t="s">
        <v>11884</v>
      </c>
      <c r="F2552" t="s">
        <v>11885</v>
      </c>
      <c r="G2552" t="s">
        <v>11886</v>
      </c>
      <c r="H2552">
        <v>7356491</v>
      </c>
      <c r="I2552" t="str">
        <f>HYPERLINK("bbg://screens/bbls%20DD%20X1Q6L2CAT682","BBLS DD X1Q6L2CAT682")</f>
        <v>BBLS DD X1Q6L2CAT682</v>
      </c>
    </row>
    <row r="2553" spans="1:9" x14ac:dyDescent="0.25">
      <c r="A2553" t="s">
        <v>11887</v>
      </c>
      <c r="B2553" t="s">
        <v>11888</v>
      </c>
      <c r="C2553" t="s">
        <v>479</v>
      </c>
      <c r="D2553" t="s">
        <v>10984</v>
      </c>
      <c r="E2553" t="s">
        <v>11889</v>
      </c>
      <c r="F2553" t="s">
        <v>11890</v>
      </c>
      <c r="G2553" t="s">
        <v>11891</v>
      </c>
      <c r="H2553">
        <v>143156</v>
      </c>
      <c r="I2553" t="str">
        <f>HYPERLINK("bbg://screens/bbls%20DD%20X1Q6LM2CMSO2","BBLS DD X1Q6LM2CMSO2")</f>
        <v>BBLS DD X1Q6LM2CMSO2</v>
      </c>
    </row>
    <row r="2554" spans="1:9" x14ac:dyDescent="0.25">
      <c r="A2554" t="s">
        <v>11892</v>
      </c>
      <c r="B2554" t="s">
        <v>11893</v>
      </c>
      <c r="C2554" t="s">
        <v>2802</v>
      </c>
      <c r="D2554" t="s">
        <v>8722</v>
      </c>
      <c r="G2554" t="s">
        <v>11894</v>
      </c>
      <c r="H2554">
        <v>28938188</v>
      </c>
      <c r="I2554" t="str">
        <f>HYPERLINK("bbg://screens/bbls%20DD%20X1OQVL4TGTJU","BBLS DD X1OQVL4TGTJU")</f>
        <v>BBLS DD X1OQVL4TGTJU</v>
      </c>
    </row>
    <row r="2555" spans="1:9" x14ac:dyDescent="0.25">
      <c r="A2555" t="s">
        <v>11895</v>
      </c>
      <c r="B2555" t="s">
        <v>11896</v>
      </c>
      <c r="C2555" t="s">
        <v>177</v>
      </c>
      <c r="D2555" t="s">
        <v>11897</v>
      </c>
      <c r="E2555" t="s">
        <v>11898</v>
      </c>
      <c r="F2555" t="s">
        <v>11899</v>
      </c>
      <c r="G2555" t="s">
        <v>11900</v>
      </c>
      <c r="H2555">
        <v>194600</v>
      </c>
      <c r="I2555" t="str">
        <f>HYPERLINK("bbg://screens/bbls%20DD%20X1Q6LM0SU2O2","BBLS DD X1Q6LM0SU2O2")</f>
        <v>BBLS DD X1Q6LM0SU2O2</v>
      </c>
    </row>
    <row r="2556" spans="1:9" x14ac:dyDescent="0.25">
      <c r="A2556" t="s">
        <v>11901</v>
      </c>
      <c r="B2556" t="s">
        <v>11896</v>
      </c>
      <c r="C2556" t="s">
        <v>7654</v>
      </c>
      <c r="E2556" t="s">
        <v>11902</v>
      </c>
      <c r="F2556" t="s">
        <v>11903</v>
      </c>
      <c r="G2556" t="s">
        <v>11904</v>
      </c>
      <c r="H2556">
        <v>938461</v>
      </c>
      <c r="I2556" t="str">
        <f>HYPERLINK("bbg://screens/bbls%20DD%20X1Q6L3QJNE82","BBLS DD X1Q6L3QJNE82")</f>
        <v>BBLS DD X1Q6L3QJNE82</v>
      </c>
    </row>
    <row r="2557" spans="1:9" x14ac:dyDescent="0.25">
      <c r="A2557" t="s">
        <v>11905</v>
      </c>
      <c r="B2557" t="s">
        <v>11906</v>
      </c>
      <c r="C2557" t="s">
        <v>1746</v>
      </c>
      <c r="E2557" t="s">
        <v>11385</v>
      </c>
      <c r="F2557" t="s">
        <v>11907</v>
      </c>
      <c r="G2557" t="s">
        <v>11908</v>
      </c>
      <c r="H2557">
        <v>908466</v>
      </c>
      <c r="I2557" t="str">
        <f>HYPERLINK("bbg://screens/bbls%20DD%20X1Q6L1E8NS82","BBLS DD X1Q6L1E8NS82")</f>
        <v>BBLS DD X1Q6L1E8NS82</v>
      </c>
    </row>
    <row r="2558" spans="1:9" x14ac:dyDescent="0.25">
      <c r="A2558" t="s">
        <v>11909</v>
      </c>
      <c r="B2558" t="s">
        <v>11910</v>
      </c>
      <c r="C2558" t="s">
        <v>479</v>
      </c>
      <c r="D2558" t="s">
        <v>11911</v>
      </c>
      <c r="E2558" t="s">
        <v>2012</v>
      </c>
      <c r="F2558" t="s">
        <v>11912</v>
      </c>
      <c r="G2558" t="s">
        <v>11913</v>
      </c>
      <c r="H2558">
        <v>1421236</v>
      </c>
      <c r="I2558" t="str">
        <f>HYPERLINK("bbg://screens/bbls%20DD%20X1Q6KONP0C82","BBLS DD X1Q6KONP0C82")</f>
        <v>BBLS DD X1Q6KONP0C82</v>
      </c>
    </row>
    <row r="2559" spans="1:9" x14ac:dyDescent="0.25">
      <c r="A2559" t="s">
        <v>11914</v>
      </c>
      <c r="B2559" t="s">
        <v>11915</v>
      </c>
      <c r="C2559" t="s">
        <v>11916</v>
      </c>
      <c r="D2559" t="s">
        <v>11917</v>
      </c>
      <c r="E2559" t="s">
        <v>11918</v>
      </c>
      <c r="F2559" t="s">
        <v>11022</v>
      </c>
      <c r="G2559" t="s">
        <v>11919</v>
      </c>
      <c r="H2559">
        <v>28451253</v>
      </c>
      <c r="I2559" t="str">
        <f>HYPERLINK("bbg://screens/bbls%20DD%20X1OQVL4TGUP9","BBLS DD X1OQVL4TGUP9")</f>
        <v>BBLS DD X1OQVL4TGUP9</v>
      </c>
    </row>
    <row r="2560" spans="1:9" x14ac:dyDescent="0.25">
      <c r="A2560" t="s">
        <v>11920</v>
      </c>
      <c r="B2560" t="s">
        <v>11921</v>
      </c>
      <c r="C2560" t="s">
        <v>124</v>
      </c>
      <c r="E2560" t="s">
        <v>11922</v>
      </c>
      <c r="F2560" t="s">
        <v>11923</v>
      </c>
      <c r="G2560" t="s">
        <v>11924</v>
      </c>
      <c r="H2560">
        <v>233927</v>
      </c>
      <c r="I2560" t="str">
        <f>HYPERLINK("bbg://screens/bbls%20DD%20X1Q6M4RHR982","BBLS DD X1Q6M4RHR982")</f>
        <v>BBLS DD X1Q6M4RHR982</v>
      </c>
    </row>
    <row r="2561" spans="1:9" x14ac:dyDescent="0.25">
      <c r="A2561" t="s">
        <v>11925</v>
      </c>
      <c r="B2561" t="s">
        <v>11926</v>
      </c>
      <c r="C2561" t="s">
        <v>2294</v>
      </c>
      <c r="E2561" t="s">
        <v>11927</v>
      </c>
      <c r="F2561" t="s">
        <v>11928</v>
      </c>
      <c r="G2561" t="s">
        <v>11929</v>
      </c>
      <c r="H2561">
        <v>132931</v>
      </c>
      <c r="I2561" t="str">
        <f>HYPERLINK("bbg://screens/bbls%20DD%20X1Q6LLQ6T782","BBLS DD X1Q6LLQ6T782")</f>
        <v>BBLS DD X1Q6LLQ6T782</v>
      </c>
    </row>
    <row r="2562" spans="1:9" x14ac:dyDescent="0.25">
      <c r="A2562" t="s">
        <v>11930</v>
      </c>
      <c r="B2562" t="s">
        <v>11931</v>
      </c>
      <c r="C2562" t="s">
        <v>221</v>
      </c>
      <c r="D2562" t="s">
        <v>11883</v>
      </c>
      <c r="E2562" t="s">
        <v>11932</v>
      </c>
      <c r="F2562" t="s">
        <v>11933</v>
      </c>
      <c r="G2562" t="s">
        <v>11934</v>
      </c>
      <c r="H2562">
        <v>1414349</v>
      </c>
      <c r="I2562" t="str">
        <f>HYPERLINK("bbg://screens/bbls%20DD%20X1Q6LLQ3EP82","BBLS DD X1Q6LLQ3EP82")</f>
        <v>BBLS DD X1Q6LLQ3EP82</v>
      </c>
    </row>
    <row r="2563" spans="1:9" x14ac:dyDescent="0.25">
      <c r="A2563" t="s">
        <v>11935</v>
      </c>
      <c r="B2563" t="s">
        <v>11936</v>
      </c>
      <c r="C2563" t="s">
        <v>11937</v>
      </c>
      <c r="D2563" t="s">
        <v>11938</v>
      </c>
      <c r="E2563" t="s">
        <v>11939</v>
      </c>
      <c r="F2563" t="s">
        <v>11940</v>
      </c>
      <c r="G2563" t="s">
        <v>11941</v>
      </c>
      <c r="H2563">
        <v>9343719</v>
      </c>
      <c r="I2563" t="str">
        <f>HYPERLINK("bbg://screens/bbls%20DD%20X1Q6LLODJ382","BBLS DD X1Q6LLODJ382")</f>
        <v>BBLS DD X1Q6LLODJ382</v>
      </c>
    </row>
    <row r="2564" spans="1:9" x14ac:dyDescent="0.25">
      <c r="A2564" t="s">
        <v>11942</v>
      </c>
      <c r="B2564" t="s">
        <v>11943</v>
      </c>
      <c r="C2564" t="s">
        <v>1746</v>
      </c>
      <c r="D2564" t="s">
        <v>11353</v>
      </c>
      <c r="E2564" t="s">
        <v>11944</v>
      </c>
      <c r="F2564" t="s">
        <v>11945</v>
      </c>
      <c r="G2564" t="s">
        <v>11946</v>
      </c>
      <c r="H2564">
        <v>101665</v>
      </c>
      <c r="I2564" t="str">
        <f>HYPERLINK("bbg://screens/bbls%20DD%20X1OQVL4TGU09","BBLS DD X1OQVL4TGU09")</f>
        <v>BBLS DD X1OQVL4TGU09</v>
      </c>
    </row>
    <row r="2565" spans="1:9" x14ac:dyDescent="0.25">
      <c r="A2565" t="s">
        <v>11947</v>
      </c>
      <c r="B2565" t="s">
        <v>11948</v>
      </c>
      <c r="C2565" t="s">
        <v>678</v>
      </c>
      <c r="D2565" t="s">
        <v>11949</v>
      </c>
      <c r="E2565" t="s">
        <v>11950</v>
      </c>
      <c r="F2565" t="s">
        <v>11951</v>
      </c>
      <c r="G2565" t="s">
        <v>11952</v>
      </c>
      <c r="H2565">
        <v>7540008</v>
      </c>
      <c r="I2565" t="str">
        <f>HYPERLINK("bbg://screens/bbls%20DD%20X1Q6L7F41L82","BBLS DD X1Q6L7F41L82")</f>
        <v>BBLS DD X1Q6L7F41L82</v>
      </c>
    </row>
    <row r="2566" spans="1:9" x14ac:dyDescent="0.25">
      <c r="A2566" t="s">
        <v>11953</v>
      </c>
      <c r="B2566" t="s">
        <v>11954</v>
      </c>
      <c r="C2566" t="s">
        <v>1233</v>
      </c>
      <c r="D2566" t="s">
        <v>11955</v>
      </c>
      <c r="E2566" t="s">
        <v>11956</v>
      </c>
      <c r="F2566" t="s">
        <v>11956</v>
      </c>
      <c r="G2566" t="s">
        <v>11957</v>
      </c>
      <c r="H2566">
        <v>119096</v>
      </c>
      <c r="I2566" t="str">
        <f>HYPERLINK("bbg://screens/bbls%20DD%20X1Q6LLMAPLO2","BBLS DD X1Q6LLMAPLO2")</f>
        <v>BBLS DD X1Q6LLMAPLO2</v>
      </c>
    </row>
    <row r="2567" spans="1:9" x14ac:dyDescent="0.25">
      <c r="A2567" t="s">
        <v>11958</v>
      </c>
      <c r="B2567" t="s">
        <v>11959</v>
      </c>
      <c r="C2567" t="s">
        <v>479</v>
      </c>
      <c r="D2567" t="s">
        <v>11072</v>
      </c>
      <c r="E2567" t="s">
        <v>11960</v>
      </c>
      <c r="F2567" t="s">
        <v>5203</v>
      </c>
      <c r="G2567" t="s">
        <v>11961</v>
      </c>
      <c r="H2567">
        <v>154442</v>
      </c>
      <c r="I2567" t="str">
        <f>HYPERLINK("bbg://screens/bbls%20DD%20X1Q6LLLSPKO2","BBLS DD X1Q6LLLSPKO2")</f>
        <v>BBLS DD X1Q6LLLSPKO2</v>
      </c>
    </row>
    <row r="2568" spans="1:9" x14ac:dyDescent="0.25">
      <c r="A2568" t="s">
        <v>11962</v>
      </c>
      <c r="B2568" t="s">
        <v>11963</v>
      </c>
      <c r="C2568" t="s">
        <v>2453</v>
      </c>
      <c r="D2568" t="s">
        <v>11964</v>
      </c>
      <c r="E2568" t="s">
        <v>11965</v>
      </c>
      <c r="F2568" t="s">
        <v>41</v>
      </c>
      <c r="G2568" t="s">
        <v>11966</v>
      </c>
      <c r="H2568">
        <v>103901</v>
      </c>
      <c r="I2568" t="str">
        <f>HYPERLINK("bbg://screens/bbls%20DD%20X1Q6LDH0PGO2","BBLS DD X1Q6LDH0PGO2")</f>
        <v>BBLS DD X1Q6LDH0PGO2</v>
      </c>
    </row>
    <row r="2569" spans="1:9" x14ac:dyDescent="0.25">
      <c r="A2569" t="s">
        <v>11967</v>
      </c>
      <c r="B2569" t="s">
        <v>11968</v>
      </c>
      <c r="C2569" t="s">
        <v>813</v>
      </c>
      <c r="E2569" t="s">
        <v>4441</v>
      </c>
      <c r="F2569" t="s">
        <v>2922</v>
      </c>
      <c r="G2569" t="s">
        <v>11969</v>
      </c>
      <c r="H2569">
        <v>17656779</v>
      </c>
      <c r="I2569" t="str">
        <f>HYPERLINK("bbg://screens/bbls%20DD%20X1OQVL4TGTKB","BBLS DD X1OQVL4TGTKB")</f>
        <v>BBLS DD X1OQVL4TGTKB</v>
      </c>
    </row>
    <row r="2570" spans="1:9" x14ac:dyDescent="0.25">
      <c r="A2570" t="s">
        <v>11970</v>
      </c>
      <c r="B2570" t="s">
        <v>11971</v>
      </c>
      <c r="C2570" t="s">
        <v>563</v>
      </c>
      <c r="E2570" t="s">
        <v>1911</v>
      </c>
      <c r="F2570" t="s">
        <v>1752</v>
      </c>
      <c r="G2570" t="s">
        <v>11972</v>
      </c>
      <c r="H2570">
        <v>186478</v>
      </c>
      <c r="I2570" t="str">
        <f>HYPERLINK("bbg://screens/bbls%20DD%20X1Q6KNH6CO82","BBLS DD X1Q6KNH6CO82")</f>
        <v>BBLS DD X1Q6KNH6CO82</v>
      </c>
    </row>
    <row r="2571" spans="1:9" x14ac:dyDescent="0.25">
      <c r="A2571" t="s">
        <v>11973</v>
      </c>
      <c r="B2571" t="s">
        <v>11974</v>
      </c>
      <c r="C2571" t="s">
        <v>11975</v>
      </c>
      <c r="E2571" t="s">
        <v>11976</v>
      </c>
      <c r="F2571" t="s">
        <v>11977</v>
      </c>
      <c r="G2571" t="s">
        <v>11978</v>
      </c>
      <c r="H2571">
        <v>219774</v>
      </c>
      <c r="I2571" t="str">
        <f>HYPERLINK("bbg://screens/bbls%20DD%20X1Q6KSC7P582","BBLS DD X1Q6KSC7P582")</f>
        <v>BBLS DD X1Q6KSC7P582</v>
      </c>
    </row>
    <row r="2572" spans="1:9" x14ac:dyDescent="0.25">
      <c r="A2572" t="s">
        <v>11979</v>
      </c>
      <c r="B2572" t="s">
        <v>11980</v>
      </c>
      <c r="C2572" t="s">
        <v>1773</v>
      </c>
      <c r="D2572" t="s">
        <v>11981</v>
      </c>
      <c r="E2572" t="s">
        <v>11982</v>
      </c>
      <c r="F2572" t="s">
        <v>11983</v>
      </c>
      <c r="G2572" t="s">
        <v>11984</v>
      </c>
      <c r="H2572">
        <v>7888710</v>
      </c>
      <c r="I2572" t="str">
        <f>HYPERLINK("bbg://screens/bbls%20DD%20X1Q6LM2PF682","BBLS DD X1Q6LM2PF682")</f>
        <v>BBLS DD X1Q6LM2PF682</v>
      </c>
    </row>
    <row r="2573" spans="1:9" x14ac:dyDescent="0.25">
      <c r="A2573" t="s">
        <v>11985</v>
      </c>
      <c r="B2573" t="s">
        <v>11986</v>
      </c>
      <c r="C2573" t="s">
        <v>3491</v>
      </c>
      <c r="D2573" t="s">
        <v>11987</v>
      </c>
      <c r="E2573" t="s">
        <v>11988</v>
      </c>
      <c r="F2573" t="s">
        <v>11989</v>
      </c>
      <c r="G2573" t="s">
        <v>11990</v>
      </c>
      <c r="H2573">
        <v>126004</v>
      </c>
      <c r="I2573" t="str">
        <f>HYPERLINK("bbg://screens/bbls%20DD%20X1Q6L3OI8UO2","BBLS DD X1Q6L3OI8UO2")</f>
        <v>BBLS DD X1Q6L3OI8UO2</v>
      </c>
    </row>
    <row r="2574" spans="1:9" x14ac:dyDescent="0.25">
      <c r="A2574" t="s">
        <v>11991</v>
      </c>
      <c r="B2574" t="s">
        <v>11992</v>
      </c>
      <c r="C2574" t="s">
        <v>1325</v>
      </c>
      <c r="D2574" t="s">
        <v>11993</v>
      </c>
      <c r="E2574" t="s">
        <v>11994</v>
      </c>
      <c r="F2574" t="s">
        <v>11995</v>
      </c>
      <c r="G2574" t="s">
        <v>11996</v>
      </c>
      <c r="H2574">
        <v>126179</v>
      </c>
      <c r="I2574" t="str">
        <f>HYPERLINK("bbg://screens/bbls%20DD%20X1Q6L9HH03O2","BBLS DD X1Q6L9HH03O2")</f>
        <v>BBLS DD X1Q6L9HH03O2</v>
      </c>
    </row>
    <row r="2575" spans="1:9" x14ac:dyDescent="0.25">
      <c r="A2575" t="s">
        <v>11997</v>
      </c>
      <c r="B2575" t="s">
        <v>11998</v>
      </c>
      <c r="C2575" t="s">
        <v>1317</v>
      </c>
      <c r="D2575" t="s">
        <v>11999</v>
      </c>
      <c r="E2575" t="s">
        <v>12000</v>
      </c>
      <c r="F2575" t="s">
        <v>12001</v>
      </c>
      <c r="G2575" t="s">
        <v>12002</v>
      </c>
      <c r="H2575">
        <v>1746639</v>
      </c>
      <c r="I2575" t="str">
        <f>HYPERLINK("bbg://screens/bbls%20DD%20X1Q6LH6ARC82","BBLS DD X1Q6LH6ARC82")</f>
        <v>BBLS DD X1Q6LH6ARC82</v>
      </c>
    </row>
    <row r="2576" spans="1:9" x14ac:dyDescent="0.25">
      <c r="A2576" t="s">
        <v>12003</v>
      </c>
      <c r="B2576" t="s">
        <v>11998</v>
      </c>
      <c r="C2576" t="s">
        <v>548</v>
      </c>
      <c r="E2576" t="s">
        <v>12004</v>
      </c>
      <c r="F2576" t="s">
        <v>12005</v>
      </c>
      <c r="G2576" t="s">
        <v>12006</v>
      </c>
      <c r="H2576">
        <v>101407</v>
      </c>
      <c r="I2576" t="str">
        <f>HYPERLINK("bbg://screens/bbls%20DD%20X1Q6LM1U9982","BBLS DD X1Q6LM1U9982")</f>
        <v>BBLS DD X1Q6LM1U9982</v>
      </c>
    </row>
    <row r="2577" spans="1:9" x14ac:dyDescent="0.25">
      <c r="A2577" t="s">
        <v>12007</v>
      </c>
      <c r="B2577" t="s">
        <v>12008</v>
      </c>
      <c r="C2577" t="s">
        <v>233</v>
      </c>
      <c r="D2577" t="s">
        <v>11238</v>
      </c>
      <c r="E2577" t="s">
        <v>12009</v>
      </c>
      <c r="F2577" t="s">
        <v>832</v>
      </c>
      <c r="G2577" t="s">
        <v>12010</v>
      </c>
      <c r="H2577">
        <v>19995433</v>
      </c>
      <c r="I2577" t="str">
        <f>HYPERLINK("bbg://screens/bbls%20DD%20X1Q6KSHDHV82","BBLS DD X1Q6KSHDHV82")</f>
        <v>BBLS DD X1Q6KSHDHV82</v>
      </c>
    </row>
    <row r="2578" spans="1:9" x14ac:dyDescent="0.25">
      <c r="A2578" t="s">
        <v>12011</v>
      </c>
      <c r="B2578" t="s">
        <v>12012</v>
      </c>
      <c r="C2578" t="s">
        <v>4427</v>
      </c>
      <c r="E2578" t="s">
        <v>12013</v>
      </c>
      <c r="F2578" t="s">
        <v>12014</v>
      </c>
      <c r="G2578" t="s">
        <v>12015</v>
      </c>
      <c r="H2578">
        <v>1182122</v>
      </c>
      <c r="I2578" t="str">
        <f>HYPERLINK("bbg://screens/bbls%20DD%20X1Q6LM1J7AO2","BBLS DD X1Q6LM1J7AO2")</f>
        <v>BBLS DD X1Q6LM1J7AO2</v>
      </c>
    </row>
    <row r="2579" spans="1:9" x14ac:dyDescent="0.25">
      <c r="A2579" t="s">
        <v>12016</v>
      </c>
      <c r="B2579" t="s">
        <v>12017</v>
      </c>
      <c r="C2579" t="s">
        <v>1233</v>
      </c>
      <c r="E2579" t="s">
        <v>12018</v>
      </c>
      <c r="F2579" t="s">
        <v>12019</v>
      </c>
      <c r="G2579" t="s">
        <v>12020</v>
      </c>
      <c r="H2579">
        <v>313262</v>
      </c>
      <c r="I2579" t="str">
        <f>HYPERLINK("bbg://screens/bbls%20DD%20X1Q6L3VS9L82","BBLS DD X1Q6L3VS9L82")</f>
        <v>BBLS DD X1Q6L3VS9L82</v>
      </c>
    </row>
    <row r="2580" spans="1:9" x14ac:dyDescent="0.25">
      <c r="A2580" t="s">
        <v>12021</v>
      </c>
      <c r="B2580" t="s">
        <v>12022</v>
      </c>
      <c r="C2580" t="s">
        <v>18</v>
      </c>
      <c r="E2580" t="s">
        <v>12023</v>
      </c>
      <c r="F2580" t="s">
        <v>12024</v>
      </c>
      <c r="G2580" t="s">
        <v>12025</v>
      </c>
      <c r="H2580">
        <v>180652</v>
      </c>
      <c r="I2580" t="str">
        <f>HYPERLINK("bbg://screens/bbls%20DD%20X1Q6LOJGDTO2","BBLS DD X1Q6LOJGDTO2")</f>
        <v>BBLS DD X1Q6LOJGDTO2</v>
      </c>
    </row>
    <row r="2581" spans="1:9" x14ac:dyDescent="0.25">
      <c r="A2581" t="s">
        <v>12026</v>
      </c>
      <c r="B2581" t="s">
        <v>12027</v>
      </c>
      <c r="C2581" t="s">
        <v>709</v>
      </c>
      <c r="D2581" t="s">
        <v>12028</v>
      </c>
      <c r="E2581" t="s">
        <v>12029</v>
      </c>
      <c r="F2581" t="s">
        <v>12030</v>
      </c>
      <c r="G2581" t="s">
        <v>12031</v>
      </c>
      <c r="H2581">
        <v>101911</v>
      </c>
      <c r="I2581" t="str">
        <f>HYPERLINK("bbg://screens/bbls%20DD%20X1Q6LOIHLO82","BBLS DD X1Q6LOIHLO82")</f>
        <v>BBLS DD X1Q6LOIHLO82</v>
      </c>
    </row>
    <row r="2582" spans="1:9" x14ac:dyDescent="0.25">
      <c r="A2582" t="s">
        <v>11685</v>
      </c>
      <c r="B2582" t="s">
        <v>12032</v>
      </c>
      <c r="C2582" t="s">
        <v>11687</v>
      </c>
      <c r="D2582" t="s">
        <v>12033</v>
      </c>
      <c r="E2582" t="s">
        <v>12034</v>
      </c>
      <c r="F2582" t="s">
        <v>12035</v>
      </c>
      <c r="G2582" t="s">
        <v>11690</v>
      </c>
      <c r="H2582">
        <v>100053</v>
      </c>
      <c r="I2582" t="str">
        <f>HYPERLINK("bbg://screens/bbls%20DD%20X1OQVL4TKG5F","BBLS DD X1OQVL4TKG5F")</f>
        <v>BBLS DD X1OQVL4TKG5F</v>
      </c>
    </row>
    <row r="2583" spans="1:9" x14ac:dyDescent="0.25">
      <c r="A2583" t="s">
        <v>12036</v>
      </c>
      <c r="B2583" t="s">
        <v>12037</v>
      </c>
      <c r="C2583" t="s">
        <v>5489</v>
      </c>
      <c r="D2583" t="s">
        <v>11883</v>
      </c>
      <c r="E2583" t="s">
        <v>1302</v>
      </c>
      <c r="F2583" t="s">
        <v>9996</v>
      </c>
      <c r="G2583" t="s">
        <v>12038</v>
      </c>
      <c r="H2583">
        <v>171069</v>
      </c>
      <c r="I2583" t="str">
        <f>HYPERLINK("bbg://screens/bbls%20DD%20X1Q6LOI1IK82","BBLS DD X1Q6LOI1IK82")</f>
        <v>BBLS DD X1Q6LOI1IK82</v>
      </c>
    </row>
    <row r="2584" spans="1:9" x14ac:dyDescent="0.25">
      <c r="A2584" t="s">
        <v>12039</v>
      </c>
      <c r="B2584" t="s">
        <v>12040</v>
      </c>
      <c r="C2584" t="s">
        <v>11281</v>
      </c>
      <c r="E2584" t="s">
        <v>12041</v>
      </c>
      <c r="F2584" t="s">
        <v>7665</v>
      </c>
      <c r="G2584" t="s">
        <v>12042</v>
      </c>
      <c r="H2584">
        <v>129723</v>
      </c>
      <c r="I2584" t="str">
        <f>HYPERLINK("bbg://screens/bbls%20DD%20X1Q6LOHVTRO2","BBLS DD X1Q6LOHVTRO2")</f>
        <v>BBLS DD X1Q6LOHVTRO2</v>
      </c>
    </row>
    <row r="2585" spans="1:9" x14ac:dyDescent="0.25">
      <c r="A2585" t="s">
        <v>12043</v>
      </c>
      <c r="B2585" t="s">
        <v>12044</v>
      </c>
      <c r="C2585" t="s">
        <v>3742</v>
      </c>
      <c r="D2585" t="s">
        <v>11757</v>
      </c>
      <c r="E2585" t="s">
        <v>12045</v>
      </c>
      <c r="F2585" t="s">
        <v>12046</v>
      </c>
      <c r="G2585" t="s">
        <v>12047</v>
      </c>
      <c r="H2585">
        <v>1741012</v>
      </c>
      <c r="I2585" t="str">
        <f>HYPERLINK("bbg://screens/bbls%20DD%20X1OQVL4TKG7A","BBLS DD X1OQVL4TKG7A")</f>
        <v>BBLS DD X1OQVL4TKG7A</v>
      </c>
    </row>
    <row r="2586" spans="1:9" x14ac:dyDescent="0.25">
      <c r="A2586" t="s">
        <v>12048</v>
      </c>
      <c r="B2586" t="s">
        <v>12049</v>
      </c>
      <c r="C2586" t="s">
        <v>379</v>
      </c>
      <c r="D2586" t="s">
        <v>11704</v>
      </c>
      <c r="E2586" t="s">
        <v>12050</v>
      </c>
      <c r="F2586" t="s">
        <v>12051</v>
      </c>
      <c r="G2586" t="s">
        <v>12052</v>
      </c>
      <c r="H2586">
        <v>8094887</v>
      </c>
      <c r="I2586" t="str">
        <f>HYPERLINK("bbg://screens/bbls%20DD%20X1Q6KSS7DF82","BBLS DD X1Q6KSS7DF82")</f>
        <v>BBLS DD X1Q6KSS7DF82</v>
      </c>
    </row>
    <row r="2587" spans="1:9" x14ac:dyDescent="0.25">
      <c r="A2587" t="s">
        <v>12053</v>
      </c>
      <c r="B2587" t="s">
        <v>12054</v>
      </c>
      <c r="C2587" t="s">
        <v>164</v>
      </c>
      <c r="E2587" t="s">
        <v>12055</v>
      </c>
      <c r="F2587" t="s">
        <v>12056</v>
      </c>
      <c r="G2587" t="s">
        <v>12057</v>
      </c>
      <c r="H2587">
        <v>106741</v>
      </c>
      <c r="I2587" t="str">
        <f>HYPERLINK("bbg://screens/bbls%20DD%20X1Q6LOGAH6O2","BBLS DD X1Q6LOGAH6O2")</f>
        <v>BBLS DD X1Q6LOGAH6O2</v>
      </c>
    </row>
    <row r="2588" spans="1:9" x14ac:dyDescent="0.25">
      <c r="A2588" t="s">
        <v>12058</v>
      </c>
      <c r="B2588" t="s">
        <v>12059</v>
      </c>
      <c r="C2588" t="s">
        <v>1041</v>
      </c>
      <c r="D2588" t="s">
        <v>12060</v>
      </c>
      <c r="E2588" t="s">
        <v>12061</v>
      </c>
      <c r="F2588" t="s">
        <v>12062</v>
      </c>
      <c r="G2588" t="s">
        <v>12063</v>
      </c>
      <c r="H2588">
        <v>119070</v>
      </c>
      <c r="I2588" t="str">
        <f>HYPERLINK("bbg://screens/bbls%20DD%20X1Q6L9AN00O2","BBLS DD X1Q6L9AN00O2")</f>
        <v>BBLS DD X1Q6L9AN00O2</v>
      </c>
    </row>
    <row r="2589" spans="1:9" x14ac:dyDescent="0.25">
      <c r="A2589" t="s">
        <v>12064</v>
      </c>
      <c r="B2589" t="s">
        <v>12065</v>
      </c>
      <c r="C2589" t="s">
        <v>1605</v>
      </c>
      <c r="D2589" t="s">
        <v>12066</v>
      </c>
      <c r="E2589" t="s">
        <v>12067</v>
      </c>
      <c r="F2589" t="s">
        <v>12068</v>
      </c>
      <c r="G2589" t="s">
        <v>12069</v>
      </c>
      <c r="H2589">
        <v>20345563</v>
      </c>
      <c r="I2589" t="str">
        <f>HYPERLINK("bbg://screens/bbls%20DD%20X1Q6KNMREH82","BBLS DD X1Q6KNMREH82")</f>
        <v>BBLS DD X1Q6KNMREH82</v>
      </c>
    </row>
    <row r="2590" spans="1:9" x14ac:dyDescent="0.25">
      <c r="A2590" t="s">
        <v>12070</v>
      </c>
      <c r="B2590" t="s">
        <v>12071</v>
      </c>
      <c r="C2590" t="s">
        <v>1583</v>
      </c>
      <c r="D2590" t="s">
        <v>12072</v>
      </c>
      <c r="E2590" t="s">
        <v>12073</v>
      </c>
      <c r="F2590" t="s">
        <v>12074</v>
      </c>
      <c r="G2590" t="s">
        <v>12075</v>
      </c>
      <c r="H2590">
        <v>20117125</v>
      </c>
      <c r="I2590" t="str">
        <f>HYPERLINK("bbg://screens/bbls%20DD%20X1Q6M1EN8382","BBLS DD X1Q6M1EN8382")</f>
        <v>BBLS DD X1Q6M1EN8382</v>
      </c>
    </row>
    <row r="2591" spans="1:9" x14ac:dyDescent="0.25">
      <c r="A2591" t="s">
        <v>12076</v>
      </c>
      <c r="B2591" t="s">
        <v>12077</v>
      </c>
      <c r="C2591" t="s">
        <v>12078</v>
      </c>
      <c r="D2591" t="s">
        <v>11731</v>
      </c>
      <c r="E2591" t="s">
        <v>12079</v>
      </c>
      <c r="F2591" t="s">
        <v>12080</v>
      </c>
      <c r="G2591" t="s">
        <v>12081</v>
      </c>
      <c r="H2591">
        <v>100765</v>
      </c>
      <c r="I2591" t="str">
        <f>HYPERLINK("bbg://screens/bbls%20DD%20X1OQVL4TKGAE","BBLS DD X1OQVL4TKGAE")</f>
        <v>BBLS DD X1OQVL4TKGAE</v>
      </c>
    </row>
    <row r="2592" spans="1:9" x14ac:dyDescent="0.25">
      <c r="A2592" t="s">
        <v>12082</v>
      </c>
      <c r="B2592" t="s">
        <v>12083</v>
      </c>
      <c r="C2592" t="s">
        <v>1233</v>
      </c>
      <c r="E2592" t="s">
        <v>12084</v>
      </c>
      <c r="F2592" t="s">
        <v>12085</v>
      </c>
      <c r="G2592" t="s">
        <v>12086</v>
      </c>
      <c r="H2592">
        <v>132397</v>
      </c>
      <c r="I2592" t="str">
        <f>HYPERLINK("bbg://screens/bbls%20DD%20X1OQVL4TM84S","BBLS DD X1OQVL4TM84S")</f>
        <v>BBLS DD X1OQVL4TM84S</v>
      </c>
    </row>
    <row r="2593" spans="1:9" x14ac:dyDescent="0.25">
      <c r="A2593" t="s">
        <v>12087</v>
      </c>
      <c r="B2593" t="s">
        <v>12088</v>
      </c>
      <c r="C2593" t="s">
        <v>2294</v>
      </c>
      <c r="D2593" t="s">
        <v>12089</v>
      </c>
      <c r="E2593" t="s">
        <v>12090</v>
      </c>
      <c r="F2593" t="s">
        <v>1911</v>
      </c>
      <c r="G2593" t="s">
        <v>12091</v>
      </c>
      <c r="H2593">
        <v>1175159</v>
      </c>
      <c r="I2593" t="str">
        <f>HYPERLINK("bbg://screens/bbls%20DD%20X1Q6LOEQ1F82","BBLS DD X1Q6LOEQ1F82")</f>
        <v>BBLS DD X1Q6LOEQ1F82</v>
      </c>
    </row>
    <row r="2594" spans="1:9" x14ac:dyDescent="0.25">
      <c r="A2594" t="s">
        <v>10212</v>
      </c>
      <c r="B2594" t="s">
        <v>12092</v>
      </c>
      <c r="C2594" t="s">
        <v>479</v>
      </c>
      <c r="D2594" t="s">
        <v>11803</v>
      </c>
      <c r="E2594" t="s">
        <v>12093</v>
      </c>
      <c r="F2594" t="s">
        <v>12094</v>
      </c>
      <c r="G2594" t="s">
        <v>12095</v>
      </c>
      <c r="H2594">
        <v>104709</v>
      </c>
      <c r="I2594" t="str">
        <f>HYPERLINK("bbg://screens/bbls%20DD%20X1Q6L0DDE7O2","BBLS DD X1Q6L0DDE7O2")</f>
        <v>BBLS DD X1Q6L0DDE7O2</v>
      </c>
    </row>
    <row r="2595" spans="1:9" x14ac:dyDescent="0.25">
      <c r="A2595" t="s">
        <v>12096</v>
      </c>
      <c r="B2595" t="s">
        <v>12097</v>
      </c>
      <c r="C2595" t="s">
        <v>511</v>
      </c>
      <c r="E2595" t="s">
        <v>10017</v>
      </c>
      <c r="F2595" t="s">
        <v>12098</v>
      </c>
      <c r="G2595" t="s">
        <v>12099</v>
      </c>
      <c r="H2595">
        <v>1756118</v>
      </c>
      <c r="I2595" t="str">
        <f>HYPERLINK("bbg://screens/bbls%20DD%20X1OQVL4TM85D","BBLS DD X1OQVL4TM85D")</f>
        <v>BBLS DD X1OQVL4TM85D</v>
      </c>
    </row>
    <row r="2596" spans="1:9" x14ac:dyDescent="0.25">
      <c r="A2596" t="s">
        <v>7073</v>
      </c>
      <c r="B2596" t="s">
        <v>12100</v>
      </c>
      <c r="C2596" t="s">
        <v>124</v>
      </c>
      <c r="D2596" t="s">
        <v>9584</v>
      </c>
      <c r="E2596" t="s">
        <v>11890</v>
      </c>
      <c r="F2596" t="s">
        <v>2012</v>
      </c>
      <c r="G2596" t="s">
        <v>7077</v>
      </c>
      <c r="H2596">
        <v>100796</v>
      </c>
      <c r="I2596" t="str">
        <f>HYPERLINK("bbg://screens/bbls%20DD%20X1Q6LODSKJ82","BBLS DD X1Q6LODSKJ82")</f>
        <v>BBLS DD X1Q6LODSKJ82</v>
      </c>
    </row>
    <row r="2597" spans="1:9" x14ac:dyDescent="0.25">
      <c r="A2597" t="s">
        <v>11186</v>
      </c>
      <c r="B2597" t="s">
        <v>12101</v>
      </c>
      <c r="C2597" t="s">
        <v>636</v>
      </c>
      <c r="D2597" t="s">
        <v>12102</v>
      </c>
      <c r="E2597" t="s">
        <v>12103</v>
      </c>
      <c r="F2597" t="s">
        <v>12104</v>
      </c>
      <c r="G2597" t="s">
        <v>12105</v>
      </c>
      <c r="H2597">
        <v>148290</v>
      </c>
      <c r="I2597" t="str">
        <f>HYPERLINK("bbg://screens/bbls%20DD%20X1Q6LA8KNQ82","BBLS DD X1Q6LA8KNQ82")</f>
        <v>BBLS DD X1Q6LA8KNQ82</v>
      </c>
    </row>
    <row r="2598" spans="1:9" x14ac:dyDescent="0.25">
      <c r="A2598" t="s">
        <v>12106</v>
      </c>
      <c r="B2598" t="s">
        <v>12107</v>
      </c>
      <c r="C2598" t="s">
        <v>1041</v>
      </c>
      <c r="D2598" t="s">
        <v>12108</v>
      </c>
      <c r="E2598" t="s">
        <v>12109</v>
      </c>
      <c r="F2598" t="s">
        <v>12110</v>
      </c>
      <c r="G2598" t="s">
        <v>12111</v>
      </c>
      <c r="H2598">
        <v>8073762</v>
      </c>
      <c r="I2598" t="str">
        <f>HYPERLINK("bbg://screens/bbls%20DD%20X1Q6LLJCH082","BBLS DD X1Q6LLJCH082")</f>
        <v>BBLS DD X1Q6LLJCH082</v>
      </c>
    </row>
    <row r="2599" spans="1:9" x14ac:dyDescent="0.25">
      <c r="A2599" t="s">
        <v>12112</v>
      </c>
      <c r="B2599" t="s">
        <v>12107</v>
      </c>
      <c r="C2599" t="s">
        <v>1041</v>
      </c>
      <c r="D2599" t="s">
        <v>12108</v>
      </c>
      <c r="E2599" t="s">
        <v>12113</v>
      </c>
      <c r="F2599" t="s">
        <v>12114</v>
      </c>
      <c r="G2599" t="s">
        <v>12115</v>
      </c>
      <c r="H2599">
        <v>182125</v>
      </c>
      <c r="I2599" t="str">
        <f>HYPERLINK("bbg://screens/bbls%20DD%20X1Q6LLJCH082","BBLS DD X1Q6LLJCH082")</f>
        <v>BBLS DD X1Q6LLJCH082</v>
      </c>
    </row>
    <row r="2600" spans="1:9" x14ac:dyDescent="0.25">
      <c r="A2600" t="s">
        <v>12116</v>
      </c>
      <c r="B2600" t="s">
        <v>12117</v>
      </c>
      <c r="C2600" t="s">
        <v>5489</v>
      </c>
      <c r="D2600" t="s">
        <v>12118</v>
      </c>
      <c r="E2600" t="s">
        <v>12119</v>
      </c>
      <c r="F2600" t="s">
        <v>12120</v>
      </c>
      <c r="G2600" t="s">
        <v>12121</v>
      </c>
      <c r="H2600">
        <v>1174144</v>
      </c>
      <c r="I2600" t="str">
        <f>HYPERLINK("bbg://screens/bbls%20DD%20X1OQVL4TKF78","BBLS DD X1OQVL4TKF78")</f>
        <v>BBLS DD X1OQVL4TKF78</v>
      </c>
    </row>
    <row r="2601" spans="1:9" x14ac:dyDescent="0.25">
      <c r="A2601" t="s">
        <v>12122</v>
      </c>
      <c r="B2601" t="s">
        <v>12123</v>
      </c>
      <c r="C2601" t="s">
        <v>177</v>
      </c>
      <c r="D2601" t="s">
        <v>6063</v>
      </c>
      <c r="E2601" t="s">
        <v>12124</v>
      </c>
      <c r="F2601" t="s">
        <v>12125</v>
      </c>
      <c r="G2601" t="s">
        <v>12126</v>
      </c>
      <c r="H2601">
        <v>9191106</v>
      </c>
      <c r="I2601" t="str">
        <f>HYPERLINK("bbg://screens/bbls%20DD%20X1Q6LOCOAKO2","BBLS DD X1Q6LOCOAKO2")</f>
        <v>BBLS DD X1Q6LOCOAKO2</v>
      </c>
    </row>
    <row r="2602" spans="1:9" x14ac:dyDescent="0.25">
      <c r="A2602" t="s">
        <v>12127</v>
      </c>
      <c r="B2602" t="s">
        <v>12128</v>
      </c>
      <c r="C2602" t="s">
        <v>448</v>
      </c>
      <c r="D2602" t="s">
        <v>12129</v>
      </c>
      <c r="E2602" t="s">
        <v>12130</v>
      </c>
      <c r="F2602" t="s">
        <v>12131</v>
      </c>
      <c r="G2602" t="s">
        <v>12132</v>
      </c>
      <c r="H2602">
        <v>28957210</v>
      </c>
      <c r="I2602" t="str">
        <f>HYPERLINK("bbg://screens/bbls%20DD%20X1OQVL4TKGF3","BBLS DD X1OQVL4TKGF3")</f>
        <v>BBLS DD X1OQVL4TKGF3</v>
      </c>
    </row>
    <row r="2603" spans="1:9" x14ac:dyDescent="0.25">
      <c r="A2603" t="s">
        <v>12133</v>
      </c>
      <c r="B2603" t="s">
        <v>12134</v>
      </c>
      <c r="C2603" t="s">
        <v>8937</v>
      </c>
      <c r="G2603" t="s">
        <v>12135</v>
      </c>
      <c r="H2603">
        <v>305459</v>
      </c>
      <c r="I2603" t="str">
        <f>HYPERLINK("bbg://screens/bbls%20DD%20X1Q6LOBLNJ82","BBLS DD X1Q6LOBLNJ82")</f>
        <v>BBLS DD X1Q6LOBLNJ82</v>
      </c>
    </row>
    <row r="2604" spans="1:9" x14ac:dyDescent="0.25">
      <c r="A2604" t="s">
        <v>12136</v>
      </c>
      <c r="B2604" t="s">
        <v>12137</v>
      </c>
      <c r="C2604" t="s">
        <v>9672</v>
      </c>
      <c r="E2604" t="s">
        <v>12138</v>
      </c>
      <c r="F2604" t="s">
        <v>12139</v>
      </c>
      <c r="G2604" t="s">
        <v>12140</v>
      </c>
      <c r="H2604">
        <v>870401</v>
      </c>
      <c r="I2604" t="str">
        <f>HYPERLINK("bbg://screens/bbls%20DD%20X1OQVL4TKF5L","BBLS DD X1OQVL4TKF5L")</f>
        <v>BBLS DD X1OQVL4TKF5L</v>
      </c>
    </row>
    <row r="2605" spans="1:9" x14ac:dyDescent="0.25">
      <c r="A2605" t="s">
        <v>12141</v>
      </c>
      <c r="B2605" t="s">
        <v>12142</v>
      </c>
      <c r="C2605" t="s">
        <v>12143</v>
      </c>
      <c r="E2605" t="s">
        <v>12144</v>
      </c>
      <c r="F2605" t="s">
        <v>12145</v>
      </c>
      <c r="G2605" t="s">
        <v>12146</v>
      </c>
      <c r="H2605">
        <v>143218</v>
      </c>
      <c r="I2605" t="str">
        <f>HYPERLINK("bbg://screens/bbls%20DD%20X1Q6LHDDSG82","BBLS DD X1Q6LHDDSG82")</f>
        <v>BBLS DD X1Q6LHDDSG82</v>
      </c>
    </row>
    <row r="2606" spans="1:9" x14ac:dyDescent="0.25">
      <c r="A2606" t="s">
        <v>9278</v>
      </c>
      <c r="B2606" t="s">
        <v>12147</v>
      </c>
      <c r="C2606" t="s">
        <v>4898</v>
      </c>
      <c r="D2606" t="s">
        <v>12148</v>
      </c>
      <c r="E2606" t="s">
        <v>12149</v>
      </c>
      <c r="F2606" t="s">
        <v>12150</v>
      </c>
      <c r="G2606" t="s">
        <v>9281</v>
      </c>
      <c r="H2606">
        <v>7329079</v>
      </c>
      <c r="I2606" t="str">
        <f>HYPERLINK("bbg://screens/bbls%20DD%20X1Q6LO9EKL82","BBLS DD X1Q6LO9EKL82")</f>
        <v>BBLS DD X1Q6LO9EKL82</v>
      </c>
    </row>
    <row r="2607" spans="1:9" x14ac:dyDescent="0.25">
      <c r="A2607" t="s">
        <v>12151</v>
      </c>
      <c r="B2607" t="s">
        <v>12152</v>
      </c>
      <c r="C2607" t="s">
        <v>2395</v>
      </c>
      <c r="E2607" t="s">
        <v>12153</v>
      </c>
      <c r="F2607" t="s">
        <v>12154</v>
      </c>
      <c r="G2607" t="s">
        <v>12155</v>
      </c>
      <c r="H2607">
        <v>907973</v>
      </c>
      <c r="I2607" t="str">
        <f>HYPERLINK("bbg://screens/bbls%20DD%20X1Q6KNCMAN82","BBLS DD X1Q6KNCMAN82")</f>
        <v>BBLS DD X1Q6KNCMAN82</v>
      </c>
    </row>
    <row r="2608" spans="1:9" x14ac:dyDescent="0.25">
      <c r="A2608" t="s">
        <v>12156</v>
      </c>
      <c r="B2608" t="s">
        <v>12157</v>
      </c>
      <c r="C2608" t="s">
        <v>7052</v>
      </c>
      <c r="D2608" t="s">
        <v>11389</v>
      </c>
      <c r="E2608" t="s">
        <v>12158</v>
      </c>
      <c r="F2608" t="s">
        <v>12159</v>
      </c>
      <c r="G2608" t="s">
        <v>12160</v>
      </c>
      <c r="H2608">
        <v>19978749</v>
      </c>
      <c r="I2608" t="str">
        <f>HYPERLINK("bbg://screens/bbls%20DD%20X1Q6L54UBNO2","BBLS DD X1Q6L54UBNO2")</f>
        <v>BBLS DD X1Q6L54UBNO2</v>
      </c>
    </row>
    <row r="2609" spans="1:9" x14ac:dyDescent="0.25">
      <c r="A2609" t="s">
        <v>12161</v>
      </c>
      <c r="B2609" t="s">
        <v>12162</v>
      </c>
      <c r="C2609" t="s">
        <v>6224</v>
      </c>
      <c r="E2609" t="s">
        <v>12163</v>
      </c>
      <c r="F2609" t="s">
        <v>12164</v>
      </c>
      <c r="G2609" t="s">
        <v>12165</v>
      </c>
      <c r="H2609">
        <v>100210</v>
      </c>
      <c r="I2609" t="str">
        <f>HYPERLINK("bbg://screens/bbls%20DD%20X1Q6KNK415O2","BBLS DD X1Q6KNK415O2")</f>
        <v>BBLS DD X1Q6KNK415O2</v>
      </c>
    </row>
    <row r="2610" spans="1:9" x14ac:dyDescent="0.25">
      <c r="A2610" t="s">
        <v>12166</v>
      </c>
      <c r="B2610" t="s">
        <v>12167</v>
      </c>
      <c r="C2610" t="s">
        <v>2576</v>
      </c>
      <c r="D2610" t="s">
        <v>7951</v>
      </c>
      <c r="E2610" t="s">
        <v>12168</v>
      </c>
      <c r="F2610" t="s">
        <v>12169</v>
      </c>
      <c r="G2610" t="s">
        <v>12170</v>
      </c>
      <c r="H2610">
        <v>116752</v>
      </c>
      <c r="I2610" t="str">
        <f>HYPERLINK("bbg://screens/bbls%20DD%20X1Q6LO7NNJ82","BBLS DD X1Q6LO7NNJ82")</f>
        <v>BBLS DD X1Q6LO7NNJ82</v>
      </c>
    </row>
    <row r="2611" spans="1:9" x14ac:dyDescent="0.25">
      <c r="A2611" t="s">
        <v>12171</v>
      </c>
      <c r="B2611" t="s">
        <v>12172</v>
      </c>
      <c r="C2611" t="s">
        <v>12173</v>
      </c>
      <c r="D2611" t="s">
        <v>12174</v>
      </c>
      <c r="E2611" t="s">
        <v>12175</v>
      </c>
      <c r="F2611" t="s">
        <v>12176</v>
      </c>
      <c r="G2611" t="s">
        <v>12177</v>
      </c>
      <c r="H2611">
        <v>358158</v>
      </c>
      <c r="I2611" t="str">
        <f>HYPERLINK("bbg://screens/bbls%20DD%20X1Q6KN06FH82","BBLS DD X1Q6KN06FH82")</f>
        <v>BBLS DD X1Q6KN06FH82</v>
      </c>
    </row>
    <row r="2612" spans="1:9" x14ac:dyDescent="0.25">
      <c r="A2612" t="s">
        <v>12178</v>
      </c>
      <c r="B2612" t="s">
        <v>12179</v>
      </c>
      <c r="C2612" t="s">
        <v>430</v>
      </c>
      <c r="D2612" t="s">
        <v>12180</v>
      </c>
      <c r="E2612" t="s">
        <v>7065</v>
      </c>
      <c r="F2612" t="s">
        <v>12181</v>
      </c>
      <c r="G2612" t="s">
        <v>12182</v>
      </c>
      <c r="H2612">
        <v>940931</v>
      </c>
      <c r="I2612" t="str">
        <f>HYPERLINK("bbg://screens/bbls%20DD%20X1Q6LO6S4482","BBLS DD X1Q6LO6S4482")</f>
        <v>BBLS DD X1Q6LO6S4482</v>
      </c>
    </row>
    <row r="2613" spans="1:9" x14ac:dyDescent="0.25">
      <c r="A2613" t="s">
        <v>12183</v>
      </c>
      <c r="B2613" t="s">
        <v>12184</v>
      </c>
      <c r="C2613" t="s">
        <v>15</v>
      </c>
      <c r="D2613" t="s">
        <v>12185</v>
      </c>
      <c r="E2613" t="s">
        <v>12186</v>
      </c>
      <c r="F2613" t="s">
        <v>12187</v>
      </c>
      <c r="G2613" t="s">
        <v>12188</v>
      </c>
      <c r="H2613">
        <v>36226529</v>
      </c>
      <c r="I2613" t="str">
        <f>HYPERLINK("bbg://screens/bbls%20DD%20X1Q6LO6NQG82","BBLS DD X1Q6LO6NQG82")</f>
        <v>BBLS DD X1Q6LO6NQG82</v>
      </c>
    </row>
    <row r="2614" spans="1:9" x14ac:dyDescent="0.25">
      <c r="A2614" t="s">
        <v>12189</v>
      </c>
      <c r="B2614" t="s">
        <v>12190</v>
      </c>
      <c r="C2614" t="s">
        <v>511</v>
      </c>
      <c r="E2614" t="s">
        <v>12191</v>
      </c>
      <c r="F2614" t="s">
        <v>12192</v>
      </c>
      <c r="G2614" t="s">
        <v>12193</v>
      </c>
      <c r="H2614">
        <v>1746885</v>
      </c>
      <c r="I2614" t="str">
        <f>HYPERLINK("bbg://screens/bbls%20DD%20X1Q6KKLSOGO2","BBLS DD X1Q6KKLSOGO2")</f>
        <v>BBLS DD X1Q6KKLSOGO2</v>
      </c>
    </row>
    <row r="2615" spans="1:9" x14ac:dyDescent="0.25">
      <c r="A2615" t="s">
        <v>12194</v>
      </c>
      <c r="B2615" t="s">
        <v>12195</v>
      </c>
      <c r="C2615" t="s">
        <v>414</v>
      </c>
      <c r="D2615" t="s">
        <v>12196</v>
      </c>
      <c r="E2615" t="s">
        <v>12197</v>
      </c>
      <c r="F2615" t="s">
        <v>12198</v>
      </c>
      <c r="G2615" t="s">
        <v>12199</v>
      </c>
      <c r="H2615">
        <v>196764</v>
      </c>
      <c r="I2615" t="str">
        <f>HYPERLINK("bbg://screens/bbls%20DD%20X1Q6LO6F8M82","BBLS DD X1Q6LO6F8M82")</f>
        <v>BBLS DD X1Q6LO6F8M82</v>
      </c>
    </row>
    <row r="2616" spans="1:9" x14ac:dyDescent="0.25">
      <c r="A2616" t="s">
        <v>12200</v>
      </c>
      <c r="B2616" t="s">
        <v>12201</v>
      </c>
      <c r="C2616" t="s">
        <v>473</v>
      </c>
      <c r="D2616" t="s">
        <v>12202</v>
      </c>
      <c r="E2616" t="s">
        <v>4407</v>
      </c>
      <c r="F2616" t="s">
        <v>12203</v>
      </c>
      <c r="G2616" t="s">
        <v>12204</v>
      </c>
      <c r="H2616">
        <v>7255102</v>
      </c>
      <c r="I2616" t="str">
        <f>HYPERLINK("bbg://screens/bbls%20DD%20X1Q6L2PKGB82","BBLS DD X1Q6L2PKGB82")</f>
        <v>BBLS DD X1Q6L2PKGB82</v>
      </c>
    </row>
    <row r="2617" spans="1:9" x14ac:dyDescent="0.25">
      <c r="A2617" t="s">
        <v>12205</v>
      </c>
      <c r="B2617" t="s">
        <v>12201</v>
      </c>
      <c r="C2617" t="s">
        <v>313</v>
      </c>
      <c r="D2617" t="s">
        <v>12202</v>
      </c>
      <c r="E2617" t="s">
        <v>12206</v>
      </c>
      <c r="F2617" t="s">
        <v>12207</v>
      </c>
      <c r="G2617" t="s">
        <v>12208</v>
      </c>
      <c r="H2617">
        <v>8962277</v>
      </c>
      <c r="I2617" t="str">
        <f>HYPERLINK("bbg://screens/bbls%20DD%20X1Q6L2PKGB82","BBLS DD X1Q6L2PKGB82")</f>
        <v>BBLS DD X1Q6L2PKGB82</v>
      </c>
    </row>
    <row r="2618" spans="1:9" x14ac:dyDescent="0.25">
      <c r="A2618" t="s">
        <v>12209</v>
      </c>
      <c r="B2618" t="s">
        <v>12210</v>
      </c>
      <c r="C2618" t="s">
        <v>2294</v>
      </c>
      <c r="D2618" t="s">
        <v>12211</v>
      </c>
      <c r="E2618" t="s">
        <v>12212</v>
      </c>
      <c r="F2618" t="s">
        <v>4095</v>
      </c>
      <c r="G2618" t="s">
        <v>12213</v>
      </c>
      <c r="H2618">
        <v>302476</v>
      </c>
      <c r="I2618" t="str">
        <f>HYPERLINK("bbg://screens/bbls%20DD%20X1Q6KKKM8H82","BBLS DD X1Q6KKKM8H82")</f>
        <v>BBLS DD X1Q6KKKM8H82</v>
      </c>
    </row>
    <row r="2619" spans="1:9" x14ac:dyDescent="0.25">
      <c r="A2619" t="s">
        <v>12214</v>
      </c>
      <c r="B2619" t="s">
        <v>12215</v>
      </c>
      <c r="C2619" t="s">
        <v>12216</v>
      </c>
      <c r="D2619" t="s">
        <v>12217</v>
      </c>
      <c r="E2619" t="s">
        <v>12218</v>
      </c>
      <c r="F2619" t="s">
        <v>12219</v>
      </c>
      <c r="G2619" t="s">
        <v>12220</v>
      </c>
      <c r="H2619">
        <v>836928</v>
      </c>
      <c r="I2619" t="str">
        <f>HYPERLINK("bbg://screens/bbls%20DD%20X1Q6LEH21D82","BBLS DD X1Q6LEH21D82")</f>
        <v>BBLS DD X1Q6LEH21D82</v>
      </c>
    </row>
    <row r="2620" spans="1:9" x14ac:dyDescent="0.25">
      <c r="A2620" t="s">
        <v>12221</v>
      </c>
      <c r="B2620" t="s">
        <v>12222</v>
      </c>
      <c r="C2620" t="s">
        <v>1583</v>
      </c>
      <c r="D2620" t="s">
        <v>12223</v>
      </c>
      <c r="E2620" t="s">
        <v>12224</v>
      </c>
      <c r="F2620" t="s">
        <v>12225</v>
      </c>
      <c r="G2620" t="s">
        <v>12226</v>
      </c>
      <c r="H2620">
        <v>883397</v>
      </c>
      <c r="I2620" t="str">
        <f>HYPERLINK("bbg://screens/bbls%20DD%20X1Q6KSI7LUO2","BBLS DD X1Q6KSI7LUO2")</f>
        <v>BBLS DD X1Q6KSI7LUO2</v>
      </c>
    </row>
    <row r="2621" spans="1:9" x14ac:dyDescent="0.25">
      <c r="A2621" t="s">
        <v>12227</v>
      </c>
      <c r="B2621" t="s">
        <v>12228</v>
      </c>
      <c r="C2621" t="s">
        <v>12229</v>
      </c>
      <c r="E2621" t="s">
        <v>12230</v>
      </c>
      <c r="F2621" t="s">
        <v>11100</v>
      </c>
      <c r="G2621" t="s">
        <v>12231</v>
      </c>
      <c r="H2621">
        <v>106988</v>
      </c>
      <c r="I2621" t="str">
        <f>HYPERLINK("bbg://screens/bbls%20DD%20X1Q6KS2IBU82","BBLS DD X1Q6KS2IBU82")</f>
        <v>BBLS DD X1Q6KS2IBU82</v>
      </c>
    </row>
    <row r="2622" spans="1:9" x14ac:dyDescent="0.25">
      <c r="A2622" t="s">
        <v>12232</v>
      </c>
      <c r="B2622" t="s">
        <v>12233</v>
      </c>
      <c r="C2622" t="s">
        <v>12234</v>
      </c>
      <c r="D2622" t="s">
        <v>11987</v>
      </c>
      <c r="E2622" t="s">
        <v>12235</v>
      </c>
      <c r="F2622" t="s">
        <v>12236</v>
      </c>
      <c r="G2622" t="s">
        <v>12237</v>
      </c>
      <c r="H2622">
        <v>143111</v>
      </c>
      <c r="I2622" t="str">
        <f>HYPERLINK("bbg://screens/bbls%20DD%20X1OQVL4TKGJ7","BBLS DD X1OQVL4TKGJ7")</f>
        <v>BBLS DD X1OQVL4TKGJ7</v>
      </c>
    </row>
    <row r="2623" spans="1:9" x14ac:dyDescent="0.25">
      <c r="A2623" t="s">
        <v>12238</v>
      </c>
      <c r="B2623" t="s">
        <v>12239</v>
      </c>
      <c r="C2623" t="s">
        <v>1357</v>
      </c>
      <c r="D2623" t="s">
        <v>12240</v>
      </c>
      <c r="E2623" t="s">
        <v>12241</v>
      </c>
      <c r="F2623" t="s">
        <v>12242</v>
      </c>
      <c r="G2623" t="s">
        <v>12243</v>
      </c>
      <c r="H2623">
        <v>397852</v>
      </c>
      <c r="I2623" t="str">
        <f>HYPERLINK("bbg://screens/bbls%20DD%20X1OQVL4TKGUM","BBLS DD X1OQVL4TKGUM")</f>
        <v>BBLS DD X1OQVL4TKGUM</v>
      </c>
    </row>
    <row r="2624" spans="1:9" x14ac:dyDescent="0.25">
      <c r="A2624" t="s">
        <v>12244</v>
      </c>
      <c r="B2624" t="s">
        <v>12245</v>
      </c>
      <c r="C2624" t="s">
        <v>9672</v>
      </c>
      <c r="D2624" t="s">
        <v>12246</v>
      </c>
      <c r="E2624" t="s">
        <v>12247</v>
      </c>
      <c r="F2624" t="s">
        <v>12248</v>
      </c>
      <c r="G2624" t="s">
        <v>12249</v>
      </c>
      <c r="H2624">
        <v>1416053</v>
      </c>
      <c r="I2624" t="str">
        <f>HYPERLINK("bbg://screens/bbls%20DD%20X1Q6LO47BJ82","BBLS DD X1Q6LO47BJ82")</f>
        <v>BBLS DD X1Q6LO47BJ82</v>
      </c>
    </row>
    <row r="2625" spans="1:9" x14ac:dyDescent="0.25">
      <c r="A2625" t="s">
        <v>12250</v>
      </c>
      <c r="B2625" t="s">
        <v>12251</v>
      </c>
      <c r="C2625" t="s">
        <v>15</v>
      </c>
      <c r="D2625" t="s">
        <v>5439</v>
      </c>
      <c r="G2625" t="s">
        <v>12252</v>
      </c>
      <c r="H2625">
        <v>7569078</v>
      </c>
      <c r="I2625" t="str">
        <f>HYPERLINK("bbg://screens/bbls%20DD%20X1Q6LO421QO2","BBLS DD X1Q6LO421QO2")</f>
        <v>BBLS DD X1Q6LO421QO2</v>
      </c>
    </row>
    <row r="2626" spans="1:9" x14ac:dyDescent="0.25">
      <c r="A2626" t="s">
        <v>12253</v>
      </c>
      <c r="B2626" t="s">
        <v>12254</v>
      </c>
      <c r="C2626" t="s">
        <v>12255</v>
      </c>
      <c r="E2626" t="s">
        <v>12256</v>
      </c>
      <c r="F2626" t="s">
        <v>12257</v>
      </c>
      <c r="G2626" t="s">
        <v>12258</v>
      </c>
      <c r="H2626">
        <v>861146</v>
      </c>
      <c r="I2626" t="str">
        <f>HYPERLINK("bbg://screens/bbls%20DD%20X1Q6LO3UOM82","BBLS DD X1Q6LO3UOM82")</f>
        <v>BBLS DD X1Q6LO3UOM82</v>
      </c>
    </row>
    <row r="2627" spans="1:9" x14ac:dyDescent="0.25">
      <c r="A2627" t="s">
        <v>12259</v>
      </c>
      <c r="B2627" t="s">
        <v>12260</v>
      </c>
      <c r="C2627" t="s">
        <v>11334</v>
      </c>
      <c r="D2627" t="s">
        <v>12261</v>
      </c>
      <c r="E2627" t="s">
        <v>12262</v>
      </c>
      <c r="F2627" t="s">
        <v>12263</v>
      </c>
      <c r="G2627" t="s">
        <v>12264</v>
      </c>
      <c r="H2627">
        <v>960794</v>
      </c>
      <c r="I2627" t="str">
        <f>HYPERLINK("bbg://screens/bbls%20DD%20X1Q6L3JFT382","BBLS DD X1Q6L3JFT382")</f>
        <v>BBLS DD X1Q6L3JFT382</v>
      </c>
    </row>
    <row r="2628" spans="1:9" x14ac:dyDescent="0.25">
      <c r="A2628" t="s">
        <v>12265</v>
      </c>
      <c r="B2628" t="s">
        <v>12266</v>
      </c>
      <c r="C2628" t="s">
        <v>3742</v>
      </c>
      <c r="D2628" t="s">
        <v>12267</v>
      </c>
      <c r="E2628" t="s">
        <v>12268</v>
      </c>
      <c r="F2628" t="s">
        <v>12269</v>
      </c>
      <c r="G2628" t="s">
        <v>12270</v>
      </c>
      <c r="H2628">
        <v>916349</v>
      </c>
      <c r="I2628" t="str">
        <f>HYPERLINK("bbg://screens/bbls%20DD%20X1Q6L09D3JO2","BBLS DD X1Q6L09D3JO2")</f>
        <v>BBLS DD X1Q6L09D3JO2</v>
      </c>
    </row>
    <row r="2629" spans="1:9" x14ac:dyDescent="0.25">
      <c r="A2629" t="s">
        <v>12271</v>
      </c>
      <c r="B2629" t="s">
        <v>12272</v>
      </c>
      <c r="C2629" t="s">
        <v>8937</v>
      </c>
      <c r="D2629" t="s">
        <v>11948</v>
      </c>
      <c r="E2629" t="s">
        <v>8981</v>
      </c>
      <c r="F2629" t="s">
        <v>12273</v>
      </c>
      <c r="G2629" t="s">
        <v>12274</v>
      </c>
      <c r="H2629">
        <v>173458</v>
      </c>
      <c r="I2629" t="str">
        <f>HYPERLINK("bbg://screens/bbls%20DD%20X1Q6LO1H4KO2","BBLS DD X1Q6LO1H4KO2")</f>
        <v>BBLS DD X1Q6LO1H4KO2</v>
      </c>
    </row>
    <row r="2630" spans="1:9" x14ac:dyDescent="0.25">
      <c r="A2630" t="s">
        <v>12275</v>
      </c>
      <c r="B2630" t="s">
        <v>12272</v>
      </c>
      <c r="C2630" t="s">
        <v>192</v>
      </c>
      <c r="D2630" t="s">
        <v>12040</v>
      </c>
      <c r="E2630" t="s">
        <v>12276</v>
      </c>
      <c r="F2630" t="s">
        <v>12277</v>
      </c>
      <c r="G2630" t="s">
        <v>12278</v>
      </c>
      <c r="H2630">
        <v>102593</v>
      </c>
      <c r="I2630" t="str">
        <f>HYPERLINK("bbg://screens/bbls%20DD%20X1Q6LG56TDO2","BBLS DD X1Q6LG56TDO2")</f>
        <v>BBLS DD X1Q6LG56TDO2</v>
      </c>
    </row>
    <row r="2631" spans="1:9" x14ac:dyDescent="0.25">
      <c r="A2631" t="s">
        <v>12279</v>
      </c>
      <c r="B2631" t="s">
        <v>12280</v>
      </c>
      <c r="C2631" t="s">
        <v>1296</v>
      </c>
      <c r="D2631" t="s">
        <v>11669</v>
      </c>
      <c r="E2631" t="s">
        <v>12281</v>
      </c>
      <c r="F2631" t="s">
        <v>12282</v>
      </c>
      <c r="G2631" t="s">
        <v>12283</v>
      </c>
      <c r="H2631">
        <v>117100</v>
      </c>
      <c r="I2631" t="str">
        <f>HYPERLINK("bbg://screens/bbls%20DD%20X1OQVL4TKHOD","BBLS DD X1OQVL4TKHOD")</f>
        <v>BBLS DD X1OQVL4TKHOD</v>
      </c>
    </row>
    <row r="2632" spans="1:9" x14ac:dyDescent="0.25">
      <c r="A2632" t="s">
        <v>12284</v>
      </c>
      <c r="B2632" t="s">
        <v>12280</v>
      </c>
      <c r="C2632" t="s">
        <v>1296</v>
      </c>
      <c r="E2632" t="s">
        <v>12285</v>
      </c>
      <c r="F2632" t="s">
        <v>12286</v>
      </c>
      <c r="G2632" t="s">
        <v>12287</v>
      </c>
      <c r="H2632">
        <v>8567039</v>
      </c>
      <c r="I2632" t="str">
        <f>HYPERLINK("bbg://screens/bbls%20DD%20X1Q6LO1G5PO2","BBLS DD X1Q6LO1G5PO2")</f>
        <v>BBLS DD X1Q6LO1G5PO2</v>
      </c>
    </row>
    <row r="2633" spans="1:9" x14ac:dyDescent="0.25">
      <c r="A2633" t="s">
        <v>12288</v>
      </c>
      <c r="B2633" t="s">
        <v>12289</v>
      </c>
      <c r="C2633" t="s">
        <v>1706</v>
      </c>
      <c r="D2633" t="s">
        <v>12290</v>
      </c>
      <c r="E2633" t="s">
        <v>12291</v>
      </c>
      <c r="F2633" t="s">
        <v>12292</v>
      </c>
      <c r="G2633" t="s">
        <v>12293</v>
      </c>
      <c r="H2633">
        <v>9189540</v>
      </c>
      <c r="I2633" t="str">
        <f>HYPERLINK("bbg://screens/bbls%20DD%20X1Q6LO1AQTO2","BBLS DD X1Q6LO1AQTO2")</f>
        <v>BBLS DD X1Q6LO1AQTO2</v>
      </c>
    </row>
    <row r="2634" spans="1:9" x14ac:dyDescent="0.25">
      <c r="A2634" t="s">
        <v>12294</v>
      </c>
      <c r="B2634" t="s">
        <v>12295</v>
      </c>
      <c r="C2634" t="s">
        <v>12296</v>
      </c>
      <c r="D2634" t="s">
        <v>12077</v>
      </c>
      <c r="E2634" t="s">
        <v>12297</v>
      </c>
      <c r="F2634" t="s">
        <v>12298</v>
      </c>
      <c r="G2634" t="s">
        <v>12299</v>
      </c>
      <c r="H2634">
        <v>227004</v>
      </c>
      <c r="I2634" t="str">
        <f>HYPERLINK("bbg://screens/bbls%20DD%20X1Q6LO10UI82","BBLS DD X1Q6LO10UI82")</f>
        <v>BBLS DD X1Q6LO10UI82</v>
      </c>
    </row>
    <row r="2635" spans="1:9" x14ac:dyDescent="0.25">
      <c r="A2635" t="s">
        <v>12300</v>
      </c>
      <c r="B2635" t="s">
        <v>12301</v>
      </c>
      <c r="C2635" t="s">
        <v>7755</v>
      </c>
      <c r="D2635" t="s">
        <v>12302</v>
      </c>
      <c r="E2635" t="s">
        <v>12303</v>
      </c>
      <c r="F2635" t="s">
        <v>1634</v>
      </c>
      <c r="G2635" t="s">
        <v>12304</v>
      </c>
      <c r="H2635">
        <v>1424540</v>
      </c>
      <c r="I2635" t="str">
        <f>HYPERLINK("bbg://screens/bbls%20DD%20X1Q6L5603C82","BBLS DD X1Q6L5603C82")</f>
        <v>BBLS DD X1Q6L5603C82</v>
      </c>
    </row>
    <row r="2636" spans="1:9" x14ac:dyDescent="0.25">
      <c r="A2636" t="s">
        <v>12305</v>
      </c>
      <c r="B2636" t="s">
        <v>12306</v>
      </c>
      <c r="C2636" t="s">
        <v>12307</v>
      </c>
      <c r="E2636" t="s">
        <v>12308</v>
      </c>
      <c r="F2636" t="s">
        <v>10780</v>
      </c>
      <c r="G2636" t="s">
        <v>12309</v>
      </c>
      <c r="H2636">
        <v>103300</v>
      </c>
      <c r="I2636" t="str">
        <f>HYPERLINK("bbg://screens/bbls%20DD%20X1Q6L43C0J82","BBLS DD X1Q6L43C0J82")</f>
        <v>BBLS DD X1Q6L43C0J82</v>
      </c>
    </row>
    <row r="2637" spans="1:9" x14ac:dyDescent="0.25">
      <c r="A2637" t="s">
        <v>12310</v>
      </c>
      <c r="B2637" t="s">
        <v>12306</v>
      </c>
      <c r="C2637" t="s">
        <v>10843</v>
      </c>
      <c r="E2637" t="s">
        <v>12311</v>
      </c>
      <c r="F2637" t="s">
        <v>12312</v>
      </c>
      <c r="G2637" t="s">
        <v>12313</v>
      </c>
      <c r="H2637">
        <v>216873</v>
      </c>
      <c r="I2637" t="str">
        <f>HYPERLINK("bbg://screens/bbls%20DD%20X1Q6LHCBELO2","BBLS DD X1Q6LHCBELO2")</f>
        <v>BBLS DD X1Q6LHCBELO2</v>
      </c>
    </row>
    <row r="2638" spans="1:9" x14ac:dyDescent="0.25">
      <c r="A2638" t="s">
        <v>12314</v>
      </c>
      <c r="B2638" t="s">
        <v>12315</v>
      </c>
      <c r="C2638" t="s">
        <v>2285</v>
      </c>
      <c r="E2638" t="s">
        <v>8101</v>
      </c>
      <c r="F2638" t="s">
        <v>12316</v>
      </c>
      <c r="G2638" t="s">
        <v>12317</v>
      </c>
      <c r="H2638">
        <v>9095504</v>
      </c>
      <c r="I2638" t="str">
        <f>HYPERLINK("bbg://screens/bbls%20DD%20X1Q6LNVIUQO2","BBLS DD X1Q6LNVIUQO2")</f>
        <v>BBLS DD X1Q6LNVIUQO2</v>
      </c>
    </row>
    <row r="2639" spans="1:9" x14ac:dyDescent="0.25">
      <c r="A2639" t="s">
        <v>12318</v>
      </c>
      <c r="B2639" t="s">
        <v>12319</v>
      </c>
      <c r="C2639" t="s">
        <v>4427</v>
      </c>
      <c r="D2639" t="s">
        <v>12320</v>
      </c>
      <c r="E2639" t="s">
        <v>12321</v>
      </c>
      <c r="F2639" t="s">
        <v>12322</v>
      </c>
      <c r="G2639" t="s">
        <v>12323</v>
      </c>
      <c r="H2639">
        <v>194634</v>
      </c>
      <c r="I2639" t="str">
        <f>HYPERLINK("bbg://screens/bbls%20DD%20X1Q6L54UIP82","BBLS DD X1Q6L54UIP82")</f>
        <v>BBLS DD X1Q6L54UIP82</v>
      </c>
    </row>
    <row r="2640" spans="1:9" x14ac:dyDescent="0.25">
      <c r="A2640" t="s">
        <v>12324</v>
      </c>
      <c r="B2640" t="s">
        <v>12325</v>
      </c>
      <c r="C2640" t="s">
        <v>12326</v>
      </c>
      <c r="D2640" t="s">
        <v>12327</v>
      </c>
      <c r="E2640" t="s">
        <v>12328</v>
      </c>
      <c r="F2640" t="s">
        <v>12329</v>
      </c>
      <c r="G2640" t="s">
        <v>12330</v>
      </c>
      <c r="H2640">
        <v>233569</v>
      </c>
      <c r="I2640" t="str">
        <f>HYPERLINK("bbg://screens/bbls%20DD%20X1Q6LBV9BLO2","BBLS DD X1Q6LBV9BLO2")</f>
        <v>BBLS DD X1Q6LBV9BLO2</v>
      </c>
    </row>
    <row r="2641" spans="1:9" x14ac:dyDescent="0.25">
      <c r="A2641" t="s">
        <v>12331</v>
      </c>
      <c r="B2641" t="s">
        <v>12325</v>
      </c>
      <c r="C2641" t="s">
        <v>4410</v>
      </c>
      <c r="E2641" t="s">
        <v>3607</v>
      </c>
      <c r="F2641" t="s">
        <v>12332</v>
      </c>
      <c r="G2641" t="s">
        <v>12333</v>
      </c>
      <c r="H2641">
        <v>119064</v>
      </c>
      <c r="I2641" t="str">
        <f>HYPERLINK("bbg://screens/bbls%20DD%20X1Q6LNV113O2","BBLS DD X1Q6LNV113O2")</f>
        <v>BBLS DD X1Q6LNV113O2</v>
      </c>
    </row>
    <row r="2642" spans="1:9" x14ac:dyDescent="0.25">
      <c r="A2642" t="s">
        <v>12334</v>
      </c>
      <c r="B2642" t="s">
        <v>12335</v>
      </c>
      <c r="C2642" t="s">
        <v>3379</v>
      </c>
      <c r="D2642" t="s">
        <v>12148</v>
      </c>
      <c r="E2642" t="s">
        <v>12336</v>
      </c>
      <c r="F2642" t="s">
        <v>12337</v>
      </c>
      <c r="G2642" t="s">
        <v>12338</v>
      </c>
      <c r="H2642">
        <v>19729698</v>
      </c>
      <c r="I2642" t="str">
        <f>HYPERLINK("bbg://screens/bbls%20DD%20X1Q6KOEGVNO2","BBLS DD X1Q6KOEGVNO2")</f>
        <v>BBLS DD X1Q6KOEGVNO2</v>
      </c>
    </row>
    <row r="2643" spans="1:9" x14ac:dyDescent="0.25">
      <c r="A2643" t="s">
        <v>12339</v>
      </c>
      <c r="B2643" t="s">
        <v>12340</v>
      </c>
      <c r="C2643" t="s">
        <v>12296</v>
      </c>
      <c r="D2643" t="s">
        <v>11798</v>
      </c>
      <c r="E2643" t="s">
        <v>12341</v>
      </c>
      <c r="F2643" t="s">
        <v>12342</v>
      </c>
      <c r="G2643" t="s">
        <v>12343</v>
      </c>
      <c r="H2643">
        <v>15684412</v>
      </c>
      <c r="I2643" t="str">
        <f>HYPERLINK("bbg://screens/bbls%20DD%20X1Q6L2CJAAO2","BBLS DD X1Q6L2CJAAO2")</f>
        <v>BBLS DD X1Q6L2CJAAO2</v>
      </c>
    </row>
    <row r="2644" spans="1:9" x14ac:dyDescent="0.25">
      <c r="A2644" t="s">
        <v>12344</v>
      </c>
      <c r="B2644" t="s">
        <v>12345</v>
      </c>
      <c r="C2644" t="s">
        <v>2576</v>
      </c>
      <c r="D2644" t="s">
        <v>12346</v>
      </c>
      <c r="E2644" t="s">
        <v>12347</v>
      </c>
      <c r="F2644" t="s">
        <v>12348</v>
      </c>
      <c r="G2644" t="s">
        <v>12349</v>
      </c>
      <c r="H2644">
        <v>8694054</v>
      </c>
      <c r="I2644" t="str">
        <f>HYPERLINK("bbg://screens/bbls%20DD%20X1Q6LNUICGO2","BBLS DD X1Q6LNUICGO2")</f>
        <v>BBLS DD X1Q6LNUICGO2</v>
      </c>
    </row>
    <row r="2645" spans="1:9" x14ac:dyDescent="0.25">
      <c r="A2645" t="s">
        <v>12350</v>
      </c>
      <c r="B2645" t="s">
        <v>12351</v>
      </c>
      <c r="C2645" t="s">
        <v>4522</v>
      </c>
      <c r="D2645" t="s">
        <v>11963</v>
      </c>
      <c r="E2645" t="s">
        <v>12352</v>
      </c>
      <c r="F2645" t="s">
        <v>12353</v>
      </c>
      <c r="G2645" t="s">
        <v>12354</v>
      </c>
      <c r="H2645">
        <v>105860</v>
      </c>
      <c r="I2645" t="str">
        <f>HYPERLINK("bbg://screens/bbls%20DD%20X1Q6LNUDI5O2","BBLS DD X1Q6LNUDI5O2")</f>
        <v>BBLS DD X1Q6LNUDI5O2</v>
      </c>
    </row>
    <row r="2646" spans="1:9" x14ac:dyDescent="0.25">
      <c r="A2646" t="s">
        <v>12355</v>
      </c>
      <c r="B2646" t="s">
        <v>12356</v>
      </c>
      <c r="C2646" t="s">
        <v>161</v>
      </c>
      <c r="D2646" t="s">
        <v>11981</v>
      </c>
      <c r="E2646" t="s">
        <v>12357</v>
      </c>
      <c r="F2646" t="s">
        <v>12358</v>
      </c>
      <c r="G2646" t="s">
        <v>12359</v>
      </c>
      <c r="H2646">
        <v>7830381</v>
      </c>
      <c r="I2646" t="str">
        <f>HYPERLINK("bbg://screens/bbls%20DD%20X1Q6LAI9RB82","BBLS DD X1Q6LAI9RB82")</f>
        <v>BBLS DD X1Q6LAI9RB82</v>
      </c>
    </row>
    <row r="2647" spans="1:9" x14ac:dyDescent="0.25">
      <c r="A2647" t="s">
        <v>12360</v>
      </c>
      <c r="B2647" t="s">
        <v>12361</v>
      </c>
      <c r="C2647" t="s">
        <v>124</v>
      </c>
      <c r="G2647" t="s">
        <v>12362</v>
      </c>
      <c r="H2647">
        <v>199600</v>
      </c>
      <c r="I2647" t="str">
        <f>HYPERLINK("bbg://screens/bbls%20DD%20X1Q6L3OVEC82","BBLS DD X1Q6L3OVEC82")</f>
        <v>BBLS DD X1Q6L3OVEC82</v>
      </c>
    </row>
    <row r="2648" spans="1:9" x14ac:dyDescent="0.25">
      <c r="A2648" t="s">
        <v>12363</v>
      </c>
      <c r="B2648" t="s">
        <v>12364</v>
      </c>
      <c r="C2648" t="s">
        <v>1508</v>
      </c>
      <c r="D2648" t="s">
        <v>12365</v>
      </c>
      <c r="E2648" t="s">
        <v>12366</v>
      </c>
      <c r="F2648" t="s">
        <v>12367</v>
      </c>
      <c r="G2648" t="s">
        <v>12368</v>
      </c>
      <c r="H2648">
        <v>937335</v>
      </c>
      <c r="I2648" t="str">
        <f>HYPERLINK("bbg://screens/bbls%20DD%20X1Q6L16Q1TO2","BBLS DD X1Q6L16Q1TO2")</f>
        <v>BBLS DD X1Q6L16Q1TO2</v>
      </c>
    </row>
    <row r="2649" spans="1:9" x14ac:dyDescent="0.25">
      <c r="A2649" t="s">
        <v>12369</v>
      </c>
      <c r="B2649" t="s">
        <v>12364</v>
      </c>
      <c r="C2649" t="s">
        <v>1206</v>
      </c>
      <c r="E2649" t="s">
        <v>12370</v>
      </c>
      <c r="F2649" t="s">
        <v>12371</v>
      </c>
      <c r="G2649" t="s">
        <v>12372</v>
      </c>
      <c r="H2649">
        <v>105899</v>
      </c>
      <c r="I2649" t="str">
        <f>HYPERLINK("bbg://screens/bbls%20DD%20X1Q6LNTF2KO2","BBLS DD X1Q6LNTF2KO2")</f>
        <v>BBLS DD X1Q6LNTF2KO2</v>
      </c>
    </row>
    <row r="2650" spans="1:9" x14ac:dyDescent="0.25">
      <c r="A2650" t="s">
        <v>12373</v>
      </c>
      <c r="B2650" t="s">
        <v>12374</v>
      </c>
      <c r="C2650" t="s">
        <v>849</v>
      </c>
      <c r="E2650" t="s">
        <v>12375</v>
      </c>
      <c r="F2650" t="s">
        <v>12376</v>
      </c>
      <c r="G2650" t="s">
        <v>12377</v>
      </c>
      <c r="H2650">
        <v>159277</v>
      </c>
      <c r="I2650" t="str">
        <f>HYPERLINK("bbg://screens/bbls%20DD%20X1Q6LNT66982","BBLS DD X1Q6LNT66982")</f>
        <v>BBLS DD X1Q6LNT66982</v>
      </c>
    </row>
    <row r="2651" spans="1:9" x14ac:dyDescent="0.25">
      <c r="A2651" t="s">
        <v>11004</v>
      </c>
      <c r="B2651" t="s">
        <v>12374</v>
      </c>
      <c r="C2651" t="s">
        <v>511</v>
      </c>
      <c r="D2651" t="s">
        <v>12378</v>
      </c>
      <c r="E2651" t="s">
        <v>12379</v>
      </c>
      <c r="F2651" t="s">
        <v>12380</v>
      </c>
      <c r="G2651" t="s">
        <v>11008</v>
      </c>
      <c r="H2651">
        <v>102149</v>
      </c>
      <c r="I2651" t="str">
        <f>HYPERLINK("bbg://screens/bbls%20DD%20X1Q6KODBPR82","BBLS DD X1Q6KODBPR82")</f>
        <v>BBLS DD X1Q6KODBPR82</v>
      </c>
    </row>
    <row r="2652" spans="1:9" x14ac:dyDescent="0.25">
      <c r="A2652" t="s">
        <v>12381</v>
      </c>
      <c r="B2652" t="s">
        <v>12374</v>
      </c>
      <c r="C2652" t="s">
        <v>735</v>
      </c>
      <c r="E2652" t="s">
        <v>12382</v>
      </c>
      <c r="F2652" t="s">
        <v>12383</v>
      </c>
      <c r="G2652" t="s">
        <v>12384</v>
      </c>
      <c r="H2652">
        <v>953273</v>
      </c>
      <c r="I2652" t="str">
        <f>HYPERLINK("bbg://screens/bbls%20DD%20X1Q6LNT669O2","BBLS DD X1Q6LNT669O2")</f>
        <v>BBLS DD X1Q6LNT669O2</v>
      </c>
    </row>
    <row r="2653" spans="1:9" x14ac:dyDescent="0.25">
      <c r="A2653" t="s">
        <v>12385</v>
      </c>
      <c r="B2653" t="s">
        <v>12386</v>
      </c>
      <c r="C2653" t="s">
        <v>2246</v>
      </c>
      <c r="D2653" t="s">
        <v>12387</v>
      </c>
      <c r="E2653" t="s">
        <v>12388</v>
      </c>
      <c r="F2653" t="s">
        <v>7141</v>
      </c>
      <c r="G2653" t="s">
        <v>12389</v>
      </c>
      <c r="H2653">
        <v>170838</v>
      </c>
      <c r="I2653" t="str">
        <f>HYPERLINK("bbg://screens/bbls%20DD%20X1Q6LI100382","BBLS DD X1Q6LI100382")</f>
        <v>BBLS DD X1Q6LI100382</v>
      </c>
    </row>
    <row r="2654" spans="1:9" x14ac:dyDescent="0.25">
      <c r="A2654" t="s">
        <v>12390</v>
      </c>
      <c r="B2654" t="s">
        <v>12391</v>
      </c>
      <c r="C2654" t="s">
        <v>343</v>
      </c>
      <c r="E2654" t="s">
        <v>10868</v>
      </c>
      <c r="F2654" t="s">
        <v>12392</v>
      </c>
      <c r="G2654" t="s">
        <v>12393</v>
      </c>
      <c r="H2654">
        <v>170015</v>
      </c>
      <c r="I2654" t="str">
        <f>HYPERLINK("bbg://screens/bbls%20DD%20X1OQVL4TKQ4J","BBLS DD X1OQVL4TKQ4J")</f>
        <v>BBLS DD X1OQVL4TKQ4J</v>
      </c>
    </row>
    <row r="2655" spans="1:9" x14ac:dyDescent="0.25">
      <c r="A2655" t="s">
        <v>12394</v>
      </c>
      <c r="B2655" t="s">
        <v>12395</v>
      </c>
      <c r="C2655" t="s">
        <v>5289</v>
      </c>
      <c r="D2655" t="s">
        <v>12396</v>
      </c>
      <c r="E2655" t="s">
        <v>12397</v>
      </c>
      <c r="F2655" t="s">
        <v>12398</v>
      </c>
      <c r="G2655" t="s">
        <v>12399</v>
      </c>
      <c r="H2655">
        <v>313181</v>
      </c>
      <c r="I2655" t="str">
        <f>HYPERLINK("bbg://screens/bbls%20DD%20X1Q6L5O4NS82","BBLS DD X1Q6L5O4NS82")</f>
        <v>BBLS DD X1Q6L5O4NS82</v>
      </c>
    </row>
    <row r="2656" spans="1:9" x14ac:dyDescent="0.25">
      <c r="A2656" t="s">
        <v>6474</v>
      </c>
      <c r="B2656" t="s">
        <v>12400</v>
      </c>
      <c r="C2656" t="s">
        <v>6475</v>
      </c>
      <c r="D2656" t="s">
        <v>12401</v>
      </c>
      <c r="E2656" t="s">
        <v>12402</v>
      </c>
      <c r="F2656" t="s">
        <v>12403</v>
      </c>
      <c r="G2656" t="s">
        <v>6478</v>
      </c>
      <c r="H2656">
        <v>358192</v>
      </c>
      <c r="I2656" t="str">
        <f>HYPERLINK("bbg://screens/bbls%20DD%20X1OQVL4TKGLL","BBLS DD X1OQVL4TKGLL")</f>
        <v>BBLS DD X1OQVL4TKGLL</v>
      </c>
    </row>
    <row r="2657" spans="1:9" x14ac:dyDescent="0.25">
      <c r="A2657" t="s">
        <v>12404</v>
      </c>
      <c r="B2657" t="s">
        <v>12400</v>
      </c>
      <c r="C2657" t="s">
        <v>942</v>
      </c>
      <c r="D2657" t="s">
        <v>12405</v>
      </c>
      <c r="E2657" t="s">
        <v>1470</v>
      </c>
      <c r="F2657" t="s">
        <v>2386</v>
      </c>
      <c r="G2657" t="s">
        <v>12406</v>
      </c>
      <c r="H2657">
        <v>156919</v>
      </c>
      <c r="I2657" t="str">
        <f>HYPERLINK("bbg://screens/bbls%20DD%20X1Q6KSK7KRO2","BBLS DD X1Q6KSK7KRO2")</f>
        <v>BBLS DD X1Q6KSK7KRO2</v>
      </c>
    </row>
    <row r="2658" spans="1:9" x14ac:dyDescent="0.25">
      <c r="A2658" t="s">
        <v>12407</v>
      </c>
      <c r="B2658" t="s">
        <v>12408</v>
      </c>
      <c r="C2658" t="s">
        <v>7989</v>
      </c>
      <c r="D2658" t="s">
        <v>12409</v>
      </c>
      <c r="G2658" t="s">
        <v>12410</v>
      </c>
      <c r="H2658">
        <v>31561137</v>
      </c>
      <c r="I2658" t="str">
        <f>HYPERLINK("bbg://screens/bbls%20DD%20X1Q6KN0IIDO2","BBLS DD X1Q6KN0IIDO2")</f>
        <v>BBLS DD X1Q6KN0IIDO2</v>
      </c>
    </row>
    <row r="2659" spans="1:9" x14ac:dyDescent="0.25">
      <c r="A2659" t="s">
        <v>12411</v>
      </c>
      <c r="B2659" t="s">
        <v>12412</v>
      </c>
      <c r="C2659" t="s">
        <v>1301</v>
      </c>
      <c r="D2659" t="s">
        <v>11742</v>
      </c>
      <c r="E2659" t="s">
        <v>12413</v>
      </c>
      <c r="F2659" t="s">
        <v>12414</v>
      </c>
      <c r="G2659" t="s">
        <v>12415</v>
      </c>
      <c r="H2659">
        <v>8628924</v>
      </c>
      <c r="I2659" t="str">
        <f>HYPERLINK("bbg://screens/bbls%20DD%20X1Q6LNSJO4O2","BBLS DD X1Q6LNSJO4O2")</f>
        <v>BBLS DD X1Q6LNSJO4O2</v>
      </c>
    </row>
    <row r="2660" spans="1:9" x14ac:dyDescent="0.25">
      <c r="A2660" t="s">
        <v>12416</v>
      </c>
      <c r="B2660" t="s">
        <v>12417</v>
      </c>
      <c r="C2660" t="s">
        <v>2003</v>
      </c>
      <c r="E2660" t="s">
        <v>12418</v>
      </c>
      <c r="F2660" t="s">
        <v>12419</v>
      </c>
      <c r="G2660" t="s">
        <v>12420</v>
      </c>
      <c r="H2660">
        <v>126135</v>
      </c>
      <c r="I2660" t="str">
        <f>HYPERLINK("bbg://screens/bbls%20DD%20X1Q6LGBLBO82","BBLS DD X1Q6LGBLBO82")</f>
        <v>BBLS DD X1Q6LGBLBO82</v>
      </c>
    </row>
    <row r="2661" spans="1:9" x14ac:dyDescent="0.25">
      <c r="A2661" t="s">
        <v>9802</v>
      </c>
      <c r="B2661" t="s">
        <v>12421</v>
      </c>
      <c r="C2661" t="s">
        <v>3997</v>
      </c>
      <c r="D2661" t="s">
        <v>12422</v>
      </c>
      <c r="E2661" t="s">
        <v>12423</v>
      </c>
      <c r="F2661" t="s">
        <v>5311</v>
      </c>
      <c r="G2661" t="s">
        <v>9805</v>
      </c>
      <c r="H2661">
        <v>929944</v>
      </c>
      <c r="I2661" t="str">
        <f>HYPERLINK("bbg://screens/bbls%20DD%20X1Q6LNRMQPO2","BBLS DD X1Q6LNRMQPO2")</f>
        <v>BBLS DD X1Q6LNRMQPO2</v>
      </c>
    </row>
    <row r="2662" spans="1:9" x14ac:dyDescent="0.25">
      <c r="A2662" t="s">
        <v>12424</v>
      </c>
      <c r="B2662" t="s">
        <v>12425</v>
      </c>
      <c r="C2662" t="s">
        <v>5584</v>
      </c>
      <c r="E2662" t="s">
        <v>12426</v>
      </c>
      <c r="F2662" t="s">
        <v>12427</v>
      </c>
      <c r="G2662" t="s">
        <v>12428</v>
      </c>
      <c r="H2662">
        <v>103452</v>
      </c>
      <c r="I2662" t="str">
        <f>HYPERLINK("bbg://screens/bbls%20DD%20X1Q6KNH6CK82","BBLS DD X1Q6KNH6CK82")</f>
        <v>BBLS DD X1Q6KNH6CK82</v>
      </c>
    </row>
    <row r="2663" spans="1:9" x14ac:dyDescent="0.25">
      <c r="A2663" t="s">
        <v>12429</v>
      </c>
      <c r="B2663" t="s">
        <v>12430</v>
      </c>
      <c r="C2663" t="s">
        <v>3305</v>
      </c>
      <c r="D2663" t="s">
        <v>12431</v>
      </c>
      <c r="E2663" t="s">
        <v>12432</v>
      </c>
      <c r="F2663" t="s">
        <v>4381</v>
      </c>
      <c r="G2663" t="s">
        <v>12433</v>
      </c>
      <c r="H2663">
        <v>8597207</v>
      </c>
      <c r="I2663" t="str">
        <f>HYPERLINK("bbg://screens/bbls%20DD%20X1Q6LNRIPVO2","BBLS DD X1Q6LNRIPVO2")</f>
        <v>BBLS DD X1Q6LNRIPVO2</v>
      </c>
    </row>
    <row r="2664" spans="1:9" x14ac:dyDescent="0.25">
      <c r="A2664" t="s">
        <v>12434</v>
      </c>
      <c r="B2664" t="s">
        <v>12430</v>
      </c>
      <c r="C2664" t="s">
        <v>1180</v>
      </c>
      <c r="D2664" t="s">
        <v>12361</v>
      </c>
      <c r="G2664" t="s">
        <v>12435</v>
      </c>
      <c r="H2664">
        <v>310375</v>
      </c>
      <c r="I2664" t="str">
        <f>HYPERLINK("bbg://screens/bbls%20DD%20X1Q6LNRIDEO2","BBLS DD X1Q6LNRIDEO2")</f>
        <v>BBLS DD X1Q6LNRIDEO2</v>
      </c>
    </row>
    <row r="2665" spans="1:9" x14ac:dyDescent="0.25">
      <c r="A2665" t="s">
        <v>12436</v>
      </c>
      <c r="B2665" t="s">
        <v>12437</v>
      </c>
      <c r="C2665" t="s">
        <v>1928</v>
      </c>
      <c r="D2665" t="s">
        <v>8003</v>
      </c>
      <c r="E2665" t="s">
        <v>12438</v>
      </c>
      <c r="F2665" t="s">
        <v>12439</v>
      </c>
      <c r="G2665" t="s">
        <v>12440</v>
      </c>
      <c r="H2665">
        <v>159805</v>
      </c>
      <c r="I2665" t="str">
        <f>HYPERLINK("bbg://screens/bbls%20DD%20X1Q6LJ16LSO2","BBLS DD X1Q6LJ16LSO2")</f>
        <v>BBLS DD X1Q6LJ16LSO2</v>
      </c>
    </row>
    <row r="2666" spans="1:9" x14ac:dyDescent="0.25">
      <c r="A2666" t="s">
        <v>12441</v>
      </c>
      <c r="B2666" t="s">
        <v>12437</v>
      </c>
      <c r="C2666" t="s">
        <v>12442</v>
      </c>
      <c r="F2666" t="s">
        <v>12443</v>
      </c>
      <c r="G2666" t="s">
        <v>12444</v>
      </c>
      <c r="H2666">
        <v>28945344</v>
      </c>
      <c r="I2666" t="str">
        <f>HYPERLINK("bbg://screens/bbls%20DD%20X1Q6KMT8VEO2","BBLS DD X1Q6KMT8VEO2")</f>
        <v>BBLS DD X1Q6KMT8VEO2</v>
      </c>
    </row>
    <row r="2667" spans="1:9" x14ac:dyDescent="0.25">
      <c r="A2667" t="s">
        <v>12445</v>
      </c>
      <c r="B2667" t="s">
        <v>12446</v>
      </c>
      <c r="C2667" t="s">
        <v>7669</v>
      </c>
      <c r="D2667" t="s">
        <v>12447</v>
      </c>
      <c r="G2667" t="s">
        <v>12448</v>
      </c>
      <c r="H2667">
        <v>20050124</v>
      </c>
      <c r="I2667" t="str">
        <f>HYPERLINK("bbg://screens/bbls%20DD%20X1Q6LS7CTI82","BBLS DD X1Q6LS7CTI82")</f>
        <v>BBLS DD X1Q6LS7CTI82</v>
      </c>
    </row>
    <row r="2668" spans="1:9" x14ac:dyDescent="0.25">
      <c r="A2668" t="s">
        <v>12449</v>
      </c>
      <c r="B2668" t="s">
        <v>12450</v>
      </c>
      <c r="C2668" t="s">
        <v>153</v>
      </c>
      <c r="D2668" t="s">
        <v>12142</v>
      </c>
      <c r="E2668" t="s">
        <v>12451</v>
      </c>
      <c r="F2668" t="s">
        <v>12452</v>
      </c>
      <c r="G2668" t="s">
        <v>12453</v>
      </c>
      <c r="H2668">
        <v>348262</v>
      </c>
      <c r="I2668" t="str">
        <f>HYPERLINK("bbg://screens/bbls%20DD%20X1Q6KMT8V3O2","BBLS DD X1Q6KMT8V3O2")</f>
        <v>BBLS DD X1Q6KMT8V3O2</v>
      </c>
    </row>
    <row r="2669" spans="1:9" x14ac:dyDescent="0.25">
      <c r="A2669" t="s">
        <v>12454</v>
      </c>
      <c r="B2669" t="s">
        <v>12455</v>
      </c>
      <c r="C2669" t="s">
        <v>4920</v>
      </c>
      <c r="D2669" t="s">
        <v>12456</v>
      </c>
      <c r="E2669" t="s">
        <v>12457</v>
      </c>
      <c r="F2669" t="s">
        <v>12458</v>
      </c>
      <c r="G2669" t="s">
        <v>12459</v>
      </c>
      <c r="H2669">
        <v>348714</v>
      </c>
      <c r="I2669" t="str">
        <f>HYPERLINK("bbg://screens/bbls%20DD%20X1Q6KKKS1RO2","BBLS DD X1Q6KKKS1RO2")</f>
        <v>BBLS DD X1Q6KKKS1RO2</v>
      </c>
    </row>
    <row r="2670" spans="1:9" x14ac:dyDescent="0.25">
      <c r="A2670" t="s">
        <v>12460</v>
      </c>
      <c r="B2670" t="s">
        <v>12461</v>
      </c>
      <c r="C2670" t="s">
        <v>1560</v>
      </c>
      <c r="D2670" t="s">
        <v>12462</v>
      </c>
      <c r="E2670" t="s">
        <v>2780</v>
      </c>
      <c r="F2670" t="s">
        <v>6965</v>
      </c>
      <c r="G2670" t="s">
        <v>12463</v>
      </c>
      <c r="H2670">
        <v>302121</v>
      </c>
      <c r="I2670" t="str">
        <f>HYPERLINK("bbg://screens/bbls%20DD%20X1Q6LAGS3AO2","BBLS DD X1Q6LAGS3AO2")</f>
        <v>BBLS DD X1Q6LAGS3AO2</v>
      </c>
    </row>
    <row r="2671" spans="1:9" x14ac:dyDescent="0.25">
      <c r="A2671" t="s">
        <v>12464</v>
      </c>
      <c r="B2671" t="s">
        <v>12465</v>
      </c>
      <c r="C2671" t="s">
        <v>2802</v>
      </c>
      <c r="E2671" t="s">
        <v>12466</v>
      </c>
      <c r="F2671" t="s">
        <v>12467</v>
      </c>
      <c r="G2671" t="s">
        <v>12468</v>
      </c>
      <c r="H2671">
        <v>102691</v>
      </c>
      <c r="I2671" t="str">
        <f>HYPERLINK("bbg://screens/bbls%20DD%20X1OQVL4TKOMG","BBLS DD X1OQVL4TKOMG")</f>
        <v>BBLS DD X1OQVL4TKOMG</v>
      </c>
    </row>
    <row r="2672" spans="1:9" x14ac:dyDescent="0.25">
      <c r="A2672" t="s">
        <v>12469</v>
      </c>
      <c r="B2672" t="s">
        <v>12470</v>
      </c>
      <c r="C2672" t="s">
        <v>2294</v>
      </c>
      <c r="D2672" t="s">
        <v>12137</v>
      </c>
      <c r="E2672" t="s">
        <v>12471</v>
      </c>
      <c r="F2672" t="s">
        <v>6820</v>
      </c>
      <c r="G2672" t="s">
        <v>12472</v>
      </c>
      <c r="H2672">
        <v>972288</v>
      </c>
      <c r="I2672" t="str">
        <f>HYPERLINK("bbg://screens/bbls%20DD%20X1Q6L99L8A82","BBLS DD X1Q6L99L8A82")</f>
        <v>BBLS DD X1Q6L99L8A82</v>
      </c>
    </row>
    <row r="2673" spans="1:9" x14ac:dyDescent="0.25">
      <c r="A2673" t="s">
        <v>12473</v>
      </c>
      <c r="B2673" t="s">
        <v>12470</v>
      </c>
      <c r="C2673" t="s">
        <v>124</v>
      </c>
      <c r="D2673" t="s">
        <v>12306</v>
      </c>
      <c r="E2673" t="s">
        <v>3291</v>
      </c>
      <c r="F2673" t="s">
        <v>2012</v>
      </c>
      <c r="G2673" t="s">
        <v>12474</v>
      </c>
      <c r="H2673">
        <v>348430</v>
      </c>
      <c r="I2673" t="str">
        <f>HYPERLINK("bbg://screens/bbls%20DD%20X1Q6L01FA082","BBLS DD X1Q6L01FA082")</f>
        <v>BBLS DD X1Q6L01FA082</v>
      </c>
    </row>
    <row r="2674" spans="1:9" x14ac:dyDescent="0.25">
      <c r="A2674" t="s">
        <v>12475</v>
      </c>
      <c r="B2674" t="s">
        <v>12476</v>
      </c>
      <c r="C2674" t="s">
        <v>7284</v>
      </c>
      <c r="E2674" t="s">
        <v>12477</v>
      </c>
      <c r="F2674" t="s">
        <v>2058</v>
      </c>
      <c r="G2674" t="s">
        <v>12478</v>
      </c>
      <c r="H2674">
        <v>156828</v>
      </c>
      <c r="I2674" t="str">
        <f>HYPERLINK("bbg://screens/bbls%20DD%20X1Q6LPCBGKO2","BBLS DD X1Q6LPCBGKO2")</f>
        <v>BBLS DD X1Q6LPCBGKO2</v>
      </c>
    </row>
    <row r="2675" spans="1:9" x14ac:dyDescent="0.25">
      <c r="A2675" t="s">
        <v>12479</v>
      </c>
      <c r="B2675" t="s">
        <v>12480</v>
      </c>
      <c r="C2675" t="s">
        <v>4826</v>
      </c>
      <c r="D2675" t="s">
        <v>12481</v>
      </c>
      <c r="E2675" t="s">
        <v>12482</v>
      </c>
      <c r="F2675" t="s">
        <v>12483</v>
      </c>
      <c r="G2675" t="s">
        <v>12484</v>
      </c>
      <c r="H2675">
        <v>946063</v>
      </c>
      <c r="I2675" t="str">
        <f>HYPERLINK("bbg://screens/bbls%20DD%20X1Q6KNK3VLO2","BBLS DD X1Q6KNK3VLO2")</f>
        <v>BBLS DD X1Q6KNK3VLO2</v>
      </c>
    </row>
    <row r="2676" spans="1:9" x14ac:dyDescent="0.25">
      <c r="A2676" t="s">
        <v>12485</v>
      </c>
      <c r="B2676" t="s">
        <v>12480</v>
      </c>
      <c r="C2676" t="s">
        <v>9380</v>
      </c>
      <c r="D2676" t="s">
        <v>12486</v>
      </c>
      <c r="G2676" t="s">
        <v>12487</v>
      </c>
      <c r="H2676">
        <v>8569751</v>
      </c>
      <c r="I2676" t="str">
        <f>HYPERLINK("bbg://screens/bbls%20DD%20X1Q6KNK3VLO2","BBLS DD X1Q6KNK3VLO2")</f>
        <v>BBLS DD X1Q6KNK3VLO2</v>
      </c>
    </row>
    <row r="2677" spans="1:9" x14ac:dyDescent="0.25">
      <c r="A2677" t="s">
        <v>12488</v>
      </c>
      <c r="B2677" t="s">
        <v>12489</v>
      </c>
      <c r="C2677" t="s">
        <v>1387</v>
      </c>
      <c r="D2677" t="s">
        <v>12490</v>
      </c>
      <c r="E2677" t="s">
        <v>12491</v>
      </c>
      <c r="F2677" t="s">
        <v>12492</v>
      </c>
      <c r="G2677" t="s">
        <v>12493</v>
      </c>
      <c r="H2677">
        <v>350321</v>
      </c>
      <c r="I2677" t="str">
        <f>HYPERLINK("bbg://screens/bbls%20DD%20X1Q6L0BLRSO2","BBLS DD X1Q6L0BLRSO2")</f>
        <v>BBLS DD X1Q6L0BLRSO2</v>
      </c>
    </row>
    <row r="2678" spans="1:9" x14ac:dyDescent="0.25">
      <c r="A2678" t="s">
        <v>12494</v>
      </c>
      <c r="B2678" t="s">
        <v>12495</v>
      </c>
      <c r="C2678" t="s">
        <v>511</v>
      </c>
      <c r="E2678" t="s">
        <v>12496</v>
      </c>
      <c r="F2678" t="s">
        <v>12497</v>
      </c>
      <c r="G2678" t="s">
        <v>12498</v>
      </c>
      <c r="H2678">
        <v>106111</v>
      </c>
      <c r="I2678" t="str">
        <f>HYPERLINK("bbg://screens/bbls%20DD%20X1Q6L96RIQ82","BBLS DD X1Q6L96RIQ82")</f>
        <v>BBLS DD X1Q6L96RIQ82</v>
      </c>
    </row>
    <row r="2679" spans="1:9" x14ac:dyDescent="0.25">
      <c r="A2679" t="s">
        <v>12499</v>
      </c>
      <c r="B2679" t="s">
        <v>12500</v>
      </c>
      <c r="C2679" t="s">
        <v>636</v>
      </c>
      <c r="D2679" t="s">
        <v>8932</v>
      </c>
      <c r="E2679" t="s">
        <v>12501</v>
      </c>
      <c r="F2679" t="s">
        <v>12501</v>
      </c>
      <c r="G2679" t="s">
        <v>12502</v>
      </c>
      <c r="H2679">
        <v>129983</v>
      </c>
      <c r="I2679" t="str">
        <f>HYPERLINK("bbg://screens/bbls%20DD%20X1Q6LPAHU782","BBLS DD X1Q6LPAHU782")</f>
        <v>BBLS DD X1Q6LPAHU782</v>
      </c>
    </row>
    <row r="2680" spans="1:9" x14ac:dyDescent="0.25">
      <c r="A2680" t="s">
        <v>12503</v>
      </c>
      <c r="B2680" t="s">
        <v>12500</v>
      </c>
      <c r="C2680" t="s">
        <v>6095</v>
      </c>
      <c r="D2680" t="s">
        <v>12504</v>
      </c>
      <c r="G2680" t="s">
        <v>12505</v>
      </c>
      <c r="H2680">
        <v>8040758</v>
      </c>
      <c r="I2680" t="str">
        <f>HYPERLINK("bbg://screens/bbls%20DD%20X1Q6L7JKBP82","BBLS DD X1Q6L7JKBP82")</f>
        <v>BBLS DD X1Q6L7JKBP82</v>
      </c>
    </row>
    <row r="2681" spans="1:9" x14ac:dyDescent="0.25">
      <c r="A2681" t="s">
        <v>12506</v>
      </c>
      <c r="B2681" t="s">
        <v>12507</v>
      </c>
      <c r="C2681" t="s">
        <v>5584</v>
      </c>
      <c r="D2681" t="s">
        <v>12508</v>
      </c>
      <c r="G2681" t="s">
        <v>12509</v>
      </c>
      <c r="H2681">
        <v>8402743</v>
      </c>
      <c r="I2681" t="str">
        <f>HYPERLINK("bbg://screens/bbls%20DD%20X1Q6LPAES8O2","BBLS DD X1Q6LPAES8O2")</f>
        <v>BBLS DD X1Q6LPAES8O2</v>
      </c>
    </row>
    <row r="2682" spans="1:9" x14ac:dyDescent="0.25">
      <c r="A2682" t="s">
        <v>12510</v>
      </c>
      <c r="B2682" t="s">
        <v>12511</v>
      </c>
      <c r="C2682" t="s">
        <v>18</v>
      </c>
      <c r="D2682" t="s">
        <v>12071</v>
      </c>
      <c r="G2682" t="s">
        <v>12512</v>
      </c>
      <c r="H2682">
        <v>7220770</v>
      </c>
      <c r="I2682" t="str">
        <f>HYPERLINK("bbg://screens/bbls%20DD%20X1Q6KON20R82","BBLS DD X1Q6KON20R82")</f>
        <v>BBLS DD X1Q6KON20R82</v>
      </c>
    </row>
    <row r="2683" spans="1:9" x14ac:dyDescent="0.25">
      <c r="A2683" t="s">
        <v>12513</v>
      </c>
      <c r="B2683" t="s">
        <v>12514</v>
      </c>
      <c r="C2683" t="s">
        <v>3143</v>
      </c>
      <c r="D2683" t="s">
        <v>12515</v>
      </c>
      <c r="E2683" t="s">
        <v>9680</v>
      </c>
      <c r="F2683" t="s">
        <v>3044</v>
      </c>
      <c r="G2683" t="s">
        <v>12516</v>
      </c>
      <c r="H2683">
        <v>179472</v>
      </c>
      <c r="I2683" t="str">
        <f>HYPERLINK("bbg://screens/bbls%20DD%20X1Q6L4H1EJO2","BBLS DD X1Q6L4H1EJO2")</f>
        <v>BBLS DD X1Q6L4H1EJO2</v>
      </c>
    </row>
    <row r="2684" spans="1:9" x14ac:dyDescent="0.25">
      <c r="A2684" t="s">
        <v>12517</v>
      </c>
      <c r="B2684" t="s">
        <v>12514</v>
      </c>
      <c r="C2684" t="s">
        <v>343</v>
      </c>
      <c r="E2684" t="s">
        <v>12518</v>
      </c>
      <c r="F2684" t="s">
        <v>12519</v>
      </c>
      <c r="G2684" t="s">
        <v>12520</v>
      </c>
      <c r="H2684">
        <v>105324</v>
      </c>
      <c r="I2684" t="str">
        <f>HYPERLINK("bbg://screens/bbls%20DD%20X1OQVL4TKGBM","BBLS DD X1OQVL4TKGBM")</f>
        <v>BBLS DD X1OQVL4TKGBM</v>
      </c>
    </row>
    <row r="2685" spans="1:9" x14ac:dyDescent="0.25">
      <c r="A2685" t="s">
        <v>12521</v>
      </c>
      <c r="B2685" t="s">
        <v>12522</v>
      </c>
      <c r="C2685" t="s">
        <v>233</v>
      </c>
      <c r="D2685" t="s">
        <v>12523</v>
      </c>
      <c r="G2685" t="s">
        <v>12524</v>
      </c>
      <c r="H2685">
        <v>827286</v>
      </c>
      <c r="I2685" t="str">
        <f>HYPERLINK("bbg://screens/bbls%20DD%20X1Q6L0D6EGO2","BBLS DD X1Q6L0D6EGO2")</f>
        <v>BBLS DD X1Q6L0D6EGO2</v>
      </c>
    </row>
    <row r="2686" spans="1:9" x14ac:dyDescent="0.25">
      <c r="A2686" t="s">
        <v>12525</v>
      </c>
      <c r="B2686" t="s">
        <v>12526</v>
      </c>
      <c r="C2686" t="s">
        <v>3491</v>
      </c>
      <c r="E2686" t="s">
        <v>3553</v>
      </c>
      <c r="F2686" t="s">
        <v>12527</v>
      </c>
      <c r="G2686" t="s">
        <v>12528</v>
      </c>
      <c r="H2686">
        <v>107121</v>
      </c>
      <c r="I2686" t="str">
        <f>HYPERLINK("bbg://screens/bbls%20DD%20X1OQVL4TM89N","BBLS DD X1OQVL4TM89N")</f>
        <v>BBLS DD X1OQVL4TM89N</v>
      </c>
    </row>
    <row r="2687" spans="1:9" x14ac:dyDescent="0.25">
      <c r="A2687" t="s">
        <v>12529</v>
      </c>
      <c r="B2687" t="s">
        <v>12530</v>
      </c>
      <c r="C2687" t="s">
        <v>511</v>
      </c>
      <c r="G2687" t="s">
        <v>12531</v>
      </c>
      <c r="H2687">
        <v>233717</v>
      </c>
      <c r="I2687" t="str">
        <f>HYPERLINK("bbg://screens/bbls%20DD%20X1Q6LA1LOKO2","BBLS DD X1Q6LA1LOKO2")</f>
        <v>BBLS DD X1Q6LA1LOKO2</v>
      </c>
    </row>
    <row r="2688" spans="1:9" x14ac:dyDescent="0.25">
      <c r="A2688" t="s">
        <v>12532</v>
      </c>
      <c r="B2688" t="s">
        <v>12533</v>
      </c>
      <c r="C2688" t="s">
        <v>636</v>
      </c>
      <c r="E2688" t="s">
        <v>1110</v>
      </c>
      <c r="F2688" t="s">
        <v>12534</v>
      </c>
      <c r="G2688" t="s">
        <v>12535</v>
      </c>
      <c r="H2688">
        <v>7409573</v>
      </c>
      <c r="I2688" t="str">
        <f>HYPERLINK("bbg://screens/bbls%20DD%20X1Q6KKKGLG82","BBLS DD X1Q6KKKGLG82")</f>
        <v>BBLS DD X1Q6KKKGLG82</v>
      </c>
    </row>
    <row r="2689" spans="1:9" x14ac:dyDescent="0.25">
      <c r="A2689" t="s">
        <v>12536</v>
      </c>
      <c r="B2689" t="s">
        <v>12537</v>
      </c>
      <c r="C2689" t="s">
        <v>899</v>
      </c>
      <c r="G2689" t="s">
        <v>12538</v>
      </c>
      <c r="H2689">
        <v>8444075</v>
      </c>
      <c r="I2689" t="str">
        <f>HYPERLINK("bbg://screens/bbls%20DD%20X1Q6KOQKLMO2","BBLS DD X1Q6KOQKLMO2")</f>
        <v>BBLS DD X1Q6KOQKLMO2</v>
      </c>
    </row>
    <row r="2690" spans="1:9" x14ac:dyDescent="0.25">
      <c r="A2690" t="s">
        <v>12539</v>
      </c>
      <c r="B2690" t="s">
        <v>12540</v>
      </c>
      <c r="C2690" t="s">
        <v>479</v>
      </c>
      <c r="E2690" t="s">
        <v>12541</v>
      </c>
      <c r="F2690" t="s">
        <v>12542</v>
      </c>
      <c r="G2690" t="s">
        <v>12543</v>
      </c>
      <c r="H2690">
        <v>194122</v>
      </c>
      <c r="I2690" t="str">
        <f>HYPERLINK("bbg://screens/bbls%20DD%20X1Q6LP8UIJ82","BBLS DD X1Q6LP8UIJ82")</f>
        <v>BBLS DD X1Q6LP8UIJ82</v>
      </c>
    </row>
    <row r="2691" spans="1:9" x14ac:dyDescent="0.25">
      <c r="A2691" t="s">
        <v>12544</v>
      </c>
      <c r="B2691" t="s">
        <v>12545</v>
      </c>
      <c r="C2691" t="s">
        <v>4250</v>
      </c>
      <c r="D2691" t="s">
        <v>12546</v>
      </c>
      <c r="E2691" t="s">
        <v>12547</v>
      </c>
      <c r="F2691" t="s">
        <v>12548</v>
      </c>
      <c r="G2691" t="s">
        <v>12549</v>
      </c>
      <c r="H2691">
        <v>171405</v>
      </c>
      <c r="I2691" t="str">
        <f>HYPERLINK("bbg://screens/bbls%20DD%20X1Q6LJJLJKO2","BBLS DD X1Q6LJJLJKO2")</f>
        <v>BBLS DD X1Q6LJJLJKO2</v>
      </c>
    </row>
    <row r="2692" spans="1:9" x14ac:dyDescent="0.25">
      <c r="A2692" t="s">
        <v>12550</v>
      </c>
      <c r="B2692" t="s">
        <v>12551</v>
      </c>
      <c r="C2692" t="s">
        <v>8666</v>
      </c>
      <c r="E2692" t="s">
        <v>11589</v>
      </c>
      <c r="F2692" t="s">
        <v>12552</v>
      </c>
      <c r="G2692" t="s">
        <v>12553</v>
      </c>
      <c r="H2692">
        <v>201347</v>
      </c>
      <c r="I2692" t="str">
        <f>HYPERLINK("bbg://screens/bbls%20DD%20X1OQVL4TKH1C","BBLS DD X1OQVL4TKH1C")</f>
        <v>BBLS DD X1OQVL4TKH1C</v>
      </c>
    </row>
    <row r="2693" spans="1:9" x14ac:dyDescent="0.25">
      <c r="A2693" t="s">
        <v>12554</v>
      </c>
      <c r="B2693" t="s">
        <v>12555</v>
      </c>
      <c r="C2693" t="s">
        <v>430</v>
      </c>
      <c r="D2693" t="s">
        <v>12511</v>
      </c>
      <c r="G2693" t="s">
        <v>12556</v>
      </c>
      <c r="H2693">
        <v>103476</v>
      </c>
      <c r="I2693" t="str">
        <f>HYPERLINK("bbg://screens/bbls%20DD%20X1Q6LP8F1QO2","BBLS DD X1Q6LP8F1QO2")</f>
        <v>BBLS DD X1Q6LP8F1QO2</v>
      </c>
    </row>
    <row r="2694" spans="1:9" x14ac:dyDescent="0.25">
      <c r="A2694" t="s">
        <v>12557</v>
      </c>
      <c r="B2694" t="s">
        <v>12558</v>
      </c>
      <c r="C2694" t="s">
        <v>7484</v>
      </c>
      <c r="E2694" t="s">
        <v>12559</v>
      </c>
      <c r="F2694" t="s">
        <v>12560</v>
      </c>
      <c r="G2694" t="s">
        <v>12561</v>
      </c>
      <c r="H2694">
        <v>100378</v>
      </c>
      <c r="I2694" t="str">
        <f>HYPERLINK("bbg://screens/bbls%20DD%20X1Q6LP8ADLO2","BBLS DD X1Q6LP8ADLO2")</f>
        <v>BBLS DD X1Q6LP8ADLO2</v>
      </c>
    </row>
    <row r="2695" spans="1:9" x14ac:dyDescent="0.25">
      <c r="A2695" t="s">
        <v>12562</v>
      </c>
      <c r="B2695" t="s">
        <v>12563</v>
      </c>
      <c r="C2695" t="s">
        <v>636</v>
      </c>
      <c r="D2695" t="s">
        <v>12564</v>
      </c>
      <c r="E2695" t="s">
        <v>12565</v>
      </c>
      <c r="F2695" t="s">
        <v>12566</v>
      </c>
      <c r="G2695" t="s">
        <v>12567</v>
      </c>
      <c r="H2695">
        <v>143250</v>
      </c>
      <c r="I2695" t="str">
        <f>HYPERLINK("bbg://screens/bbls%20DD%20X1Q6L15GBCO2","BBLS DD X1Q6L15GBCO2")</f>
        <v>BBLS DD X1Q6L15GBCO2</v>
      </c>
    </row>
    <row r="2696" spans="1:9" x14ac:dyDescent="0.25">
      <c r="A2696" t="s">
        <v>12568</v>
      </c>
      <c r="B2696" t="s">
        <v>12569</v>
      </c>
      <c r="C2696" t="s">
        <v>1301</v>
      </c>
      <c r="D2696" t="s">
        <v>12570</v>
      </c>
      <c r="E2696" t="s">
        <v>4677</v>
      </c>
      <c r="F2696" t="s">
        <v>1513</v>
      </c>
      <c r="G2696" t="s">
        <v>12571</v>
      </c>
      <c r="H2696">
        <v>101091</v>
      </c>
      <c r="I2696" t="str">
        <f>HYPERLINK("bbg://screens/bbls%20DD%20X1Q6LP7J4EO2","BBLS DD X1Q6LP7J4EO2")</f>
        <v>BBLS DD X1Q6LP7J4EO2</v>
      </c>
    </row>
    <row r="2697" spans="1:9" x14ac:dyDescent="0.25">
      <c r="A2697" t="s">
        <v>12572</v>
      </c>
      <c r="B2697" t="s">
        <v>12569</v>
      </c>
      <c r="C2697" t="s">
        <v>1301</v>
      </c>
      <c r="D2697" t="s">
        <v>12128</v>
      </c>
      <c r="E2697" t="s">
        <v>4677</v>
      </c>
      <c r="F2697" t="s">
        <v>1513</v>
      </c>
      <c r="G2697" t="s">
        <v>12573</v>
      </c>
      <c r="H2697">
        <v>9272643</v>
      </c>
      <c r="I2697" t="str">
        <f>HYPERLINK("bbg://screens/bbls%20DD%20X1Q6LP7J4EO2","BBLS DD X1Q6LP7J4EO2")</f>
        <v>BBLS DD X1Q6LP7J4EO2</v>
      </c>
    </row>
    <row r="2698" spans="1:9" x14ac:dyDescent="0.25">
      <c r="A2698" t="s">
        <v>12574</v>
      </c>
      <c r="B2698" t="s">
        <v>12575</v>
      </c>
      <c r="C2698" t="s">
        <v>3973</v>
      </c>
      <c r="G2698" t="s">
        <v>12576</v>
      </c>
      <c r="H2698">
        <v>7707091</v>
      </c>
      <c r="I2698" t="str">
        <f>HYPERLINK("bbg://screens/bbls%20DD%20X1Q6KORFTF82","BBLS DD X1Q6KORFTF82")</f>
        <v>BBLS DD X1Q6KORFTF82</v>
      </c>
    </row>
    <row r="2699" spans="1:9" x14ac:dyDescent="0.25">
      <c r="A2699" t="s">
        <v>12577</v>
      </c>
      <c r="B2699" t="s">
        <v>12578</v>
      </c>
      <c r="C2699" t="s">
        <v>430</v>
      </c>
      <c r="G2699" t="s">
        <v>12579</v>
      </c>
      <c r="H2699">
        <v>23237814</v>
      </c>
      <c r="I2699" t="str">
        <f>HYPERLINK("bbg://screens/bbls%20DD%20X1Q6LP7C4682","BBLS DD X1Q6LP7C4682")</f>
        <v>BBLS DD X1Q6LP7C4682</v>
      </c>
    </row>
    <row r="2700" spans="1:9" x14ac:dyDescent="0.25">
      <c r="A2700" t="s">
        <v>12580</v>
      </c>
      <c r="B2700" t="s">
        <v>12578</v>
      </c>
      <c r="C2700" t="s">
        <v>423</v>
      </c>
      <c r="D2700" t="s">
        <v>12302</v>
      </c>
      <c r="G2700" t="s">
        <v>12581</v>
      </c>
      <c r="H2700">
        <v>7629763</v>
      </c>
      <c r="I2700" t="str">
        <f>HYPERLINK("bbg://screens/bbls%20DD%20X1Q6LGDERB82","BBLS DD X1Q6LGDERB82")</f>
        <v>BBLS DD X1Q6LGDERB82</v>
      </c>
    </row>
    <row r="2701" spans="1:9" x14ac:dyDescent="0.25">
      <c r="A2701" t="s">
        <v>12582</v>
      </c>
      <c r="B2701" t="s">
        <v>12583</v>
      </c>
      <c r="C2701" t="s">
        <v>2028</v>
      </c>
      <c r="D2701" t="s">
        <v>12584</v>
      </c>
      <c r="E2701" t="s">
        <v>12585</v>
      </c>
      <c r="F2701" t="s">
        <v>12586</v>
      </c>
      <c r="G2701" t="s">
        <v>12587</v>
      </c>
      <c r="H2701">
        <v>194391</v>
      </c>
      <c r="I2701" t="str">
        <f>HYPERLINK("bbg://screens/bbls%20DD%20X1Q6KMSMV7O2","BBLS DD X1Q6KMSMV7O2")</f>
        <v>BBLS DD X1Q6KMSMV7O2</v>
      </c>
    </row>
    <row r="2702" spans="1:9" x14ac:dyDescent="0.25">
      <c r="A2702" t="s">
        <v>12588</v>
      </c>
      <c r="B2702" t="s">
        <v>12583</v>
      </c>
      <c r="C2702" t="s">
        <v>4250</v>
      </c>
      <c r="E2702" t="s">
        <v>12589</v>
      </c>
      <c r="F2702" t="s">
        <v>12590</v>
      </c>
      <c r="G2702" t="s">
        <v>12591</v>
      </c>
      <c r="H2702">
        <v>102753</v>
      </c>
      <c r="I2702" t="str">
        <f>HYPERLINK("bbg://screens/bbls%20DD%20X1OQVL4TKPPK","BBLS DD X1OQVL4TKPPK")</f>
        <v>BBLS DD X1OQVL4TKPPK</v>
      </c>
    </row>
    <row r="2703" spans="1:9" x14ac:dyDescent="0.25">
      <c r="A2703" t="s">
        <v>12592</v>
      </c>
      <c r="B2703" t="s">
        <v>12593</v>
      </c>
      <c r="C2703" t="s">
        <v>430</v>
      </c>
      <c r="G2703" t="s">
        <v>12594</v>
      </c>
      <c r="H2703">
        <v>9190969</v>
      </c>
      <c r="I2703" t="str">
        <f>HYPERLINK("bbg://screens/bbls%20DD%20X1Q6LP6JBHO2","BBLS DD X1Q6LP6JBHO2")</f>
        <v>BBLS DD X1Q6LP6JBHO2</v>
      </c>
    </row>
    <row r="2704" spans="1:9" x14ac:dyDescent="0.25">
      <c r="A2704" t="s">
        <v>12595</v>
      </c>
      <c r="B2704" t="s">
        <v>12596</v>
      </c>
      <c r="C2704" t="s">
        <v>11092</v>
      </c>
      <c r="E2704" t="s">
        <v>12597</v>
      </c>
      <c r="F2704" t="s">
        <v>12598</v>
      </c>
      <c r="G2704" t="s">
        <v>12599</v>
      </c>
      <c r="H2704">
        <v>143122</v>
      </c>
      <c r="I2704" t="str">
        <f>HYPERLINK("bbg://screens/bbls%20DD%20X1Q6LAGS1Q82","BBLS DD X1Q6LAGS1Q82")</f>
        <v>BBLS DD X1Q6LAGS1Q82</v>
      </c>
    </row>
    <row r="2705" spans="1:9" x14ac:dyDescent="0.25">
      <c r="A2705" t="s">
        <v>12600</v>
      </c>
      <c r="B2705" t="s">
        <v>12601</v>
      </c>
      <c r="C2705" t="s">
        <v>608</v>
      </c>
      <c r="D2705" t="s">
        <v>12602</v>
      </c>
      <c r="G2705" t="s">
        <v>12603</v>
      </c>
      <c r="H2705">
        <v>105328</v>
      </c>
      <c r="I2705" t="str">
        <f>HYPERLINK("bbg://screens/bbls%20DD%20X1Q6LP67EEO2","BBLS DD X1Q6LP67EEO2")</f>
        <v>BBLS DD X1Q6LP67EEO2</v>
      </c>
    </row>
    <row r="2706" spans="1:9" x14ac:dyDescent="0.25">
      <c r="A2706" t="s">
        <v>12604</v>
      </c>
      <c r="B2706" t="s">
        <v>12605</v>
      </c>
      <c r="C2706" t="s">
        <v>12606</v>
      </c>
      <c r="D2706" t="s">
        <v>12607</v>
      </c>
      <c r="E2706" t="s">
        <v>11945</v>
      </c>
      <c r="F2706" t="s">
        <v>2469</v>
      </c>
      <c r="G2706" t="s">
        <v>12608</v>
      </c>
      <c r="H2706">
        <v>100486</v>
      </c>
      <c r="I2706" t="str">
        <f>HYPERLINK("bbg://screens/bbls%20DD%20X1Q6LP64AAO2","BBLS DD X1Q6LP64AAO2")</f>
        <v>BBLS DD X1Q6LP64AAO2</v>
      </c>
    </row>
    <row r="2707" spans="1:9" x14ac:dyDescent="0.25">
      <c r="A2707" t="s">
        <v>12609</v>
      </c>
      <c r="B2707" t="s">
        <v>12610</v>
      </c>
      <c r="C2707" t="s">
        <v>3784</v>
      </c>
      <c r="D2707" t="s">
        <v>12611</v>
      </c>
      <c r="E2707" t="s">
        <v>12612</v>
      </c>
      <c r="F2707" t="s">
        <v>12613</v>
      </c>
      <c r="G2707" t="s">
        <v>12614</v>
      </c>
      <c r="H2707">
        <v>179559</v>
      </c>
      <c r="I2707" t="str">
        <f>HYPERLINK("bbg://screens/bbls%20DD%20X1Q6KKKN3682","BBLS DD X1Q6KKKN3682")</f>
        <v>BBLS DD X1Q6KKKN3682</v>
      </c>
    </row>
    <row r="2708" spans="1:9" x14ac:dyDescent="0.25">
      <c r="A2708" t="s">
        <v>12615</v>
      </c>
      <c r="B2708" t="s">
        <v>12616</v>
      </c>
      <c r="C2708" t="s">
        <v>4427</v>
      </c>
      <c r="D2708" t="s">
        <v>12617</v>
      </c>
      <c r="G2708" t="s">
        <v>12618</v>
      </c>
      <c r="H2708">
        <v>9246877</v>
      </c>
      <c r="I2708" t="str">
        <f>HYPERLINK("bbg://screens/bbls%20DD%20X1OQVL4TKH85","BBLS DD X1OQVL4TKH85")</f>
        <v>BBLS DD X1OQVL4TKH85</v>
      </c>
    </row>
    <row r="2709" spans="1:9" x14ac:dyDescent="0.25">
      <c r="A2709" t="s">
        <v>12619</v>
      </c>
      <c r="B2709" t="s">
        <v>12616</v>
      </c>
      <c r="C2709" t="s">
        <v>379</v>
      </c>
      <c r="G2709" t="s">
        <v>12620</v>
      </c>
      <c r="H2709">
        <v>24914253</v>
      </c>
      <c r="I2709" t="str">
        <f>HYPERLINK("bbg://screens/bbls%20DD%20X1Q6LP5IA082","BBLS DD X1Q6LP5IA082")</f>
        <v>BBLS DD X1Q6LP5IA082</v>
      </c>
    </row>
    <row r="2710" spans="1:9" x14ac:dyDescent="0.25">
      <c r="A2710" t="s">
        <v>12621</v>
      </c>
      <c r="B2710" t="s">
        <v>12616</v>
      </c>
      <c r="C2710" t="s">
        <v>221</v>
      </c>
      <c r="E2710" t="s">
        <v>12622</v>
      </c>
      <c r="F2710" t="s">
        <v>12623</v>
      </c>
      <c r="G2710" t="s">
        <v>12624</v>
      </c>
      <c r="H2710">
        <v>900884</v>
      </c>
      <c r="I2710" t="str">
        <f>HYPERLINK("bbg://screens/bbls%20DD%20X1Q6LP5GPF82","BBLS DD X1Q6LP5GPF82")</f>
        <v>BBLS DD X1Q6LP5GPF82</v>
      </c>
    </row>
    <row r="2711" spans="1:9" x14ac:dyDescent="0.25">
      <c r="A2711" t="s">
        <v>12625</v>
      </c>
      <c r="B2711" t="s">
        <v>12626</v>
      </c>
      <c r="C2711" t="s">
        <v>4264</v>
      </c>
      <c r="E2711" t="s">
        <v>12627</v>
      </c>
      <c r="F2711" t="s">
        <v>12628</v>
      </c>
      <c r="G2711" t="s">
        <v>12629</v>
      </c>
      <c r="H2711">
        <v>101852</v>
      </c>
      <c r="I2711" t="str">
        <f>HYPERLINK("bbg://screens/bbls%20DD%20X1Q6LP4UF7O2","BBLS DD X1Q6LP4UF7O2")</f>
        <v>BBLS DD X1Q6LP4UF7O2</v>
      </c>
    </row>
    <row r="2712" spans="1:9" x14ac:dyDescent="0.25">
      <c r="A2712" t="s">
        <v>12630</v>
      </c>
      <c r="B2712" t="s">
        <v>12631</v>
      </c>
      <c r="C2712" t="s">
        <v>608</v>
      </c>
      <c r="D2712" t="s">
        <v>12530</v>
      </c>
      <c r="E2712" t="s">
        <v>12632</v>
      </c>
      <c r="F2712" t="s">
        <v>12353</v>
      </c>
      <c r="G2712" t="s">
        <v>12633</v>
      </c>
      <c r="H2712">
        <v>217271</v>
      </c>
      <c r="I2712" t="str">
        <f>HYPERLINK("bbg://screens/bbls%20DD%20X1Q6LP4MUI82","BBLS DD X1Q6LP4MUI82")</f>
        <v>BBLS DD X1Q6LP4MUI82</v>
      </c>
    </row>
    <row r="2713" spans="1:9" x14ac:dyDescent="0.25">
      <c r="A2713" t="s">
        <v>3490</v>
      </c>
      <c r="B2713" t="s">
        <v>12634</v>
      </c>
      <c r="C2713" t="s">
        <v>3491</v>
      </c>
      <c r="D2713" t="s">
        <v>12635</v>
      </c>
      <c r="E2713" t="s">
        <v>12636</v>
      </c>
      <c r="F2713" t="s">
        <v>12637</v>
      </c>
      <c r="G2713" t="s">
        <v>3494</v>
      </c>
      <c r="H2713">
        <v>384120</v>
      </c>
      <c r="I2713" t="str">
        <f>HYPERLINK("bbg://screens/bbls%20DD%20X1Q6KKN92SO2","BBLS DD X1Q6KKN92SO2")</f>
        <v>BBLS DD X1Q6KKN92SO2</v>
      </c>
    </row>
    <row r="2714" spans="1:9" x14ac:dyDescent="0.25">
      <c r="A2714" t="s">
        <v>12638</v>
      </c>
      <c r="B2714" t="s">
        <v>12634</v>
      </c>
      <c r="C2714" t="s">
        <v>608</v>
      </c>
      <c r="E2714" t="s">
        <v>12639</v>
      </c>
      <c r="F2714" t="s">
        <v>12640</v>
      </c>
      <c r="G2714" t="s">
        <v>12641</v>
      </c>
      <c r="H2714">
        <v>124674</v>
      </c>
      <c r="I2714" t="str">
        <f>HYPERLINK("bbg://screens/bbls%20DD%20X1Q6LP4K4K82","BBLS DD X1Q6LP4K4K82")</f>
        <v>BBLS DD X1Q6LP4K4K82</v>
      </c>
    </row>
    <row r="2715" spans="1:9" x14ac:dyDescent="0.25">
      <c r="A2715" t="s">
        <v>12642</v>
      </c>
      <c r="B2715" t="s">
        <v>12643</v>
      </c>
      <c r="C2715" t="s">
        <v>1317</v>
      </c>
      <c r="D2715" t="s">
        <v>12644</v>
      </c>
      <c r="E2715" t="s">
        <v>775</v>
      </c>
      <c r="F2715" t="s">
        <v>4218</v>
      </c>
      <c r="G2715" t="s">
        <v>12645</v>
      </c>
      <c r="H2715">
        <v>119098</v>
      </c>
      <c r="I2715" t="str">
        <f>HYPERLINK("bbg://screens/bbls%20DD%20X1Q6LP43LA82","BBLS DD X1Q6LP43LA82")</f>
        <v>BBLS DD X1Q6LP43LA82</v>
      </c>
    </row>
    <row r="2716" spans="1:9" x14ac:dyDescent="0.25">
      <c r="A2716" t="s">
        <v>12646</v>
      </c>
      <c r="B2716" t="s">
        <v>12647</v>
      </c>
      <c r="C2716" t="s">
        <v>1171</v>
      </c>
      <c r="E2716" t="s">
        <v>12648</v>
      </c>
      <c r="F2716" t="s">
        <v>10703</v>
      </c>
      <c r="G2716" t="s">
        <v>12649</v>
      </c>
      <c r="H2716">
        <v>381216</v>
      </c>
      <c r="I2716" t="str">
        <f>HYPERLINK("bbg://screens/bbls%20DD%20X1Q6LP3P3HO2","BBLS DD X1Q6LP3P3HO2")</f>
        <v>BBLS DD X1Q6LP3P3HO2</v>
      </c>
    </row>
    <row r="2717" spans="1:9" x14ac:dyDescent="0.25">
      <c r="A2717" t="s">
        <v>12650</v>
      </c>
      <c r="B2717" t="s">
        <v>12651</v>
      </c>
      <c r="C2717" t="s">
        <v>12652</v>
      </c>
      <c r="D2717" t="s">
        <v>12653</v>
      </c>
      <c r="E2717" t="s">
        <v>12654</v>
      </c>
      <c r="F2717" t="s">
        <v>12655</v>
      </c>
      <c r="G2717" t="s">
        <v>12656</v>
      </c>
      <c r="H2717">
        <v>870519</v>
      </c>
      <c r="I2717" t="str">
        <f>HYPERLINK("bbg://screens/bbls%20DD%20X1Q6LP3K9FO2","BBLS DD X1Q6LP3K9FO2")</f>
        <v>BBLS DD X1Q6LP3K9FO2</v>
      </c>
    </row>
    <row r="2718" spans="1:9" x14ac:dyDescent="0.25">
      <c r="A2718" t="s">
        <v>12657</v>
      </c>
      <c r="B2718" t="s">
        <v>12658</v>
      </c>
      <c r="C2718" t="s">
        <v>414</v>
      </c>
      <c r="D2718" t="s">
        <v>12071</v>
      </c>
      <c r="E2718" t="s">
        <v>12659</v>
      </c>
      <c r="F2718" t="s">
        <v>12660</v>
      </c>
      <c r="G2718" t="s">
        <v>12661</v>
      </c>
      <c r="H2718">
        <v>132894</v>
      </c>
      <c r="I2718" t="str">
        <f>HYPERLINK("bbg://screens/bbls%20DD%20X1OQVL4TKEDC","BBLS DD X1OQVL4TKEDC")</f>
        <v>BBLS DD X1OQVL4TKEDC</v>
      </c>
    </row>
    <row r="2719" spans="1:9" x14ac:dyDescent="0.25">
      <c r="A2719" t="s">
        <v>12662</v>
      </c>
      <c r="B2719" t="s">
        <v>12663</v>
      </c>
      <c r="C2719" t="s">
        <v>1851</v>
      </c>
      <c r="D2719" t="s">
        <v>12664</v>
      </c>
      <c r="E2719" t="s">
        <v>3635</v>
      </c>
      <c r="F2719" t="s">
        <v>9371</v>
      </c>
      <c r="G2719" t="s">
        <v>12665</v>
      </c>
      <c r="H2719">
        <v>186261</v>
      </c>
      <c r="I2719" t="str">
        <f>HYPERLINK("bbg://screens/bbls%20DD%20X1Q6L4U8B582","BBLS DD X1Q6L4U8B582")</f>
        <v>BBLS DD X1Q6L4U8B582</v>
      </c>
    </row>
    <row r="2720" spans="1:9" x14ac:dyDescent="0.25">
      <c r="A2720" t="s">
        <v>12666</v>
      </c>
      <c r="B2720" t="s">
        <v>12663</v>
      </c>
      <c r="C2720" t="s">
        <v>4264</v>
      </c>
      <c r="E2720" t="s">
        <v>12667</v>
      </c>
      <c r="F2720" t="s">
        <v>12668</v>
      </c>
      <c r="G2720" t="s">
        <v>12669</v>
      </c>
      <c r="H2720">
        <v>313705</v>
      </c>
      <c r="I2720" t="str">
        <f>HYPERLINK("bbg://screens/bbls%20DD%20X1Q6LP30GFO2","BBLS DD X1Q6LP30GFO2")</f>
        <v>BBLS DD X1Q6LP30GFO2</v>
      </c>
    </row>
    <row r="2721" spans="1:9" x14ac:dyDescent="0.25">
      <c r="A2721" t="s">
        <v>12670</v>
      </c>
      <c r="B2721" t="s">
        <v>12671</v>
      </c>
      <c r="C2721" t="s">
        <v>899</v>
      </c>
      <c r="D2721" t="s">
        <v>11669</v>
      </c>
      <c r="E2721" t="s">
        <v>12672</v>
      </c>
      <c r="F2721" t="s">
        <v>12673</v>
      </c>
      <c r="G2721" t="s">
        <v>12674</v>
      </c>
      <c r="H2721">
        <v>968173</v>
      </c>
      <c r="I2721" t="str">
        <f>HYPERLINK("bbg://screens/bbls%20DD%20X1Q6LP2VO482","BBLS DD X1Q6LP2VO482")</f>
        <v>BBLS DD X1Q6LP2VO482</v>
      </c>
    </row>
    <row r="2722" spans="1:9" x14ac:dyDescent="0.25">
      <c r="A2722" t="s">
        <v>12675</v>
      </c>
      <c r="B2722" t="s">
        <v>12676</v>
      </c>
      <c r="C2722" t="s">
        <v>211</v>
      </c>
      <c r="E2722" t="s">
        <v>12677</v>
      </c>
      <c r="F2722" t="s">
        <v>12678</v>
      </c>
      <c r="G2722" t="s">
        <v>12679</v>
      </c>
      <c r="H2722">
        <v>105310</v>
      </c>
      <c r="I2722" t="str">
        <f>HYPERLINK("bbg://screens/bbls%20DD%20X1Q6LP2KQ2O2","BBLS DD X1Q6LP2KQ2O2")</f>
        <v>BBLS DD X1Q6LP2KQ2O2</v>
      </c>
    </row>
    <row r="2723" spans="1:9" x14ac:dyDescent="0.25">
      <c r="A2723" t="s">
        <v>12680</v>
      </c>
      <c r="B2723" t="s">
        <v>12681</v>
      </c>
      <c r="C2723" t="s">
        <v>3742</v>
      </c>
      <c r="D2723" t="s">
        <v>12682</v>
      </c>
      <c r="E2723" t="s">
        <v>12683</v>
      </c>
      <c r="F2723" t="s">
        <v>12684</v>
      </c>
      <c r="G2723" t="s">
        <v>12685</v>
      </c>
      <c r="H2723">
        <v>115621</v>
      </c>
      <c r="I2723" t="str">
        <f>HYPERLINK("bbg://screens/bbls%20DD%20X1Q6KKKCR802","BBLS DD X1Q6KKKCR802")</f>
        <v>BBLS DD X1Q6KKKCR802</v>
      </c>
    </row>
    <row r="2724" spans="1:9" x14ac:dyDescent="0.25">
      <c r="A2724" t="s">
        <v>12686</v>
      </c>
      <c r="B2724" t="s">
        <v>12681</v>
      </c>
      <c r="C2724" t="s">
        <v>899</v>
      </c>
      <c r="D2724" t="s">
        <v>12049</v>
      </c>
      <c r="E2724" t="s">
        <v>4441</v>
      </c>
      <c r="F2724" t="s">
        <v>6639</v>
      </c>
      <c r="G2724" t="s">
        <v>12687</v>
      </c>
      <c r="H2724">
        <v>881643</v>
      </c>
      <c r="I2724" t="str">
        <f>HYPERLINK("bbg://screens/bbls%20DD%20X1Q6LP2H9U82","BBLS DD X1Q6LP2H9U82")</f>
        <v>BBLS DD X1Q6LP2H9U82</v>
      </c>
    </row>
    <row r="2725" spans="1:9" x14ac:dyDescent="0.25">
      <c r="A2725" t="s">
        <v>12688</v>
      </c>
      <c r="B2725" t="s">
        <v>12689</v>
      </c>
      <c r="C2725" t="s">
        <v>1265</v>
      </c>
      <c r="D2725" t="s">
        <v>12690</v>
      </c>
      <c r="E2725" t="s">
        <v>12691</v>
      </c>
      <c r="F2725" t="s">
        <v>12692</v>
      </c>
      <c r="G2725" t="s">
        <v>12693</v>
      </c>
      <c r="H2725">
        <v>211124</v>
      </c>
      <c r="I2725" t="str">
        <f>HYPERLINK("bbg://screens/bbls%20DD%20X1Q6LP2ENN82","BBLS DD X1Q6LP2ENN82")</f>
        <v>BBLS DD X1Q6LP2ENN82</v>
      </c>
    </row>
    <row r="2726" spans="1:9" x14ac:dyDescent="0.25">
      <c r="A2726" t="s">
        <v>12694</v>
      </c>
      <c r="B2726" t="s">
        <v>12695</v>
      </c>
      <c r="C2726" t="s">
        <v>11</v>
      </c>
      <c r="E2726" t="s">
        <v>12696</v>
      </c>
      <c r="F2726" t="s">
        <v>12697</v>
      </c>
      <c r="G2726" t="s">
        <v>12698</v>
      </c>
      <c r="H2726">
        <v>136467</v>
      </c>
      <c r="I2726" t="str">
        <f>HYPERLINK("bbg://screens/bbls%20DD%20X1Q6LP246J82","BBLS DD X1Q6LP246J82")</f>
        <v>BBLS DD X1Q6LP246J82</v>
      </c>
    </row>
    <row r="2727" spans="1:9" x14ac:dyDescent="0.25">
      <c r="A2727" t="s">
        <v>12699</v>
      </c>
      <c r="B2727" t="s">
        <v>12700</v>
      </c>
      <c r="C2727" t="s">
        <v>7654</v>
      </c>
      <c r="D2727" t="s">
        <v>12701</v>
      </c>
      <c r="G2727" t="s">
        <v>12702</v>
      </c>
      <c r="H2727">
        <v>217673</v>
      </c>
      <c r="I2727" t="str">
        <f>HYPERLINK("bbg://screens/bbls%20DD%20X1Q6KT0E4H82","BBLS DD X1Q6KT0E4H82")</f>
        <v>BBLS DD X1Q6KT0E4H82</v>
      </c>
    </row>
    <row r="2728" spans="1:9" x14ac:dyDescent="0.25">
      <c r="A2728" t="s">
        <v>12703</v>
      </c>
      <c r="B2728" t="s">
        <v>12704</v>
      </c>
      <c r="C2728" t="s">
        <v>106</v>
      </c>
      <c r="D2728" t="s">
        <v>12148</v>
      </c>
      <c r="E2728" t="s">
        <v>12705</v>
      </c>
      <c r="F2728" t="s">
        <v>12706</v>
      </c>
      <c r="G2728" t="s">
        <v>12707</v>
      </c>
      <c r="H2728">
        <v>156542</v>
      </c>
      <c r="I2728" t="str">
        <f>HYPERLINK("bbg://screens/bbls%20DD%20X1OQVL4TKPA4","BBLS DD X1OQVL4TKPA4")</f>
        <v>BBLS DD X1OQVL4TKPA4</v>
      </c>
    </row>
    <row r="2729" spans="1:9" x14ac:dyDescent="0.25">
      <c r="A2729" t="s">
        <v>12708</v>
      </c>
      <c r="B2729" t="s">
        <v>12709</v>
      </c>
      <c r="C2729" t="s">
        <v>192</v>
      </c>
      <c r="D2729" t="s">
        <v>12710</v>
      </c>
      <c r="E2729" t="s">
        <v>12711</v>
      </c>
      <c r="F2729" t="s">
        <v>12712</v>
      </c>
      <c r="G2729" t="s">
        <v>12713</v>
      </c>
      <c r="H2729">
        <v>1402946</v>
      </c>
      <c r="I2729" t="str">
        <f>HYPERLINK("bbg://screens/bbls%20DD%20X1Q6LP1QKFO2","BBLS DD X1Q6LP1QKFO2")</f>
        <v>BBLS DD X1Q6LP1QKFO2</v>
      </c>
    </row>
    <row r="2730" spans="1:9" x14ac:dyDescent="0.25">
      <c r="A2730" t="s">
        <v>12714</v>
      </c>
      <c r="B2730" t="s">
        <v>12709</v>
      </c>
      <c r="C2730" t="s">
        <v>12173</v>
      </c>
      <c r="D2730" t="s">
        <v>12715</v>
      </c>
      <c r="E2730" t="s">
        <v>12716</v>
      </c>
      <c r="F2730" t="s">
        <v>12717</v>
      </c>
      <c r="G2730" t="s">
        <v>12718</v>
      </c>
      <c r="H2730">
        <v>307520</v>
      </c>
      <c r="I2730" t="str">
        <f>HYPERLINK("bbg://screens/bbls%20DD%20X1Q6KKKQ9L82","BBLS DD X1Q6KKKQ9L82")</f>
        <v>BBLS DD X1Q6KKKQ9L82</v>
      </c>
    </row>
    <row r="2731" spans="1:9" x14ac:dyDescent="0.25">
      <c r="A2731" t="s">
        <v>12719</v>
      </c>
      <c r="B2731" t="s">
        <v>12720</v>
      </c>
      <c r="C2731" t="s">
        <v>12721</v>
      </c>
      <c r="D2731" t="s">
        <v>12365</v>
      </c>
      <c r="E2731" t="s">
        <v>5684</v>
      </c>
      <c r="F2731" t="s">
        <v>12722</v>
      </c>
      <c r="G2731" t="s">
        <v>12723</v>
      </c>
      <c r="H2731">
        <v>136954</v>
      </c>
      <c r="I2731" t="str">
        <f>HYPERLINK("bbg://screens/bbls%20DD%20X1Q6KMR4BF82","BBLS DD X1Q6KMR4BF82")</f>
        <v>BBLS DD X1Q6KMR4BF82</v>
      </c>
    </row>
    <row r="2732" spans="1:9" x14ac:dyDescent="0.25">
      <c r="A2732" t="s">
        <v>12724</v>
      </c>
      <c r="B2732" t="s">
        <v>12725</v>
      </c>
      <c r="C2732" t="s">
        <v>26</v>
      </c>
      <c r="E2732" t="s">
        <v>12726</v>
      </c>
      <c r="F2732" t="s">
        <v>12727</v>
      </c>
      <c r="G2732" t="s">
        <v>12728</v>
      </c>
      <c r="H2732">
        <v>861006</v>
      </c>
      <c r="I2732" t="str">
        <f>HYPERLINK("bbg://screens/bbls%20DD%20X1Q6LP17CJ82","BBLS DD X1Q6LP17CJ82")</f>
        <v>BBLS DD X1Q6LP17CJ82</v>
      </c>
    </row>
    <row r="2733" spans="1:9" x14ac:dyDescent="0.25">
      <c r="A2733" t="s">
        <v>12729</v>
      </c>
      <c r="B2733" t="s">
        <v>12725</v>
      </c>
      <c r="C2733" t="s">
        <v>2294</v>
      </c>
      <c r="D2733" t="s">
        <v>12602</v>
      </c>
      <c r="E2733" t="s">
        <v>12730</v>
      </c>
      <c r="F2733" t="s">
        <v>12731</v>
      </c>
      <c r="G2733" t="s">
        <v>12732</v>
      </c>
      <c r="H2733">
        <v>101011</v>
      </c>
      <c r="I2733" t="str">
        <f>HYPERLINK("bbg://screens/bbls%20DD%20X1Q6LP16I182","BBLS DD X1Q6LP16I182")</f>
        <v>BBLS DD X1Q6LP16I182</v>
      </c>
    </row>
    <row r="2734" spans="1:9" x14ac:dyDescent="0.25">
      <c r="A2734" t="s">
        <v>12733</v>
      </c>
      <c r="B2734" t="s">
        <v>12734</v>
      </c>
      <c r="C2734" t="s">
        <v>4410</v>
      </c>
      <c r="E2734" t="s">
        <v>12735</v>
      </c>
      <c r="F2734" t="s">
        <v>12736</v>
      </c>
      <c r="G2734" t="s">
        <v>12737</v>
      </c>
      <c r="H2734">
        <v>106458</v>
      </c>
      <c r="I2734" t="str">
        <f>HYPERLINK("bbg://screens/bbls%20DD%20X1Q6LP107R82","BBLS DD X1Q6LP107R82")</f>
        <v>BBLS DD X1Q6LP107R82</v>
      </c>
    </row>
    <row r="2735" spans="1:9" x14ac:dyDescent="0.25">
      <c r="A2735" t="s">
        <v>12738</v>
      </c>
      <c r="B2735" t="s">
        <v>12739</v>
      </c>
      <c r="C2735" t="s">
        <v>1124</v>
      </c>
      <c r="D2735" t="s">
        <v>12740</v>
      </c>
      <c r="E2735" t="s">
        <v>12741</v>
      </c>
      <c r="F2735" t="s">
        <v>6989</v>
      </c>
      <c r="G2735" t="s">
        <v>12742</v>
      </c>
      <c r="H2735">
        <v>940426</v>
      </c>
      <c r="I2735" t="str">
        <f>HYPERLINK("bbg://screens/bbls%20DD%20X1Q6L129QPO2","BBLS DD X1Q6L129QPO2")</f>
        <v>BBLS DD X1Q6L129QPO2</v>
      </c>
    </row>
    <row r="2736" spans="1:9" x14ac:dyDescent="0.25">
      <c r="A2736" t="s">
        <v>12743</v>
      </c>
      <c r="B2736" t="s">
        <v>12744</v>
      </c>
      <c r="C2736" t="s">
        <v>10953</v>
      </c>
      <c r="D2736" t="s">
        <v>12346</v>
      </c>
      <c r="E2736" t="s">
        <v>3329</v>
      </c>
      <c r="F2736" t="s">
        <v>12745</v>
      </c>
      <c r="G2736" t="s">
        <v>12746</v>
      </c>
      <c r="H2736">
        <v>919263</v>
      </c>
      <c r="I2736" t="str">
        <f>HYPERLINK("bbg://screens/bbls%20DD%20X1Q6KNCSMS82","BBLS DD X1Q6KNCSMS82")</f>
        <v>BBLS DD X1Q6KNCSMS82</v>
      </c>
    </row>
    <row r="2737" spans="1:9" x14ac:dyDescent="0.25">
      <c r="A2737" t="s">
        <v>12747</v>
      </c>
      <c r="B2737" t="s">
        <v>12748</v>
      </c>
      <c r="C2737" t="s">
        <v>221</v>
      </c>
      <c r="E2737" t="s">
        <v>12749</v>
      </c>
      <c r="F2737" t="s">
        <v>12750</v>
      </c>
      <c r="G2737" t="s">
        <v>12751</v>
      </c>
      <c r="H2737">
        <v>196511</v>
      </c>
      <c r="I2737" t="str">
        <f>HYPERLINK("bbg://screens/bbls%20DD%20X1Q6LOVV1IO2","BBLS DD X1Q6LOVV1IO2")</f>
        <v>BBLS DD X1Q6LOVV1IO2</v>
      </c>
    </row>
    <row r="2738" spans="1:9" x14ac:dyDescent="0.25">
      <c r="A2738" t="s">
        <v>12752</v>
      </c>
      <c r="B2738" t="s">
        <v>12748</v>
      </c>
      <c r="C2738" t="s">
        <v>4014</v>
      </c>
      <c r="D2738" t="s">
        <v>12753</v>
      </c>
      <c r="E2738" t="s">
        <v>12754</v>
      </c>
      <c r="F2738" t="s">
        <v>12755</v>
      </c>
      <c r="G2738" t="s">
        <v>12756</v>
      </c>
      <c r="H2738">
        <v>103471</v>
      </c>
      <c r="I2738" t="str">
        <f>HYPERLINK("bbg://screens/bbls%20DD%20X1Q6L4446L82","BBLS DD X1Q6L4446L82")</f>
        <v>BBLS DD X1Q6L4446L82</v>
      </c>
    </row>
    <row r="2739" spans="1:9" x14ac:dyDescent="0.25">
      <c r="A2739" t="s">
        <v>12757</v>
      </c>
      <c r="B2739" t="s">
        <v>12758</v>
      </c>
      <c r="C2739" t="s">
        <v>4654</v>
      </c>
      <c r="D2739" t="s">
        <v>12437</v>
      </c>
      <c r="E2739" t="s">
        <v>12759</v>
      </c>
      <c r="F2739" t="s">
        <v>12760</v>
      </c>
      <c r="G2739" t="s">
        <v>12761</v>
      </c>
      <c r="H2739">
        <v>110221</v>
      </c>
      <c r="I2739" t="str">
        <f>HYPERLINK("bbg://screens/bbls%20DD%20X1Q6L0J6LDO2","BBLS DD X1Q6L0J6LDO2")</f>
        <v>BBLS DD X1Q6L0J6LDO2</v>
      </c>
    </row>
    <row r="2740" spans="1:9" x14ac:dyDescent="0.25">
      <c r="A2740" t="s">
        <v>12762</v>
      </c>
      <c r="B2740" t="s">
        <v>12758</v>
      </c>
      <c r="C2740" t="s">
        <v>414</v>
      </c>
      <c r="E2740" t="s">
        <v>12763</v>
      </c>
      <c r="F2740" t="s">
        <v>12764</v>
      </c>
      <c r="G2740" t="s">
        <v>12765</v>
      </c>
      <c r="H2740">
        <v>302621</v>
      </c>
      <c r="I2740" t="str">
        <f>HYPERLINK("bbg://screens/bbls%20DD%20X1Q6LOVRC282","BBLS DD X1Q6LOVRC282")</f>
        <v>BBLS DD X1Q6LOVRC282</v>
      </c>
    </row>
    <row r="2741" spans="1:9" x14ac:dyDescent="0.25">
      <c r="A2741" t="s">
        <v>12766</v>
      </c>
      <c r="B2741" t="s">
        <v>12767</v>
      </c>
      <c r="C2741" t="s">
        <v>8937</v>
      </c>
      <c r="D2741" t="s">
        <v>6582</v>
      </c>
      <c r="E2741" t="s">
        <v>526</v>
      </c>
      <c r="F2741" t="s">
        <v>2779</v>
      </c>
      <c r="G2741" t="s">
        <v>12768</v>
      </c>
      <c r="H2741">
        <v>119687</v>
      </c>
      <c r="I2741" t="str">
        <f>HYPERLINK("bbg://screens/bbls%20DD%20X1Q6LOVPDKO2","BBLS DD X1Q6LOVPDKO2")</f>
        <v>BBLS DD X1Q6LOVPDKO2</v>
      </c>
    </row>
    <row r="2742" spans="1:9" x14ac:dyDescent="0.25">
      <c r="A2742" t="s">
        <v>12769</v>
      </c>
      <c r="B2742" t="s">
        <v>12770</v>
      </c>
      <c r="C2742" t="s">
        <v>1746</v>
      </c>
      <c r="D2742" t="s">
        <v>12346</v>
      </c>
      <c r="E2742" t="s">
        <v>12771</v>
      </c>
      <c r="F2742" t="s">
        <v>12771</v>
      </c>
      <c r="G2742" t="s">
        <v>12772</v>
      </c>
      <c r="H2742">
        <v>106179</v>
      </c>
      <c r="I2742" t="str">
        <f>HYPERLINK("bbg://screens/bbls%20DD%20X1Q6L3SNMQ82","BBLS DD X1Q6L3SNMQ82")</f>
        <v>BBLS DD X1Q6L3SNMQ82</v>
      </c>
    </row>
    <row r="2743" spans="1:9" x14ac:dyDescent="0.25">
      <c r="A2743" t="s">
        <v>12773</v>
      </c>
      <c r="B2743" t="s">
        <v>12770</v>
      </c>
      <c r="C2743" t="s">
        <v>764</v>
      </c>
      <c r="G2743" t="s">
        <v>12774</v>
      </c>
      <c r="H2743">
        <v>942653</v>
      </c>
      <c r="I2743" t="str">
        <f>HYPERLINK("bbg://screens/bbls%20DD%20X1Q6LOVNPF82","BBLS DD X1Q6LOVNPF82")</f>
        <v>BBLS DD X1Q6LOVNPF82</v>
      </c>
    </row>
    <row r="2744" spans="1:9" x14ac:dyDescent="0.25">
      <c r="A2744" t="s">
        <v>12775</v>
      </c>
      <c r="B2744" t="s">
        <v>12776</v>
      </c>
      <c r="C2744" t="s">
        <v>12777</v>
      </c>
      <c r="E2744" t="s">
        <v>5167</v>
      </c>
      <c r="F2744" t="s">
        <v>12778</v>
      </c>
      <c r="G2744" t="s">
        <v>12779</v>
      </c>
      <c r="H2744">
        <v>313133</v>
      </c>
      <c r="I2744" t="str">
        <f>HYPERLINK("bbg://screens/bbls%20DD%20X1Q6LOVK1C82","BBLS DD X1Q6LOVK1C82")</f>
        <v>BBLS DD X1Q6LOVK1C82</v>
      </c>
    </row>
    <row r="2745" spans="1:9" x14ac:dyDescent="0.25">
      <c r="A2745" t="s">
        <v>12780</v>
      </c>
      <c r="B2745" t="s">
        <v>12781</v>
      </c>
      <c r="C2745" t="s">
        <v>3027</v>
      </c>
      <c r="E2745" t="s">
        <v>12782</v>
      </c>
      <c r="F2745" t="s">
        <v>12783</v>
      </c>
      <c r="G2745" t="s">
        <v>12784</v>
      </c>
      <c r="H2745">
        <v>107863</v>
      </c>
      <c r="I2745" t="str">
        <f>HYPERLINK("bbg://screens/bbls%20DD%20X1Q6LOVFG4O2","BBLS DD X1Q6LOVFG4O2")</f>
        <v>BBLS DD X1Q6LOVFG4O2</v>
      </c>
    </row>
    <row r="2746" spans="1:9" x14ac:dyDescent="0.25">
      <c r="A2746" t="s">
        <v>12785</v>
      </c>
      <c r="B2746" t="s">
        <v>12781</v>
      </c>
      <c r="C2746" t="s">
        <v>9547</v>
      </c>
      <c r="E2746" t="s">
        <v>12786</v>
      </c>
      <c r="F2746" t="s">
        <v>12787</v>
      </c>
      <c r="G2746" t="s">
        <v>12788</v>
      </c>
      <c r="H2746">
        <v>117113</v>
      </c>
      <c r="I2746" t="str">
        <f>HYPERLINK("bbg://screens/bbls%20DD%20X1Q6LOVFG5O2","BBLS DD X1Q6LOVFG5O2")</f>
        <v>BBLS DD X1Q6LOVFG5O2</v>
      </c>
    </row>
    <row r="2747" spans="1:9" x14ac:dyDescent="0.25">
      <c r="A2747" t="s">
        <v>12789</v>
      </c>
      <c r="B2747" t="s">
        <v>12790</v>
      </c>
      <c r="C2747" t="s">
        <v>636</v>
      </c>
      <c r="D2747" t="s">
        <v>12027</v>
      </c>
      <c r="E2747" t="s">
        <v>12791</v>
      </c>
      <c r="F2747" t="s">
        <v>564</v>
      </c>
      <c r="G2747" t="s">
        <v>12792</v>
      </c>
      <c r="H2747">
        <v>101633</v>
      </c>
      <c r="I2747" t="str">
        <f>HYPERLINK("bbg://screens/bbls%20DD%20X1OQVL4TKHI0","BBLS DD X1OQVL4TKHI0")</f>
        <v>BBLS DD X1OQVL4TKHI0</v>
      </c>
    </row>
    <row r="2748" spans="1:9" x14ac:dyDescent="0.25">
      <c r="A2748" t="s">
        <v>12793</v>
      </c>
      <c r="B2748" t="s">
        <v>12794</v>
      </c>
      <c r="C2748" t="s">
        <v>899</v>
      </c>
      <c r="D2748" t="s">
        <v>12795</v>
      </c>
      <c r="E2748" t="s">
        <v>12796</v>
      </c>
      <c r="F2748" t="s">
        <v>12797</v>
      </c>
      <c r="G2748" t="s">
        <v>12798</v>
      </c>
      <c r="H2748">
        <v>224800</v>
      </c>
      <c r="I2748" t="str">
        <f>HYPERLINK("bbg://screens/bbls%20DD%20X1Q6L4F04QO2","BBLS DD X1Q6L4F04QO2")</f>
        <v>BBLS DD X1Q6L4F04QO2</v>
      </c>
    </row>
    <row r="2749" spans="1:9" x14ac:dyDescent="0.25">
      <c r="A2749" t="s">
        <v>12799</v>
      </c>
      <c r="B2749" t="s">
        <v>12794</v>
      </c>
      <c r="C2749" t="s">
        <v>2294</v>
      </c>
      <c r="D2749" t="s">
        <v>12162</v>
      </c>
      <c r="E2749" t="s">
        <v>2484</v>
      </c>
      <c r="F2749" t="s">
        <v>525</v>
      </c>
      <c r="G2749" t="s">
        <v>12800</v>
      </c>
      <c r="H2749">
        <v>319050</v>
      </c>
      <c r="I2749" t="str">
        <f>HYPERLINK("bbg://screens/bbls%20DD%20X1Q6LOUIFIO2","BBLS DD X1Q6LOUIFIO2")</f>
        <v>BBLS DD X1Q6LOUIFIO2</v>
      </c>
    </row>
    <row r="2750" spans="1:9" x14ac:dyDescent="0.25">
      <c r="A2750" t="s">
        <v>12801</v>
      </c>
      <c r="B2750" t="s">
        <v>12794</v>
      </c>
      <c r="C2750" t="s">
        <v>12802</v>
      </c>
      <c r="E2750" t="s">
        <v>12803</v>
      </c>
      <c r="F2750" t="s">
        <v>12804</v>
      </c>
      <c r="G2750" t="s">
        <v>12805</v>
      </c>
      <c r="H2750">
        <v>181648</v>
      </c>
      <c r="I2750" t="str">
        <f>HYPERLINK("bbg://screens/bbls%20DD%20X1Q6KMSFSV82","BBLS DD X1Q6KMSFSV82")</f>
        <v>BBLS DD X1Q6KMSFSV82</v>
      </c>
    </row>
    <row r="2751" spans="1:9" x14ac:dyDescent="0.25">
      <c r="A2751" t="s">
        <v>12806</v>
      </c>
      <c r="B2751" t="s">
        <v>12807</v>
      </c>
      <c r="C2751" t="s">
        <v>959</v>
      </c>
      <c r="D2751" t="s">
        <v>12465</v>
      </c>
      <c r="G2751" t="s">
        <v>12808</v>
      </c>
      <c r="H2751">
        <v>196452</v>
      </c>
      <c r="I2751" t="str">
        <f>HYPERLINK("bbg://screens/bbls%20DD%20X1Q6LOTKT7O2","BBLS DD X1Q6LOTKT7O2")</f>
        <v>BBLS DD X1Q6LOTKT7O2</v>
      </c>
    </row>
    <row r="2752" spans="1:9" x14ac:dyDescent="0.25">
      <c r="A2752" t="s">
        <v>12809</v>
      </c>
      <c r="B2752" t="s">
        <v>12810</v>
      </c>
      <c r="C2752" t="s">
        <v>233</v>
      </c>
      <c r="D2752" t="s">
        <v>12811</v>
      </c>
      <c r="G2752" t="s">
        <v>12812</v>
      </c>
      <c r="H2752">
        <v>1408955</v>
      </c>
      <c r="I2752" t="str">
        <f>HYPERLINK("bbg://screens/bbls%20DD%20X1Q6KL3PB482","BBLS DD X1Q6KL3PB482")</f>
        <v>BBLS DD X1Q6KL3PB482</v>
      </c>
    </row>
    <row r="2753" spans="1:9" x14ac:dyDescent="0.25">
      <c r="A2753" t="s">
        <v>12813</v>
      </c>
      <c r="B2753" t="s">
        <v>12810</v>
      </c>
      <c r="C2753" t="s">
        <v>4654</v>
      </c>
      <c r="E2753" t="s">
        <v>12814</v>
      </c>
      <c r="F2753" t="s">
        <v>12815</v>
      </c>
      <c r="G2753" t="s">
        <v>12816</v>
      </c>
      <c r="H2753">
        <v>156927</v>
      </c>
      <c r="I2753" t="str">
        <f>HYPERLINK("bbg://screens/bbls%20DD%20X1Q6KOBBGIO2","BBLS DD X1Q6KOBBGIO2")</f>
        <v>BBLS DD X1Q6KOBBGIO2</v>
      </c>
    </row>
    <row r="2754" spans="1:9" x14ac:dyDescent="0.25">
      <c r="A2754" t="s">
        <v>12817</v>
      </c>
      <c r="B2754" t="s">
        <v>12818</v>
      </c>
      <c r="C2754" t="s">
        <v>4264</v>
      </c>
      <c r="D2754" t="s">
        <v>12819</v>
      </c>
      <c r="E2754" t="s">
        <v>12820</v>
      </c>
      <c r="F2754" t="s">
        <v>4406</v>
      </c>
      <c r="G2754" t="s">
        <v>12821</v>
      </c>
      <c r="H2754">
        <v>348208</v>
      </c>
      <c r="I2754" t="str">
        <f>HYPERLINK("bbg://screens/bbls%20DD%20X1Q6L4TH6682","BBLS DD X1Q6L4TH6682")</f>
        <v>BBLS DD X1Q6L4TH6682</v>
      </c>
    </row>
    <row r="2755" spans="1:9" x14ac:dyDescent="0.25">
      <c r="A2755" t="s">
        <v>12822</v>
      </c>
      <c r="B2755" t="s">
        <v>12823</v>
      </c>
      <c r="C2755" t="s">
        <v>5744</v>
      </c>
      <c r="E2755" t="s">
        <v>12824</v>
      </c>
      <c r="F2755" t="s">
        <v>12825</v>
      </c>
      <c r="G2755" t="s">
        <v>12826</v>
      </c>
      <c r="H2755">
        <v>107329</v>
      </c>
      <c r="I2755" t="str">
        <f>HYPERLINK("bbg://screens/bbls%20DD%20X1OQVL4TM84T","BBLS DD X1OQVL4TM84T")</f>
        <v>BBLS DD X1OQVL4TM84T</v>
      </c>
    </row>
    <row r="2756" spans="1:9" x14ac:dyDescent="0.25">
      <c r="A2756" t="s">
        <v>12827</v>
      </c>
      <c r="B2756" t="s">
        <v>12828</v>
      </c>
      <c r="C2756" t="s">
        <v>177</v>
      </c>
      <c r="D2756" t="s">
        <v>12829</v>
      </c>
      <c r="E2756" t="s">
        <v>12830</v>
      </c>
      <c r="F2756" t="s">
        <v>12831</v>
      </c>
      <c r="G2756" t="s">
        <v>12832</v>
      </c>
      <c r="H2756">
        <v>186107</v>
      </c>
      <c r="I2756" t="str">
        <f>HYPERLINK("bbg://screens/bbls%20DD%20X1Q6LOTG20O2","BBLS DD X1Q6LOTG20O2")</f>
        <v>BBLS DD X1Q6LOTG20O2</v>
      </c>
    </row>
    <row r="2757" spans="1:9" x14ac:dyDescent="0.25">
      <c r="A2757" t="s">
        <v>12833</v>
      </c>
      <c r="B2757" t="s">
        <v>12834</v>
      </c>
      <c r="C2757" t="s">
        <v>9672</v>
      </c>
      <c r="E2757" t="s">
        <v>12835</v>
      </c>
      <c r="F2757" t="s">
        <v>1207</v>
      </c>
      <c r="G2757" t="s">
        <v>12836</v>
      </c>
      <c r="H2757">
        <v>117128</v>
      </c>
      <c r="I2757" t="str">
        <f>HYPERLINK("bbg://screens/bbls%20DD%20X1Q6KOLQP4O2","BBLS DD X1Q6KOLQP4O2")</f>
        <v>BBLS DD X1Q6KOLQP4O2</v>
      </c>
    </row>
    <row r="2758" spans="1:9" x14ac:dyDescent="0.25">
      <c r="A2758" t="s">
        <v>12837</v>
      </c>
      <c r="B2758" t="s">
        <v>12838</v>
      </c>
      <c r="C2758" t="s">
        <v>530</v>
      </c>
      <c r="E2758" t="s">
        <v>12839</v>
      </c>
      <c r="F2758" t="s">
        <v>12840</v>
      </c>
      <c r="G2758" t="s">
        <v>12841</v>
      </c>
      <c r="H2758">
        <v>102028</v>
      </c>
      <c r="I2758" t="str">
        <f>HYPERLINK("bbg://screens/bbls%20DD%20X1Q6LOSINEO2","BBLS DD X1Q6LOSINEO2")</f>
        <v>BBLS DD X1Q6LOSINEO2</v>
      </c>
    </row>
    <row r="2759" spans="1:9" x14ac:dyDescent="0.25">
      <c r="A2759" t="s">
        <v>12842</v>
      </c>
      <c r="B2759" t="s">
        <v>12843</v>
      </c>
      <c r="C2759" t="s">
        <v>2294</v>
      </c>
      <c r="D2759" t="s">
        <v>12844</v>
      </c>
      <c r="E2759" t="s">
        <v>12845</v>
      </c>
      <c r="F2759" t="s">
        <v>12846</v>
      </c>
      <c r="G2759" t="s">
        <v>12847</v>
      </c>
      <c r="H2759">
        <v>348978</v>
      </c>
      <c r="I2759" t="str">
        <f>HYPERLINK("bbg://screens/bbls%20DD%20X1Q6L0FTGLO2","BBLS DD X1Q6L0FTGLO2")</f>
        <v>BBLS DD X1Q6L0FTGLO2</v>
      </c>
    </row>
    <row r="2760" spans="1:9" x14ac:dyDescent="0.25">
      <c r="A2760" t="s">
        <v>12848</v>
      </c>
      <c r="B2760" t="s">
        <v>12849</v>
      </c>
      <c r="C2760" t="s">
        <v>473</v>
      </c>
      <c r="D2760" t="s">
        <v>12850</v>
      </c>
      <c r="E2760" t="s">
        <v>12851</v>
      </c>
      <c r="F2760" t="s">
        <v>685</v>
      </c>
      <c r="G2760" t="s">
        <v>12852</v>
      </c>
      <c r="H2760">
        <v>1183000</v>
      </c>
      <c r="I2760" t="str">
        <f>HYPERLINK("bbg://screens/bbls%20DD%20X1Q6KO0MSM82","BBLS DD X1Q6KO0MSM82")</f>
        <v>BBLS DD X1Q6KO0MSM82</v>
      </c>
    </row>
    <row r="2761" spans="1:9" x14ac:dyDescent="0.25">
      <c r="A2761" t="s">
        <v>12853</v>
      </c>
      <c r="B2761" t="s">
        <v>12854</v>
      </c>
      <c r="C2761" t="s">
        <v>6224</v>
      </c>
      <c r="D2761" t="s">
        <v>12855</v>
      </c>
      <c r="E2761" t="s">
        <v>12856</v>
      </c>
      <c r="F2761" t="s">
        <v>12857</v>
      </c>
      <c r="G2761" t="s">
        <v>12858</v>
      </c>
      <c r="H2761">
        <v>106449</v>
      </c>
      <c r="I2761" t="str">
        <f>HYPERLINK("bbg://screens/bbls%20DD%20X1Q6LFKRI6O2","BBLS DD X1Q6LFKRI6O2")</f>
        <v>BBLS DD X1Q6LFKRI6O2</v>
      </c>
    </row>
    <row r="2762" spans="1:9" x14ac:dyDescent="0.25">
      <c r="A2762" t="s">
        <v>12859</v>
      </c>
      <c r="B2762" t="s">
        <v>12860</v>
      </c>
      <c r="C2762" t="s">
        <v>1706</v>
      </c>
      <c r="D2762" t="s">
        <v>12233</v>
      </c>
      <c r="G2762" t="s">
        <v>12861</v>
      </c>
      <c r="H2762">
        <v>357608</v>
      </c>
      <c r="I2762" t="str">
        <f>HYPERLINK("bbg://screens/bbls%20DD%20X1Q6LOR7DGO2","BBLS DD X1Q6LOR7DGO2")</f>
        <v>BBLS DD X1Q6LOR7DGO2</v>
      </c>
    </row>
    <row r="2763" spans="1:9" x14ac:dyDescent="0.25">
      <c r="A2763" t="s">
        <v>12862</v>
      </c>
      <c r="B2763" t="s">
        <v>12863</v>
      </c>
      <c r="C2763" t="s">
        <v>177</v>
      </c>
      <c r="E2763" t="s">
        <v>12864</v>
      </c>
      <c r="F2763" t="s">
        <v>12865</v>
      </c>
      <c r="G2763" t="s">
        <v>12866</v>
      </c>
      <c r="H2763">
        <v>104320</v>
      </c>
      <c r="I2763" t="str">
        <f>HYPERLINK("bbg://screens/bbls%20DD%20X1OQVL4TM89C","BBLS DD X1OQVL4TM89C")</f>
        <v>BBLS DD X1OQVL4TM89C</v>
      </c>
    </row>
    <row r="2764" spans="1:9" x14ac:dyDescent="0.25">
      <c r="A2764" t="s">
        <v>12867</v>
      </c>
      <c r="B2764" t="s">
        <v>12863</v>
      </c>
      <c r="C2764" t="s">
        <v>2091</v>
      </c>
      <c r="D2764" t="s">
        <v>12868</v>
      </c>
      <c r="E2764" t="s">
        <v>4733</v>
      </c>
      <c r="F2764" t="s">
        <v>12869</v>
      </c>
      <c r="G2764" t="s">
        <v>12870</v>
      </c>
      <c r="H2764">
        <v>100591</v>
      </c>
      <c r="I2764" t="str">
        <f>HYPERLINK("bbg://screens/bbls%20DD%20X1Q6LOR26V82","BBLS DD X1Q6LOR26V82")</f>
        <v>BBLS DD X1Q6LOR26V82</v>
      </c>
    </row>
    <row r="2765" spans="1:9" x14ac:dyDescent="0.25">
      <c r="A2765" t="s">
        <v>12871</v>
      </c>
      <c r="B2765" t="s">
        <v>12872</v>
      </c>
      <c r="C2765" t="s">
        <v>563</v>
      </c>
      <c r="E2765" t="s">
        <v>12873</v>
      </c>
      <c r="F2765" t="s">
        <v>12874</v>
      </c>
      <c r="G2765" t="s">
        <v>12875</v>
      </c>
      <c r="H2765">
        <v>148104</v>
      </c>
      <c r="I2765" t="str">
        <f>HYPERLINK("bbg://screens/bbls%20DD%20X1Q6KONCQEO2","BBLS DD X1Q6KONCQEO2")</f>
        <v>BBLS DD X1Q6KONCQEO2</v>
      </c>
    </row>
    <row r="2766" spans="1:9" x14ac:dyDescent="0.25">
      <c r="A2766" t="s">
        <v>12876</v>
      </c>
      <c r="B2766" t="s">
        <v>12877</v>
      </c>
      <c r="C2766" t="s">
        <v>479</v>
      </c>
      <c r="E2766" t="s">
        <v>2063</v>
      </c>
      <c r="F2766" t="s">
        <v>1470</v>
      </c>
      <c r="G2766" t="s">
        <v>12878</v>
      </c>
      <c r="H2766">
        <v>173468</v>
      </c>
      <c r="I2766" t="str">
        <f>HYPERLINK("bbg://screens/bbls%20DD%20X1Q6LOQQHJ82","BBLS DD X1Q6LOQQHJ82")</f>
        <v>BBLS DD X1Q6LOQQHJ82</v>
      </c>
    </row>
    <row r="2767" spans="1:9" x14ac:dyDescent="0.25">
      <c r="A2767" t="s">
        <v>12879</v>
      </c>
      <c r="B2767" t="s">
        <v>12880</v>
      </c>
      <c r="C2767" t="s">
        <v>177</v>
      </c>
      <c r="E2767" t="s">
        <v>12881</v>
      </c>
      <c r="F2767" t="s">
        <v>12882</v>
      </c>
      <c r="G2767" t="s">
        <v>12883</v>
      </c>
      <c r="H2767">
        <v>116860</v>
      </c>
      <c r="I2767" t="str">
        <f>HYPERLINK("bbg://screens/bbls%20DD%20X1Q6LOQMGL82","BBLS DD X1Q6LOQMGL82")</f>
        <v>BBLS DD X1Q6LOQMGL82</v>
      </c>
    </row>
    <row r="2768" spans="1:9" x14ac:dyDescent="0.25">
      <c r="A2768" t="s">
        <v>12884</v>
      </c>
      <c r="B2768" t="s">
        <v>12885</v>
      </c>
      <c r="C2768" t="s">
        <v>1041</v>
      </c>
      <c r="D2768" t="s">
        <v>11875</v>
      </c>
      <c r="G2768" t="s">
        <v>12886</v>
      </c>
      <c r="H2768">
        <v>8064486</v>
      </c>
      <c r="I2768" t="str">
        <f>HYPERLINK("bbg://screens/bbls%20DD%20X1Q6KKN1A1O2","BBLS DD X1Q6KKN1A1O2")</f>
        <v>BBLS DD X1Q6KKN1A1O2</v>
      </c>
    </row>
    <row r="2769" spans="1:9" x14ac:dyDescent="0.25">
      <c r="A2769" t="s">
        <v>12887</v>
      </c>
      <c r="B2769" t="s">
        <v>12885</v>
      </c>
      <c r="C2769" t="s">
        <v>12888</v>
      </c>
      <c r="E2769" t="s">
        <v>12889</v>
      </c>
      <c r="F2769" t="s">
        <v>12890</v>
      </c>
      <c r="G2769" t="s">
        <v>12891</v>
      </c>
      <c r="H2769">
        <v>171532</v>
      </c>
      <c r="I2769" t="str">
        <f>HYPERLINK("bbg://screens/bbls%20DD%20X1Q6LOQ7HP82","BBLS DD X1Q6LOQ7HP82")</f>
        <v>BBLS DD X1Q6LOQ7HP82</v>
      </c>
    </row>
    <row r="2770" spans="1:9" x14ac:dyDescent="0.25">
      <c r="A2770" t="s">
        <v>12892</v>
      </c>
      <c r="B2770" t="s">
        <v>12893</v>
      </c>
      <c r="C2770" t="s">
        <v>343</v>
      </c>
      <c r="D2770" t="s">
        <v>12894</v>
      </c>
      <c r="E2770" t="s">
        <v>11667</v>
      </c>
      <c r="F2770" t="s">
        <v>12895</v>
      </c>
      <c r="G2770" t="s">
        <v>12896</v>
      </c>
      <c r="H2770">
        <v>302486</v>
      </c>
      <c r="I2770" t="str">
        <f>HYPERLINK("bbg://screens/bbls%20DD%20X1Q6LOQ2I982","BBLS DD X1Q6LOQ2I982")</f>
        <v>BBLS DD X1Q6LOQ2I982</v>
      </c>
    </row>
    <row r="2771" spans="1:9" x14ac:dyDescent="0.25">
      <c r="A2771" t="s">
        <v>12897</v>
      </c>
      <c r="B2771" t="s">
        <v>12898</v>
      </c>
      <c r="C2771" t="s">
        <v>343</v>
      </c>
      <c r="E2771" t="s">
        <v>6391</v>
      </c>
      <c r="F2771" t="s">
        <v>12899</v>
      </c>
      <c r="G2771" t="s">
        <v>12900</v>
      </c>
      <c r="H2771">
        <v>106342</v>
      </c>
      <c r="I2771" t="str">
        <f>HYPERLINK("bbg://screens/bbls%20DD%20X1Q6L0FL4D82","BBLS DD X1Q6L0FL4D82")</f>
        <v>BBLS DD X1Q6L0FL4D82</v>
      </c>
    </row>
    <row r="2772" spans="1:9" x14ac:dyDescent="0.25">
      <c r="A2772" t="s">
        <v>12901</v>
      </c>
      <c r="B2772" t="s">
        <v>12902</v>
      </c>
      <c r="C2772" t="s">
        <v>153</v>
      </c>
      <c r="G2772" t="s">
        <v>12903</v>
      </c>
      <c r="H2772">
        <v>102426</v>
      </c>
      <c r="I2772" t="str">
        <f>HYPERLINK("bbg://screens/bbls%20DD%20X1Q6LOPTEQO2","BBLS DD X1Q6LOPTEQO2")</f>
        <v>BBLS DD X1Q6LOPTEQO2</v>
      </c>
    </row>
    <row r="2773" spans="1:9" x14ac:dyDescent="0.25">
      <c r="A2773" t="s">
        <v>12904</v>
      </c>
      <c r="B2773" t="s">
        <v>12905</v>
      </c>
      <c r="C2773" t="s">
        <v>5524</v>
      </c>
      <c r="G2773" t="s">
        <v>12906</v>
      </c>
      <c r="H2773">
        <v>939230</v>
      </c>
      <c r="I2773" t="str">
        <f>HYPERLINK("bbg://screens/bbls%20DD%20X1Q6LOPP6Q82","BBLS DD X1Q6LOPP6Q82")</f>
        <v>BBLS DD X1Q6LOPP6Q82</v>
      </c>
    </row>
    <row r="2774" spans="1:9" x14ac:dyDescent="0.25">
      <c r="A2774" t="s">
        <v>12907</v>
      </c>
      <c r="B2774" t="s">
        <v>12905</v>
      </c>
      <c r="C2774" t="s">
        <v>5524</v>
      </c>
      <c r="D2774" t="s">
        <v>12908</v>
      </c>
      <c r="E2774" t="s">
        <v>2023</v>
      </c>
      <c r="F2774" t="s">
        <v>115</v>
      </c>
      <c r="G2774" t="s">
        <v>12909</v>
      </c>
      <c r="H2774">
        <v>106964</v>
      </c>
      <c r="I2774" t="str">
        <f>HYPERLINK("bbg://screens/bbls%20DD%20X1Q6LF3I6DO2","BBLS DD X1Q6LF3I6DO2")</f>
        <v>BBLS DD X1Q6LF3I6DO2</v>
      </c>
    </row>
    <row r="2775" spans="1:9" x14ac:dyDescent="0.25">
      <c r="A2775" t="s">
        <v>12910</v>
      </c>
      <c r="B2775" t="s">
        <v>12905</v>
      </c>
      <c r="C2775" t="s">
        <v>735</v>
      </c>
      <c r="E2775" t="s">
        <v>12911</v>
      </c>
      <c r="F2775" t="s">
        <v>12912</v>
      </c>
      <c r="G2775" t="s">
        <v>12913</v>
      </c>
      <c r="H2775">
        <v>107995</v>
      </c>
      <c r="I2775" t="str">
        <f>HYPERLINK("bbg://screens/bbls%20DD%20X1Q6LOPN6CO2","BBLS DD X1Q6LOPN6CO2")</f>
        <v>BBLS DD X1Q6LOPN6CO2</v>
      </c>
    </row>
    <row r="2776" spans="1:9" x14ac:dyDescent="0.25">
      <c r="A2776" t="s">
        <v>12914</v>
      </c>
      <c r="B2776" t="s">
        <v>12915</v>
      </c>
      <c r="C2776" t="s">
        <v>343</v>
      </c>
      <c r="E2776" t="s">
        <v>12916</v>
      </c>
      <c r="F2776" t="s">
        <v>12917</v>
      </c>
      <c r="G2776" t="s">
        <v>12918</v>
      </c>
      <c r="H2776">
        <v>132108</v>
      </c>
      <c r="I2776" t="str">
        <f>HYPERLINK("bbg://screens/bbls%20DD%20X1OQVL4TKR4J","BBLS DD X1OQVL4TKR4J")</f>
        <v>BBLS DD X1OQVL4TKR4J</v>
      </c>
    </row>
    <row r="2777" spans="1:9" x14ac:dyDescent="0.25">
      <c r="A2777" t="s">
        <v>12919</v>
      </c>
      <c r="B2777" t="s">
        <v>12920</v>
      </c>
      <c r="C2777" t="s">
        <v>9672</v>
      </c>
      <c r="E2777" t="s">
        <v>12921</v>
      </c>
      <c r="F2777" t="s">
        <v>12922</v>
      </c>
      <c r="G2777" t="s">
        <v>12923</v>
      </c>
      <c r="H2777">
        <v>102156</v>
      </c>
      <c r="I2777" t="str">
        <f>HYPERLINK("bbg://screens/bbls%20DD%20X1Q6KLIPAJ82","BBLS DD X1Q6KLIPAJ82")</f>
        <v>BBLS DD X1Q6KLIPAJ82</v>
      </c>
    </row>
    <row r="2778" spans="1:9" x14ac:dyDescent="0.25">
      <c r="A2778" t="s">
        <v>12924</v>
      </c>
      <c r="B2778" t="s">
        <v>12925</v>
      </c>
      <c r="C2778" t="s">
        <v>2441</v>
      </c>
      <c r="D2778" t="s">
        <v>12926</v>
      </c>
      <c r="E2778" t="s">
        <v>12927</v>
      </c>
      <c r="F2778" t="s">
        <v>3071</v>
      </c>
      <c r="G2778" t="s">
        <v>12928</v>
      </c>
      <c r="H2778">
        <v>102972</v>
      </c>
      <c r="I2778" t="str">
        <f>HYPERLINK("bbg://screens/bbls%20DD%20X1Q6LOPA6QO2","BBLS DD X1Q6LOPA6QO2")</f>
        <v>BBLS DD X1Q6LOPA6QO2</v>
      </c>
    </row>
    <row r="2779" spans="1:9" x14ac:dyDescent="0.25">
      <c r="A2779" t="s">
        <v>12929</v>
      </c>
      <c r="B2779" t="s">
        <v>12925</v>
      </c>
      <c r="C2779" t="s">
        <v>2441</v>
      </c>
      <c r="G2779" t="s">
        <v>12930</v>
      </c>
      <c r="H2779">
        <v>8571908</v>
      </c>
      <c r="I2779" t="str">
        <f>HYPERLINK("bbg://screens/bbls%20DD%20X1Q6LOPA6QO2","BBLS DD X1Q6LOPA6QO2")</f>
        <v>BBLS DD X1Q6LOPA6QO2</v>
      </c>
    </row>
    <row r="2780" spans="1:9" x14ac:dyDescent="0.25">
      <c r="A2780" t="s">
        <v>12931</v>
      </c>
      <c r="B2780" t="s">
        <v>12932</v>
      </c>
      <c r="C2780" t="s">
        <v>15</v>
      </c>
      <c r="D2780" t="s">
        <v>11974</v>
      </c>
      <c r="G2780" t="s">
        <v>12933</v>
      </c>
      <c r="H2780">
        <v>225729</v>
      </c>
      <c r="I2780" t="str">
        <f>HYPERLINK("bbg://screens/bbls%20DD%20X1Q6LOP7DM82","BBLS DD X1Q6LOP7DM82")</f>
        <v>BBLS DD X1Q6LOP7DM82</v>
      </c>
    </row>
    <row r="2781" spans="1:9" x14ac:dyDescent="0.25">
      <c r="A2781" t="s">
        <v>12934</v>
      </c>
      <c r="B2781" t="s">
        <v>12932</v>
      </c>
      <c r="C2781" t="s">
        <v>2769</v>
      </c>
      <c r="E2781" t="s">
        <v>12935</v>
      </c>
      <c r="F2781" t="s">
        <v>12936</v>
      </c>
      <c r="G2781" t="s">
        <v>12937</v>
      </c>
      <c r="H2781">
        <v>126650</v>
      </c>
      <c r="I2781" t="str">
        <f>HYPERLINK("bbg://screens/bbls%20DD%20X1Q6LOP7I5O2","BBLS DD X1Q6LOP7I5O2")</f>
        <v>BBLS DD X1Q6LOP7I5O2</v>
      </c>
    </row>
    <row r="2782" spans="1:9" x14ac:dyDescent="0.25">
      <c r="A2782" t="s">
        <v>12938</v>
      </c>
      <c r="B2782" t="s">
        <v>12939</v>
      </c>
      <c r="C2782" t="s">
        <v>2294</v>
      </c>
      <c r="D2782" t="s">
        <v>12940</v>
      </c>
      <c r="E2782" t="s">
        <v>12941</v>
      </c>
      <c r="F2782" t="s">
        <v>12942</v>
      </c>
      <c r="G2782" t="s">
        <v>12943</v>
      </c>
      <c r="H2782">
        <v>143077</v>
      </c>
      <c r="I2782" t="str">
        <f>HYPERLINK("bbg://screens/bbls%20DD%20X1Q6LOOTEL82","BBLS DD X1Q6LOOTEL82")</f>
        <v>BBLS DD X1Q6LOOTEL82</v>
      </c>
    </row>
    <row r="2783" spans="1:9" x14ac:dyDescent="0.25">
      <c r="A2783" t="s">
        <v>12944</v>
      </c>
      <c r="B2783" t="s">
        <v>12945</v>
      </c>
      <c r="C2783" t="s">
        <v>4264</v>
      </c>
      <c r="D2783" t="s">
        <v>12946</v>
      </c>
      <c r="E2783" t="s">
        <v>12947</v>
      </c>
      <c r="F2783" t="s">
        <v>170</v>
      </c>
      <c r="G2783" t="s">
        <v>12948</v>
      </c>
      <c r="H2783">
        <v>194756</v>
      </c>
      <c r="I2783" t="str">
        <f>HYPERLINK("bbg://screens/bbls%20DD%20X1Q6KOQG3782","BBLS DD X1Q6KOQG3782")</f>
        <v>BBLS DD X1Q6KOQG3782</v>
      </c>
    </row>
    <row r="2784" spans="1:9" x14ac:dyDescent="0.25">
      <c r="A2784" t="s">
        <v>12949</v>
      </c>
      <c r="B2784" t="s">
        <v>12950</v>
      </c>
      <c r="C2784" t="s">
        <v>12307</v>
      </c>
      <c r="E2784" t="s">
        <v>12951</v>
      </c>
      <c r="F2784" t="s">
        <v>12952</v>
      </c>
      <c r="G2784" t="s">
        <v>12953</v>
      </c>
      <c r="H2784">
        <v>156572</v>
      </c>
      <c r="I2784" t="str">
        <f>HYPERLINK("bbg://screens/bbls%20DD%20X1Q6LOOGFM82","BBLS DD X1Q6LOOGFM82")</f>
        <v>BBLS DD X1Q6LOOGFM82</v>
      </c>
    </row>
    <row r="2785" spans="1:9" x14ac:dyDescent="0.25">
      <c r="A2785" t="s">
        <v>12954</v>
      </c>
      <c r="B2785" t="s">
        <v>12950</v>
      </c>
      <c r="C2785" t="s">
        <v>192</v>
      </c>
      <c r="E2785" t="s">
        <v>12955</v>
      </c>
      <c r="F2785" t="s">
        <v>12956</v>
      </c>
      <c r="G2785" t="s">
        <v>12957</v>
      </c>
      <c r="H2785">
        <v>159392</v>
      </c>
      <c r="I2785" t="str">
        <f>HYPERLINK("bbg://screens/bbls%20DD%20X1Q6LI8F4882","BBLS DD X1Q6LI8F4882")</f>
        <v>BBLS DD X1Q6LI8F4882</v>
      </c>
    </row>
    <row r="2786" spans="1:9" x14ac:dyDescent="0.25">
      <c r="A2786" t="s">
        <v>12958</v>
      </c>
      <c r="B2786" t="s">
        <v>12959</v>
      </c>
      <c r="C2786" t="s">
        <v>164</v>
      </c>
      <c r="D2786" t="s">
        <v>12211</v>
      </c>
      <c r="E2786" t="s">
        <v>12960</v>
      </c>
      <c r="F2786" t="s">
        <v>12961</v>
      </c>
      <c r="G2786" t="s">
        <v>12962</v>
      </c>
      <c r="H2786">
        <v>1175674</v>
      </c>
      <c r="I2786" t="str">
        <f>HYPERLINK("bbg://screens/bbls%20DD%20X1Q6L9PLOH82","BBLS DD X1Q6L9PLOH82")</f>
        <v>BBLS DD X1Q6L9PLOH82</v>
      </c>
    </row>
    <row r="2787" spans="1:9" x14ac:dyDescent="0.25">
      <c r="A2787" t="s">
        <v>12963</v>
      </c>
      <c r="B2787" t="s">
        <v>12964</v>
      </c>
      <c r="C2787" t="s">
        <v>4427</v>
      </c>
      <c r="D2787" t="s">
        <v>12965</v>
      </c>
      <c r="G2787" t="s">
        <v>12966</v>
      </c>
      <c r="H2787">
        <v>9075633</v>
      </c>
      <c r="I2787" t="str">
        <f>HYPERLINK("bbg://screens/bbls%20DD%20X1Q6LOO3JGO2","BBLS DD X1Q6LOO3JGO2")</f>
        <v>BBLS DD X1Q6LOO3JGO2</v>
      </c>
    </row>
    <row r="2788" spans="1:9" x14ac:dyDescent="0.25">
      <c r="A2788" t="s">
        <v>12967</v>
      </c>
      <c r="B2788" t="s">
        <v>12968</v>
      </c>
      <c r="C2788" t="s">
        <v>1851</v>
      </c>
      <c r="E2788" t="s">
        <v>12969</v>
      </c>
      <c r="F2788" t="s">
        <v>12970</v>
      </c>
      <c r="G2788" t="s">
        <v>12971</v>
      </c>
      <c r="H2788">
        <v>107056</v>
      </c>
      <c r="I2788" t="str">
        <f>HYPERLINK("bbg://screens/bbls%20DD%20X1OQVL4TM87S","BBLS DD X1OQVL4TM87S")</f>
        <v>BBLS DD X1OQVL4TM87S</v>
      </c>
    </row>
    <row r="2789" spans="1:9" x14ac:dyDescent="0.25">
      <c r="A2789" t="s">
        <v>12972</v>
      </c>
      <c r="B2789" t="s">
        <v>12973</v>
      </c>
      <c r="C2789" t="s">
        <v>402</v>
      </c>
      <c r="E2789" t="s">
        <v>12974</v>
      </c>
      <c r="F2789" t="s">
        <v>12975</v>
      </c>
      <c r="G2789" t="s">
        <v>12976</v>
      </c>
      <c r="H2789">
        <v>156525</v>
      </c>
      <c r="I2789" t="str">
        <f>HYPERLINK("bbg://screens/bbls%20DD%20X1Q6KKMSTD82","BBLS DD X1Q6KKMSTD82")</f>
        <v>BBLS DD X1Q6KKMSTD82</v>
      </c>
    </row>
    <row r="2790" spans="1:9" x14ac:dyDescent="0.25">
      <c r="A2790" t="s">
        <v>12977</v>
      </c>
      <c r="B2790" t="s">
        <v>12973</v>
      </c>
      <c r="C2790" t="s">
        <v>11</v>
      </c>
      <c r="E2790" t="s">
        <v>12978</v>
      </c>
      <c r="F2790" t="s">
        <v>12979</v>
      </c>
      <c r="G2790" t="s">
        <v>12980</v>
      </c>
      <c r="H2790">
        <v>348677</v>
      </c>
      <c r="I2790" t="str">
        <f>HYPERLINK("bbg://screens/bbls%20DD%20X1Q6LONIIT82","BBLS DD X1Q6LONIIT82")</f>
        <v>BBLS DD X1Q6LONIIT82</v>
      </c>
    </row>
    <row r="2791" spans="1:9" x14ac:dyDescent="0.25">
      <c r="A2791" t="s">
        <v>12981</v>
      </c>
      <c r="B2791" t="s">
        <v>12982</v>
      </c>
      <c r="C2791" t="s">
        <v>420</v>
      </c>
      <c r="G2791" t="s">
        <v>12983</v>
      </c>
      <c r="H2791">
        <v>876388</v>
      </c>
      <c r="I2791" t="str">
        <f>HYPERLINK("bbg://screens/bbls%20DD%20X1Q6LON74I82","BBLS DD X1Q6LON74I82")</f>
        <v>BBLS DD X1Q6LON74I82</v>
      </c>
    </row>
    <row r="2792" spans="1:9" x14ac:dyDescent="0.25">
      <c r="A2792" t="s">
        <v>12984</v>
      </c>
      <c r="B2792" t="s">
        <v>12985</v>
      </c>
      <c r="C2792" t="s">
        <v>4180</v>
      </c>
      <c r="E2792" t="s">
        <v>12986</v>
      </c>
      <c r="F2792" t="s">
        <v>12987</v>
      </c>
      <c r="G2792" t="s">
        <v>12988</v>
      </c>
      <c r="H2792">
        <v>216872</v>
      </c>
      <c r="I2792" t="str">
        <f>HYPERLINK("bbg://screens/bbls%20DD%20X1Q6LON09E82","BBLS DD X1Q6LON09E82")</f>
        <v>BBLS DD X1Q6LON09E82</v>
      </c>
    </row>
    <row r="2793" spans="1:9" x14ac:dyDescent="0.25">
      <c r="A2793" t="s">
        <v>12989</v>
      </c>
      <c r="B2793" t="s">
        <v>12990</v>
      </c>
      <c r="C2793" t="s">
        <v>636</v>
      </c>
      <c r="E2793" t="s">
        <v>12991</v>
      </c>
      <c r="F2793" t="s">
        <v>12992</v>
      </c>
      <c r="G2793" t="s">
        <v>12993</v>
      </c>
      <c r="H2793">
        <v>119749</v>
      </c>
      <c r="I2793" t="str">
        <f>HYPERLINK("bbg://screens/bbls%20DD%20X1Q6LOMQGH82","BBLS DD X1Q6LOMQGH82")</f>
        <v>BBLS DD X1Q6LOMQGH82</v>
      </c>
    </row>
    <row r="2794" spans="1:9" x14ac:dyDescent="0.25">
      <c r="A2794" t="s">
        <v>12994</v>
      </c>
      <c r="B2794" t="s">
        <v>12990</v>
      </c>
      <c r="C2794" t="s">
        <v>12995</v>
      </c>
      <c r="E2794" t="s">
        <v>12996</v>
      </c>
      <c r="F2794" t="s">
        <v>12997</v>
      </c>
      <c r="G2794" t="s">
        <v>12998</v>
      </c>
      <c r="H2794">
        <v>173317</v>
      </c>
      <c r="I2794" t="str">
        <f>HYPERLINK("bbg://screens/bbls%20DD%20X1Q6LOMQ9VO2","BBLS DD X1Q6LOMQ9VO2")</f>
        <v>BBLS DD X1Q6LOMQ9VO2</v>
      </c>
    </row>
    <row r="2795" spans="1:9" x14ac:dyDescent="0.25">
      <c r="A2795" t="s">
        <v>2481</v>
      </c>
      <c r="B2795" t="s">
        <v>12999</v>
      </c>
      <c r="C2795" t="s">
        <v>353</v>
      </c>
      <c r="D2795" t="s">
        <v>11992</v>
      </c>
      <c r="E2795" t="s">
        <v>13000</v>
      </c>
      <c r="F2795" t="s">
        <v>13001</v>
      </c>
      <c r="G2795" t="s">
        <v>13002</v>
      </c>
      <c r="H2795">
        <v>359229</v>
      </c>
      <c r="I2795" t="str">
        <f>HYPERLINK("bbg://screens/bbls%20DD%20X1Q6L3EITFO2","BBLS DD X1Q6L3EITFO2")</f>
        <v>BBLS DD X1Q6L3EITFO2</v>
      </c>
    </row>
    <row r="2796" spans="1:9" x14ac:dyDescent="0.25">
      <c r="A2796" t="s">
        <v>13003</v>
      </c>
      <c r="B2796" t="s">
        <v>13004</v>
      </c>
      <c r="C2796" t="s">
        <v>1344</v>
      </c>
      <c r="D2796" t="s">
        <v>13005</v>
      </c>
      <c r="G2796" t="s">
        <v>13006</v>
      </c>
      <c r="H2796">
        <v>231607</v>
      </c>
      <c r="I2796" t="str">
        <f>HYPERLINK("bbg://screens/bbls%20DD%20X1OQVL4TM8CQ","BBLS DD X1OQVL4TM8CQ")</f>
        <v>BBLS DD X1OQVL4TM8CQ</v>
      </c>
    </row>
    <row r="2797" spans="1:9" x14ac:dyDescent="0.25">
      <c r="A2797" t="s">
        <v>13007</v>
      </c>
      <c r="B2797" t="s">
        <v>13008</v>
      </c>
      <c r="C2797" t="s">
        <v>12078</v>
      </c>
      <c r="E2797" t="s">
        <v>13009</v>
      </c>
      <c r="F2797" t="s">
        <v>12163</v>
      </c>
      <c r="G2797" t="s">
        <v>13010</v>
      </c>
      <c r="H2797">
        <v>159077</v>
      </c>
      <c r="I2797" t="str">
        <f>HYPERLINK("bbg://screens/bbls%20DD%20X1Q6L5U54I82","BBLS DD X1Q6L5U54I82")</f>
        <v>BBLS DD X1Q6L5U54I82</v>
      </c>
    </row>
    <row r="2798" spans="1:9" x14ac:dyDescent="0.25">
      <c r="A2798" t="s">
        <v>13011</v>
      </c>
      <c r="B2798" t="s">
        <v>13012</v>
      </c>
      <c r="C2798" t="s">
        <v>636</v>
      </c>
      <c r="E2798" t="s">
        <v>13013</v>
      </c>
      <c r="F2798" t="s">
        <v>13014</v>
      </c>
      <c r="G2798" t="s">
        <v>13015</v>
      </c>
      <c r="H2798">
        <v>102655</v>
      </c>
      <c r="I2798" t="str">
        <f>HYPERLINK("bbg://screens/bbls%20DD%20X1Q6KKKT57O2","BBLS DD X1Q6KKKT57O2")</f>
        <v>BBLS DD X1Q6KKKT57O2</v>
      </c>
    </row>
    <row r="2799" spans="1:9" x14ac:dyDescent="0.25">
      <c r="A2799" t="s">
        <v>13016</v>
      </c>
      <c r="B2799" t="s">
        <v>13012</v>
      </c>
      <c r="C2799" t="s">
        <v>309</v>
      </c>
      <c r="D2799" t="s">
        <v>13017</v>
      </c>
      <c r="E2799" t="s">
        <v>13018</v>
      </c>
      <c r="F2799" t="s">
        <v>7076</v>
      </c>
      <c r="G2799" t="s">
        <v>13019</v>
      </c>
      <c r="H2799">
        <v>186609</v>
      </c>
      <c r="I2799" t="str">
        <f>HYPERLINK("bbg://screens/bbls%20DD%20X1Q6L3PMFI82","BBLS DD X1Q6L3PMFI82")</f>
        <v>BBLS DD X1Q6L3PMFI82</v>
      </c>
    </row>
    <row r="2800" spans="1:9" x14ac:dyDescent="0.25">
      <c r="A2800" t="s">
        <v>13020</v>
      </c>
      <c r="B2800" t="s">
        <v>13021</v>
      </c>
      <c r="C2800" t="s">
        <v>1508</v>
      </c>
      <c r="G2800" t="s">
        <v>13022</v>
      </c>
      <c r="H2800">
        <v>1151672</v>
      </c>
      <c r="I2800" t="str">
        <f>HYPERLINK("bbg://screens/bbls%20DD%20X1Q6KLGRAPO2","BBLS DD X1Q6KLGRAPO2")</f>
        <v>BBLS DD X1Q6KLGRAPO2</v>
      </c>
    </row>
    <row r="2801" spans="1:9" x14ac:dyDescent="0.25">
      <c r="A2801" t="s">
        <v>13023</v>
      </c>
      <c r="B2801" t="s">
        <v>13024</v>
      </c>
      <c r="C2801" t="s">
        <v>7484</v>
      </c>
      <c r="E2801" t="s">
        <v>5284</v>
      </c>
      <c r="F2801" t="s">
        <v>12341</v>
      </c>
      <c r="G2801" t="s">
        <v>13025</v>
      </c>
      <c r="H2801">
        <v>305775</v>
      </c>
      <c r="I2801" t="str">
        <f>HYPERLINK("bbg://screens/bbls%20DD%20X1Q6L027OPO2","BBLS DD X1Q6L027OPO2")</f>
        <v>BBLS DD X1Q6L027OPO2</v>
      </c>
    </row>
    <row r="2802" spans="1:9" x14ac:dyDescent="0.25">
      <c r="A2802" t="s">
        <v>13026</v>
      </c>
      <c r="B2802" t="s">
        <v>13027</v>
      </c>
      <c r="C2802" t="s">
        <v>2028</v>
      </c>
      <c r="E2802" t="s">
        <v>7285</v>
      </c>
      <c r="F2802" t="s">
        <v>13028</v>
      </c>
      <c r="G2802" t="s">
        <v>13029</v>
      </c>
      <c r="H2802">
        <v>7018020</v>
      </c>
      <c r="I2802" t="str">
        <f>HYPERLINK("bbg://screens/bbls%20DD%20X1OQVL4TMCMV","BBLS DD X1OQVL4TMCMV")</f>
        <v>BBLS DD X1OQVL4TMCMV</v>
      </c>
    </row>
    <row r="2803" spans="1:9" x14ac:dyDescent="0.25">
      <c r="A2803" t="s">
        <v>13030</v>
      </c>
      <c r="B2803" t="s">
        <v>13031</v>
      </c>
      <c r="C2803" t="s">
        <v>4826</v>
      </c>
      <c r="E2803" t="s">
        <v>11235</v>
      </c>
      <c r="F2803" t="s">
        <v>13032</v>
      </c>
      <c r="G2803" t="s">
        <v>13033</v>
      </c>
      <c r="H2803">
        <v>109864</v>
      </c>
      <c r="I2803" t="str">
        <f>HYPERLINK("bbg://screens/bbls%20DD%20X1OQVL4TKLMO","BBLS DD X1OQVL4TKLMO")</f>
        <v>BBLS DD X1OQVL4TKLMO</v>
      </c>
    </row>
    <row r="2804" spans="1:9" x14ac:dyDescent="0.25">
      <c r="A2804" t="s">
        <v>13034</v>
      </c>
      <c r="B2804" t="s">
        <v>13035</v>
      </c>
      <c r="C2804" t="s">
        <v>511</v>
      </c>
      <c r="E2804" t="s">
        <v>13036</v>
      </c>
      <c r="F2804" t="s">
        <v>13037</v>
      </c>
      <c r="G2804" t="s">
        <v>13038</v>
      </c>
      <c r="H2804">
        <v>100620</v>
      </c>
      <c r="I2804" t="str">
        <f>HYPERLINK("bbg://screens/bbls%20DD%20X1Q6L1HGDPO2","BBLS DD X1Q6L1HGDPO2")</f>
        <v>BBLS DD X1Q6L1HGDPO2</v>
      </c>
    </row>
    <row r="2805" spans="1:9" x14ac:dyDescent="0.25">
      <c r="A2805" t="s">
        <v>13039</v>
      </c>
      <c r="B2805" t="s">
        <v>13040</v>
      </c>
      <c r="C2805" t="s">
        <v>13041</v>
      </c>
      <c r="E2805" t="s">
        <v>13042</v>
      </c>
      <c r="F2805" t="s">
        <v>4040</v>
      </c>
      <c r="G2805" t="s">
        <v>13043</v>
      </c>
      <c r="H2805">
        <v>163248</v>
      </c>
      <c r="I2805" t="str">
        <f>HYPERLINK("bbg://screens/bbls%20DD%20X1Q6LS4NA582","BBLS DD X1Q6LS4NA582")</f>
        <v>BBLS DD X1Q6LS4NA582</v>
      </c>
    </row>
    <row r="2806" spans="1:9" x14ac:dyDescent="0.25">
      <c r="A2806" t="s">
        <v>13044</v>
      </c>
      <c r="B2806" t="s">
        <v>13045</v>
      </c>
      <c r="C2806" t="s">
        <v>2294</v>
      </c>
      <c r="D2806" t="s">
        <v>12681</v>
      </c>
      <c r="E2806" t="s">
        <v>13046</v>
      </c>
      <c r="F2806" t="s">
        <v>13047</v>
      </c>
      <c r="G2806" t="s">
        <v>13048</v>
      </c>
      <c r="H2806">
        <v>305549</v>
      </c>
      <c r="I2806" t="str">
        <f>HYPERLINK("bbg://screens/bbls%20DD%20X1Q6KKUEODO2","BBLS DD X1Q6KKUEODO2")</f>
        <v>BBLS DD X1Q6KKUEODO2</v>
      </c>
    </row>
    <row r="2807" spans="1:9" x14ac:dyDescent="0.25">
      <c r="A2807" t="s">
        <v>13049</v>
      </c>
      <c r="B2807" t="s">
        <v>13050</v>
      </c>
      <c r="C2807" t="s">
        <v>849</v>
      </c>
      <c r="D2807" t="s">
        <v>12578</v>
      </c>
      <c r="E2807" t="s">
        <v>13051</v>
      </c>
      <c r="F2807" t="s">
        <v>13052</v>
      </c>
      <c r="G2807" t="s">
        <v>13053</v>
      </c>
      <c r="H2807">
        <v>100387</v>
      </c>
      <c r="I2807" t="str">
        <f>HYPERLINK("bbg://screens/bbls%20DD%20X1Q6KOPP0182","BBLS DD X1Q6KOPP0182")</f>
        <v>BBLS DD X1Q6KOPP0182</v>
      </c>
    </row>
    <row r="2808" spans="1:9" x14ac:dyDescent="0.25">
      <c r="A2808" t="s">
        <v>13054</v>
      </c>
      <c r="B2808" t="s">
        <v>13055</v>
      </c>
      <c r="C2808" t="s">
        <v>3742</v>
      </c>
      <c r="D2808" t="s">
        <v>13056</v>
      </c>
      <c r="E2808" t="s">
        <v>13057</v>
      </c>
      <c r="F2808" t="s">
        <v>13058</v>
      </c>
      <c r="G2808" t="s">
        <v>13059</v>
      </c>
      <c r="H2808">
        <v>1448514</v>
      </c>
      <c r="I2808" t="str">
        <f>HYPERLINK("bbg://screens/bbls%20DD%20X1Q6LS403O82","BBLS DD X1Q6LS403O82")</f>
        <v>BBLS DD X1Q6LS403O82</v>
      </c>
    </row>
    <row r="2809" spans="1:9" x14ac:dyDescent="0.25">
      <c r="A2809" t="s">
        <v>13060</v>
      </c>
      <c r="B2809" t="s">
        <v>13061</v>
      </c>
      <c r="C2809" t="s">
        <v>4410</v>
      </c>
      <c r="E2809" t="s">
        <v>13062</v>
      </c>
      <c r="F2809" t="s">
        <v>10308</v>
      </c>
      <c r="G2809" t="s">
        <v>13063</v>
      </c>
      <c r="H2809">
        <v>348703</v>
      </c>
      <c r="I2809" t="str">
        <f>HYPERLINK("bbg://screens/bbls%20DD%20X1Q6KKKH9QO2","BBLS DD X1Q6KKKH9QO2")</f>
        <v>BBLS DD X1Q6KKKH9QO2</v>
      </c>
    </row>
    <row r="2810" spans="1:9" x14ac:dyDescent="0.25">
      <c r="A2810" t="s">
        <v>13064</v>
      </c>
      <c r="B2810" t="s">
        <v>13061</v>
      </c>
      <c r="C2810" t="s">
        <v>5811</v>
      </c>
      <c r="G2810" t="s">
        <v>13065</v>
      </c>
      <c r="H2810">
        <v>358318</v>
      </c>
      <c r="I2810" t="str">
        <f>HYPERLINK("bbg://screens/bbls%20DD%20X1Q6L1I4C7O2","BBLS DD X1Q6L1I4C7O2")</f>
        <v>BBLS DD X1Q6L1I4C7O2</v>
      </c>
    </row>
    <row r="2811" spans="1:9" x14ac:dyDescent="0.25">
      <c r="A2811" t="s">
        <v>13066</v>
      </c>
      <c r="B2811" t="s">
        <v>13067</v>
      </c>
      <c r="C2811" t="s">
        <v>102</v>
      </c>
      <c r="D2811" t="s">
        <v>13068</v>
      </c>
      <c r="E2811" t="s">
        <v>13069</v>
      </c>
      <c r="F2811" t="s">
        <v>13070</v>
      </c>
      <c r="G2811" t="s">
        <v>13071</v>
      </c>
      <c r="H2811">
        <v>116690</v>
      </c>
      <c r="I2811" t="str">
        <f>HYPERLINK("bbg://screens/bbls%20DD%20X1Q6LS3QM282","BBLS DD X1Q6LS3QM282")</f>
        <v>BBLS DD X1Q6LS3QM282</v>
      </c>
    </row>
    <row r="2812" spans="1:9" x14ac:dyDescent="0.25">
      <c r="A2812" t="s">
        <v>13072</v>
      </c>
      <c r="B2812" t="s">
        <v>13073</v>
      </c>
      <c r="C2812" t="s">
        <v>15</v>
      </c>
      <c r="E2812" t="s">
        <v>13074</v>
      </c>
      <c r="F2812" t="s">
        <v>4548</v>
      </c>
      <c r="G2812" t="s">
        <v>13075</v>
      </c>
      <c r="H2812">
        <v>101043</v>
      </c>
      <c r="I2812" t="str">
        <f>HYPERLINK("bbg://screens/bbls%20DD%20X1Q6LS3O7TO2","BBLS DD X1Q6LS3O7TO2")</f>
        <v>BBLS DD X1Q6LS3O7TO2</v>
      </c>
    </row>
    <row r="2813" spans="1:9" x14ac:dyDescent="0.25">
      <c r="A2813" t="s">
        <v>13076</v>
      </c>
      <c r="B2813" t="s">
        <v>13077</v>
      </c>
      <c r="C2813" t="s">
        <v>1041</v>
      </c>
      <c r="D2813" t="s">
        <v>13078</v>
      </c>
      <c r="E2813" t="s">
        <v>13079</v>
      </c>
      <c r="F2813" t="s">
        <v>13080</v>
      </c>
      <c r="G2813" t="s">
        <v>13081</v>
      </c>
      <c r="H2813">
        <v>159342</v>
      </c>
      <c r="I2813" t="str">
        <f>HYPERLINK("bbg://screens/bbls%20DD%20X1Q6L932L1O2","BBLS DD X1Q6L932L1O2")</f>
        <v>BBLS DD X1Q6L932L1O2</v>
      </c>
    </row>
    <row r="2814" spans="1:9" x14ac:dyDescent="0.25">
      <c r="A2814" t="s">
        <v>13082</v>
      </c>
      <c r="B2814" t="s">
        <v>13083</v>
      </c>
      <c r="C2814" t="s">
        <v>4654</v>
      </c>
      <c r="E2814" t="s">
        <v>13084</v>
      </c>
      <c r="F2814" t="s">
        <v>13085</v>
      </c>
      <c r="G2814" t="s">
        <v>13086</v>
      </c>
      <c r="H2814">
        <v>1706099</v>
      </c>
      <c r="I2814" t="str">
        <f>HYPERLINK("bbg://screens/bbls%20DD%20X1Q6L9A67482","BBLS DD X1Q6L9A67482")</f>
        <v>BBLS DD X1Q6L9A67482</v>
      </c>
    </row>
    <row r="2815" spans="1:9" x14ac:dyDescent="0.25">
      <c r="A2815" t="s">
        <v>13087</v>
      </c>
      <c r="B2815" t="s">
        <v>13088</v>
      </c>
      <c r="C2815" t="s">
        <v>1973</v>
      </c>
      <c r="E2815" t="s">
        <v>13089</v>
      </c>
      <c r="F2815" t="s">
        <v>13090</v>
      </c>
      <c r="G2815" t="s">
        <v>13091</v>
      </c>
      <c r="H2815">
        <v>186494</v>
      </c>
      <c r="I2815" t="str">
        <f>HYPERLINK("bbg://screens/bbls%20DD%20X1Q6LR9JMIO2","BBLS DD X1Q6LR9JMIO2")</f>
        <v>BBLS DD X1Q6LR9JMIO2</v>
      </c>
    </row>
    <row r="2816" spans="1:9" x14ac:dyDescent="0.25">
      <c r="A2816" t="s">
        <v>13092</v>
      </c>
      <c r="B2816" t="s">
        <v>13093</v>
      </c>
      <c r="C2816" t="s">
        <v>2294</v>
      </c>
      <c r="D2816" t="s">
        <v>13094</v>
      </c>
      <c r="E2816" t="s">
        <v>3411</v>
      </c>
      <c r="F2816" t="s">
        <v>13095</v>
      </c>
      <c r="G2816" t="s">
        <v>13096</v>
      </c>
      <c r="H2816">
        <v>328770</v>
      </c>
      <c r="I2816" t="str">
        <f>HYPERLINK("bbg://screens/bbls%20DD%20X1Q6LR9FLEO2","BBLS DD X1Q6LR9FLEO2")</f>
        <v>BBLS DD X1Q6LR9FLEO2</v>
      </c>
    </row>
    <row r="2817" spans="1:9" x14ac:dyDescent="0.25">
      <c r="A2817" t="s">
        <v>13097</v>
      </c>
      <c r="B2817" t="s">
        <v>13098</v>
      </c>
      <c r="C2817" t="s">
        <v>3973</v>
      </c>
      <c r="E2817" t="s">
        <v>13099</v>
      </c>
      <c r="F2817" t="s">
        <v>13100</v>
      </c>
      <c r="G2817" t="s">
        <v>13101</v>
      </c>
      <c r="H2817">
        <v>156450</v>
      </c>
      <c r="I2817" t="str">
        <f>HYPERLINK("bbg://screens/bbls%20DD%20X1Q6LR93EB82","BBLS DD X1Q6LR93EB82")</f>
        <v>BBLS DD X1Q6LR93EB82</v>
      </c>
    </row>
    <row r="2818" spans="1:9" x14ac:dyDescent="0.25">
      <c r="A2818" t="s">
        <v>13102</v>
      </c>
      <c r="B2818" t="s">
        <v>13103</v>
      </c>
      <c r="C2818" t="s">
        <v>5289</v>
      </c>
      <c r="E2818" t="s">
        <v>13104</v>
      </c>
      <c r="F2818" t="s">
        <v>13105</v>
      </c>
      <c r="G2818" t="s">
        <v>13106</v>
      </c>
      <c r="H2818">
        <v>170541</v>
      </c>
      <c r="I2818" t="str">
        <f>HYPERLINK("bbg://screens/bbls%20DD%20X1Q6LR8NK282","BBLS DD X1Q6LR8NK282")</f>
        <v>BBLS DD X1Q6LR8NK282</v>
      </c>
    </row>
    <row r="2819" spans="1:9" x14ac:dyDescent="0.25">
      <c r="A2819" t="s">
        <v>13107</v>
      </c>
      <c r="B2819" t="s">
        <v>13108</v>
      </c>
      <c r="C2819" t="s">
        <v>221</v>
      </c>
      <c r="D2819" t="s">
        <v>13109</v>
      </c>
      <c r="E2819" t="s">
        <v>12023</v>
      </c>
      <c r="F2819" t="s">
        <v>389</v>
      </c>
      <c r="G2819" t="s">
        <v>13110</v>
      </c>
      <c r="H2819">
        <v>1179462</v>
      </c>
      <c r="I2819" t="str">
        <f>HYPERLINK("bbg://screens/bbls%20DD%20X1Q6KNCMDLO2","BBLS DD X1Q6KNCMDLO2")</f>
        <v>BBLS DD X1Q6KNCMDLO2</v>
      </c>
    </row>
    <row r="2820" spans="1:9" x14ac:dyDescent="0.25">
      <c r="A2820" t="s">
        <v>13111</v>
      </c>
      <c r="B2820" t="s">
        <v>13112</v>
      </c>
      <c r="C2820" t="s">
        <v>5882</v>
      </c>
      <c r="E2820" t="s">
        <v>2549</v>
      </c>
      <c r="F2820" t="s">
        <v>13113</v>
      </c>
      <c r="G2820" t="s">
        <v>13114</v>
      </c>
      <c r="H2820">
        <v>105440</v>
      </c>
      <c r="I2820" t="str">
        <f>HYPERLINK("bbg://screens/bbls%20DD%20X1Q6LR7N93O2","BBLS DD X1Q6LR7N93O2")</f>
        <v>BBLS DD X1Q6LR7N93O2</v>
      </c>
    </row>
    <row r="2821" spans="1:9" x14ac:dyDescent="0.25">
      <c r="A2821" t="s">
        <v>13115</v>
      </c>
      <c r="B2821" t="s">
        <v>13116</v>
      </c>
      <c r="C2821" t="s">
        <v>13117</v>
      </c>
      <c r="E2821" t="s">
        <v>13118</v>
      </c>
      <c r="F2821" t="s">
        <v>13119</v>
      </c>
      <c r="G2821" t="s">
        <v>13120</v>
      </c>
      <c r="H2821">
        <v>106288</v>
      </c>
      <c r="I2821" t="str">
        <f>HYPERLINK("bbg://screens/bbls%20DD%20X1Q6LS3K1EO2","BBLS DD X1Q6LS3K1EO2")</f>
        <v>BBLS DD X1Q6LS3K1EO2</v>
      </c>
    </row>
    <row r="2822" spans="1:9" x14ac:dyDescent="0.25">
      <c r="A2822" t="s">
        <v>13121</v>
      </c>
      <c r="B2822" t="s">
        <v>13122</v>
      </c>
      <c r="C2822" t="s">
        <v>13123</v>
      </c>
      <c r="D2822" t="s">
        <v>13124</v>
      </c>
      <c r="E2822" t="s">
        <v>3291</v>
      </c>
      <c r="F2822" t="s">
        <v>4407</v>
      </c>
      <c r="G2822" t="s">
        <v>13125</v>
      </c>
      <c r="H2822">
        <v>302901</v>
      </c>
      <c r="I2822" t="str">
        <f>HYPERLINK("bbg://screens/bbls%20DD%20X1Q6KO0U5682","BBLS DD X1Q6KO0U5682")</f>
        <v>BBLS DD X1Q6KO0U5682</v>
      </c>
    </row>
    <row r="2823" spans="1:9" x14ac:dyDescent="0.25">
      <c r="A2823" t="s">
        <v>13126</v>
      </c>
      <c r="B2823" t="s">
        <v>13127</v>
      </c>
      <c r="C2823" t="s">
        <v>2294</v>
      </c>
      <c r="D2823" t="s">
        <v>13128</v>
      </c>
      <c r="E2823" t="s">
        <v>5591</v>
      </c>
      <c r="F2823" t="s">
        <v>2710</v>
      </c>
      <c r="G2823" t="s">
        <v>13129</v>
      </c>
      <c r="H2823">
        <v>1402482</v>
      </c>
      <c r="I2823" t="str">
        <f>HYPERLINK("bbg://screens/bbls%20DD%20X1Q6KSQRAHO2","BBLS DD X1Q6KSQRAHO2")</f>
        <v>BBLS DD X1Q6KSQRAHO2</v>
      </c>
    </row>
    <row r="2824" spans="1:9" x14ac:dyDescent="0.25">
      <c r="A2824" t="s">
        <v>13130</v>
      </c>
      <c r="B2824" t="s">
        <v>13131</v>
      </c>
      <c r="C2824" t="s">
        <v>4386</v>
      </c>
      <c r="D2824" t="s">
        <v>13132</v>
      </c>
      <c r="E2824" t="s">
        <v>13133</v>
      </c>
      <c r="F2824" t="s">
        <v>13134</v>
      </c>
      <c r="G2824" t="s">
        <v>13135</v>
      </c>
      <c r="H2824">
        <v>101105</v>
      </c>
      <c r="I2824" t="str">
        <f>HYPERLINK("bbg://screens/bbls%20DD%20X1Q6L0E8EV82","BBLS DD X1Q6L0E8EV82")</f>
        <v>BBLS DD X1Q6L0E8EV82</v>
      </c>
    </row>
    <row r="2825" spans="1:9" x14ac:dyDescent="0.25">
      <c r="A2825" t="s">
        <v>11680</v>
      </c>
      <c r="B2825" t="s">
        <v>13131</v>
      </c>
      <c r="C2825" t="s">
        <v>2294</v>
      </c>
      <c r="D2825" t="s">
        <v>13136</v>
      </c>
      <c r="E2825" t="s">
        <v>13137</v>
      </c>
      <c r="F2825" t="s">
        <v>13138</v>
      </c>
      <c r="G2825" t="s">
        <v>11684</v>
      </c>
      <c r="H2825">
        <v>861186</v>
      </c>
      <c r="I2825" t="str">
        <f>HYPERLINK("bbg://screens/bbls%20DD%20X1Q6L1I52PO2","BBLS DD X1Q6L1I52PO2")</f>
        <v>BBLS DD X1Q6L1I52PO2</v>
      </c>
    </row>
    <row r="2826" spans="1:9" x14ac:dyDescent="0.25">
      <c r="A2826" t="s">
        <v>13139</v>
      </c>
      <c r="B2826" t="s">
        <v>13131</v>
      </c>
      <c r="C2826" t="s">
        <v>1851</v>
      </c>
      <c r="D2826" t="s">
        <v>13140</v>
      </c>
      <c r="E2826" t="s">
        <v>13141</v>
      </c>
      <c r="F2826" t="s">
        <v>2023</v>
      </c>
      <c r="G2826" t="s">
        <v>13142</v>
      </c>
      <c r="H2826">
        <v>359225</v>
      </c>
      <c r="I2826" t="str">
        <f>HYPERLINK("bbg://screens/bbls%20DD%20X1Q6L1I5MS82","BBLS DD X1Q6L1I5MS82")</f>
        <v>BBLS DD X1Q6L1I5MS82</v>
      </c>
    </row>
    <row r="2827" spans="1:9" x14ac:dyDescent="0.25">
      <c r="A2827" t="s">
        <v>13143</v>
      </c>
      <c r="B2827" t="s">
        <v>13144</v>
      </c>
      <c r="C2827" t="s">
        <v>3027</v>
      </c>
      <c r="E2827" t="s">
        <v>13145</v>
      </c>
      <c r="F2827" t="s">
        <v>13146</v>
      </c>
      <c r="G2827" t="s">
        <v>13147</v>
      </c>
      <c r="H2827">
        <v>358292</v>
      </c>
      <c r="I2827" t="str">
        <f>HYPERLINK("bbg://screens/bbls%20DD%20X1Q6LS2TUUO2","BBLS DD X1Q6LS2TUUO2")</f>
        <v>BBLS DD X1Q6LS2TUUO2</v>
      </c>
    </row>
    <row r="2828" spans="1:9" x14ac:dyDescent="0.25">
      <c r="A2828" t="s">
        <v>13148</v>
      </c>
      <c r="B2828" t="s">
        <v>13149</v>
      </c>
      <c r="C2828" t="s">
        <v>260</v>
      </c>
      <c r="E2828" t="s">
        <v>13150</v>
      </c>
      <c r="F2828" t="s">
        <v>13151</v>
      </c>
      <c r="G2828" t="s">
        <v>13152</v>
      </c>
      <c r="H2828">
        <v>225624</v>
      </c>
      <c r="I2828" t="str">
        <f>HYPERLINK("bbg://screens/bbls%20DD%20X1Q6LS2S4T82","BBLS DD X1Q6LS2S4T82")</f>
        <v>BBLS DD X1Q6LS2S4T82</v>
      </c>
    </row>
    <row r="2829" spans="1:9" x14ac:dyDescent="0.25">
      <c r="A2829" t="s">
        <v>13153</v>
      </c>
      <c r="B2829" t="s">
        <v>13154</v>
      </c>
      <c r="C2829" t="s">
        <v>1416</v>
      </c>
      <c r="D2829" t="s">
        <v>13155</v>
      </c>
      <c r="E2829" t="s">
        <v>13156</v>
      </c>
      <c r="F2829" t="s">
        <v>13157</v>
      </c>
      <c r="G2829" t="s">
        <v>13158</v>
      </c>
      <c r="H2829">
        <v>1084586</v>
      </c>
      <c r="I2829" t="str">
        <f>HYPERLINK("bbg://screens/bbls%20DD%20X1Q6KKMIUVO2","BBLS DD X1Q6KKMIUVO2")</f>
        <v>BBLS DD X1Q6KKMIUVO2</v>
      </c>
    </row>
    <row r="2830" spans="1:9" x14ac:dyDescent="0.25">
      <c r="A2830" t="s">
        <v>13159</v>
      </c>
      <c r="B2830" t="s">
        <v>13160</v>
      </c>
      <c r="C2830" t="s">
        <v>4180</v>
      </c>
      <c r="E2830" t="s">
        <v>12527</v>
      </c>
      <c r="F2830" t="s">
        <v>13161</v>
      </c>
      <c r="G2830" t="s">
        <v>13162</v>
      </c>
      <c r="H2830">
        <v>302664</v>
      </c>
      <c r="I2830" t="str">
        <f>HYPERLINK("bbg://screens/bbls%20DD%20X1Q6LS29OUO2","BBLS DD X1Q6LS29OUO2")</f>
        <v>BBLS DD X1Q6LS29OUO2</v>
      </c>
    </row>
    <row r="2831" spans="1:9" x14ac:dyDescent="0.25">
      <c r="A2831" t="s">
        <v>13163</v>
      </c>
      <c r="B2831" t="s">
        <v>13164</v>
      </c>
      <c r="C2831" t="s">
        <v>548</v>
      </c>
      <c r="D2831" t="s">
        <v>12872</v>
      </c>
      <c r="E2831" t="s">
        <v>13165</v>
      </c>
      <c r="F2831" t="s">
        <v>238</v>
      </c>
      <c r="G2831" t="s">
        <v>13166</v>
      </c>
      <c r="H2831">
        <v>179730</v>
      </c>
      <c r="I2831" t="str">
        <f>HYPERLINK("bbg://screens/bbls%20DD%20X1Q6L1I4UKO2","BBLS DD X1Q6L1I4UKO2")</f>
        <v>BBLS DD X1Q6L1I4UKO2</v>
      </c>
    </row>
    <row r="2832" spans="1:9" x14ac:dyDescent="0.25">
      <c r="A2832" t="s">
        <v>13167</v>
      </c>
      <c r="B2832" t="s">
        <v>13164</v>
      </c>
      <c r="C2832" t="s">
        <v>732</v>
      </c>
      <c r="E2832" t="s">
        <v>13168</v>
      </c>
      <c r="F2832" t="s">
        <v>13169</v>
      </c>
      <c r="G2832" t="s">
        <v>13170</v>
      </c>
      <c r="H2832">
        <v>154449</v>
      </c>
      <c r="I2832" t="str">
        <f>HYPERLINK("bbg://screens/bbls%20DD%20X1Q6KNBGQHO2","BBLS DD X1Q6KNBGQHO2")</f>
        <v>BBLS DD X1Q6KNBGQHO2</v>
      </c>
    </row>
    <row r="2833" spans="1:9" x14ac:dyDescent="0.25">
      <c r="A2833" t="s">
        <v>10141</v>
      </c>
      <c r="B2833" t="s">
        <v>13171</v>
      </c>
      <c r="C2833" t="s">
        <v>7755</v>
      </c>
      <c r="D2833" t="s">
        <v>13172</v>
      </c>
      <c r="E2833" t="s">
        <v>13173</v>
      </c>
      <c r="F2833" t="s">
        <v>13174</v>
      </c>
      <c r="G2833" t="s">
        <v>10144</v>
      </c>
      <c r="H2833">
        <v>852194</v>
      </c>
      <c r="I2833" t="str">
        <f>HYPERLINK("bbg://screens/bbls%20DD%20X1Q6LS1AAFO2","BBLS DD X1Q6LS1AAFO2")</f>
        <v>BBLS DD X1Q6LS1AAFO2</v>
      </c>
    </row>
    <row r="2834" spans="1:9" x14ac:dyDescent="0.25">
      <c r="A2834" t="s">
        <v>13175</v>
      </c>
      <c r="B2834" t="s">
        <v>13176</v>
      </c>
      <c r="C2834" t="s">
        <v>6224</v>
      </c>
      <c r="E2834" t="s">
        <v>13177</v>
      </c>
      <c r="F2834" t="s">
        <v>13178</v>
      </c>
      <c r="G2834" t="s">
        <v>13179</v>
      </c>
      <c r="H2834">
        <v>171426</v>
      </c>
      <c r="I2834" t="str">
        <f>HYPERLINK("bbg://screens/bbls%20DD%20X1Q6LE9008O2","BBLS DD X1Q6LE9008O2")</f>
        <v>BBLS DD X1Q6LE9008O2</v>
      </c>
    </row>
    <row r="2835" spans="1:9" x14ac:dyDescent="0.25">
      <c r="A2835" t="s">
        <v>13180</v>
      </c>
      <c r="B2835" t="s">
        <v>13181</v>
      </c>
      <c r="C2835" t="s">
        <v>2802</v>
      </c>
      <c r="E2835" t="s">
        <v>13182</v>
      </c>
      <c r="F2835" t="s">
        <v>13183</v>
      </c>
      <c r="G2835" t="s">
        <v>13184</v>
      </c>
      <c r="H2835">
        <v>119598</v>
      </c>
      <c r="I2835" t="str">
        <f>HYPERLINK("bbg://screens/bbls%20DD%20X1Q6KT0E4782","BBLS DD X1Q6KT0E4782")</f>
        <v>BBLS DD X1Q6KT0E4782</v>
      </c>
    </row>
    <row r="2836" spans="1:9" x14ac:dyDescent="0.25">
      <c r="A2836" t="s">
        <v>13185</v>
      </c>
      <c r="B2836" t="s">
        <v>13186</v>
      </c>
      <c r="C2836" t="s">
        <v>5975</v>
      </c>
      <c r="E2836" t="s">
        <v>13187</v>
      </c>
      <c r="F2836" t="s">
        <v>13188</v>
      </c>
      <c r="G2836" t="s">
        <v>13189</v>
      </c>
      <c r="H2836">
        <v>233017</v>
      </c>
      <c r="I2836" t="str">
        <f>HYPERLINK("bbg://screens/bbls%20DD%20X1Q6LHRVPCO2","BBLS DD X1Q6LHRVPCO2")</f>
        <v>BBLS DD X1Q6LHRVPCO2</v>
      </c>
    </row>
    <row r="2837" spans="1:9" x14ac:dyDescent="0.25">
      <c r="A2837" t="s">
        <v>13190</v>
      </c>
      <c r="B2837" t="s">
        <v>13191</v>
      </c>
      <c r="C2837" t="s">
        <v>1851</v>
      </c>
      <c r="E2837" t="s">
        <v>13192</v>
      </c>
      <c r="F2837" t="s">
        <v>13193</v>
      </c>
      <c r="G2837" t="s">
        <v>13194</v>
      </c>
      <c r="H2837">
        <v>107884</v>
      </c>
      <c r="I2837" t="str">
        <f>HYPERLINK("bbg://screens/bbls%20DD%20X1Q6LS0GHU82","BBLS DD X1Q6LS0GHU82")</f>
        <v>BBLS DD X1Q6LS0GHU82</v>
      </c>
    </row>
    <row r="2838" spans="1:9" x14ac:dyDescent="0.25">
      <c r="A2838" t="s">
        <v>13195</v>
      </c>
      <c r="B2838" t="s">
        <v>13196</v>
      </c>
      <c r="C2838" t="s">
        <v>177</v>
      </c>
      <c r="E2838" t="s">
        <v>13197</v>
      </c>
      <c r="F2838" t="s">
        <v>12308</v>
      </c>
      <c r="G2838" t="s">
        <v>13198</v>
      </c>
      <c r="H2838">
        <v>386323</v>
      </c>
      <c r="I2838" t="str">
        <f>HYPERLINK("bbg://screens/bbls%20DD%20X1Q6KO0MQ6O2","BBLS DD X1Q6KO0MQ6O2")</f>
        <v>BBLS DD X1Q6KO0MQ6O2</v>
      </c>
    </row>
    <row r="2839" spans="1:9" x14ac:dyDescent="0.25">
      <c r="A2839" t="s">
        <v>13199</v>
      </c>
      <c r="B2839" t="s">
        <v>13196</v>
      </c>
      <c r="C2839" t="s">
        <v>1560</v>
      </c>
      <c r="D2839" t="s">
        <v>12946</v>
      </c>
      <c r="E2839" t="s">
        <v>1697</v>
      </c>
      <c r="F2839" t="s">
        <v>2063</v>
      </c>
      <c r="G2839" t="s">
        <v>13200</v>
      </c>
      <c r="H2839">
        <v>8385583</v>
      </c>
      <c r="I2839" t="str">
        <f>HYPERLINK("bbg://screens/bbls%20DD%20X1Q6KOJURA82","BBLS DD X1Q6KOJURA82")</f>
        <v>BBLS DD X1Q6KOJURA82</v>
      </c>
    </row>
    <row r="2840" spans="1:9" x14ac:dyDescent="0.25">
      <c r="A2840" t="s">
        <v>13201</v>
      </c>
      <c r="B2840" t="s">
        <v>13202</v>
      </c>
      <c r="C2840" t="s">
        <v>192</v>
      </c>
      <c r="E2840" t="s">
        <v>13203</v>
      </c>
      <c r="F2840" t="s">
        <v>13204</v>
      </c>
      <c r="G2840" t="s">
        <v>13205</v>
      </c>
      <c r="H2840">
        <v>102249</v>
      </c>
      <c r="I2840" t="str">
        <f>HYPERLINK("bbg://screens/bbls%20DD%20X1Q6LS0C7D82","BBLS DD X1Q6LS0C7D82")</f>
        <v>BBLS DD X1Q6LS0C7D82</v>
      </c>
    </row>
    <row r="2841" spans="1:9" x14ac:dyDescent="0.25">
      <c r="A2841" t="s">
        <v>13206</v>
      </c>
      <c r="B2841" t="s">
        <v>13207</v>
      </c>
      <c r="C2841" t="s">
        <v>18</v>
      </c>
      <c r="E2841" t="s">
        <v>13208</v>
      </c>
      <c r="F2841" t="s">
        <v>13209</v>
      </c>
      <c r="G2841" t="s">
        <v>13210</v>
      </c>
      <c r="H2841">
        <v>107953</v>
      </c>
      <c r="I2841" t="str">
        <f>HYPERLINK("bbg://screens/bbls%20DD%20X1Q6LA3479O2","BBLS DD X1Q6LA3479O2")</f>
        <v>BBLS DD X1Q6LA3479O2</v>
      </c>
    </row>
    <row r="2842" spans="1:9" x14ac:dyDescent="0.25">
      <c r="A2842" t="s">
        <v>13211</v>
      </c>
      <c r="B2842" t="s">
        <v>13212</v>
      </c>
      <c r="C2842" t="s">
        <v>4264</v>
      </c>
      <c r="E2842" t="s">
        <v>11983</v>
      </c>
      <c r="F2842" t="s">
        <v>13213</v>
      </c>
      <c r="G2842" t="s">
        <v>13214</v>
      </c>
      <c r="H2842">
        <v>873211</v>
      </c>
      <c r="I2842" t="str">
        <f>HYPERLINK("bbg://screens/bbls%20DD%20X1Q6LS065J82","BBLS DD X1Q6LS065J82")</f>
        <v>BBLS DD X1Q6LS065J82</v>
      </c>
    </row>
    <row r="2843" spans="1:9" x14ac:dyDescent="0.25">
      <c r="A2843" t="s">
        <v>13215</v>
      </c>
      <c r="B2843" t="s">
        <v>13216</v>
      </c>
      <c r="C2843" t="s">
        <v>13217</v>
      </c>
      <c r="D2843" t="s">
        <v>12999</v>
      </c>
      <c r="E2843" t="s">
        <v>5905</v>
      </c>
      <c r="F2843" t="s">
        <v>107</v>
      </c>
      <c r="G2843" t="s">
        <v>13218</v>
      </c>
      <c r="H2843">
        <v>217933</v>
      </c>
      <c r="I2843" t="str">
        <f>HYPERLINK("bbg://screens/bbls%20DD%20X1Q6L1I5S3O2","BBLS DD X1Q6L1I5S3O2")</f>
        <v>BBLS DD X1Q6L1I5S3O2</v>
      </c>
    </row>
    <row r="2844" spans="1:9" x14ac:dyDescent="0.25">
      <c r="A2844" t="s">
        <v>13219</v>
      </c>
      <c r="B2844" t="s">
        <v>13216</v>
      </c>
      <c r="C2844" t="s">
        <v>4014</v>
      </c>
      <c r="D2844" t="s">
        <v>12251</v>
      </c>
      <c r="E2844" t="s">
        <v>2063</v>
      </c>
      <c r="F2844" t="s">
        <v>170</v>
      </c>
      <c r="G2844" t="s">
        <v>13220</v>
      </c>
      <c r="H2844">
        <v>159174</v>
      </c>
      <c r="I2844" t="str">
        <f>HYPERLINK("bbg://screens/bbls%20DD%20X1Q6L1I5OFO2","BBLS DD X1Q6L1I5OFO2")</f>
        <v>BBLS DD X1Q6L1I5OFO2</v>
      </c>
    </row>
    <row r="2845" spans="1:9" x14ac:dyDescent="0.25">
      <c r="A2845" t="s">
        <v>13221</v>
      </c>
      <c r="B2845" t="s">
        <v>13222</v>
      </c>
      <c r="C2845" t="s">
        <v>2441</v>
      </c>
      <c r="E2845" t="s">
        <v>13223</v>
      </c>
      <c r="F2845" t="s">
        <v>13224</v>
      </c>
      <c r="G2845" t="s">
        <v>13225</v>
      </c>
      <c r="H2845">
        <v>104417</v>
      </c>
      <c r="I2845" t="str">
        <f>HYPERLINK("bbg://screens/bbls%20DD%20X1Q6LRV8GGO2","BBLS DD X1Q6LRV8GGO2")</f>
        <v>BBLS DD X1Q6LRV8GGO2</v>
      </c>
    </row>
    <row r="2846" spans="1:9" x14ac:dyDescent="0.25">
      <c r="A2846" t="s">
        <v>13226</v>
      </c>
      <c r="B2846" t="s">
        <v>13227</v>
      </c>
      <c r="C2846" t="s">
        <v>343</v>
      </c>
      <c r="D2846" t="s">
        <v>12626</v>
      </c>
      <c r="E2846" t="s">
        <v>5396</v>
      </c>
      <c r="F2846" t="s">
        <v>13228</v>
      </c>
      <c r="G2846" t="s">
        <v>13229</v>
      </c>
      <c r="H2846">
        <v>216216</v>
      </c>
      <c r="I2846" t="str">
        <f>HYPERLINK("bbg://screens/bbls%20DD%20X1Q6KKKUQSO2","BBLS DD X1Q6KKKUQSO2")</f>
        <v>BBLS DD X1Q6KKKUQSO2</v>
      </c>
    </row>
    <row r="2847" spans="1:9" x14ac:dyDescent="0.25">
      <c r="A2847" t="s">
        <v>13230</v>
      </c>
      <c r="B2847" t="s">
        <v>13231</v>
      </c>
      <c r="C2847" t="s">
        <v>11916</v>
      </c>
      <c r="E2847" t="s">
        <v>13232</v>
      </c>
      <c r="F2847" t="s">
        <v>13233</v>
      </c>
      <c r="G2847" t="s">
        <v>13234</v>
      </c>
      <c r="H2847">
        <v>136825</v>
      </c>
      <c r="I2847" t="str">
        <f>HYPERLINK("bbg://screens/bbls%20DD%20X1Q6LR5TCH82","BBLS DD X1Q6LR5TCH82")</f>
        <v>BBLS DD X1Q6LR5TCH82</v>
      </c>
    </row>
    <row r="2848" spans="1:9" x14ac:dyDescent="0.25">
      <c r="A2848" t="s">
        <v>13235</v>
      </c>
      <c r="B2848" t="s">
        <v>13231</v>
      </c>
      <c r="C2848" t="s">
        <v>636</v>
      </c>
      <c r="E2848" t="s">
        <v>13236</v>
      </c>
      <c r="F2848" t="s">
        <v>13237</v>
      </c>
      <c r="G2848" t="s">
        <v>13238</v>
      </c>
      <c r="H2848">
        <v>1745720</v>
      </c>
      <c r="I2848" t="str">
        <f>HYPERLINK("bbg://screens/bbls%20DD%20X1Q6KKN10T82","BBLS DD X1Q6KKN10T82")</f>
        <v>BBLS DD X1Q6KKN10T82</v>
      </c>
    </row>
    <row r="2849" spans="1:9" x14ac:dyDescent="0.25">
      <c r="A2849" t="s">
        <v>13239</v>
      </c>
      <c r="B2849" t="s">
        <v>13240</v>
      </c>
      <c r="C2849" t="s">
        <v>164</v>
      </c>
      <c r="D2849" t="s">
        <v>13241</v>
      </c>
      <c r="E2849" t="s">
        <v>13242</v>
      </c>
      <c r="F2849" t="s">
        <v>13243</v>
      </c>
      <c r="G2849" t="s">
        <v>13244</v>
      </c>
      <c r="H2849">
        <v>861218</v>
      </c>
      <c r="I2849" t="str">
        <f>HYPERLINK("bbg://screens/bbls%20DD%20X1Q6L7VK9PO2","BBLS DD X1Q6L7VK9PO2")</f>
        <v>BBLS DD X1Q6L7VK9PO2</v>
      </c>
    </row>
    <row r="2850" spans="1:9" x14ac:dyDescent="0.25">
      <c r="A2850" t="s">
        <v>13245</v>
      </c>
      <c r="B2850" t="s">
        <v>13246</v>
      </c>
      <c r="C2850" t="s">
        <v>4670</v>
      </c>
      <c r="E2850" t="s">
        <v>13247</v>
      </c>
      <c r="F2850" t="s">
        <v>13248</v>
      </c>
      <c r="G2850" t="s">
        <v>13249</v>
      </c>
      <c r="H2850">
        <v>225851</v>
      </c>
      <c r="I2850" t="str">
        <f>HYPERLINK("bbg://screens/bbls%20DD%20X1Q6LR57VSO2","BBLS DD X1Q6LR57VSO2")</f>
        <v>BBLS DD X1Q6LR57VSO2</v>
      </c>
    </row>
    <row r="2851" spans="1:9" x14ac:dyDescent="0.25">
      <c r="A2851" t="s">
        <v>13250</v>
      </c>
      <c r="B2851" t="s">
        <v>13251</v>
      </c>
      <c r="C2851" t="s">
        <v>12995</v>
      </c>
      <c r="D2851" t="s">
        <v>12700</v>
      </c>
      <c r="E2851" t="s">
        <v>13252</v>
      </c>
      <c r="F2851" t="s">
        <v>13253</v>
      </c>
      <c r="G2851" t="s">
        <v>13254</v>
      </c>
      <c r="H2851">
        <v>163249</v>
      </c>
      <c r="I2851" t="str">
        <f>HYPERLINK("bbg://screens/bbls%20DD%20X1Q6KKK9QPG2","BBLS DD X1Q6KKK9QPG2")</f>
        <v>BBLS DD X1Q6KKK9QPG2</v>
      </c>
    </row>
    <row r="2852" spans="1:9" x14ac:dyDescent="0.25">
      <c r="A2852" t="s">
        <v>13255</v>
      </c>
      <c r="B2852" t="s">
        <v>13256</v>
      </c>
      <c r="C2852" t="s">
        <v>343</v>
      </c>
      <c r="D2852" t="s">
        <v>12973</v>
      </c>
      <c r="E2852" t="s">
        <v>12623</v>
      </c>
      <c r="F2852" t="s">
        <v>13257</v>
      </c>
      <c r="G2852" t="s">
        <v>13258</v>
      </c>
      <c r="H2852">
        <v>104683</v>
      </c>
      <c r="I2852" t="str">
        <f>HYPERLINK("bbg://screens/bbls%20DD%20X1Q6LR49TC82","BBLS DD X1Q6LR49TC82")</f>
        <v>BBLS DD X1Q6LR49TC82</v>
      </c>
    </row>
    <row r="2853" spans="1:9" x14ac:dyDescent="0.25">
      <c r="A2853" t="s">
        <v>13259</v>
      </c>
      <c r="B2853" t="s">
        <v>13260</v>
      </c>
      <c r="C2853" t="s">
        <v>2802</v>
      </c>
      <c r="D2853" t="s">
        <v>13261</v>
      </c>
      <c r="E2853" t="s">
        <v>13262</v>
      </c>
      <c r="F2853" t="s">
        <v>13263</v>
      </c>
      <c r="G2853" t="s">
        <v>13264</v>
      </c>
      <c r="H2853">
        <v>202251</v>
      </c>
      <c r="I2853" t="str">
        <f>HYPERLINK("bbg://screens/bbls%20DD%20X1Q6L1I40OO2","BBLS DD X1Q6L1I40OO2")</f>
        <v>BBLS DD X1Q6L1I40OO2</v>
      </c>
    </row>
    <row r="2854" spans="1:9" x14ac:dyDescent="0.25">
      <c r="A2854" t="s">
        <v>13265</v>
      </c>
      <c r="B2854" t="s">
        <v>13266</v>
      </c>
      <c r="C2854" t="s">
        <v>709</v>
      </c>
      <c r="E2854" t="s">
        <v>13267</v>
      </c>
      <c r="F2854" t="s">
        <v>13268</v>
      </c>
      <c r="G2854" t="s">
        <v>13269</v>
      </c>
      <c r="H2854">
        <v>115946</v>
      </c>
      <c r="I2854" t="str">
        <f>HYPERLINK("bbg://screens/bbls%20DD%20X1Q6LRU5RM82","BBLS DD X1Q6LRU5RM82")</f>
        <v>BBLS DD X1Q6LRU5RM82</v>
      </c>
    </row>
    <row r="2855" spans="1:9" x14ac:dyDescent="0.25">
      <c r="A2855" t="s">
        <v>13270</v>
      </c>
      <c r="B2855" t="s">
        <v>13271</v>
      </c>
      <c r="C2855" t="s">
        <v>4410</v>
      </c>
      <c r="E2855" t="s">
        <v>13272</v>
      </c>
      <c r="F2855" t="s">
        <v>13272</v>
      </c>
      <c r="G2855" t="s">
        <v>13273</v>
      </c>
      <c r="H2855">
        <v>861012</v>
      </c>
      <c r="I2855" t="str">
        <f>HYPERLINK("bbg://screens/bbls%20DD%20X1Q6LRTVFAO2","BBLS DD X1Q6LRTVFAO2")</f>
        <v>BBLS DD X1Q6LRTVFAO2</v>
      </c>
    </row>
    <row r="2856" spans="1:9" x14ac:dyDescent="0.25">
      <c r="A2856" t="s">
        <v>13274</v>
      </c>
      <c r="B2856" t="s">
        <v>13275</v>
      </c>
      <c r="C2856" t="s">
        <v>11576</v>
      </c>
      <c r="E2856" t="s">
        <v>13276</v>
      </c>
      <c r="F2856" t="s">
        <v>13277</v>
      </c>
      <c r="G2856" t="s">
        <v>13278</v>
      </c>
      <c r="H2856">
        <v>104102</v>
      </c>
      <c r="I2856" t="str">
        <f>HYPERLINK("bbg://screens/bbls%20DD%20X1Q6LRTUML82","BBLS DD X1Q6LRTUML82")</f>
        <v>BBLS DD X1Q6LRTUML82</v>
      </c>
    </row>
    <row r="2857" spans="1:9" x14ac:dyDescent="0.25">
      <c r="A2857" t="s">
        <v>13279</v>
      </c>
      <c r="B2857" t="s">
        <v>13280</v>
      </c>
      <c r="C2857" t="s">
        <v>192</v>
      </c>
      <c r="E2857" t="s">
        <v>13281</v>
      </c>
      <c r="F2857" t="s">
        <v>13282</v>
      </c>
      <c r="G2857" t="s">
        <v>13283</v>
      </c>
      <c r="H2857">
        <v>136582</v>
      </c>
      <c r="I2857" t="str">
        <f>HYPERLINK("bbg://screens/bbls%20DD%20X1Q6LRTKS5O2","BBLS DD X1Q6LRTKS5O2")</f>
        <v>BBLS DD X1Q6LRTKS5O2</v>
      </c>
    </row>
    <row r="2858" spans="1:9" x14ac:dyDescent="0.25">
      <c r="A2858" t="s">
        <v>13284</v>
      </c>
      <c r="B2858" t="s">
        <v>13285</v>
      </c>
      <c r="C2858" t="s">
        <v>1041</v>
      </c>
      <c r="D2858" t="s">
        <v>12872</v>
      </c>
      <c r="E2858" t="s">
        <v>13286</v>
      </c>
      <c r="F2858" t="s">
        <v>13287</v>
      </c>
      <c r="G2858" t="s">
        <v>13288</v>
      </c>
      <c r="H2858">
        <v>101575</v>
      </c>
      <c r="I2858" t="str">
        <f>HYPERLINK("bbg://screens/bbls%20DD%20X1Q6L0EDAHO2","BBLS DD X1Q6L0EDAHO2")</f>
        <v>BBLS DD X1Q6L0EDAHO2</v>
      </c>
    </row>
    <row r="2859" spans="1:9" x14ac:dyDescent="0.25">
      <c r="A2859" t="s">
        <v>13289</v>
      </c>
      <c r="B2859" t="s">
        <v>13290</v>
      </c>
      <c r="C2859" t="s">
        <v>8875</v>
      </c>
      <c r="E2859" t="s">
        <v>7286</v>
      </c>
      <c r="F2859" t="s">
        <v>13291</v>
      </c>
      <c r="G2859" t="s">
        <v>13292</v>
      </c>
      <c r="H2859">
        <v>102869</v>
      </c>
      <c r="I2859" t="str">
        <f>HYPERLINK("bbg://screens/bbls%20DD%20X1Q6LRSNFQO2","BBLS DD X1Q6LRSNFQO2")</f>
        <v>BBLS DD X1Q6LRSNFQO2</v>
      </c>
    </row>
    <row r="2860" spans="1:9" x14ac:dyDescent="0.25">
      <c r="A2860" t="s">
        <v>13293</v>
      </c>
      <c r="B2860" t="s">
        <v>13294</v>
      </c>
      <c r="C2860" t="s">
        <v>9672</v>
      </c>
      <c r="E2860" t="s">
        <v>13295</v>
      </c>
      <c r="F2860" t="s">
        <v>12835</v>
      </c>
      <c r="G2860" t="s">
        <v>13296</v>
      </c>
      <c r="H2860">
        <v>107388</v>
      </c>
      <c r="I2860" t="str">
        <f>HYPERLINK("bbg://screens/bbls%20DD%20X1Q6LRSJDV82","BBLS DD X1Q6LRSJDV82")</f>
        <v>BBLS DD X1Q6LRSJDV82</v>
      </c>
    </row>
    <row r="2861" spans="1:9" x14ac:dyDescent="0.25">
      <c r="A2861" t="s">
        <v>13297</v>
      </c>
      <c r="B2861" t="s">
        <v>13298</v>
      </c>
      <c r="C2861" t="s">
        <v>420</v>
      </c>
      <c r="D2861" t="s">
        <v>13299</v>
      </c>
      <c r="E2861" t="s">
        <v>2709</v>
      </c>
      <c r="F2861" t="s">
        <v>13300</v>
      </c>
      <c r="G2861" t="s">
        <v>13301</v>
      </c>
      <c r="H2861">
        <v>7865665</v>
      </c>
      <c r="I2861" t="str">
        <f>HYPERLINK("bbg://screens/bbls%20DD%20X1Q6KNBOFJ82","BBLS DD X1Q6KNBOFJ82")</f>
        <v>BBLS DD X1Q6KNBOFJ82</v>
      </c>
    </row>
    <row r="2862" spans="1:9" x14ac:dyDescent="0.25">
      <c r="A2862" t="s">
        <v>13302</v>
      </c>
      <c r="B2862" t="s">
        <v>13303</v>
      </c>
      <c r="C2862" t="s">
        <v>1041</v>
      </c>
      <c r="D2862" t="s">
        <v>12417</v>
      </c>
      <c r="E2862" t="s">
        <v>13304</v>
      </c>
      <c r="F2862" t="s">
        <v>13305</v>
      </c>
      <c r="G2862" t="s">
        <v>13306</v>
      </c>
      <c r="H2862">
        <v>171231</v>
      </c>
      <c r="I2862" t="str">
        <f>HYPERLINK("bbg://screens/bbls%20DD%20X1Q6LRS9UQO2","BBLS DD X1Q6LRS9UQO2")</f>
        <v>BBLS DD X1Q6LRS9UQO2</v>
      </c>
    </row>
    <row r="2863" spans="1:9" x14ac:dyDescent="0.25">
      <c r="A2863" t="s">
        <v>13307</v>
      </c>
      <c r="B2863" t="s">
        <v>13308</v>
      </c>
      <c r="C2863" t="s">
        <v>2145</v>
      </c>
      <c r="D2863" t="s">
        <v>12245</v>
      </c>
      <c r="E2863" t="s">
        <v>13309</v>
      </c>
      <c r="F2863" t="s">
        <v>4230</v>
      </c>
      <c r="G2863" t="s">
        <v>13310</v>
      </c>
      <c r="H2863">
        <v>143213</v>
      </c>
      <c r="I2863" t="str">
        <f>HYPERLINK("bbg://screens/bbls%20DD%20X1Q6KSQRAEO2","BBLS DD X1Q6KSQRAEO2")</f>
        <v>BBLS DD X1Q6KSQRAEO2</v>
      </c>
    </row>
    <row r="2864" spans="1:9" x14ac:dyDescent="0.25">
      <c r="A2864" t="s">
        <v>13311</v>
      </c>
      <c r="B2864" t="s">
        <v>13312</v>
      </c>
      <c r="C2864" t="s">
        <v>1416</v>
      </c>
      <c r="E2864" t="s">
        <v>13313</v>
      </c>
      <c r="F2864" t="s">
        <v>13314</v>
      </c>
      <c r="G2864" t="s">
        <v>13315</v>
      </c>
      <c r="H2864">
        <v>143175</v>
      </c>
      <c r="I2864" t="str">
        <f>HYPERLINK("bbg://screens/bbls%20DD%20X1Q6L0MSV982","BBLS DD X1Q6L0MSV982")</f>
        <v>BBLS DD X1Q6L0MSV982</v>
      </c>
    </row>
    <row r="2865" spans="1:9" x14ac:dyDescent="0.25">
      <c r="A2865" t="s">
        <v>13316</v>
      </c>
      <c r="B2865" t="s">
        <v>13317</v>
      </c>
      <c r="C2865" t="s">
        <v>3305</v>
      </c>
      <c r="E2865" t="s">
        <v>11303</v>
      </c>
      <c r="F2865" t="s">
        <v>13318</v>
      </c>
      <c r="G2865" t="s">
        <v>13319</v>
      </c>
      <c r="H2865">
        <v>348154</v>
      </c>
      <c r="I2865" t="str">
        <f>HYPERLINK("bbg://screens/bbls%20DD%20X1Q6LRRUSQ82","BBLS DD X1Q6LRRUSQ82")</f>
        <v>BBLS DD X1Q6LRRUSQ82</v>
      </c>
    </row>
    <row r="2866" spans="1:9" x14ac:dyDescent="0.25">
      <c r="A2866" t="s">
        <v>13320</v>
      </c>
      <c r="B2866" t="s">
        <v>13321</v>
      </c>
      <c r="C2866" t="s">
        <v>2294</v>
      </c>
      <c r="D2866" t="s">
        <v>13322</v>
      </c>
      <c r="E2866" t="s">
        <v>13323</v>
      </c>
      <c r="F2866" t="s">
        <v>13324</v>
      </c>
      <c r="G2866" t="s">
        <v>13325</v>
      </c>
      <c r="H2866">
        <v>106440</v>
      </c>
      <c r="I2866" t="str">
        <f>HYPERLINK("bbg://screens/bbls%20DD%20X1Q6KNH0CQO2","BBLS DD X1Q6KNH0CQO2")</f>
        <v>BBLS DD X1Q6KNH0CQO2</v>
      </c>
    </row>
    <row r="2867" spans="1:9" x14ac:dyDescent="0.25">
      <c r="A2867" t="s">
        <v>13326</v>
      </c>
      <c r="B2867" t="s">
        <v>13327</v>
      </c>
      <c r="C2867" t="s">
        <v>18</v>
      </c>
      <c r="E2867" t="s">
        <v>13328</v>
      </c>
      <c r="F2867" t="s">
        <v>13329</v>
      </c>
      <c r="G2867" t="s">
        <v>13330</v>
      </c>
      <c r="H2867">
        <v>105974</v>
      </c>
      <c r="I2867" t="str">
        <f>HYPERLINK("bbg://screens/bbls%20DD%20X1Q6L5SEJGO2","BBLS DD X1Q6L5SEJGO2")</f>
        <v>BBLS DD X1Q6L5SEJGO2</v>
      </c>
    </row>
    <row r="2868" spans="1:9" x14ac:dyDescent="0.25">
      <c r="A2868" t="s">
        <v>13331</v>
      </c>
      <c r="B2868" t="s">
        <v>13327</v>
      </c>
      <c r="C2868" t="s">
        <v>12652</v>
      </c>
      <c r="E2868" t="s">
        <v>13332</v>
      </c>
      <c r="F2868" t="s">
        <v>13333</v>
      </c>
      <c r="G2868" t="s">
        <v>13334</v>
      </c>
      <c r="H2868">
        <v>7577303</v>
      </c>
      <c r="I2868" t="str">
        <f>HYPERLINK("bbg://screens/bbls%20DD%20X1Q6LRRCGA82","BBLS DD X1Q6LRRCGA82")</f>
        <v>BBLS DD X1Q6LRRCGA82</v>
      </c>
    </row>
    <row r="2869" spans="1:9" x14ac:dyDescent="0.25">
      <c r="A2869" t="s">
        <v>13335</v>
      </c>
      <c r="B2869" t="s">
        <v>13336</v>
      </c>
      <c r="C2869" t="s">
        <v>18</v>
      </c>
      <c r="D2869" t="s">
        <v>13337</v>
      </c>
      <c r="E2869" t="s">
        <v>13338</v>
      </c>
      <c r="F2869" t="s">
        <v>13339</v>
      </c>
      <c r="G2869" t="s">
        <v>13340</v>
      </c>
      <c r="H2869">
        <v>163107</v>
      </c>
      <c r="I2869" t="str">
        <f>HYPERLINK("bbg://screens/bbls%20DD%20X1Q6LRRAC2O2","BBLS DD X1Q6LRRAC2O2")</f>
        <v>BBLS DD X1Q6LRRAC2O2</v>
      </c>
    </row>
    <row r="2870" spans="1:9" x14ac:dyDescent="0.25">
      <c r="A2870" t="s">
        <v>13341</v>
      </c>
      <c r="B2870" t="s">
        <v>13342</v>
      </c>
      <c r="C2870" t="s">
        <v>164</v>
      </c>
      <c r="E2870" t="s">
        <v>13343</v>
      </c>
      <c r="F2870" t="s">
        <v>13344</v>
      </c>
      <c r="G2870" t="s">
        <v>13345</v>
      </c>
      <c r="H2870">
        <v>386393</v>
      </c>
      <c r="I2870" t="str">
        <f>HYPERLINK("bbg://screens/bbls%20DD%20X1Q6LRRB7882","BBLS DD X1Q6LRRB7882")</f>
        <v>BBLS DD X1Q6LRRB7882</v>
      </c>
    </row>
    <row r="2871" spans="1:9" x14ac:dyDescent="0.25">
      <c r="A2871" t="s">
        <v>13346</v>
      </c>
      <c r="B2871" t="s">
        <v>13347</v>
      </c>
      <c r="C2871" t="s">
        <v>1308</v>
      </c>
      <c r="D2871" t="s">
        <v>11216</v>
      </c>
      <c r="E2871" t="s">
        <v>13348</v>
      </c>
      <c r="F2871" t="s">
        <v>13349</v>
      </c>
      <c r="G2871" t="s">
        <v>13350</v>
      </c>
      <c r="H2871">
        <v>101878</v>
      </c>
      <c r="I2871" t="str">
        <f>HYPERLINK("bbg://screens/bbls%20DD%20X1Q6KKS4J682","BBLS DD X1Q6KKS4J682")</f>
        <v>BBLS DD X1Q6KKS4J682</v>
      </c>
    </row>
    <row r="2872" spans="1:9" x14ac:dyDescent="0.25">
      <c r="A2872" t="s">
        <v>13351</v>
      </c>
      <c r="B2872" t="s">
        <v>13347</v>
      </c>
      <c r="C2872" t="s">
        <v>2294</v>
      </c>
      <c r="D2872" t="s">
        <v>13352</v>
      </c>
      <c r="E2872" t="s">
        <v>13353</v>
      </c>
      <c r="F2872" t="s">
        <v>13354</v>
      </c>
      <c r="G2872" t="s">
        <v>13355</v>
      </c>
      <c r="H2872">
        <v>217742</v>
      </c>
      <c r="I2872" t="str">
        <f>HYPERLINK("bbg://screens/bbls%20DD%20X1Q6L1I4UO82","BBLS DD X1Q6L1I4UO82")</f>
        <v>BBLS DD X1Q6L1I4UO82</v>
      </c>
    </row>
    <row r="2873" spans="1:9" x14ac:dyDescent="0.25">
      <c r="A2873" t="s">
        <v>13356</v>
      </c>
      <c r="B2873" t="s">
        <v>13357</v>
      </c>
      <c r="C2873" t="s">
        <v>5634</v>
      </c>
      <c r="E2873" t="s">
        <v>13358</v>
      </c>
      <c r="F2873" t="s">
        <v>13359</v>
      </c>
      <c r="G2873" t="s">
        <v>13360</v>
      </c>
      <c r="H2873">
        <v>106247</v>
      </c>
      <c r="I2873" t="str">
        <f>HYPERLINK("bbg://screens/bbls%20DD%20X1Q6LR1SVV82","BBLS DD X1Q6LR1SVV82")</f>
        <v>BBLS DD X1Q6LR1SVV82</v>
      </c>
    </row>
    <row r="2874" spans="1:9" x14ac:dyDescent="0.25">
      <c r="A2874" t="s">
        <v>13361</v>
      </c>
      <c r="B2874" t="s">
        <v>13362</v>
      </c>
      <c r="C2874" t="s">
        <v>2294</v>
      </c>
      <c r="D2874" t="s">
        <v>13207</v>
      </c>
      <c r="E2874" t="s">
        <v>13300</v>
      </c>
      <c r="F2874" t="s">
        <v>13363</v>
      </c>
      <c r="G2874" t="s">
        <v>13364</v>
      </c>
      <c r="H2874">
        <v>350168</v>
      </c>
      <c r="I2874" t="str">
        <f>HYPERLINK("bbg://screens/bbls%20DD%20X1Q6LR1KDHO2","BBLS DD X1Q6LR1KDHO2")</f>
        <v>BBLS DD X1Q6LR1KDHO2</v>
      </c>
    </row>
    <row r="2875" spans="1:9" x14ac:dyDescent="0.25">
      <c r="A2875" t="s">
        <v>13365</v>
      </c>
      <c r="B2875" t="s">
        <v>13362</v>
      </c>
      <c r="C2875" t="s">
        <v>530</v>
      </c>
      <c r="E2875" t="s">
        <v>10067</v>
      </c>
      <c r="F2875" t="s">
        <v>13366</v>
      </c>
      <c r="G2875" t="s">
        <v>13367</v>
      </c>
      <c r="H2875">
        <v>171740</v>
      </c>
      <c r="I2875" t="str">
        <f>HYPERLINK("bbg://screens/bbls%20DD%20X1Q6LR1JMO82","BBLS DD X1Q6LR1JMO82")</f>
        <v>BBLS DD X1Q6LR1JMO82</v>
      </c>
    </row>
    <row r="2876" spans="1:9" x14ac:dyDescent="0.25">
      <c r="A2876" t="s">
        <v>13368</v>
      </c>
      <c r="B2876" t="s">
        <v>13369</v>
      </c>
      <c r="C2876" t="s">
        <v>2294</v>
      </c>
      <c r="D2876" t="s">
        <v>13024</v>
      </c>
      <c r="E2876" t="s">
        <v>13370</v>
      </c>
      <c r="F2876" t="s">
        <v>13371</v>
      </c>
      <c r="G2876" t="s">
        <v>13372</v>
      </c>
      <c r="H2876">
        <v>217719</v>
      </c>
      <c r="I2876" t="str">
        <f>HYPERLINK("bbg://screens/bbls%20DD%20X1Q6KVVE97O2","BBLS DD X1Q6KVVE97O2")</f>
        <v>BBLS DD X1Q6KVVE97O2</v>
      </c>
    </row>
    <row r="2877" spans="1:9" x14ac:dyDescent="0.25">
      <c r="A2877" t="s">
        <v>13373</v>
      </c>
      <c r="B2877" t="s">
        <v>13369</v>
      </c>
      <c r="C2877" t="s">
        <v>420</v>
      </c>
      <c r="E2877" t="s">
        <v>6829</v>
      </c>
      <c r="F2877" t="s">
        <v>13374</v>
      </c>
      <c r="G2877" t="s">
        <v>13375</v>
      </c>
      <c r="H2877">
        <v>102104</v>
      </c>
      <c r="I2877" t="str">
        <f>HYPERLINK("bbg://screens/bbls%20DD%20X1Q6LRQM5MO2","BBLS DD X1Q6LRQM5MO2")</f>
        <v>BBLS DD X1Q6LRQM5MO2</v>
      </c>
    </row>
    <row r="2878" spans="1:9" x14ac:dyDescent="0.25">
      <c r="A2878" t="s">
        <v>13376</v>
      </c>
      <c r="B2878" t="s">
        <v>13377</v>
      </c>
      <c r="C2878" t="s">
        <v>164</v>
      </c>
      <c r="D2878" t="s">
        <v>10123</v>
      </c>
      <c r="E2878" t="s">
        <v>13378</v>
      </c>
      <c r="F2878" t="s">
        <v>13379</v>
      </c>
      <c r="G2878" t="s">
        <v>13380</v>
      </c>
      <c r="H2878">
        <v>350001</v>
      </c>
      <c r="I2878" t="str">
        <f>HYPERLINK("bbg://screens/bbls%20DD%20X1Q6L1I5R8O2","BBLS DD X1Q6L1I5R8O2")</f>
        <v>BBLS DD X1Q6L1I5R8O2</v>
      </c>
    </row>
    <row r="2879" spans="1:9" x14ac:dyDescent="0.25">
      <c r="A2879" t="s">
        <v>13381</v>
      </c>
      <c r="B2879" t="s">
        <v>13382</v>
      </c>
      <c r="C2879" t="s">
        <v>813</v>
      </c>
      <c r="E2879" t="s">
        <v>13383</v>
      </c>
      <c r="F2879" t="s">
        <v>13384</v>
      </c>
      <c r="G2879" t="s">
        <v>13385</v>
      </c>
      <c r="H2879">
        <v>1182702</v>
      </c>
      <c r="I2879" t="str">
        <f>HYPERLINK("bbg://screens/bbls%20DD%20X1Q6L1I52282","BBLS DD X1Q6L1I52282")</f>
        <v>BBLS DD X1Q6L1I52282</v>
      </c>
    </row>
    <row r="2880" spans="1:9" x14ac:dyDescent="0.25">
      <c r="A2880" t="s">
        <v>13386</v>
      </c>
      <c r="B2880" t="s">
        <v>13382</v>
      </c>
      <c r="C2880" t="s">
        <v>2294</v>
      </c>
      <c r="D2880" t="s">
        <v>13387</v>
      </c>
      <c r="E2880" t="s">
        <v>13388</v>
      </c>
      <c r="F2880" t="s">
        <v>526</v>
      </c>
      <c r="G2880" t="s">
        <v>13389</v>
      </c>
      <c r="H2880">
        <v>926476</v>
      </c>
      <c r="I2880" t="str">
        <f>HYPERLINK("bbg://screens/bbls%20DD%20X1Q6L1I5QTO2","BBLS DD X1Q6L1I5QTO2")</f>
        <v>BBLS DD X1Q6L1I5QTO2</v>
      </c>
    </row>
    <row r="2881" spans="1:9" x14ac:dyDescent="0.25">
      <c r="A2881" t="s">
        <v>13390</v>
      </c>
      <c r="B2881" t="s">
        <v>13391</v>
      </c>
      <c r="C2881" t="s">
        <v>4427</v>
      </c>
      <c r="D2881" t="s">
        <v>13212</v>
      </c>
      <c r="E2881" t="s">
        <v>13392</v>
      </c>
      <c r="F2881" t="s">
        <v>13393</v>
      </c>
      <c r="G2881" t="s">
        <v>13394</v>
      </c>
      <c r="H2881">
        <v>119385</v>
      </c>
      <c r="I2881" t="str">
        <f>HYPERLINK("bbg://screens/bbls%20DD%20X1Q6LRPK5F82","BBLS DD X1Q6LRPK5F82")</f>
        <v>BBLS DD X1Q6LRPK5F82</v>
      </c>
    </row>
    <row r="2882" spans="1:9" x14ac:dyDescent="0.25">
      <c r="A2882" t="s">
        <v>13395</v>
      </c>
      <c r="B2882" t="s">
        <v>13391</v>
      </c>
      <c r="C2882" t="s">
        <v>636</v>
      </c>
      <c r="D2882" t="s">
        <v>13077</v>
      </c>
      <c r="E2882" t="s">
        <v>13396</v>
      </c>
      <c r="F2882" t="s">
        <v>13397</v>
      </c>
      <c r="G2882" t="s">
        <v>13398</v>
      </c>
      <c r="H2882">
        <v>100204</v>
      </c>
      <c r="I2882" t="str">
        <f>HYPERLINK("bbg://screens/bbls%20DD%20X1Q6L1I4V082","BBLS DD X1Q6L1I4V082")</f>
        <v>BBLS DD X1Q6L1I4V082</v>
      </c>
    </row>
    <row r="2883" spans="1:9" x14ac:dyDescent="0.25">
      <c r="A2883" t="s">
        <v>13399</v>
      </c>
      <c r="B2883" t="s">
        <v>13400</v>
      </c>
      <c r="C2883" t="s">
        <v>9864</v>
      </c>
      <c r="D2883" t="s">
        <v>12251</v>
      </c>
      <c r="E2883" t="s">
        <v>5269</v>
      </c>
      <c r="F2883" t="s">
        <v>1986</v>
      </c>
      <c r="G2883" t="s">
        <v>13401</v>
      </c>
      <c r="H2883">
        <v>118316</v>
      </c>
      <c r="I2883" t="str">
        <f>HYPERLINK("bbg://screens/bbls%20DD%20X1Q6L1I5O8O2","BBLS DD X1Q6L1I5O8O2")</f>
        <v>BBLS DD X1Q6L1I5O8O2</v>
      </c>
    </row>
    <row r="2884" spans="1:9" x14ac:dyDescent="0.25">
      <c r="A2884" t="s">
        <v>13402</v>
      </c>
      <c r="B2884" t="s">
        <v>13400</v>
      </c>
      <c r="C2884" t="s">
        <v>790</v>
      </c>
      <c r="D2884" t="s">
        <v>12999</v>
      </c>
      <c r="E2884" t="s">
        <v>13403</v>
      </c>
      <c r="F2884" t="s">
        <v>2068</v>
      </c>
      <c r="G2884" t="s">
        <v>13404</v>
      </c>
      <c r="H2884">
        <v>342761</v>
      </c>
      <c r="I2884" t="str">
        <f>HYPERLINK("bbg://screens/bbls%20DD%20X1Q6L1I52JO2","BBLS DD X1Q6L1I52JO2")</f>
        <v>BBLS DD X1Q6L1I52JO2</v>
      </c>
    </row>
    <row r="2885" spans="1:9" x14ac:dyDescent="0.25">
      <c r="A2885" t="s">
        <v>13405</v>
      </c>
      <c r="B2885" t="s">
        <v>13400</v>
      </c>
      <c r="C2885" t="s">
        <v>3305</v>
      </c>
      <c r="E2885" t="s">
        <v>11178</v>
      </c>
      <c r="F2885" t="s">
        <v>13406</v>
      </c>
      <c r="G2885" t="s">
        <v>13407</v>
      </c>
      <c r="H2885">
        <v>386336</v>
      </c>
      <c r="I2885" t="str">
        <f>HYPERLINK("bbg://screens/bbls%20DD%20X1Q6L7DG4I82","BBLS DD X1Q6L7DG4I82")</f>
        <v>BBLS DD X1Q6L7DG4I82</v>
      </c>
    </row>
    <row r="2886" spans="1:9" x14ac:dyDescent="0.25">
      <c r="A2886" t="s">
        <v>13408</v>
      </c>
      <c r="B2886" t="s">
        <v>13409</v>
      </c>
      <c r="C2886" t="s">
        <v>786</v>
      </c>
      <c r="E2886" t="s">
        <v>13410</v>
      </c>
      <c r="F2886" t="s">
        <v>13411</v>
      </c>
      <c r="G2886" t="s">
        <v>13412</v>
      </c>
      <c r="H2886">
        <v>358404</v>
      </c>
      <c r="I2886" t="str">
        <f>HYPERLINK("bbg://screens/bbls%20DD%20X1Q6KOC0KLO2","BBLS DD X1Q6KOC0KLO2")</f>
        <v>BBLS DD X1Q6KOC0KLO2</v>
      </c>
    </row>
    <row r="2887" spans="1:9" x14ac:dyDescent="0.25">
      <c r="A2887" t="s">
        <v>13413</v>
      </c>
      <c r="B2887" t="s">
        <v>13409</v>
      </c>
      <c r="C2887" t="s">
        <v>2453</v>
      </c>
      <c r="E2887" t="s">
        <v>13414</v>
      </c>
      <c r="F2887" t="s">
        <v>13415</v>
      </c>
      <c r="G2887" t="s">
        <v>13416</v>
      </c>
      <c r="H2887">
        <v>186620</v>
      </c>
      <c r="I2887" t="str">
        <f>HYPERLINK("bbg://screens/bbls%20DD%20X1Q6LRPFJSO2","BBLS DD X1Q6LRPFJSO2")</f>
        <v>BBLS DD X1Q6LRPFJSO2</v>
      </c>
    </row>
    <row r="2888" spans="1:9" x14ac:dyDescent="0.25">
      <c r="A2888" t="s">
        <v>13417</v>
      </c>
      <c r="B2888" t="s">
        <v>13418</v>
      </c>
      <c r="C2888" t="s">
        <v>2294</v>
      </c>
      <c r="E2888" t="s">
        <v>13419</v>
      </c>
      <c r="F2888" t="s">
        <v>13420</v>
      </c>
      <c r="G2888" t="s">
        <v>13421</v>
      </c>
      <c r="H2888">
        <v>954504</v>
      </c>
      <c r="I2888" t="str">
        <f>HYPERLINK("bbg://screens/bbls%20DD%20X1Q6L7S7HFO2","BBLS DD X1Q6L7S7HFO2")</f>
        <v>BBLS DD X1Q6L7S7HFO2</v>
      </c>
    </row>
    <row r="2889" spans="1:9" x14ac:dyDescent="0.25">
      <c r="A2889" t="s">
        <v>13422</v>
      </c>
      <c r="B2889" t="s">
        <v>13423</v>
      </c>
      <c r="C2889" t="s">
        <v>689</v>
      </c>
      <c r="D2889" t="s">
        <v>13424</v>
      </c>
      <c r="E2889" t="s">
        <v>395</v>
      </c>
      <c r="F2889" t="s">
        <v>13425</v>
      </c>
      <c r="G2889" t="s">
        <v>13426</v>
      </c>
      <c r="H2889">
        <v>342544</v>
      </c>
      <c r="I2889" t="str">
        <f>HYPERLINK("bbg://screens/bbls%20DD%20X1Q6L1I5QJO2","BBLS DD X1Q6L1I5QJO2")</f>
        <v>BBLS DD X1Q6L1I5QJO2</v>
      </c>
    </row>
    <row r="2890" spans="1:9" x14ac:dyDescent="0.25">
      <c r="A2890" t="s">
        <v>13427</v>
      </c>
      <c r="B2890" t="s">
        <v>13428</v>
      </c>
      <c r="C2890" t="s">
        <v>2294</v>
      </c>
      <c r="D2890" t="s">
        <v>13429</v>
      </c>
      <c r="E2890" t="s">
        <v>13430</v>
      </c>
      <c r="F2890" t="s">
        <v>3736</v>
      </c>
      <c r="G2890" t="s">
        <v>13431</v>
      </c>
      <c r="H2890">
        <v>302113</v>
      </c>
      <c r="I2890" t="str">
        <f>HYPERLINK("bbg://screens/bbls%20DD%20X1Q6L1I5SV82","BBLS DD X1Q6L1I5SV82")</f>
        <v>BBLS DD X1Q6L1I5SV82</v>
      </c>
    </row>
    <row r="2891" spans="1:9" x14ac:dyDescent="0.25">
      <c r="A2891" t="s">
        <v>13432</v>
      </c>
      <c r="B2891" t="s">
        <v>13433</v>
      </c>
      <c r="C2891" t="s">
        <v>10541</v>
      </c>
      <c r="D2891" t="s">
        <v>13434</v>
      </c>
      <c r="E2891" t="s">
        <v>13435</v>
      </c>
      <c r="F2891" t="s">
        <v>13436</v>
      </c>
      <c r="G2891" t="s">
        <v>13437</v>
      </c>
      <c r="H2891">
        <v>7753765</v>
      </c>
      <c r="I2891" t="str">
        <f>HYPERLINK("bbg://screens/bbls%20DD%20X1Q6LROIQRO2","BBLS DD X1Q6LROIQRO2")</f>
        <v>BBLS DD X1Q6LROIQRO2</v>
      </c>
    </row>
    <row r="2892" spans="1:9" x14ac:dyDescent="0.25">
      <c r="A2892" t="s">
        <v>13438</v>
      </c>
      <c r="B2892" t="s">
        <v>13439</v>
      </c>
      <c r="C2892" t="s">
        <v>13440</v>
      </c>
      <c r="D2892" t="s">
        <v>13441</v>
      </c>
      <c r="E2892" t="s">
        <v>3072</v>
      </c>
      <c r="F2892" t="s">
        <v>4779</v>
      </c>
      <c r="G2892" t="s">
        <v>13442</v>
      </c>
      <c r="H2892">
        <v>186475</v>
      </c>
      <c r="I2892" t="str">
        <f>HYPERLINK("bbg://screens/bbls%20DD%20X1Q6L1I625O2","BBLS DD X1Q6L1I625O2")</f>
        <v>BBLS DD X1Q6L1I625O2</v>
      </c>
    </row>
    <row r="2893" spans="1:9" x14ac:dyDescent="0.25">
      <c r="A2893" t="s">
        <v>13443</v>
      </c>
      <c r="B2893" t="s">
        <v>13444</v>
      </c>
      <c r="C2893" t="s">
        <v>254</v>
      </c>
      <c r="E2893" t="s">
        <v>10328</v>
      </c>
      <c r="F2893" t="s">
        <v>13445</v>
      </c>
      <c r="G2893" t="s">
        <v>13446</v>
      </c>
      <c r="H2893">
        <v>103404</v>
      </c>
      <c r="I2893" t="str">
        <f>HYPERLINK("bbg://screens/bbls%20DD%20X1Q6LRO3CT82","BBLS DD X1Q6LRO3CT82")</f>
        <v>BBLS DD X1Q6LRO3CT82</v>
      </c>
    </row>
    <row r="2894" spans="1:9" x14ac:dyDescent="0.25">
      <c r="A2894" t="s">
        <v>13447</v>
      </c>
      <c r="B2894" t="s">
        <v>13444</v>
      </c>
      <c r="C2894" t="s">
        <v>1459</v>
      </c>
      <c r="E2894" t="s">
        <v>10771</v>
      </c>
      <c r="F2894" t="s">
        <v>2300</v>
      </c>
      <c r="G2894" t="s">
        <v>13448</v>
      </c>
      <c r="H2894">
        <v>171210</v>
      </c>
      <c r="I2894" t="str">
        <f>HYPERLINK("bbg://screens/bbls%20DD%20X1Q6L604VIO2","BBLS DD X1Q6L604VIO2")</f>
        <v>BBLS DD X1Q6L604VIO2</v>
      </c>
    </row>
    <row r="2895" spans="1:9" x14ac:dyDescent="0.25">
      <c r="A2895" t="s">
        <v>13449</v>
      </c>
      <c r="B2895" t="s">
        <v>13444</v>
      </c>
      <c r="C2895" t="s">
        <v>343</v>
      </c>
      <c r="E2895" t="s">
        <v>10114</v>
      </c>
      <c r="F2895" t="s">
        <v>10790</v>
      </c>
      <c r="G2895" t="s">
        <v>13450</v>
      </c>
      <c r="H2895">
        <v>861132</v>
      </c>
      <c r="I2895" t="str">
        <f>HYPERLINK("bbg://screens/bbls%20DD%20X1Q6LRO394O2","BBLS DD X1Q6LRO394O2")</f>
        <v>BBLS DD X1Q6LRO394O2</v>
      </c>
    </row>
    <row r="2896" spans="1:9" x14ac:dyDescent="0.25">
      <c r="A2896" t="s">
        <v>13451</v>
      </c>
      <c r="B2896" t="s">
        <v>13452</v>
      </c>
      <c r="C2896" t="s">
        <v>2294</v>
      </c>
      <c r="D2896" t="s">
        <v>13453</v>
      </c>
      <c r="E2896" t="s">
        <v>13454</v>
      </c>
      <c r="F2896" t="s">
        <v>13455</v>
      </c>
      <c r="G2896" t="s">
        <v>13456</v>
      </c>
      <c r="H2896">
        <v>125969</v>
      </c>
      <c r="I2896" t="str">
        <f>HYPERLINK("bbg://screens/bbls%20DD%20X1Q6L1I5VM82","BBLS DD X1Q6L1I5VM82")</f>
        <v>BBLS DD X1Q6L1I5VM82</v>
      </c>
    </row>
    <row r="2897" spans="1:9" x14ac:dyDescent="0.25">
      <c r="A2897" t="s">
        <v>13457</v>
      </c>
      <c r="B2897" t="s">
        <v>13458</v>
      </c>
      <c r="C2897" t="s">
        <v>511</v>
      </c>
      <c r="D2897" t="s">
        <v>13459</v>
      </c>
      <c r="E2897" t="s">
        <v>13460</v>
      </c>
      <c r="F2897" t="s">
        <v>13461</v>
      </c>
      <c r="G2897" t="s">
        <v>13462</v>
      </c>
      <c r="H2897">
        <v>129707</v>
      </c>
      <c r="I2897" t="str">
        <f>HYPERLINK("bbg://screens/bbls%20DD%20X1Q6LRNNS3O2","BBLS DD X1Q6LRNNS3O2")</f>
        <v>BBLS DD X1Q6LRNNS3O2</v>
      </c>
    </row>
    <row r="2898" spans="1:9" x14ac:dyDescent="0.25">
      <c r="A2898" t="s">
        <v>13463</v>
      </c>
      <c r="B2898" t="s">
        <v>13464</v>
      </c>
      <c r="C2898" t="s">
        <v>13217</v>
      </c>
      <c r="E2898" t="s">
        <v>13465</v>
      </c>
      <c r="F2898" t="s">
        <v>13466</v>
      </c>
      <c r="G2898" t="s">
        <v>13467</v>
      </c>
      <c r="H2898">
        <v>106812</v>
      </c>
      <c r="I2898" t="str">
        <f>HYPERLINK("bbg://screens/bbls%20DD%20X1Q6L3L34D82","BBLS DD X1Q6L3L34D82")</f>
        <v>BBLS DD X1Q6L3L34D82</v>
      </c>
    </row>
    <row r="2899" spans="1:9" x14ac:dyDescent="0.25">
      <c r="A2899" t="s">
        <v>13468</v>
      </c>
      <c r="B2899" t="s">
        <v>13469</v>
      </c>
      <c r="C2899" t="s">
        <v>7284</v>
      </c>
      <c r="D2899" t="s">
        <v>13186</v>
      </c>
      <c r="E2899" t="s">
        <v>13470</v>
      </c>
      <c r="F2899" t="s">
        <v>13471</v>
      </c>
      <c r="G2899" t="s">
        <v>13472</v>
      </c>
      <c r="H2899">
        <v>876006</v>
      </c>
      <c r="I2899" t="str">
        <f>HYPERLINK("bbg://screens/bbls%20DD%20X1Q6L1I5PE82","BBLS DD X1Q6L1I5PE82")</f>
        <v>BBLS DD X1Q6L1I5PE82</v>
      </c>
    </row>
    <row r="2900" spans="1:9" x14ac:dyDescent="0.25">
      <c r="A2900" t="s">
        <v>13473</v>
      </c>
      <c r="B2900" t="s">
        <v>13474</v>
      </c>
      <c r="C2900" t="s">
        <v>221</v>
      </c>
      <c r="E2900" t="s">
        <v>13475</v>
      </c>
      <c r="F2900" t="s">
        <v>13476</v>
      </c>
      <c r="G2900" t="s">
        <v>13477</v>
      </c>
      <c r="H2900">
        <v>386561</v>
      </c>
      <c r="I2900" t="str">
        <f>HYPERLINK("bbg://screens/bbls%20DD%20X1Q6L2OQ1SO2","BBLS DD X1Q6L2OQ1SO2")</f>
        <v>BBLS DD X1Q6L2OQ1SO2</v>
      </c>
    </row>
    <row r="2901" spans="1:9" x14ac:dyDescent="0.25">
      <c r="A2901" t="s">
        <v>13478</v>
      </c>
      <c r="B2901" t="s">
        <v>13479</v>
      </c>
      <c r="C2901" t="s">
        <v>1568</v>
      </c>
      <c r="E2901" t="s">
        <v>13480</v>
      </c>
      <c r="F2901" t="s">
        <v>13481</v>
      </c>
      <c r="G2901" t="s">
        <v>13482</v>
      </c>
      <c r="H2901">
        <v>182851</v>
      </c>
      <c r="I2901" t="str">
        <f>HYPERLINK("bbg://screens/bbls%20DD%20X1Q6L1G7RJO2","BBLS DD X1Q6L1G7RJO2")</f>
        <v>BBLS DD X1Q6L1G7RJO2</v>
      </c>
    </row>
    <row r="2902" spans="1:9" x14ac:dyDescent="0.25">
      <c r="A2902" t="s">
        <v>13483</v>
      </c>
      <c r="B2902" t="s">
        <v>13484</v>
      </c>
      <c r="C2902" t="s">
        <v>2358</v>
      </c>
      <c r="D2902" t="s">
        <v>13485</v>
      </c>
      <c r="E2902" t="s">
        <v>10237</v>
      </c>
      <c r="F2902" t="s">
        <v>5804</v>
      </c>
      <c r="G2902" t="s">
        <v>13486</v>
      </c>
      <c r="H2902">
        <v>126270</v>
      </c>
      <c r="I2902" t="str">
        <f>HYPERLINK("bbg://screens/bbls%20DD%20X1Q6L1IA4A82","BBLS DD X1Q6L1IA4A82")</f>
        <v>BBLS DD X1Q6L1IA4A82</v>
      </c>
    </row>
    <row r="2903" spans="1:9" x14ac:dyDescent="0.25">
      <c r="A2903" t="s">
        <v>13487</v>
      </c>
      <c r="B2903" t="s">
        <v>13484</v>
      </c>
      <c r="C2903" t="s">
        <v>4898</v>
      </c>
      <c r="D2903" t="s">
        <v>13488</v>
      </c>
      <c r="E2903" t="s">
        <v>13489</v>
      </c>
      <c r="F2903" t="s">
        <v>13490</v>
      </c>
      <c r="G2903" t="s">
        <v>13491</v>
      </c>
      <c r="H2903">
        <v>1409092</v>
      </c>
      <c r="I2903" t="str">
        <f>HYPERLINK("bbg://screens/bbls%20DD%20X1Q6L1I51OO2","BBLS DD X1Q6L1I51OO2")</f>
        <v>BBLS DD X1Q6L1I51OO2</v>
      </c>
    </row>
    <row r="2904" spans="1:9" x14ac:dyDescent="0.25">
      <c r="A2904" t="s">
        <v>13492</v>
      </c>
      <c r="B2904" t="s">
        <v>13493</v>
      </c>
      <c r="C2904" t="s">
        <v>7284</v>
      </c>
      <c r="D2904" t="s">
        <v>13207</v>
      </c>
      <c r="E2904" t="s">
        <v>13494</v>
      </c>
      <c r="F2904" t="s">
        <v>2062</v>
      </c>
      <c r="G2904" t="s">
        <v>13495</v>
      </c>
      <c r="H2904">
        <v>834132</v>
      </c>
      <c r="I2904" t="str">
        <f>HYPERLINK("bbg://screens/bbls%20DD%20X1Q6LR125R82","BBLS DD X1Q6LR125R82")</f>
        <v>BBLS DD X1Q6LR125R82</v>
      </c>
    </row>
    <row r="2905" spans="1:9" x14ac:dyDescent="0.25">
      <c r="A2905" t="s">
        <v>13496</v>
      </c>
      <c r="B2905" t="s">
        <v>13497</v>
      </c>
      <c r="C2905" t="s">
        <v>2294</v>
      </c>
      <c r="D2905" t="s">
        <v>13303</v>
      </c>
      <c r="E2905" t="s">
        <v>13498</v>
      </c>
      <c r="F2905" t="s">
        <v>13499</v>
      </c>
      <c r="G2905" t="s">
        <v>13500</v>
      </c>
      <c r="H2905">
        <v>233980</v>
      </c>
      <c r="I2905" t="str">
        <f>HYPERLINK("bbg://screens/bbls%20DD%20X1Q6L1I4UUO2","BBLS DD X1Q6L1I4UUO2")</f>
        <v>BBLS DD X1Q6L1I4UUO2</v>
      </c>
    </row>
    <row r="2906" spans="1:9" x14ac:dyDescent="0.25">
      <c r="A2906" t="s">
        <v>13501</v>
      </c>
      <c r="B2906" t="s">
        <v>13502</v>
      </c>
      <c r="C2906" t="s">
        <v>2191</v>
      </c>
      <c r="G2906" t="s">
        <v>13503</v>
      </c>
      <c r="H2906">
        <v>305598</v>
      </c>
      <c r="I2906" t="str">
        <f>HYPERLINK("bbg://screens/bbls%20DD%20X1Q6LQVFG382","BBLS DD X1Q6LQVFG382")</f>
        <v>BBLS DD X1Q6LQVFG382</v>
      </c>
    </row>
    <row r="2907" spans="1:9" x14ac:dyDescent="0.25">
      <c r="A2907" t="s">
        <v>13504</v>
      </c>
      <c r="B2907" t="s">
        <v>13505</v>
      </c>
      <c r="C2907" t="s">
        <v>13506</v>
      </c>
      <c r="D2907" t="s">
        <v>13507</v>
      </c>
      <c r="E2907" t="s">
        <v>13508</v>
      </c>
      <c r="F2907" t="s">
        <v>9371</v>
      </c>
      <c r="G2907" t="s">
        <v>13509</v>
      </c>
      <c r="H2907">
        <v>101111</v>
      </c>
      <c r="I2907" t="str">
        <f>HYPERLINK("bbg://screens/bbls%20DD%20X1Q6LQU42QO2","BBLS DD X1Q6LQU42QO2")</f>
        <v>BBLS DD X1Q6LQU42QO2</v>
      </c>
    </row>
    <row r="2908" spans="1:9" x14ac:dyDescent="0.25">
      <c r="A2908" t="s">
        <v>13510</v>
      </c>
      <c r="B2908" t="s">
        <v>13511</v>
      </c>
      <c r="C2908" t="s">
        <v>1816</v>
      </c>
      <c r="E2908" t="s">
        <v>13512</v>
      </c>
      <c r="F2908" t="s">
        <v>13513</v>
      </c>
      <c r="G2908" t="s">
        <v>13514</v>
      </c>
      <c r="H2908">
        <v>861130</v>
      </c>
      <c r="I2908" t="str">
        <f>HYPERLINK("bbg://screens/bbls%20DD%20X1Q6KS070682","BBLS DD X1Q6KS070682")</f>
        <v>BBLS DD X1Q6KS070682</v>
      </c>
    </row>
    <row r="2909" spans="1:9" x14ac:dyDescent="0.25">
      <c r="A2909" t="s">
        <v>13515</v>
      </c>
      <c r="B2909" t="s">
        <v>13516</v>
      </c>
      <c r="C2909" t="s">
        <v>2294</v>
      </c>
      <c r="D2909" t="s">
        <v>13517</v>
      </c>
      <c r="E2909" t="s">
        <v>13518</v>
      </c>
      <c r="F2909" t="s">
        <v>13519</v>
      </c>
      <c r="G2909" t="s">
        <v>13520</v>
      </c>
      <c r="H2909">
        <v>186249</v>
      </c>
      <c r="I2909" t="str">
        <f>HYPERLINK("bbg://screens/bbls%20DD%20X1Q6KOQG83O2","BBLS DD X1Q6KOQG83O2")</f>
        <v>BBLS DD X1Q6KOQG83O2</v>
      </c>
    </row>
    <row r="2910" spans="1:9" x14ac:dyDescent="0.25">
      <c r="A2910" t="s">
        <v>13521</v>
      </c>
      <c r="B2910" t="s">
        <v>13516</v>
      </c>
      <c r="C2910" t="s">
        <v>1706</v>
      </c>
      <c r="D2910" t="s">
        <v>13522</v>
      </c>
      <c r="E2910" t="s">
        <v>13523</v>
      </c>
      <c r="F2910" t="s">
        <v>13524</v>
      </c>
      <c r="G2910" t="s">
        <v>13525</v>
      </c>
      <c r="H2910">
        <v>202587</v>
      </c>
      <c r="I2910" t="str">
        <f>HYPERLINK("bbg://screens/bbls%20DD%20X1Q6L1I55J82","BBLS DD X1Q6L1I55J82")</f>
        <v>BBLS DD X1Q6L1I55J82</v>
      </c>
    </row>
    <row r="2911" spans="1:9" x14ac:dyDescent="0.25">
      <c r="A2911" t="s">
        <v>13526</v>
      </c>
      <c r="B2911" t="s">
        <v>13527</v>
      </c>
      <c r="C2911" t="s">
        <v>440</v>
      </c>
      <c r="D2911" t="s">
        <v>12770</v>
      </c>
      <c r="E2911" t="s">
        <v>13528</v>
      </c>
      <c r="F2911" t="s">
        <v>12541</v>
      </c>
      <c r="G2911" t="s">
        <v>13529</v>
      </c>
      <c r="H2911">
        <v>300726</v>
      </c>
      <c r="I2911" t="str">
        <f>HYPERLINK("bbg://screens/bbls%20DD%20X1Q6KSIDCN82","BBLS DD X1Q6KSIDCN82")</f>
        <v>BBLS DD X1Q6KSIDCN82</v>
      </c>
    </row>
    <row r="2912" spans="1:9" x14ac:dyDescent="0.25">
      <c r="A2912" t="s">
        <v>13530</v>
      </c>
      <c r="B2912" t="s">
        <v>13531</v>
      </c>
      <c r="C2912" t="s">
        <v>511</v>
      </c>
      <c r="E2912" t="s">
        <v>13532</v>
      </c>
      <c r="F2912" t="s">
        <v>13533</v>
      </c>
      <c r="G2912" t="s">
        <v>13534</v>
      </c>
      <c r="H2912">
        <v>305039</v>
      </c>
      <c r="I2912" t="str">
        <f>HYPERLINK("bbg://screens/bbls%20DD%20X1Q6LRL77E82","BBLS DD X1Q6LRL77E82")</f>
        <v>BBLS DD X1Q6LRL77E82</v>
      </c>
    </row>
    <row r="2913" spans="1:9" x14ac:dyDescent="0.25">
      <c r="A2913" t="s">
        <v>13535</v>
      </c>
      <c r="B2913" t="s">
        <v>13536</v>
      </c>
      <c r="C2913" t="s">
        <v>959</v>
      </c>
      <c r="D2913" t="s">
        <v>13256</v>
      </c>
      <c r="E2913" t="s">
        <v>13537</v>
      </c>
      <c r="F2913" t="s">
        <v>4661</v>
      </c>
      <c r="G2913" t="s">
        <v>13538</v>
      </c>
      <c r="H2913">
        <v>344518</v>
      </c>
      <c r="I2913" t="str">
        <f>HYPERLINK("bbg://screens/bbls%20DD%20X1Q6LCBFT4O2","BBLS DD X1Q6LCBFT4O2")</f>
        <v>BBLS DD X1Q6LCBFT4O2</v>
      </c>
    </row>
    <row r="2914" spans="1:9" x14ac:dyDescent="0.25">
      <c r="A2914" t="s">
        <v>13539</v>
      </c>
      <c r="B2914" t="s">
        <v>13540</v>
      </c>
      <c r="C2914" t="s">
        <v>229</v>
      </c>
      <c r="E2914" t="s">
        <v>13541</v>
      </c>
      <c r="F2914" t="s">
        <v>13542</v>
      </c>
      <c r="G2914" t="s">
        <v>13543</v>
      </c>
      <c r="H2914">
        <v>350819</v>
      </c>
      <c r="I2914" t="str">
        <f>HYPERLINK("bbg://screens/bbls%20DD%20X1Q6KOJV0882","BBLS DD X1Q6KOJV0882")</f>
        <v>BBLS DD X1Q6KOJV0882</v>
      </c>
    </row>
    <row r="2915" spans="1:9" x14ac:dyDescent="0.25">
      <c r="A2915" t="s">
        <v>13544</v>
      </c>
      <c r="B2915" t="s">
        <v>13545</v>
      </c>
      <c r="C2915" t="s">
        <v>11</v>
      </c>
      <c r="E2915" t="s">
        <v>13374</v>
      </c>
      <c r="F2915" t="s">
        <v>12922</v>
      </c>
      <c r="G2915" t="s">
        <v>13546</v>
      </c>
      <c r="H2915">
        <v>103146</v>
      </c>
      <c r="I2915" t="str">
        <f>HYPERLINK("bbg://screens/bbls%20DD%20X1Q6LRKD7GO2","BBLS DD X1Q6LRKD7GO2")</f>
        <v>BBLS DD X1Q6LRKD7GO2</v>
      </c>
    </row>
    <row r="2916" spans="1:9" x14ac:dyDescent="0.25">
      <c r="A2916" t="s">
        <v>13547</v>
      </c>
      <c r="B2916" t="s">
        <v>13548</v>
      </c>
      <c r="C2916" t="s">
        <v>636</v>
      </c>
      <c r="D2916" t="s">
        <v>13549</v>
      </c>
      <c r="E2916" t="s">
        <v>5237</v>
      </c>
      <c r="F2916" t="s">
        <v>2710</v>
      </c>
      <c r="G2916" t="s">
        <v>13550</v>
      </c>
      <c r="H2916">
        <v>116958</v>
      </c>
      <c r="I2916" t="str">
        <f>HYPERLINK("bbg://screens/bbls%20DD%20X1Q6KSSDE482","BBLS DD X1Q6KSSDE482")</f>
        <v>BBLS DD X1Q6KSSDE482</v>
      </c>
    </row>
    <row r="2917" spans="1:9" x14ac:dyDescent="0.25">
      <c r="A2917" t="s">
        <v>13551</v>
      </c>
      <c r="B2917" t="s">
        <v>13552</v>
      </c>
      <c r="C2917" t="s">
        <v>2769</v>
      </c>
      <c r="D2917" t="s">
        <v>13553</v>
      </c>
      <c r="E2917" t="s">
        <v>13554</v>
      </c>
      <c r="F2917" t="s">
        <v>13555</v>
      </c>
      <c r="G2917" t="s">
        <v>13556</v>
      </c>
      <c r="H2917">
        <v>159224</v>
      </c>
      <c r="I2917" t="str">
        <f>HYPERLINK("bbg://screens/bbls%20DD%20X1Q6L1I5OGO2","BBLS DD X1Q6L1I5OGO2")</f>
        <v>BBLS DD X1Q6L1I5OGO2</v>
      </c>
    </row>
    <row r="2918" spans="1:9" x14ac:dyDescent="0.25">
      <c r="A2918" t="s">
        <v>13557</v>
      </c>
      <c r="B2918" t="s">
        <v>13558</v>
      </c>
      <c r="C2918" t="s">
        <v>11254</v>
      </c>
      <c r="E2918" t="s">
        <v>13559</v>
      </c>
      <c r="F2918" t="s">
        <v>13560</v>
      </c>
      <c r="G2918" t="s">
        <v>13561</v>
      </c>
      <c r="H2918">
        <v>156407</v>
      </c>
      <c r="I2918" t="str">
        <f>HYPERLINK("bbg://screens/bbls%20DD%20X1Q6KOF2VSO2","BBLS DD X1Q6KOF2VSO2")</f>
        <v>BBLS DD X1Q6KOF2VSO2</v>
      </c>
    </row>
    <row r="2919" spans="1:9" x14ac:dyDescent="0.25">
      <c r="A2919" t="s">
        <v>13562</v>
      </c>
      <c r="B2919" t="s">
        <v>13563</v>
      </c>
      <c r="C2919" t="s">
        <v>12296</v>
      </c>
      <c r="D2919" t="s">
        <v>12233</v>
      </c>
      <c r="E2919" t="s">
        <v>3975</v>
      </c>
      <c r="F2919" t="s">
        <v>13564</v>
      </c>
      <c r="G2919" t="s">
        <v>13565</v>
      </c>
      <c r="H2919">
        <v>171533</v>
      </c>
      <c r="I2919" t="str">
        <f>HYPERLINK("bbg://screens/bbls%20DD%20X1Q6LRIUIMO2","BBLS DD X1Q6LRIUIMO2")</f>
        <v>BBLS DD X1Q6LRIUIMO2</v>
      </c>
    </row>
    <row r="2920" spans="1:9" x14ac:dyDescent="0.25">
      <c r="A2920" t="s">
        <v>13566</v>
      </c>
      <c r="B2920" t="s">
        <v>13563</v>
      </c>
      <c r="C2920" t="s">
        <v>221</v>
      </c>
      <c r="D2920" t="s">
        <v>13567</v>
      </c>
      <c r="E2920" t="s">
        <v>13568</v>
      </c>
      <c r="F2920" t="s">
        <v>13569</v>
      </c>
      <c r="G2920" t="s">
        <v>13570</v>
      </c>
      <c r="H2920">
        <v>173358</v>
      </c>
      <c r="I2920" t="str">
        <f>HYPERLINK("bbg://screens/bbls%20DD%20X1Q6L1I4U0O2","BBLS DD X1Q6L1I4U0O2")</f>
        <v>BBLS DD X1Q6L1I4U0O2</v>
      </c>
    </row>
    <row r="2921" spans="1:9" x14ac:dyDescent="0.25">
      <c r="A2921" t="s">
        <v>13571</v>
      </c>
      <c r="B2921" t="s">
        <v>13563</v>
      </c>
      <c r="C2921" t="s">
        <v>3908</v>
      </c>
      <c r="E2921" t="s">
        <v>13572</v>
      </c>
      <c r="F2921" t="s">
        <v>13573</v>
      </c>
      <c r="G2921" t="s">
        <v>13574</v>
      </c>
      <c r="H2921">
        <v>313219</v>
      </c>
      <c r="I2921" t="str">
        <f>HYPERLINK("bbg://screens/bbls%20DD%20X1Q6LRIU24O2","BBLS DD X1Q6LRIU24O2")</f>
        <v>BBLS DD X1Q6LRIU24O2</v>
      </c>
    </row>
    <row r="2922" spans="1:9" x14ac:dyDescent="0.25">
      <c r="A2922" t="s">
        <v>13575</v>
      </c>
      <c r="B2922" t="s">
        <v>13576</v>
      </c>
      <c r="C2922" t="s">
        <v>177</v>
      </c>
      <c r="E2922" t="s">
        <v>13577</v>
      </c>
      <c r="F2922" t="s">
        <v>13578</v>
      </c>
      <c r="G2922" t="s">
        <v>13579</v>
      </c>
      <c r="H2922">
        <v>349418</v>
      </c>
      <c r="I2922" t="str">
        <f>HYPERLINK("bbg://screens/bbls%20DD%20X1Q6L1I4TRO2","BBLS DD X1Q6L1I4TRO2")</f>
        <v>BBLS DD X1Q6L1I4TRO2</v>
      </c>
    </row>
    <row r="2923" spans="1:9" x14ac:dyDescent="0.25">
      <c r="A2923" t="s">
        <v>13580</v>
      </c>
      <c r="B2923" t="s">
        <v>13576</v>
      </c>
      <c r="C2923" t="s">
        <v>448</v>
      </c>
      <c r="E2923" t="s">
        <v>13581</v>
      </c>
      <c r="F2923" t="s">
        <v>13582</v>
      </c>
      <c r="G2923" t="s">
        <v>13583</v>
      </c>
      <c r="H2923">
        <v>107996</v>
      </c>
      <c r="I2923" t="str">
        <f>HYPERLINK("bbg://screens/bbls%20DD%20X1Q6LRIHREO2","BBLS DD X1Q6LRIHREO2")</f>
        <v>BBLS DD X1Q6LRIHREO2</v>
      </c>
    </row>
    <row r="2924" spans="1:9" x14ac:dyDescent="0.25">
      <c r="A2924" t="s">
        <v>13584</v>
      </c>
      <c r="B2924" t="s">
        <v>13576</v>
      </c>
      <c r="C2924" t="s">
        <v>2294</v>
      </c>
      <c r="E2924" t="s">
        <v>13585</v>
      </c>
      <c r="F2924" t="s">
        <v>13586</v>
      </c>
      <c r="G2924" t="s">
        <v>13587</v>
      </c>
      <c r="H2924">
        <v>388182</v>
      </c>
      <c r="I2924" t="str">
        <f>HYPERLINK("bbg://screens/bbls%20DD%20X1Q6L1I973O2","BBLS DD X1Q6L1I973O2")</f>
        <v>BBLS DD X1Q6L1I973O2</v>
      </c>
    </row>
    <row r="2925" spans="1:9" x14ac:dyDescent="0.25">
      <c r="A2925" t="s">
        <v>13588</v>
      </c>
      <c r="B2925" t="s">
        <v>13589</v>
      </c>
      <c r="C2925" t="s">
        <v>4654</v>
      </c>
      <c r="E2925" t="s">
        <v>13590</v>
      </c>
      <c r="F2925" t="s">
        <v>13591</v>
      </c>
      <c r="G2925" t="s">
        <v>13592</v>
      </c>
      <c r="H2925">
        <v>119635</v>
      </c>
      <c r="I2925" t="str">
        <f>HYPERLINK("bbg://screens/bbls%20DD%20X1Q6LRI84V82","BBLS DD X1Q6LRI84V82")</f>
        <v>BBLS DD X1Q6LRI84V82</v>
      </c>
    </row>
    <row r="2926" spans="1:9" x14ac:dyDescent="0.25">
      <c r="A2926" t="s">
        <v>13593</v>
      </c>
      <c r="B2926" t="s">
        <v>13589</v>
      </c>
      <c r="C2926" t="s">
        <v>709</v>
      </c>
      <c r="D2926" t="s">
        <v>13545</v>
      </c>
      <c r="E2926" t="s">
        <v>13594</v>
      </c>
      <c r="F2926" t="s">
        <v>13595</v>
      </c>
      <c r="G2926" t="s">
        <v>13596</v>
      </c>
      <c r="H2926">
        <v>101258</v>
      </c>
      <c r="I2926" t="str">
        <f>HYPERLINK("bbg://screens/bbls%20DD%20X1Q6L1I4TM82","BBLS DD X1Q6L1I4TM82")</f>
        <v>BBLS DD X1Q6L1I4TM82</v>
      </c>
    </row>
    <row r="2927" spans="1:9" x14ac:dyDescent="0.25">
      <c r="A2927" t="s">
        <v>13597</v>
      </c>
      <c r="B2927" t="s">
        <v>13598</v>
      </c>
      <c r="C2927" t="s">
        <v>2802</v>
      </c>
      <c r="E2927" t="s">
        <v>13599</v>
      </c>
      <c r="F2927" t="s">
        <v>13600</v>
      </c>
      <c r="G2927" t="s">
        <v>13601</v>
      </c>
      <c r="H2927">
        <v>171227</v>
      </c>
      <c r="I2927" t="str">
        <f>HYPERLINK("bbg://screens/bbls%20DD%20X1Q6LRHNI882","BBLS DD X1Q6LRHNI882")</f>
        <v>BBLS DD X1Q6LRHNI882</v>
      </c>
    </row>
    <row r="2928" spans="1:9" x14ac:dyDescent="0.25">
      <c r="A2928" t="s">
        <v>13602</v>
      </c>
      <c r="B2928" t="s">
        <v>13603</v>
      </c>
      <c r="C2928" t="s">
        <v>2576</v>
      </c>
      <c r="E2928" t="s">
        <v>13604</v>
      </c>
      <c r="F2928" t="s">
        <v>13605</v>
      </c>
      <c r="G2928" t="s">
        <v>13606</v>
      </c>
      <c r="H2928">
        <v>102879</v>
      </c>
      <c r="I2928" t="str">
        <f>HYPERLINK("bbg://screens/bbls%20DD%20X1Q6KSJELCO2","BBLS DD X1Q6KSJELCO2")</f>
        <v>BBLS DD X1Q6KSJELCO2</v>
      </c>
    </row>
    <row r="2929" spans="1:9" x14ac:dyDescent="0.25">
      <c r="A2929" t="s">
        <v>13607</v>
      </c>
      <c r="B2929" t="s">
        <v>13608</v>
      </c>
      <c r="C2929" t="s">
        <v>13609</v>
      </c>
      <c r="E2929" t="s">
        <v>13610</v>
      </c>
      <c r="F2929" t="s">
        <v>13611</v>
      </c>
      <c r="G2929" t="s">
        <v>13612</v>
      </c>
      <c r="H2929">
        <v>126174</v>
      </c>
      <c r="I2929" t="str">
        <f>HYPERLINK("bbg://screens/bbls%20DD%20X1Q6L43LP6O2","BBLS DD X1Q6L43LP6O2")</f>
        <v>BBLS DD X1Q6L43LP6O2</v>
      </c>
    </row>
    <row r="2930" spans="1:9" x14ac:dyDescent="0.25">
      <c r="A2930" t="s">
        <v>13613</v>
      </c>
      <c r="B2930" t="s">
        <v>13614</v>
      </c>
      <c r="C2930" t="s">
        <v>7484</v>
      </c>
      <c r="D2930" t="s">
        <v>13615</v>
      </c>
      <c r="E2930" t="s">
        <v>13616</v>
      </c>
      <c r="F2930" t="s">
        <v>13617</v>
      </c>
      <c r="G2930" t="s">
        <v>13618</v>
      </c>
      <c r="H2930">
        <v>104076</v>
      </c>
      <c r="I2930" t="str">
        <f>HYPERLINK("bbg://screens/bbls%20DD%20X1Q6L1C0MS82","BBLS DD X1Q6L1C0MS82")</f>
        <v>BBLS DD X1Q6L1C0MS82</v>
      </c>
    </row>
    <row r="2931" spans="1:9" x14ac:dyDescent="0.25">
      <c r="A2931" t="s">
        <v>13619</v>
      </c>
      <c r="B2931" t="s">
        <v>13620</v>
      </c>
      <c r="C2931" t="s">
        <v>221</v>
      </c>
      <c r="E2931" t="s">
        <v>13621</v>
      </c>
      <c r="F2931" t="s">
        <v>13622</v>
      </c>
      <c r="G2931" t="s">
        <v>13623</v>
      </c>
      <c r="H2931">
        <v>342057</v>
      </c>
      <c r="I2931" t="str">
        <f>HYPERLINK("bbg://screens/bbls%20DD%20X1Q6L1I4TVO2","BBLS DD X1Q6L1I4TVO2")</f>
        <v>BBLS DD X1Q6L1I4TVO2</v>
      </c>
    </row>
    <row r="2932" spans="1:9" x14ac:dyDescent="0.25">
      <c r="A2932" t="s">
        <v>13624</v>
      </c>
      <c r="B2932" t="s">
        <v>13620</v>
      </c>
      <c r="C2932" t="s">
        <v>102</v>
      </c>
      <c r="D2932" t="s">
        <v>13625</v>
      </c>
      <c r="E2932" t="s">
        <v>13626</v>
      </c>
      <c r="F2932" t="s">
        <v>525</v>
      </c>
      <c r="G2932" t="s">
        <v>13627</v>
      </c>
      <c r="H2932">
        <v>1153508</v>
      </c>
      <c r="I2932" t="str">
        <f>HYPERLINK("bbg://screens/bbls%20DD%20X1Q6KSQR03O2","BBLS DD X1Q6KSQR03O2")</f>
        <v>BBLS DD X1Q6KSQR03O2</v>
      </c>
    </row>
    <row r="2933" spans="1:9" x14ac:dyDescent="0.25">
      <c r="A2933" t="s">
        <v>13628</v>
      </c>
      <c r="B2933" t="s">
        <v>13620</v>
      </c>
      <c r="C2933" t="s">
        <v>343</v>
      </c>
      <c r="E2933" t="s">
        <v>13629</v>
      </c>
      <c r="F2933" t="s">
        <v>13630</v>
      </c>
      <c r="G2933" t="s">
        <v>13631</v>
      </c>
      <c r="H2933">
        <v>102011</v>
      </c>
      <c r="I2933" t="str">
        <f>HYPERLINK("bbg://screens/bbls%20DD%20X1Q6LRFMO082","BBLS DD X1Q6LRFMO082")</f>
        <v>BBLS DD X1Q6LRFMO082</v>
      </c>
    </row>
    <row r="2934" spans="1:9" x14ac:dyDescent="0.25">
      <c r="A2934" t="s">
        <v>13632</v>
      </c>
      <c r="B2934" t="s">
        <v>13620</v>
      </c>
      <c r="C2934" t="s">
        <v>548</v>
      </c>
      <c r="D2934" t="s">
        <v>13633</v>
      </c>
      <c r="E2934" t="s">
        <v>13634</v>
      </c>
      <c r="F2934" t="s">
        <v>13635</v>
      </c>
      <c r="G2934" t="s">
        <v>13636</v>
      </c>
      <c r="H2934">
        <v>225856</v>
      </c>
      <c r="I2934" t="str">
        <f>HYPERLINK("bbg://screens/bbls%20DD%20X1Q6L3E8V0O2","BBLS DD X1Q6L3E8V0O2")</f>
        <v>BBLS DD X1Q6L3E8V0O2</v>
      </c>
    </row>
    <row r="2935" spans="1:9" x14ac:dyDescent="0.25">
      <c r="A2935" t="s">
        <v>13637</v>
      </c>
      <c r="B2935" t="s">
        <v>13620</v>
      </c>
      <c r="C2935" t="s">
        <v>511</v>
      </c>
      <c r="E2935" t="s">
        <v>13638</v>
      </c>
      <c r="F2935" t="s">
        <v>13639</v>
      </c>
      <c r="G2935" t="s">
        <v>13640</v>
      </c>
      <c r="H2935">
        <v>233660</v>
      </c>
      <c r="I2935" t="str">
        <f>HYPERLINK("bbg://screens/bbls%20DD%20X1Q6KSIJBD82","BBLS DD X1Q6KSIJBD82")</f>
        <v>BBLS DD X1Q6KSIJBD82</v>
      </c>
    </row>
    <row r="2936" spans="1:9" x14ac:dyDescent="0.25">
      <c r="A2936" t="s">
        <v>13641</v>
      </c>
      <c r="B2936" t="s">
        <v>13642</v>
      </c>
      <c r="C2936" t="s">
        <v>7284</v>
      </c>
      <c r="E2936" t="s">
        <v>13643</v>
      </c>
      <c r="F2936" t="s">
        <v>13644</v>
      </c>
      <c r="G2936" t="s">
        <v>13645</v>
      </c>
      <c r="H2936">
        <v>154539</v>
      </c>
      <c r="I2936" t="str">
        <f>HYPERLINK("bbg://screens/bbls%20DD%20X1Q6KSSDDN82","BBLS DD X1Q6KSSDDN82")</f>
        <v>BBLS DD X1Q6KSSDDN82</v>
      </c>
    </row>
    <row r="2937" spans="1:9" x14ac:dyDescent="0.25">
      <c r="A2937" t="s">
        <v>13646</v>
      </c>
      <c r="B2937" t="s">
        <v>13647</v>
      </c>
      <c r="C2937" t="s">
        <v>4920</v>
      </c>
      <c r="D2937" t="s">
        <v>11519</v>
      </c>
      <c r="E2937" t="s">
        <v>2345</v>
      </c>
      <c r="F2937" t="s">
        <v>5268</v>
      </c>
      <c r="G2937" t="s">
        <v>13648</v>
      </c>
      <c r="H2937">
        <v>100835</v>
      </c>
      <c r="I2937" t="str">
        <f>HYPERLINK("bbg://screens/bbls%20DD%20X1Q6LREKI182","BBLS DD X1Q6LREKI182")</f>
        <v>BBLS DD X1Q6LREKI182</v>
      </c>
    </row>
    <row r="2938" spans="1:9" x14ac:dyDescent="0.25">
      <c r="A2938" t="s">
        <v>13649</v>
      </c>
      <c r="B2938" t="s">
        <v>13647</v>
      </c>
      <c r="C2938" t="s">
        <v>12307</v>
      </c>
      <c r="E2938" t="s">
        <v>13650</v>
      </c>
      <c r="F2938" t="s">
        <v>13651</v>
      </c>
      <c r="G2938" t="s">
        <v>13652</v>
      </c>
      <c r="H2938">
        <v>107220</v>
      </c>
      <c r="I2938" t="str">
        <f>HYPERLINK("bbg://screens/bbls%20DD%20X1Q6KOEPSH82","BBLS DD X1Q6KOEPSH82")</f>
        <v>BBLS DD X1Q6KOEPSH82</v>
      </c>
    </row>
    <row r="2939" spans="1:9" x14ac:dyDescent="0.25">
      <c r="A2939" t="s">
        <v>13653</v>
      </c>
      <c r="B2939" t="s">
        <v>13654</v>
      </c>
      <c r="C2939" t="s">
        <v>1248</v>
      </c>
      <c r="E2939" t="s">
        <v>13655</v>
      </c>
      <c r="F2939" t="s">
        <v>13656</v>
      </c>
      <c r="G2939" t="s">
        <v>13657</v>
      </c>
      <c r="H2939">
        <v>196130</v>
      </c>
      <c r="I2939" t="str">
        <f>HYPERLINK("bbg://screens/bbls%20DD%20X1Q6LREEKO82","BBLS DD X1Q6LREEKO82")</f>
        <v>BBLS DD X1Q6LREEKO82</v>
      </c>
    </row>
    <row r="2940" spans="1:9" x14ac:dyDescent="0.25">
      <c r="A2940" t="s">
        <v>13658</v>
      </c>
      <c r="B2940" t="s">
        <v>13659</v>
      </c>
      <c r="C2940" t="s">
        <v>4722</v>
      </c>
      <c r="D2940" t="s">
        <v>13660</v>
      </c>
      <c r="E2940" t="s">
        <v>13661</v>
      </c>
      <c r="F2940" t="s">
        <v>13662</v>
      </c>
      <c r="G2940" t="s">
        <v>13663</v>
      </c>
      <c r="H2940">
        <v>305293</v>
      </c>
      <c r="I2940" t="str">
        <f>HYPERLINK("bbg://screens/bbls%20DD%20X1Q6LQSCMQ82","BBLS DD X1Q6LQSCMQ82")</f>
        <v>BBLS DD X1Q6LQSCMQ82</v>
      </c>
    </row>
    <row r="2941" spans="1:9" x14ac:dyDescent="0.25">
      <c r="A2941" t="s">
        <v>13664</v>
      </c>
      <c r="B2941" t="s">
        <v>13665</v>
      </c>
      <c r="C2941" t="s">
        <v>18</v>
      </c>
      <c r="E2941" t="s">
        <v>13666</v>
      </c>
      <c r="F2941" t="s">
        <v>13667</v>
      </c>
      <c r="G2941" t="s">
        <v>13668</v>
      </c>
      <c r="H2941">
        <v>103048</v>
      </c>
      <c r="I2941" t="str">
        <f>HYPERLINK("bbg://screens/bbls%20DD%20X1Q6KSOBPJ82","BBLS DD X1Q6KSOBPJ82")</f>
        <v>BBLS DD X1Q6KSOBPJ82</v>
      </c>
    </row>
    <row r="2942" spans="1:9" x14ac:dyDescent="0.25">
      <c r="A2942" t="s">
        <v>13669</v>
      </c>
      <c r="B2942" t="s">
        <v>13670</v>
      </c>
      <c r="C2942" t="s">
        <v>511</v>
      </c>
      <c r="D2942" t="s">
        <v>13012</v>
      </c>
      <c r="E2942" t="s">
        <v>13671</v>
      </c>
      <c r="F2942" t="s">
        <v>13672</v>
      </c>
      <c r="G2942" t="s">
        <v>13673</v>
      </c>
      <c r="H2942">
        <v>104573</v>
      </c>
      <c r="I2942" t="str">
        <f>HYPERLINK("bbg://screens/bbls%20DD%20X1Q6KMSKTR82","BBLS DD X1Q6KMSKTR82")</f>
        <v>BBLS DD X1Q6KMSKTR82</v>
      </c>
    </row>
    <row r="2943" spans="1:9" x14ac:dyDescent="0.25">
      <c r="A2943" t="s">
        <v>13674</v>
      </c>
      <c r="B2943" t="s">
        <v>13675</v>
      </c>
      <c r="C2943" t="s">
        <v>2294</v>
      </c>
      <c r="E2943" t="s">
        <v>13676</v>
      </c>
      <c r="F2943" t="s">
        <v>6695</v>
      </c>
      <c r="G2943" t="s">
        <v>13677</v>
      </c>
      <c r="H2943">
        <v>376437</v>
      </c>
      <c r="I2943" t="str">
        <f>HYPERLINK("bbg://screens/bbls%20DD%20X1Q6KSSDERO2","BBLS DD X1Q6KSSDERO2")</f>
        <v>BBLS DD X1Q6KSSDERO2</v>
      </c>
    </row>
    <row r="2944" spans="1:9" x14ac:dyDescent="0.25">
      <c r="A2944" t="s">
        <v>13678</v>
      </c>
      <c r="B2944" t="s">
        <v>13675</v>
      </c>
      <c r="C2944" t="s">
        <v>636</v>
      </c>
      <c r="E2944" t="s">
        <v>13679</v>
      </c>
      <c r="F2944" t="s">
        <v>13680</v>
      </c>
      <c r="G2944" t="s">
        <v>13681</v>
      </c>
      <c r="H2944">
        <v>119149</v>
      </c>
      <c r="I2944" t="str">
        <f>HYPERLINK("bbg://screens/bbls%20DD%20X1Q6LRCPKGO2","BBLS DD X1Q6LRCPKGO2")</f>
        <v>BBLS DD X1Q6LRCPKGO2</v>
      </c>
    </row>
    <row r="2945" spans="1:9" x14ac:dyDescent="0.25">
      <c r="A2945" t="s">
        <v>13682</v>
      </c>
      <c r="B2945" t="s">
        <v>13683</v>
      </c>
      <c r="C2945" t="s">
        <v>161</v>
      </c>
      <c r="E2945" t="s">
        <v>13684</v>
      </c>
      <c r="F2945" t="s">
        <v>13685</v>
      </c>
      <c r="G2945" t="s">
        <v>13686</v>
      </c>
      <c r="H2945">
        <v>106107</v>
      </c>
      <c r="I2945" t="str">
        <f>HYPERLINK("bbg://screens/bbls%20DD%20X1Q6L0BSFM82","BBLS DD X1Q6L0BSFM82")</f>
        <v>BBLS DD X1Q6L0BSFM82</v>
      </c>
    </row>
    <row r="2946" spans="1:9" x14ac:dyDescent="0.25">
      <c r="A2946" t="s">
        <v>13687</v>
      </c>
      <c r="B2946" t="s">
        <v>13688</v>
      </c>
      <c r="C2946" t="s">
        <v>2294</v>
      </c>
      <c r="D2946" t="s">
        <v>13479</v>
      </c>
      <c r="E2946" t="s">
        <v>12613</v>
      </c>
      <c r="F2946" t="s">
        <v>13689</v>
      </c>
      <c r="G2946" t="s">
        <v>13690</v>
      </c>
      <c r="H2946">
        <v>171758</v>
      </c>
      <c r="I2946" t="str">
        <f>HYPERLINK("bbg://screens/bbls%20DD%20X1Q6L1I4THO2","BBLS DD X1Q6L1I4THO2")</f>
        <v>BBLS DD X1Q6L1I4THO2</v>
      </c>
    </row>
    <row r="2947" spans="1:9" x14ac:dyDescent="0.25">
      <c r="A2947" t="s">
        <v>13691</v>
      </c>
      <c r="B2947" t="s">
        <v>13688</v>
      </c>
      <c r="C2947" t="s">
        <v>423</v>
      </c>
      <c r="D2947" t="s">
        <v>13317</v>
      </c>
      <c r="E2947" t="s">
        <v>13692</v>
      </c>
      <c r="F2947" t="s">
        <v>13693</v>
      </c>
      <c r="G2947" t="s">
        <v>13694</v>
      </c>
      <c r="H2947">
        <v>7730501</v>
      </c>
      <c r="I2947" t="str">
        <f>HYPERLINK("bbg://screens/bbls%20DD%20X1Q6LRBM8KO2","BBLS DD X1Q6LRBM8KO2")</f>
        <v>BBLS DD X1Q6LRBM8KO2</v>
      </c>
    </row>
    <row r="2948" spans="1:9" x14ac:dyDescent="0.25">
      <c r="A2948" t="s">
        <v>13695</v>
      </c>
      <c r="B2948" t="s">
        <v>13696</v>
      </c>
      <c r="C2948" t="s">
        <v>2294</v>
      </c>
      <c r="D2948" t="s">
        <v>12465</v>
      </c>
      <c r="E2948" t="s">
        <v>13697</v>
      </c>
      <c r="F2948" t="s">
        <v>13698</v>
      </c>
      <c r="G2948" t="s">
        <v>13699</v>
      </c>
      <c r="H2948">
        <v>305807</v>
      </c>
      <c r="I2948" t="str">
        <f>HYPERLINK("bbg://screens/bbls%20DD%20X1Q6L1I5TEO2","BBLS DD X1Q6L1I5TEO2")</f>
        <v>BBLS DD X1Q6L1I5TEO2</v>
      </c>
    </row>
    <row r="2949" spans="1:9" x14ac:dyDescent="0.25">
      <c r="A2949" t="s">
        <v>13700</v>
      </c>
      <c r="B2949" t="s">
        <v>13701</v>
      </c>
      <c r="C2949" t="s">
        <v>7989</v>
      </c>
      <c r="D2949" t="s">
        <v>13702</v>
      </c>
      <c r="E2949" t="s">
        <v>13703</v>
      </c>
      <c r="F2949" t="s">
        <v>13704</v>
      </c>
      <c r="G2949" t="s">
        <v>13705</v>
      </c>
      <c r="H2949">
        <v>348006</v>
      </c>
      <c r="I2949" t="str">
        <f>HYPERLINK("bbg://screens/bbls%20DD%20X1Q6KKKR7MO2","BBLS DD X1Q6KKKR7MO2")</f>
        <v>BBLS DD X1Q6KKKR7MO2</v>
      </c>
    </row>
    <row r="2950" spans="1:9" x14ac:dyDescent="0.25">
      <c r="A2950" t="s">
        <v>13706</v>
      </c>
      <c r="B2950" t="s">
        <v>13707</v>
      </c>
      <c r="C2950" t="s">
        <v>5584</v>
      </c>
      <c r="D2950" t="s">
        <v>12818</v>
      </c>
      <c r="E2950" t="s">
        <v>13708</v>
      </c>
      <c r="F2950" t="s">
        <v>13709</v>
      </c>
      <c r="G2950" t="s">
        <v>13710</v>
      </c>
      <c r="H2950">
        <v>100834</v>
      </c>
      <c r="I2950" t="str">
        <f>HYPERLINK("bbg://screens/bbls%20DD%20X1Q6KN5A5882","BBLS DD X1Q6KN5A5882")</f>
        <v>BBLS DD X1Q6KN5A5882</v>
      </c>
    </row>
    <row r="2951" spans="1:9" x14ac:dyDescent="0.25">
      <c r="A2951" t="s">
        <v>13711</v>
      </c>
      <c r="B2951" t="s">
        <v>13712</v>
      </c>
      <c r="C2951" t="s">
        <v>608</v>
      </c>
      <c r="D2951" t="s">
        <v>13713</v>
      </c>
      <c r="E2951" t="s">
        <v>13714</v>
      </c>
      <c r="F2951" t="s">
        <v>13715</v>
      </c>
      <c r="G2951" t="s">
        <v>13716</v>
      </c>
      <c r="H2951">
        <v>233068</v>
      </c>
      <c r="I2951" t="str">
        <f>HYPERLINK("bbg://screens/bbls%20DD%20X1Q6L1I5L882","BBLS DD X1Q6L1I5L882")</f>
        <v>BBLS DD X1Q6L1I5L882</v>
      </c>
    </row>
    <row r="2952" spans="1:9" x14ac:dyDescent="0.25">
      <c r="A2952" t="s">
        <v>13717</v>
      </c>
      <c r="B2952" t="s">
        <v>13718</v>
      </c>
      <c r="C2952" t="s">
        <v>13719</v>
      </c>
      <c r="D2952" t="s">
        <v>13720</v>
      </c>
      <c r="E2952" t="s">
        <v>9142</v>
      </c>
      <c r="F2952" t="s">
        <v>158</v>
      </c>
      <c r="G2952" t="s">
        <v>13721</v>
      </c>
      <c r="H2952">
        <v>100811</v>
      </c>
      <c r="I2952" t="str">
        <f>HYPERLINK("bbg://screens/bbls%20DD%20X1Q6KSSDDOO2","BBLS DD X1Q6KSSDDOO2")</f>
        <v>BBLS DD X1Q6KSSDDOO2</v>
      </c>
    </row>
    <row r="2953" spans="1:9" x14ac:dyDescent="0.25">
      <c r="A2953" t="s">
        <v>13722</v>
      </c>
      <c r="B2953" t="s">
        <v>13718</v>
      </c>
      <c r="C2953" t="s">
        <v>4139</v>
      </c>
      <c r="E2953" t="s">
        <v>13723</v>
      </c>
      <c r="F2953" t="s">
        <v>13724</v>
      </c>
      <c r="G2953" t="s">
        <v>13725</v>
      </c>
      <c r="H2953">
        <v>894000</v>
      </c>
      <c r="I2953" t="str">
        <f>HYPERLINK("bbg://screens/bbls%20DD%20X1Q6LQS36J82","BBLS DD X1Q6LQS36J82")</f>
        <v>BBLS DD X1Q6LQS36J82</v>
      </c>
    </row>
    <row r="2954" spans="1:9" x14ac:dyDescent="0.25">
      <c r="A2954" t="s">
        <v>13726</v>
      </c>
      <c r="B2954" t="s">
        <v>13727</v>
      </c>
      <c r="C2954" t="s">
        <v>540</v>
      </c>
      <c r="E2954" t="s">
        <v>13728</v>
      </c>
      <c r="F2954" t="s">
        <v>13729</v>
      </c>
      <c r="G2954" t="s">
        <v>13730</v>
      </c>
      <c r="H2954">
        <v>104830</v>
      </c>
      <c r="I2954" t="str">
        <f>HYPERLINK("bbg://screens/bbls%20DD%20X1Q6LQRPC3O2","BBLS DD X1Q6LQRPC3O2")</f>
        <v>BBLS DD X1Q6LQRPC3O2</v>
      </c>
    </row>
    <row r="2955" spans="1:9" x14ac:dyDescent="0.25">
      <c r="A2955" t="s">
        <v>13731</v>
      </c>
      <c r="B2955" t="s">
        <v>13727</v>
      </c>
      <c r="C2955" t="s">
        <v>353</v>
      </c>
      <c r="E2955" t="s">
        <v>13732</v>
      </c>
      <c r="F2955" t="s">
        <v>13733</v>
      </c>
      <c r="G2955" t="s">
        <v>13734</v>
      </c>
      <c r="H2955">
        <v>364032</v>
      </c>
      <c r="I2955" t="str">
        <f>HYPERLINK("bbg://screens/bbls%20DD%20X1Q6L09QQ9O2","BBLS DD X1Q6L09QQ9O2")</f>
        <v>BBLS DD X1Q6L09QQ9O2</v>
      </c>
    </row>
    <row r="2956" spans="1:9" x14ac:dyDescent="0.25">
      <c r="A2956" t="s">
        <v>13735</v>
      </c>
      <c r="B2956" t="s">
        <v>13736</v>
      </c>
      <c r="C2956" t="s">
        <v>343</v>
      </c>
      <c r="E2956" t="s">
        <v>13737</v>
      </c>
      <c r="F2956" t="s">
        <v>13738</v>
      </c>
      <c r="G2956" t="s">
        <v>13739</v>
      </c>
      <c r="H2956">
        <v>330719</v>
      </c>
      <c r="I2956" t="str">
        <f>HYPERLINK("bbg://screens/bbls%20DD%20X1Q6L1I56DO2","BBLS DD X1Q6L1I56DO2")</f>
        <v>BBLS DD X1Q6L1I56DO2</v>
      </c>
    </row>
    <row r="2957" spans="1:9" x14ac:dyDescent="0.25">
      <c r="A2957" t="s">
        <v>13740</v>
      </c>
      <c r="B2957" t="s">
        <v>13741</v>
      </c>
      <c r="C2957" t="s">
        <v>1129</v>
      </c>
      <c r="E2957" t="s">
        <v>13742</v>
      </c>
      <c r="F2957" t="s">
        <v>13743</v>
      </c>
      <c r="G2957" t="s">
        <v>13744</v>
      </c>
      <c r="H2957">
        <v>179359</v>
      </c>
      <c r="I2957" t="str">
        <f>HYPERLINK("bbg://screens/bbls%20DD%20X1Q6KO0JQUO2","BBLS DD X1Q6KO0JQUO2")</f>
        <v>BBLS DD X1Q6KO0JQUO2</v>
      </c>
    </row>
    <row r="2958" spans="1:9" x14ac:dyDescent="0.25">
      <c r="A2958" t="s">
        <v>13745</v>
      </c>
      <c r="B2958" t="s">
        <v>13741</v>
      </c>
      <c r="C2958" t="s">
        <v>7284</v>
      </c>
      <c r="E2958" t="s">
        <v>13746</v>
      </c>
      <c r="F2958" t="s">
        <v>13747</v>
      </c>
      <c r="G2958" t="s">
        <v>13748</v>
      </c>
      <c r="H2958">
        <v>319174</v>
      </c>
      <c r="I2958" t="str">
        <f>HYPERLINK("bbg://screens/bbls%20DD%20X1Q6KSQRAJ82","BBLS DD X1Q6KSQRAJ82")</f>
        <v>BBLS DD X1Q6KSQRAJ82</v>
      </c>
    </row>
    <row r="2959" spans="1:9" x14ac:dyDescent="0.25">
      <c r="A2959" t="s">
        <v>13749</v>
      </c>
      <c r="B2959" t="s">
        <v>13750</v>
      </c>
      <c r="C2959" t="s">
        <v>2802</v>
      </c>
      <c r="E2959" t="s">
        <v>13751</v>
      </c>
      <c r="F2959" t="s">
        <v>13752</v>
      </c>
      <c r="G2959" t="s">
        <v>13753</v>
      </c>
      <c r="H2959">
        <v>104225</v>
      </c>
      <c r="I2959" t="str">
        <f>HYPERLINK("bbg://screens/bbls%20DD%20X1Q6L69SI8O2","BBLS DD X1Q6L69SI8O2")</f>
        <v>BBLS DD X1Q6L69SI8O2</v>
      </c>
    </row>
    <row r="2960" spans="1:9" x14ac:dyDescent="0.25">
      <c r="A2960" t="s">
        <v>13754</v>
      </c>
      <c r="B2960" t="s">
        <v>13755</v>
      </c>
      <c r="C2960" t="s">
        <v>6224</v>
      </c>
      <c r="D2960" t="s">
        <v>12564</v>
      </c>
      <c r="E2960" t="s">
        <v>13756</v>
      </c>
      <c r="F2960" t="s">
        <v>13757</v>
      </c>
      <c r="G2960" t="s">
        <v>13758</v>
      </c>
      <c r="H2960">
        <v>163190</v>
      </c>
      <c r="I2960" t="str">
        <f>HYPERLINK("bbg://screens/bbls%20DD%20X1Q6KMR20UO2","BBLS DD X1Q6KMR20UO2")</f>
        <v>BBLS DD X1Q6KMR20UO2</v>
      </c>
    </row>
    <row r="2961" spans="1:9" x14ac:dyDescent="0.25">
      <c r="A2961" t="s">
        <v>13759</v>
      </c>
      <c r="B2961" t="s">
        <v>13760</v>
      </c>
      <c r="C2961" t="s">
        <v>379</v>
      </c>
      <c r="D2961" t="s">
        <v>13112</v>
      </c>
      <c r="E2961" t="s">
        <v>1752</v>
      </c>
      <c r="F2961" t="s">
        <v>13761</v>
      </c>
      <c r="G2961" t="s">
        <v>13762</v>
      </c>
      <c r="H2961">
        <v>106769</v>
      </c>
      <c r="I2961" t="str">
        <f>HYPERLINK("bbg://screens/bbls%20DD%20X1Q6KSUNRD82","BBLS DD X1Q6KSUNRD82")</f>
        <v>BBLS DD X1Q6KSUNRD82</v>
      </c>
    </row>
    <row r="2962" spans="1:9" x14ac:dyDescent="0.25">
      <c r="A2962" t="s">
        <v>13763</v>
      </c>
      <c r="B2962" t="s">
        <v>13760</v>
      </c>
      <c r="C2962" t="s">
        <v>732</v>
      </c>
      <c r="E2962" t="s">
        <v>13764</v>
      </c>
      <c r="F2962" t="s">
        <v>13765</v>
      </c>
      <c r="G2962" t="s">
        <v>13766</v>
      </c>
      <c r="H2962">
        <v>107974</v>
      </c>
      <c r="I2962" t="str">
        <f>HYPERLINK("bbg://screens/bbls%20DD%20X1Q6L1K91VO2","BBLS DD X1Q6L1K91VO2")</f>
        <v>BBLS DD X1Q6L1K91VO2</v>
      </c>
    </row>
    <row r="2963" spans="1:9" x14ac:dyDescent="0.25">
      <c r="A2963" t="s">
        <v>13767</v>
      </c>
      <c r="B2963" t="s">
        <v>13760</v>
      </c>
      <c r="C2963" t="s">
        <v>3143</v>
      </c>
      <c r="E2963" t="s">
        <v>13768</v>
      </c>
      <c r="F2963" t="s">
        <v>13769</v>
      </c>
      <c r="G2963" t="s">
        <v>13770</v>
      </c>
      <c r="H2963">
        <v>179517</v>
      </c>
      <c r="I2963" t="str">
        <f>HYPERLINK("bbg://screens/bbls%20DD%20X1Q6LR4BQC82","BBLS DD X1Q6LR4BQC82")</f>
        <v>BBLS DD X1Q6LR4BQC82</v>
      </c>
    </row>
    <row r="2964" spans="1:9" x14ac:dyDescent="0.25">
      <c r="A2964" t="s">
        <v>13771</v>
      </c>
      <c r="B2964" t="s">
        <v>13772</v>
      </c>
      <c r="C2964" t="s">
        <v>2802</v>
      </c>
      <c r="E2964" t="s">
        <v>11582</v>
      </c>
      <c r="F2964" t="s">
        <v>841</v>
      </c>
      <c r="G2964" t="s">
        <v>13773</v>
      </c>
      <c r="H2964">
        <v>136035</v>
      </c>
      <c r="I2964" t="str">
        <f>HYPERLINK("bbg://screens/bbls%20DD%20X1Q6L0BPM082","BBLS DD X1Q6L0BPM082")</f>
        <v>BBLS DD X1Q6L0BPM082</v>
      </c>
    </row>
    <row r="2965" spans="1:9" x14ac:dyDescent="0.25">
      <c r="A2965" t="s">
        <v>13774</v>
      </c>
      <c r="B2965" t="s">
        <v>13775</v>
      </c>
      <c r="C2965" t="s">
        <v>5925</v>
      </c>
      <c r="D2965" t="s">
        <v>13776</v>
      </c>
      <c r="E2965" t="s">
        <v>973</v>
      </c>
      <c r="F2965" t="s">
        <v>3072</v>
      </c>
      <c r="G2965" t="s">
        <v>13777</v>
      </c>
      <c r="H2965">
        <v>348293</v>
      </c>
      <c r="I2965" t="str">
        <f>HYPERLINK("bbg://screens/bbls%20DD%20X1Q6L1K90FO2","BBLS DD X1Q6L1K90FO2")</f>
        <v>BBLS DD X1Q6L1K90FO2</v>
      </c>
    </row>
    <row r="2966" spans="1:9" x14ac:dyDescent="0.25">
      <c r="A2966" t="s">
        <v>13778</v>
      </c>
      <c r="B2966" t="s">
        <v>13779</v>
      </c>
      <c r="C2966" t="s">
        <v>2294</v>
      </c>
      <c r="E2966" t="s">
        <v>13780</v>
      </c>
      <c r="F2966" t="s">
        <v>13781</v>
      </c>
      <c r="G2966" t="s">
        <v>13782</v>
      </c>
      <c r="H2966">
        <v>225973</v>
      </c>
      <c r="I2966" t="str">
        <f>HYPERLINK("bbg://screens/bbls%20DD%20X1Q6KMTPJL82","BBLS DD X1Q6KMTPJL82")</f>
        <v>BBLS DD X1Q6KMTPJL82</v>
      </c>
    </row>
    <row r="2967" spans="1:9" x14ac:dyDescent="0.25">
      <c r="A2967" t="s">
        <v>13783</v>
      </c>
      <c r="B2967" t="s">
        <v>13779</v>
      </c>
      <c r="C2967" t="s">
        <v>1858</v>
      </c>
      <c r="E2967" t="s">
        <v>10409</v>
      </c>
      <c r="F2967" t="s">
        <v>10492</v>
      </c>
      <c r="G2967" t="s">
        <v>13784</v>
      </c>
      <c r="H2967">
        <v>871752</v>
      </c>
      <c r="I2967" t="str">
        <f>HYPERLINK("bbg://screens/bbls%20DD%20X1Q6LR3NRT82","BBLS DD X1Q6LR3NRT82")</f>
        <v>BBLS DD X1Q6LR3NRT82</v>
      </c>
    </row>
    <row r="2968" spans="1:9" x14ac:dyDescent="0.25">
      <c r="A2968" t="s">
        <v>13785</v>
      </c>
      <c r="B2968" t="s">
        <v>13786</v>
      </c>
      <c r="C2968" t="s">
        <v>430</v>
      </c>
      <c r="E2968" t="s">
        <v>13787</v>
      </c>
      <c r="F2968" t="s">
        <v>13788</v>
      </c>
      <c r="G2968" t="s">
        <v>13789</v>
      </c>
      <c r="H2968">
        <v>861472</v>
      </c>
      <c r="I2968" t="str">
        <f>HYPERLINK("bbg://screens/bbls%20DD%20X1Q6LR366I82","BBLS DD X1Q6LR366I82")</f>
        <v>BBLS DD X1Q6LR366I82</v>
      </c>
    </row>
    <row r="2969" spans="1:9" x14ac:dyDescent="0.25">
      <c r="A2969" t="s">
        <v>13790</v>
      </c>
      <c r="B2969" t="s">
        <v>13791</v>
      </c>
      <c r="C2969" t="s">
        <v>473</v>
      </c>
      <c r="D2969" t="s">
        <v>13792</v>
      </c>
      <c r="E2969" t="s">
        <v>13793</v>
      </c>
      <c r="F2969" t="s">
        <v>4357</v>
      </c>
      <c r="G2969" t="s">
        <v>13794</v>
      </c>
      <c r="H2969">
        <v>102135</v>
      </c>
      <c r="I2969" t="str">
        <f>HYPERLINK("bbg://screens/bbls%20DD%20X1Q6L1K9G082","BBLS DD X1Q6L1K9G082")</f>
        <v>BBLS DD X1Q6L1K9G082</v>
      </c>
    </row>
    <row r="2970" spans="1:9" x14ac:dyDescent="0.25">
      <c r="A2970" t="s">
        <v>13795</v>
      </c>
      <c r="B2970" t="s">
        <v>13791</v>
      </c>
      <c r="C2970" t="s">
        <v>11281</v>
      </c>
      <c r="E2970" t="s">
        <v>13796</v>
      </c>
      <c r="F2970" t="s">
        <v>13797</v>
      </c>
      <c r="G2970" t="s">
        <v>13798</v>
      </c>
      <c r="H2970">
        <v>103942</v>
      </c>
      <c r="I2970" t="str">
        <f>HYPERLINK("bbg://screens/bbls%20DD%20X1Q6LR31HQ82","BBLS DD X1Q6LR31HQ82")</f>
        <v>BBLS DD X1Q6LR31HQ82</v>
      </c>
    </row>
    <row r="2971" spans="1:9" x14ac:dyDescent="0.25">
      <c r="A2971" t="s">
        <v>13799</v>
      </c>
      <c r="B2971" t="s">
        <v>13800</v>
      </c>
      <c r="C2971" t="s">
        <v>479</v>
      </c>
      <c r="D2971" t="s">
        <v>12748</v>
      </c>
      <c r="E2971" t="s">
        <v>986</v>
      </c>
      <c r="F2971" t="s">
        <v>13801</v>
      </c>
      <c r="G2971" t="s">
        <v>13802</v>
      </c>
      <c r="H2971">
        <v>194203</v>
      </c>
      <c r="I2971" t="str">
        <f>HYPERLINK("bbg://screens/bbls%20DD%20X1Q6L1K90HO2","BBLS DD X1Q6L1K90HO2")</f>
        <v>BBLS DD X1Q6L1K90HO2</v>
      </c>
    </row>
    <row r="2972" spans="1:9" x14ac:dyDescent="0.25">
      <c r="A2972" t="s">
        <v>13803</v>
      </c>
      <c r="B2972" t="s">
        <v>13804</v>
      </c>
      <c r="C2972" t="s">
        <v>473</v>
      </c>
      <c r="E2972" t="s">
        <v>13805</v>
      </c>
      <c r="F2972" t="s">
        <v>13806</v>
      </c>
      <c r="G2972" t="s">
        <v>13807</v>
      </c>
      <c r="H2972">
        <v>348007</v>
      </c>
      <c r="I2972" t="str">
        <f>HYPERLINK("bbg://screens/bbls%20DD%20X1Q6L4PBP482","BBLS DD X1Q6L4PBP482")</f>
        <v>BBLS DD X1Q6L4PBP482</v>
      </c>
    </row>
    <row r="2973" spans="1:9" x14ac:dyDescent="0.25">
      <c r="A2973" t="s">
        <v>13808</v>
      </c>
      <c r="B2973" t="s">
        <v>13809</v>
      </c>
      <c r="C2973" t="s">
        <v>881</v>
      </c>
      <c r="D2973" t="s">
        <v>13810</v>
      </c>
      <c r="E2973" t="s">
        <v>13811</v>
      </c>
      <c r="F2973" t="s">
        <v>13812</v>
      </c>
      <c r="G2973" t="s">
        <v>13813</v>
      </c>
      <c r="H2973">
        <v>100527</v>
      </c>
      <c r="I2973" t="str">
        <f>HYPERLINK("bbg://screens/bbls%20DD%20X1Q6KKNH8Q82","BBLS DD X1Q6KKNH8Q82")</f>
        <v>BBLS DD X1Q6KKNH8Q82</v>
      </c>
    </row>
    <row r="2974" spans="1:9" x14ac:dyDescent="0.25">
      <c r="A2974" t="s">
        <v>13814</v>
      </c>
      <c r="B2974" t="s">
        <v>13815</v>
      </c>
      <c r="C2974" t="s">
        <v>7104</v>
      </c>
      <c r="E2974" t="s">
        <v>13816</v>
      </c>
      <c r="F2974" t="s">
        <v>13817</v>
      </c>
      <c r="G2974" t="s">
        <v>13818</v>
      </c>
      <c r="H2974">
        <v>202212</v>
      </c>
      <c r="I2974" t="str">
        <f>HYPERLINK("bbg://screens/bbls%20DD%20X1Q6LR2GA982","BBLS DD X1Q6LR2GA982")</f>
        <v>BBLS DD X1Q6LR2GA982</v>
      </c>
    </row>
    <row r="2975" spans="1:9" x14ac:dyDescent="0.25">
      <c r="A2975" t="s">
        <v>13819</v>
      </c>
      <c r="B2975" t="s">
        <v>13820</v>
      </c>
      <c r="C2975" t="s">
        <v>124</v>
      </c>
      <c r="D2975" t="s">
        <v>13531</v>
      </c>
      <c r="E2975" t="s">
        <v>5396</v>
      </c>
      <c r="F2975" t="s">
        <v>238</v>
      </c>
      <c r="G2975" t="s">
        <v>13821</v>
      </c>
      <c r="H2975">
        <v>100318</v>
      </c>
      <c r="I2975" t="str">
        <f>HYPERLINK("bbg://screens/bbls%20DD%20X1Q6L1K94G82","BBLS DD X1Q6L1K94G82")</f>
        <v>BBLS DD X1Q6L1K94G82</v>
      </c>
    </row>
    <row r="2976" spans="1:9" x14ac:dyDescent="0.25">
      <c r="A2976" t="s">
        <v>13822</v>
      </c>
      <c r="B2976" t="s">
        <v>13823</v>
      </c>
      <c r="C2976" t="s">
        <v>864</v>
      </c>
      <c r="E2976" t="s">
        <v>13824</v>
      </c>
      <c r="F2976" t="s">
        <v>13825</v>
      </c>
      <c r="G2976" t="s">
        <v>13826</v>
      </c>
      <c r="H2976">
        <v>156886</v>
      </c>
      <c r="I2976" t="str">
        <f>HYPERLINK("bbg://screens/bbls%20DD%20X1Q6KO3QS5O2","BBLS DD X1Q6KO3QS5O2")</f>
        <v>BBLS DD X1Q6KO3QS5O2</v>
      </c>
    </row>
    <row r="2977" spans="1:9" x14ac:dyDescent="0.25">
      <c r="A2977" t="s">
        <v>13827</v>
      </c>
      <c r="B2977" t="s">
        <v>13828</v>
      </c>
      <c r="C2977" t="s">
        <v>2016</v>
      </c>
      <c r="D2977" t="s">
        <v>13829</v>
      </c>
      <c r="E2977" t="s">
        <v>13830</v>
      </c>
      <c r="F2977" t="s">
        <v>13831</v>
      </c>
      <c r="G2977" t="s">
        <v>13832</v>
      </c>
      <c r="H2977">
        <v>148020</v>
      </c>
      <c r="I2977" t="str">
        <f>HYPERLINK("bbg://screens/bbls%20DD%20X1Q6KMR5RIO2","BBLS DD X1Q6KMR5RIO2")</f>
        <v>BBLS DD X1Q6KMR5RIO2</v>
      </c>
    </row>
    <row r="2978" spans="1:9" x14ac:dyDescent="0.25">
      <c r="A2978" t="s">
        <v>13833</v>
      </c>
      <c r="B2978" t="s">
        <v>13834</v>
      </c>
      <c r="C2978" t="s">
        <v>473</v>
      </c>
      <c r="E2978" t="s">
        <v>13835</v>
      </c>
      <c r="F2978" t="s">
        <v>13836</v>
      </c>
      <c r="G2978" t="s">
        <v>13837</v>
      </c>
      <c r="H2978">
        <v>898541</v>
      </c>
      <c r="I2978" t="str">
        <f>HYPERLINK("bbg://screens/bbls%20DD%20X1Q6LJTTI4O2","BBLS DD X1Q6LJTTI4O2")</f>
        <v>BBLS DD X1Q6LJTTI4O2</v>
      </c>
    </row>
    <row r="2979" spans="1:9" x14ac:dyDescent="0.25">
      <c r="A2979" t="s">
        <v>13838</v>
      </c>
      <c r="B2979" t="s">
        <v>13839</v>
      </c>
      <c r="C2979" t="s">
        <v>2294</v>
      </c>
      <c r="E2979" t="s">
        <v>13840</v>
      </c>
      <c r="F2979" t="s">
        <v>13841</v>
      </c>
      <c r="G2979" t="s">
        <v>13842</v>
      </c>
      <c r="H2979">
        <v>1135396</v>
      </c>
      <c r="I2979" t="str">
        <f>HYPERLINK("bbg://screens/bbls%20DD%20X1Q6KKLTE5O2","BBLS DD X1Q6KKLTE5O2")</f>
        <v>BBLS DD X1Q6KKLTE5O2</v>
      </c>
    </row>
    <row r="2980" spans="1:9" x14ac:dyDescent="0.25">
      <c r="A2980" t="s">
        <v>13843</v>
      </c>
      <c r="B2980" t="s">
        <v>13839</v>
      </c>
      <c r="C2980" t="s">
        <v>7484</v>
      </c>
      <c r="D2980" t="s">
        <v>12946</v>
      </c>
      <c r="E2980" t="s">
        <v>2709</v>
      </c>
      <c r="F2980" t="s">
        <v>4529</v>
      </c>
      <c r="G2980" t="s">
        <v>13844</v>
      </c>
      <c r="H2980">
        <v>100248</v>
      </c>
      <c r="I2980" t="str">
        <f>HYPERLINK("bbg://screens/bbls%20DD%20X1Q6KN6FQ882","BBLS DD X1Q6KN6FQ882")</f>
        <v>BBLS DD X1Q6KN6FQ882</v>
      </c>
    </row>
    <row r="2981" spans="1:9" x14ac:dyDescent="0.25">
      <c r="A2981" t="s">
        <v>13845</v>
      </c>
      <c r="B2981" t="s">
        <v>13846</v>
      </c>
      <c r="C2981" t="s">
        <v>2294</v>
      </c>
      <c r="D2981" t="s">
        <v>13536</v>
      </c>
      <c r="E2981" t="s">
        <v>13847</v>
      </c>
      <c r="F2981" t="s">
        <v>13848</v>
      </c>
      <c r="G2981" t="s">
        <v>13849</v>
      </c>
      <c r="H2981">
        <v>302560</v>
      </c>
      <c r="I2981" t="str">
        <f>HYPERLINK("bbg://screens/bbls%20DD%20X1Q6L1K907O2","BBLS DD X1Q6L1K907O2")</f>
        <v>BBLS DD X1Q6L1K907O2</v>
      </c>
    </row>
    <row r="2982" spans="1:9" x14ac:dyDescent="0.25">
      <c r="A2982" t="s">
        <v>13850</v>
      </c>
      <c r="B2982" t="s">
        <v>13846</v>
      </c>
      <c r="C2982" t="s">
        <v>608</v>
      </c>
      <c r="D2982" t="s">
        <v>13164</v>
      </c>
      <c r="E2982" t="s">
        <v>2723</v>
      </c>
      <c r="F2982" t="s">
        <v>13851</v>
      </c>
      <c r="G2982" t="s">
        <v>13852</v>
      </c>
      <c r="H2982">
        <v>225538</v>
      </c>
      <c r="I2982" t="str">
        <f>HYPERLINK("bbg://screens/bbls%20DD%20X1Q6L1K9C1O2","BBLS DD X1Q6L1K9C1O2")</f>
        <v>BBLS DD X1Q6L1K9C1O2</v>
      </c>
    </row>
    <row r="2983" spans="1:9" x14ac:dyDescent="0.25">
      <c r="A2983" t="s">
        <v>13853</v>
      </c>
      <c r="B2983" t="s">
        <v>13854</v>
      </c>
      <c r="C2983" t="s">
        <v>2145</v>
      </c>
      <c r="D2983" t="s">
        <v>13855</v>
      </c>
      <c r="E2983" t="s">
        <v>13856</v>
      </c>
      <c r="F2983" t="s">
        <v>13857</v>
      </c>
      <c r="G2983" t="s">
        <v>13858</v>
      </c>
      <c r="H2983">
        <v>1174424</v>
      </c>
      <c r="I2983" t="str">
        <f>HYPERLINK("bbg://screens/bbls%20DD%20X1Q6KSQRAF82","BBLS DD X1Q6KSQRAF82")</f>
        <v>BBLS DD X1Q6KSQRAF82</v>
      </c>
    </row>
    <row r="2984" spans="1:9" x14ac:dyDescent="0.25">
      <c r="A2984" t="s">
        <v>13859</v>
      </c>
      <c r="B2984" t="s">
        <v>13854</v>
      </c>
      <c r="C2984" t="s">
        <v>1265</v>
      </c>
      <c r="D2984" t="s">
        <v>13024</v>
      </c>
      <c r="E2984" t="s">
        <v>13860</v>
      </c>
      <c r="F2984" t="s">
        <v>13861</v>
      </c>
      <c r="G2984" t="s">
        <v>13862</v>
      </c>
      <c r="H2984">
        <v>359722</v>
      </c>
      <c r="I2984" t="str">
        <f>HYPERLINK("bbg://screens/bbls%20DD%20X1Q6L1K90AO2","BBLS DD X1Q6L1K90AO2")</f>
        <v>BBLS DD X1Q6L1K90AO2</v>
      </c>
    </row>
    <row r="2985" spans="1:9" x14ac:dyDescent="0.25">
      <c r="A2985" t="s">
        <v>13863</v>
      </c>
      <c r="B2985" t="s">
        <v>13854</v>
      </c>
      <c r="C2985" t="s">
        <v>533</v>
      </c>
      <c r="E2985" t="s">
        <v>13864</v>
      </c>
      <c r="F2985" t="s">
        <v>13865</v>
      </c>
      <c r="G2985" t="s">
        <v>13866</v>
      </c>
      <c r="H2985">
        <v>107001</v>
      </c>
      <c r="I2985" t="str">
        <f>HYPERLINK("bbg://screens/bbls%20DD%20X1Q6L1HVIP82","BBLS DD X1Q6L1HVIP82")</f>
        <v>BBLS DD X1Q6L1HVIP82</v>
      </c>
    </row>
    <row r="2986" spans="1:9" x14ac:dyDescent="0.25">
      <c r="A2986" t="s">
        <v>13867</v>
      </c>
      <c r="B2986" t="s">
        <v>13868</v>
      </c>
      <c r="C2986" t="s">
        <v>6016</v>
      </c>
      <c r="E2986" t="s">
        <v>13869</v>
      </c>
      <c r="F2986" t="s">
        <v>13870</v>
      </c>
      <c r="G2986" t="s">
        <v>13871</v>
      </c>
      <c r="H2986">
        <v>385278</v>
      </c>
      <c r="I2986" t="str">
        <f>HYPERLINK("bbg://screens/bbls%20DD%20X1Q6KMSD02O2","BBLS DD X1Q6KMSD02O2")</f>
        <v>BBLS DD X1Q6KMSD02O2</v>
      </c>
    </row>
    <row r="2987" spans="1:9" x14ac:dyDescent="0.25">
      <c r="A2987" t="s">
        <v>13872</v>
      </c>
      <c r="B2987" t="s">
        <v>13873</v>
      </c>
      <c r="C2987" t="s">
        <v>3817</v>
      </c>
      <c r="E2987" t="s">
        <v>13874</v>
      </c>
      <c r="F2987" t="s">
        <v>13875</v>
      </c>
      <c r="G2987" t="s">
        <v>13876</v>
      </c>
      <c r="H2987">
        <v>170237</v>
      </c>
      <c r="I2987" t="str">
        <f>HYPERLINK("bbg://screens/bbls%20DD%20X1Q6LRI460O2","BBLS DD X1Q6LRI460O2")</f>
        <v>BBLS DD X1Q6LRI460O2</v>
      </c>
    </row>
    <row r="2988" spans="1:9" x14ac:dyDescent="0.25">
      <c r="A2988" t="s">
        <v>13877</v>
      </c>
      <c r="B2988" t="s">
        <v>13878</v>
      </c>
      <c r="C2988" t="s">
        <v>4826</v>
      </c>
      <c r="E2988" t="s">
        <v>13879</v>
      </c>
      <c r="F2988" t="s">
        <v>13880</v>
      </c>
      <c r="G2988" t="s">
        <v>13881</v>
      </c>
      <c r="H2988">
        <v>105205</v>
      </c>
      <c r="I2988" t="str">
        <f>HYPERLINK("bbg://screens/bbls%20DD%20X1Q6LRHC41O2","BBLS DD X1Q6LRHC41O2")</f>
        <v>BBLS DD X1Q6LRHC41O2</v>
      </c>
    </row>
    <row r="2989" spans="1:9" x14ac:dyDescent="0.25">
      <c r="A2989" t="s">
        <v>13882</v>
      </c>
      <c r="B2989" t="s">
        <v>13883</v>
      </c>
      <c r="C2989" t="s">
        <v>13884</v>
      </c>
      <c r="E2989" t="s">
        <v>13885</v>
      </c>
      <c r="F2989" t="s">
        <v>13886</v>
      </c>
      <c r="G2989" t="s">
        <v>13887</v>
      </c>
      <c r="H2989">
        <v>179875</v>
      </c>
      <c r="I2989" t="str">
        <f>HYPERLINK("bbg://screens/bbls%20DD%20X1Q6LRGV8P82","BBLS DD X1Q6LRGV8P82")</f>
        <v>BBLS DD X1Q6LRGV8P82</v>
      </c>
    </row>
    <row r="2990" spans="1:9" x14ac:dyDescent="0.25">
      <c r="A2990" t="s">
        <v>13888</v>
      </c>
      <c r="B2990" t="s">
        <v>13889</v>
      </c>
      <c r="C2990" t="s">
        <v>5081</v>
      </c>
      <c r="G2990" t="s">
        <v>13890</v>
      </c>
      <c r="H2990">
        <v>233659</v>
      </c>
      <c r="I2990" t="str">
        <f>HYPERLINK("bbg://screens/bbls%20DD%20X1Q6LRGLJV82","BBLS DD X1Q6LRGLJV82")</f>
        <v>BBLS DD X1Q6LRGLJV82</v>
      </c>
    </row>
    <row r="2991" spans="1:9" x14ac:dyDescent="0.25">
      <c r="A2991" t="s">
        <v>13891</v>
      </c>
      <c r="B2991" t="s">
        <v>13892</v>
      </c>
      <c r="C2991" t="s">
        <v>636</v>
      </c>
      <c r="D2991" t="s">
        <v>12437</v>
      </c>
      <c r="E2991" t="s">
        <v>13893</v>
      </c>
      <c r="F2991" t="s">
        <v>13894</v>
      </c>
      <c r="G2991" t="s">
        <v>13895</v>
      </c>
      <c r="H2991">
        <v>100200</v>
      </c>
      <c r="I2991" t="str">
        <f>HYPERLINK("bbg://screens/bbls%20DD%20X1Q6KSQRAI82","BBLS DD X1Q6KSQRAI82")</f>
        <v>BBLS DD X1Q6KSQRAI82</v>
      </c>
    </row>
    <row r="2992" spans="1:9" x14ac:dyDescent="0.25">
      <c r="A2992" t="s">
        <v>9772</v>
      </c>
      <c r="B2992" t="s">
        <v>13896</v>
      </c>
      <c r="C2992" t="s">
        <v>9774</v>
      </c>
      <c r="D2992" t="s">
        <v>12461</v>
      </c>
      <c r="E2992" t="s">
        <v>13897</v>
      </c>
      <c r="F2992" t="s">
        <v>13898</v>
      </c>
      <c r="G2992" t="s">
        <v>9777</v>
      </c>
      <c r="H2992">
        <v>101195</v>
      </c>
      <c r="I2992" t="str">
        <f>HYPERLINK("bbg://screens/bbls%20DD%20X1Q6KO11H3O2","BBLS DD X1Q6KO11H3O2")</f>
        <v>BBLS DD X1Q6KO11H3O2</v>
      </c>
    </row>
    <row r="2993" spans="1:9" x14ac:dyDescent="0.25">
      <c r="A2993" t="s">
        <v>13899</v>
      </c>
      <c r="B2993" t="s">
        <v>13900</v>
      </c>
      <c r="C2993" t="s">
        <v>654</v>
      </c>
      <c r="D2993" t="s">
        <v>13901</v>
      </c>
      <c r="E2993" t="s">
        <v>10237</v>
      </c>
      <c r="F2993" t="s">
        <v>2642</v>
      </c>
      <c r="G2993" t="s">
        <v>13902</v>
      </c>
      <c r="H2993">
        <v>119467</v>
      </c>
      <c r="I2993" t="str">
        <f>HYPERLINK("bbg://screens/bbls%20DD%20X1Q6L4NC8082","BBLS DD X1Q6L4NC8082")</f>
        <v>BBLS DD X1Q6L4NC8082</v>
      </c>
    </row>
    <row r="2994" spans="1:9" x14ac:dyDescent="0.25">
      <c r="A2994" t="s">
        <v>13903</v>
      </c>
      <c r="B2994" t="s">
        <v>13904</v>
      </c>
      <c r="C2994" t="s">
        <v>10953</v>
      </c>
      <c r="E2994" t="s">
        <v>13905</v>
      </c>
      <c r="F2994" t="s">
        <v>13906</v>
      </c>
      <c r="G2994" t="s">
        <v>13907</v>
      </c>
      <c r="H2994">
        <v>386617</v>
      </c>
      <c r="I2994" t="str">
        <f>HYPERLINK("bbg://screens/bbls%20DD%20X1Q6KKLIL0O2","BBLS DD X1Q6KKLIL0O2")</f>
        <v>BBLS DD X1Q6KKLIL0O2</v>
      </c>
    </row>
    <row r="2995" spans="1:9" x14ac:dyDescent="0.25">
      <c r="A2995" t="s">
        <v>13908</v>
      </c>
      <c r="B2995" t="s">
        <v>13909</v>
      </c>
      <c r="C2995" t="s">
        <v>13910</v>
      </c>
      <c r="E2995" t="s">
        <v>13911</v>
      </c>
      <c r="F2995" t="s">
        <v>13912</v>
      </c>
      <c r="G2995" t="s">
        <v>13913</v>
      </c>
      <c r="H2995">
        <v>883529</v>
      </c>
      <c r="I2995" t="str">
        <f>HYPERLINK("bbg://screens/bbls%20DD%20X1Q6KS2R2M82","BBLS DD X1Q6KS2R2M82")</f>
        <v>BBLS DD X1Q6KS2R2M82</v>
      </c>
    </row>
    <row r="2996" spans="1:9" x14ac:dyDescent="0.25">
      <c r="A2996" t="s">
        <v>13914</v>
      </c>
      <c r="B2996" t="s">
        <v>13915</v>
      </c>
      <c r="C2996" t="s">
        <v>254</v>
      </c>
      <c r="E2996" t="s">
        <v>13916</v>
      </c>
      <c r="F2996" t="s">
        <v>13917</v>
      </c>
      <c r="G2996" t="s">
        <v>13918</v>
      </c>
      <c r="H2996">
        <v>812195</v>
      </c>
      <c r="I2996" t="str">
        <f>HYPERLINK("bbg://screens/bbls%20DD%20X1Q6LR1FI682","BBLS DD X1Q6LR1FI682")</f>
        <v>BBLS DD X1Q6LR1FI682</v>
      </c>
    </row>
    <row r="2997" spans="1:9" x14ac:dyDescent="0.25">
      <c r="A2997" t="s">
        <v>13919</v>
      </c>
      <c r="B2997" t="s">
        <v>13915</v>
      </c>
      <c r="C2997" t="s">
        <v>2502</v>
      </c>
      <c r="E2997" t="s">
        <v>13920</v>
      </c>
      <c r="F2997" t="s">
        <v>13921</v>
      </c>
      <c r="G2997" t="s">
        <v>13922</v>
      </c>
      <c r="H2997">
        <v>349106</v>
      </c>
      <c r="I2997" t="str">
        <f>HYPERLINK("bbg://screens/bbls%20DD%20X1Q6KKPAVT82","BBLS DD X1Q6KKPAVT82")</f>
        <v>BBLS DD X1Q6KKPAVT82</v>
      </c>
    </row>
    <row r="2998" spans="1:9" x14ac:dyDescent="0.25">
      <c r="A2998" t="s">
        <v>13923</v>
      </c>
      <c r="B2998" t="s">
        <v>13924</v>
      </c>
      <c r="C2998" t="s">
        <v>343</v>
      </c>
      <c r="E2998" t="s">
        <v>4208</v>
      </c>
      <c r="F2998" t="s">
        <v>13481</v>
      </c>
      <c r="G2998" t="s">
        <v>13925</v>
      </c>
      <c r="H2998">
        <v>103440</v>
      </c>
      <c r="I2998" t="str">
        <f>HYPERLINK("bbg://screens/bbls%20DD%20X1Q6LR16DVO2","BBLS DD X1Q6LR16DVO2")</f>
        <v>BBLS DD X1Q6LR16DVO2</v>
      </c>
    </row>
    <row r="2999" spans="1:9" x14ac:dyDescent="0.25">
      <c r="A2999" t="s">
        <v>13926</v>
      </c>
      <c r="B2999" t="s">
        <v>13927</v>
      </c>
      <c r="C2999" t="s">
        <v>479</v>
      </c>
      <c r="D2999" t="s">
        <v>13928</v>
      </c>
      <c r="E2999" t="s">
        <v>13929</v>
      </c>
      <c r="F2999" t="s">
        <v>13930</v>
      </c>
      <c r="G2999" t="s">
        <v>13931</v>
      </c>
      <c r="H2999">
        <v>100560</v>
      </c>
      <c r="I2999" t="str">
        <f>HYPERLINK("bbg://screens/bbls%20DD%20X1Q6KOK1N982","BBLS DD X1Q6KOK1N982")</f>
        <v>BBLS DD X1Q6KOK1N982</v>
      </c>
    </row>
    <row r="3000" spans="1:9" x14ac:dyDescent="0.25">
      <c r="A3000" t="s">
        <v>13932</v>
      </c>
      <c r="B3000" t="s">
        <v>13927</v>
      </c>
      <c r="C3000" t="s">
        <v>511</v>
      </c>
      <c r="E3000" t="s">
        <v>13933</v>
      </c>
      <c r="F3000" t="s">
        <v>10308</v>
      </c>
      <c r="G3000" t="s">
        <v>13934</v>
      </c>
      <c r="H3000">
        <v>106811</v>
      </c>
      <c r="I3000" t="str">
        <f>HYPERLINK("bbg://screens/bbls%20DD%20X1Q6L1IDUB82","BBLS DD X1Q6L1IDUB82")</f>
        <v>BBLS DD X1Q6L1IDUB82</v>
      </c>
    </row>
    <row r="3001" spans="1:9" x14ac:dyDescent="0.25">
      <c r="A3001" t="s">
        <v>13935</v>
      </c>
      <c r="B3001" t="s">
        <v>13936</v>
      </c>
      <c r="C3001" t="s">
        <v>5489</v>
      </c>
      <c r="D3001" t="s">
        <v>13937</v>
      </c>
      <c r="E3001" t="s">
        <v>13938</v>
      </c>
      <c r="F3001" t="s">
        <v>13939</v>
      </c>
      <c r="G3001" t="s">
        <v>13940</v>
      </c>
      <c r="H3001">
        <v>349268</v>
      </c>
      <c r="I3001" t="str">
        <f>HYPERLINK("bbg://screens/bbls%20DD%20X1Q6LC2S96O2","BBLS DD X1Q6LC2S96O2")</f>
        <v>BBLS DD X1Q6LC2S96O2</v>
      </c>
    </row>
    <row r="3002" spans="1:9" x14ac:dyDescent="0.25">
      <c r="A3002" t="s">
        <v>13941</v>
      </c>
      <c r="B3002" t="s">
        <v>13936</v>
      </c>
      <c r="C3002" t="s">
        <v>4427</v>
      </c>
      <c r="E3002" t="s">
        <v>13942</v>
      </c>
      <c r="F3002" t="s">
        <v>13943</v>
      </c>
      <c r="G3002" t="s">
        <v>13944</v>
      </c>
      <c r="H3002">
        <v>159773</v>
      </c>
      <c r="I3002" t="str">
        <f>HYPERLINK("bbg://screens/bbls%20DD%20X1Q6LR0P2E82","BBLS DD X1Q6LR0P2E82")</f>
        <v>BBLS DD X1Q6LR0P2E82</v>
      </c>
    </row>
    <row r="3003" spans="1:9" x14ac:dyDescent="0.25">
      <c r="A3003" t="s">
        <v>13945</v>
      </c>
      <c r="B3003" t="s">
        <v>13936</v>
      </c>
      <c r="C3003" t="s">
        <v>10810</v>
      </c>
      <c r="D3003" t="s">
        <v>13946</v>
      </c>
      <c r="E3003" t="s">
        <v>4724</v>
      </c>
      <c r="F3003" t="s">
        <v>13947</v>
      </c>
      <c r="G3003" t="s">
        <v>13948</v>
      </c>
      <c r="H3003">
        <v>225594</v>
      </c>
      <c r="I3003" t="str">
        <f>HYPERLINK("bbg://screens/bbls%20DD%20X1Q6KKSEAN82","BBLS DD X1Q6KKSEAN82")</f>
        <v>BBLS DD X1Q6KKSEAN82</v>
      </c>
    </row>
    <row r="3004" spans="1:9" x14ac:dyDescent="0.25">
      <c r="A3004" t="s">
        <v>13949</v>
      </c>
      <c r="B3004" t="s">
        <v>13950</v>
      </c>
      <c r="C3004" t="s">
        <v>221</v>
      </c>
      <c r="D3004" t="s">
        <v>13362</v>
      </c>
      <c r="E3004" t="s">
        <v>6262</v>
      </c>
      <c r="F3004" t="s">
        <v>13951</v>
      </c>
      <c r="G3004" t="s">
        <v>13952</v>
      </c>
      <c r="H3004">
        <v>313291</v>
      </c>
      <c r="I3004" t="str">
        <f>HYPERLINK("bbg://screens/bbls%20DD%20X1Q6L1K90G82","BBLS DD X1Q6L1K90G82")</f>
        <v>BBLS DD X1Q6L1K90G82</v>
      </c>
    </row>
    <row r="3005" spans="1:9" x14ac:dyDescent="0.25">
      <c r="A3005" t="s">
        <v>13953</v>
      </c>
      <c r="B3005" t="s">
        <v>13950</v>
      </c>
      <c r="C3005" t="s">
        <v>563</v>
      </c>
      <c r="E3005" t="s">
        <v>13954</v>
      </c>
      <c r="F3005" t="s">
        <v>13955</v>
      </c>
      <c r="G3005" t="s">
        <v>13956</v>
      </c>
      <c r="H3005">
        <v>187419</v>
      </c>
      <c r="I3005" t="str">
        <f>HYPERLINK("bbg://screens/bbls%20DD%20X1Q6LR0JR1O2","BBLS DD X1Q6LR0JR1O2")</f>
        <v>BBLS DD X1Q6LR0JR1O2</v>
      </c>
    </row>
    <row r="3006" spans="1:9" x14ac:dyDescent="0.25">
      <c r="A3006" t="s">
        <v>13957</v>
      </c>
      <c r="B3006" t="s">
        <v>13958</v>
      </c>
      <c r="C3006" t="s">
        <v>10386</v>
      </c>
      <c r="E3006" t="s">
        <v>13959</v>
      </c>
      <c r="F3006" t="s">
        <v>13960</v>
      </c>
      <c r="G3006" t="s">
        <v>13961</v>
      </c>
      <c r="H3006">
        <v>103396</v>
      </c>
      <c r="I3006" t="str">
        <f>HYPERLINK("bbg://screens/bbls%20DD%20X1Q6LR0BA4O2","BBLS DD X1Q6LR0BA4O2")</f>
        <v>BBLS DD X1Q6LR0BA4O2</v>
      </c>
    </row>
    <row r="3007" spans="1:9" x14ac:dyDescent="0.25">
      <c r="A3007" t="s">
        <v>13962</v>
      </c>
      <c r="B3007" t="s">
        <v>13963</v>
      </c>
      <c r="C3007" t="s">
        <v>13964</v>
      </c>
      <c r="E3007" t="s">
        <v>13965</v>
      </c>
      <c r="F3007" t="s">
        <v>9975</v>
      </c>
      <c r="G3007" t="s">
        <v>13966</v>
      </c>
      <c r="H3007">
        <v>102854</v>
      </c>
      <c r="I3007" t="str">
        <f>HYPERLINK("bbg://screens/bbls%20DD%20X1Q6KOCU5Q82","BBLS DD X1Q6KOCU5Q82")</f>
        <v>BBLS DD X1Q6KOCU5Q82</v>
      </c>
    </row>
    <row r="3008" spans="1:9" x14ac:dyDescent="0.25">
      <c r="A3008" t="s">
        <v>13967</v>
      </c>
      <c r="B3008" t="s">
        <v>13968</v>
      </c>
      <c r="C3008" t="s">
        <v>589</v>
      </c>
      <c r="D3008" t="s">
        <v>13131</v>
      </c>
      <c r="E3008" t="s">
        <v>13969</v>
      </c>
      <c r="F3008" t="s">
        <v>13970</v>
      </c>
      <c r="G3008" t="s">
        <v>13971</v>
      </c>
      <c r="H3008">
        <v>348174</v>
      </c>
      <c r="I3008" t="str">
        <f>HYPERLINK("bbg://screens/bbls%20DD%20X1Q6LR018EO2","BBLS DD X1Q6LR018EO2")</f>
        <v>BBLS DD X1Q6LR018EO2</v>
      </c>
    </row>
    <row r="3009" spans="1:9" x14ac:dyDescent="0.25">
      <c r="A3009" t="s">
        <v>13972</v>
      </c>
      <c r="B3009" t="s">
        <v>13973</v>
      </c>
      <c r="C3009" t="s">
        <v>2016</v>
      </c>
      <c r="E3009" t="s">
        <v>13974</v>
      </c>
      <c r="F3009" t="s">
        <v>13975</v>
      </c>
      <c r="G3009" t="s">
        <v>13976</v>
      </c>
      <c r="H3009">
        <v>101009</v>
      </c>
      <c r="I3009" t="str">
        <f>HYPERLINK("bbg://screens/bbls%20DD%20X1Q6KOH2EP82","BBLS DD X1Q6KOH2EP82")</f>
        <v>BBLS DD X1Q6KOH2EP82</v>
      </c>
    </row>
    <row r="3010" spans="1:9" x14ac:dyDescent="0.25">
      <c r="A3010" t="s">
        <v>13977</v>
      </c>
      <c r="B3010" t="s">
        <v>13978</v>
      </c>
      <c r="C3010" t="s">
        <v>430</v>
      </c>
      <c r="E3010" t="s">
        <v>13979</v>
      </c>
      <c r="F3010" t="s">
        <v>13980</v>
      </c>
      <c r="G3010" t="s">
        <v>13981</v>
      </c>
      <c r="H3010">
        <v>231819</v>
      </c>
      <c r="I3010" t="str">
        <f>HYPERLINK("bbg://screens/bbls%20DD%20X1Q6KNH1I582","BBLS DD X1Q6KNH1I582")</f>
        <v>BBLS DD X1Q6KNH1I582</v>
      </c>
    </row>
    <row r="3011" spans="1:9" x14ac:dyDescent="0.25">
      <c r="A3011" t="s">
        <v>13982</v>
      </c>
      <c r="B3011" t="s">
        <v>13983</v>
      </c>
      <c r="C3011" t="s">
        <v>1296</v>
      </c>
      <c r="E3011" t="s">
        <v>13984</v>
      </c>
      <c r="F3011" t="s">
        <v>13985</v>
      </c>
      <c r="G3011" t="s">
        <v>13986</v>
      </c>
      <c r="H3011">
        <v>852178</v>
      </c>
      <c r="I3011" t="str">
        <f>HYPERLINK("bbg://screens/bbls%20DD%20X1Q6L1K90I82","BBLS DD X1Q6L1K90I82")</f>
        <v>BBLS DD X1Q6L1K90I82</v>
      </c>
    </row>
    <row r="3012" spans="1:9" x14ac:dyDescent="0.25">
      <c r="A3012" t="s">
        <v>13987</v>
      </c>
      <c r="B3012" t="s">
        <v>13983</v>
      </c>
      <c r="C3012" t="s">
        <v>2467</v>
      </c>
      <c r="E3012" t="s">
        <v>13988</v>
      </c>
      <c r="F3012" t="s">
        <v>13989</v>
      </c>
      <c r="G3012" t="s">
        <v>13990</v>
      </c>
      <c r="H3012">
        <v>1174710</v>
      </c>
      <c r="I3012" t="str">
        <f>HYPERLINK("bbg://screens/bbls%20DD%20X1Q6L1K92JO2","BBLS DD X1Q6L1K92JO2")</f>
        <v>BBLS DD X1Q6L1K92JO2</v>
      </c>
    </row>
    <row r="3013" spans="1:9" x14ac:dyDescent="0.25">
      <c r="A3013" t="s">
        <v>13991</v>
      </c>
      <c r="B3013" t="s">
        <v>13992</v>
      </c>
      <c r="C3013" t="s">
        <v>728</v>
      </c>
      <c r="E3013" t="s">
        <v>13993</v>
      </c>
      <c r="F3013" t="s">
        <v>13994</v>
      </c>
      <c r="G3013" t="s">
        <v>13995</v>
      </c>
      <c r="H3013">
        <v>396258</v>
      </c>
      <c r="I3013" t="str">
        <f>HYPERLINK("bbg://screens/bbls%20DD%20X1Q6KKM58682","BBLS DD X1Q6KKM58682")</f>
        <v>BBLS DD X1Q6KKM58682</v>
      </c>
    </row>
    <row r="3014" spans="1:9" x14ac:dyDescent="0.25">
      <c r="A3014" t="s">
        <v>13996</v>
      </c>
      <c r="B3014" t="s">
        <v>13997</v>
      </c>
      <c r="C3014" t="s">
        <v>5460</v>
      </c>
      <c r="E3014" t="s">
        <v>13998</v>
      </c>
      <c r="F3014" t="s">
        <v>6237</v>
      </c>
      <c r="G3014" t="s">
        <v>13999</v>
      </c>
      <c r="H3014">
        <v>106627</v>
      </c>
      <c r="I3014" t="str">
        <f>HYPERLINK("bbg://screens/bbls%20DD%20X1Q6LRG4UL82","BBLS DD X1Q6LRG4UL82")</f>
        <v>BBLS DD X1Q6LRG4UL82</v>
      </c>
    </row>
    <row r="3015" spans="1:9" x14ac:dyDescent="0.25">
      <c r="A3015" t="s">
        <v>14000</v>
      </c>
      <c r="B3015" t="s">
        <v>14001</v>
      </c>
      <c r="C3015" t="s">
        <v>959</v>
      </c>
      <c r="E3015" t="s">
        <v>14002</v>
      </c>
      <c r="F3015" t="s">
        <v>14003</v>
      </c>
      <c r="G3015" t="s">
        <v>14004</v>
      </c>
      <c r="H3015">
        <v>116974</v>
      </c>
      <c r="I3015" t="str">
        <f>HYPERLINK("bbg://screens/bbls%20DD%20X1Q6KOPOTRO2","BBLS DD X1Q6KOPOTRO2")</f>
        <v>BBLS DD X1Q6KOPOTRO2</v>
      </c>
    </row>
    <row r="3016" spans="1:9" x14ac:dyDescent="0.25">
      <c r="A3016" t="s">
        <v>14005</v>
      </c>
      <c r="B3016" t="s">
        <v>14006</v>
      </c>
      <c r="C3016" t="s">
        <v>12078</v>
      </c>
      <c r="E3016" t="s">
        <v>14007</v>
      </c>
      <c r="F3016" t="s">
        <v>14008</v>
      </c>
      <c r="G3016" t="s">
        <v>14009</v>
      </c>
      <c r="H3016">
        <v>305906</v>
      </c>
      <c r="I3016" t="str">
        <f>HYPERLINK("bbg://screens/bbls%20DD%20X1Q6L1K90882","BBLS DD X1Q6L1K90882")</f>
        <v>BBLS DD X1Q6L1K90882</v>
      </c>
    </row>
    <row r="3017" spans="1:9" x14ac:dyDescent="0.25">
      <c r="A3017" t="s">
        <v>14010</v>
      </c>
      <c r="B3017" t="s">
        <v>14006</v>
      </c>
      <c r="C3017" t="s">
        <v>5584</v>
      </c>
      <c r="D3017" t="s">
        <v>6033</v>
      </c>
      <c r="E3017" t="s">
        <v>1986</v>
      </c>
      <c r="F3017" t="s">
        <v>7752</v>
      </c>
      <c r="G3017" t="s">
        <v>14011</v>
      </c>
      <c r="H3017">
        <v>100083</v>
      </c>
      <c r="I3017" t="str">
        <f>HYPERLINK("bbg://screens/bbls%20DD%20X1Q6L1K922O2","BBLS DD X1Q6L1K922O2")</f>
        <v>BBLS DD X1Q6L1K922O2</v>
      </c>
    </row>
    <row r="3018" spans="1:9" x14ac:dyDescent="0.25">
      <c r="A3018" t="s">
        <v>14012</v>
      </c>
      <c r="B3018" t="s">
        <v>14013</v>
      </c>
      <c r="C3018" t="s">
        <v>6196</v>
      </c>
      <c r="E3018" t="s">
        <v>10189</v>
      </c>
      <c r="F3018" t="s">
        <v>14014</v>
      </c>
      <c r="G3018" t="s">
        <v>14015</v>
      </c>
      <c r="H3018">
        <v>194555</v>
      </c>
      <c r="I3018" t="str">
        <f>HYPERLINK("bbg://screens/bbls%20DD%20X1Q6KMTRH0O2","BBLS DD X1Q6KMTRH0O2")</f>
        <v>BBLS DD X1Q6KMTRH0O2</v>
      </c>
    </row>
    <row r="3019" spans="1:9" x14ac:dyDescent="0.25">
      <c r="A3019" t="s">
        <v>14016</v>
      </c>
      <c r="B3019" t="s">
        <v>14017</v>
      </c>
      <c r="C3019" t="s">
        <v>10810</v>
      </c>
      <c r="D3019" t="s">
        <v>13760</v>
      </c>
      <c r="E3019" t="s">
        <v>2723</v>
      </c>
      <c r="F3019" t="s">
        <v>525</v>
      </c>
      <c r="G3019" t="s">
        <v>14018</v>
      </c>
      <c r="H3019">
        <v>305691</v>
      </c>
      <c r="I3019" t="str">
        <f>HYPERLINK("bbg://screens/bbls%20DD%20X1Q6L1K909O2","BBLS DD X1Q6L1K909O2")</f>
        <v>BBLS DD X1Q6L1K909O2</v>
      </c>
    </row>
    <row r="3020" spans="1:9" x14ac:dyDescent="0.25">
      <c r="A3020" t="s">
        <v>14019</v>
      </c>
      <c r="B3020" t="s">
        <v>14017</v>
      </c>
      <c r="C3020" t="s">
        <v>678</v>
      </c>
      <c r="E3020" t="s">
        <v>14020</v>
      </c>
      <c r="F3020" t="s">
        <v>14021</v>
      </c>
      <c r="G3020" t="s">
        <v>14022</v>
      </c>
      <c r="H3020">
        <v>202589</v>
      </c>
      <c r="I3020" t="str">
        <f>HYPERLINK("bbg://screens/bbls%20DD%20X1Q6KOKKIM82","BBLS DD X1Q6KOKKIM82")</f>
        <v>BBLS DD X1Q6KOKKIM82</v>
      </c>
    </row>
    <row r="3021" spans="1:9" x14ac:dyDescent="0.25">
      <c r="A3021" t="s">
        <v>14023</v>
      </c>
      <c r="B3021" t="s">
        <v>14024</v>
      </c>
      <c r="C3021" t="s">
        <v>221</v>
      </c>
      <c r="E3021" t="s">
        <v>14025</v>
      </c>
      <c r="F3021" t="s">
        <v>10142</v>
      </c>
      <c r="G3021" t="s">
        <v>14026</v>
      </c>
      <c r="H3021">
        <v>225286</v>
      </c>
      <c r="I3021" t="str">
        <f>HYPERLINK("bbg://screens/bbls%20DD%20X1Q6KMQIUD82","BBLS DD X1Q6KMQIUD82")</f>
        <v>BBLS DD X1Q6KMQIUD82</v>
      </c>
    </row>
    <row r="3022" spans="1:9" x14ac:dyDescent="0.25">
      <c r="A3022" t="s">
        <v>14027</v>
      </c>
      <c r="B3022" t="s">
        <v>14028</v>
      </c>
      <c r="C3022" t="s">
        <v>1041</v>
      </c>
      <c r="E3022" t="s">
        <v>14029</v>
      </c>
      <c r="F3022" t="s">
        <v>14030</v>
      </c>
      <c r="G3022" t="s">
        <v>14031</v>
      </c>
      <c r="H3022">
        <v>313076</v>
      </c>
      <c r="I3022" t="str">
        <f>HYPERLINK("bbg://screens/bbls%20DD%20X1Q6L1K91NO2","BBLS DD X1Q6L1K91NO2")</f>
        <v>BBLS DD X1Q6L1K91NO2</v>
      </c>
    </row>
    <row r="3023" spans="1:9" x14ac:dyDescent="0.25">
      <c r="A3023" t="s">
        <v>14032</v>
      </c>
      <c r="B3023" t="s">
        <v>14033</v>
      </c>
      <c r="C3023" t="s">
        <v>1416</v>
      </c>
      <c r="E3023" t="s">
        <v>13062</v>
      </c>
      <c r="F3023" t="s">
        <v>14034</v>
      </c>
      <c r="G3023" t="s">
        <v>14035</v>
      </c>
      <c r="H3023">
        <v>101837</v>
      </c>
      <c r="I3023" t="str">
        <f>HYPERLINK("bbg://screens/bbls%20DD%20X1Q6LADL8LO2","BBLS DD X1Q6LADL8LO2")</f>
        <v>BBLS DD X1Q6LADL8LO2</v>
      </c>
    </row>
    <row r="3024" spans="1:9" x14ac:dyDescent="0.25">
      <c r="A3024" t="s">
        <v>14036</v>
      </c>
      <c r="B3024" t="s">
        <v>14037</v>
      </c>
      <c r="C3024" t="s">
        <v>530</v>
      </c>
      <c r="E3024" t="s">
        <v>14038</v>
      </c>
      <c r="F3024" t="s">
        <v>14039</v>
      </c>
      <c r="G3024" t="s">
        <v>14040</v>
      </c>
      <c r="H3024">
        <v>106439</v>
      </c>
      <c r="I3024" t="str">
        <f>HYPERLINK("bbg://screens/bbls%20DD%20X1Q6LRE78PO2","BBLS DD X1Q6LRE78PO2")</f>
        <v>BBLS DD X1Q6LRE78PO2</v>
      </c>
    </row>
    <row r="3025" spans="1:9" x14ac:dyDescent="0.25">
      <c r="A3025" t="s">
        <v>14041</v>
      </c>
      <c r="B3025" t="s">
        <v>14042</v>
      </c>
      <c r="C3025" t="s">
        <v>5460</v>
      </c>
      <c r="G3025" t="s">
        <v>14043</v>
      </c>
      <c r="H3025">
        <v>179778</v>
      </c>
      <c r="I3025" t="str">
        <f>HYPERLINK("bbg://screens/bbls%20DD%20X1Q6KOMHNM82","BBLS DD X1Q6KOMHNM82")</f>
        <v>BBLS DD X1Q6KOMHNM82</v>
      </c>
    </row>
    <row r="3026" spans="1:9" x14ac:dyDescent="0.25">
      <c r="A3026" t="s">
        <v>14044</v>
      </c>
      <c r="B3026" t="s">
        <v>14045</v>
      </c>
      <c r="C3026" t="s">
        <v>1746</v>
      </c>
      <c r="E3026" t="s">
        <v>14046</v>
      </c>
      <c r="F3026" t="s">
        <v>14047</v>
      </c>
      <c r="G3026" t="s">
        <v>14048</v>
      </c>
      <c r="H3026">
        <v>225185</v>
      </c>
      <c r="I3026" t="str">
        <f>HYPERLINK("bbg://screens/bbls%20DD%20X1Q6LRDHIG82","BBLS DD X1Q6LRDHIG82")</f>
        <v>BBLS DD X1Q6LRDHIG82</v>
      </c>
    </row>
    <row r="3027" spans="1:9" x14ac:dyDescent="0.25">
      <c r="A3027" t="s">
        <v>14049</v>
      </c>
      <c r="B3027" t="s">
        <v>14045</v>
      </c>
      <c r="C3027" t="s">
        <v>10810</v>
      </c>
      <c r="D3027" t="s">
        <v>13540</v>
      </c>
      <c r="E3027" t="s">
        <v>14050</v>
      </c>
      <c r="F3027" t="s">
        <v>14051</v>
      </c>
      <c r="G3027" t="s">
        <v>14052</v>
      </c>
      <c r="H3027">
        <v>342678</v>
      </c>
      <c r="I3027" t="str">
        <f>HYPERLINK("bbg://screens/bbls%20DD%20X1Q6L1K92082","BBLS DD X1Q6L1K92082")</f>
        <v>BBLS DD X1Q6L1K92082</v>
      </c>
    </row>
    <row r="3028" spans="1:9" x14ac:dyDescent="0.25">
      <c r="A3028" t="s">
        <v>14053</v>
      </c>
      <c r="B3028" t="s">
        <v>14054</v>
      </c>
      <c r="C3028" t="s">
        <v>1560</v>
      </c>
      <c r="D3028" t="s">
        <v>13741</v>
      </c>
      <c r="E3028" t="s">
        <v>14055</v>
      </c>
      <c r="F3028" t="s">
        <v>14056</v>
      </c>
      <c r="G3028" t="s">
        <v>14057</v>
      </c>
      <c r="H3028">
        <v>104051</v>
      </c>
      <c r="I3028" t="str">
        <f>HYPERLINK("bbg://screens/bbls%20DD%20X1Q6KO15N882","BBLS DD X1Q6KO15N882")</f>
        <v>BBLS DD X1Q6KO15N882</v>
      </c>
    </row>
    <row r="3029" spans="1:9" x14ac:dyDescent="0.25">
      <c r="A3029" t="s">
        <v>14058</v>
      </c>
      <c r="B3029" t="s">
        <v>14059</v>
      </c>
      <c r="C3029" t="s">
        <v>6642</v>
      </c>
      <c r="E3029" t="s">
        <v>14060</v>
      </c>
      <c r="F3029" t="s">
        <v>14061</v>
      </c>
      <c r="G3029" t="s">
        <v>14062</v>
      </c>
      <c r="H3029">
        <v>300831</v>
      </c>
      <c r="I3029" t="str">
        <f>HYPERLINK("bbg://screens/bbls%20DD%20X1Q6L1K9HIO2","BBLS DD X1Q6L1K9HIO2")</f>
        <v>BBLS DD X1Q6L1K9HIO2</v>
      </c>
    </row>
    <row r="3030" spans="1:9" x14ac:dyDescent="0.25">
      <c r="A3030" t="s">
        <v>14063</v>
      </c>
      <c r="B3030" t="s">
        <v>14059</v>
      </c>
      <c r="C3030" t="s">
        <v>3266</v>
      </c>
      <c r="E3030" t="s">
        <v>14064</v>
      </c>
      <c r="F3030" t="s">
        <v>8468</v>
      </c>
      <c r="G3030" t="s">
        <v>14065</v>
      </c>
      <c r="H3030">
        <v>104303</v>
      </c>
      <c r="I3030" t="str">
        <f>HYPERLINK("bbg://screens/bbls%20DD%20X1Q6LRD86R82","BBLS DD X1Q6LRD86R82")</f>
        <v>BBLS DD X1Q6LRD86R82</v>
      </c>
    </row>
    <row r="3031" spans="1:9" x14ac:dyDescent="0.25">
      <c r="A3031" t="s">
        <v>14066</v>
      </c>
      <c r="B3031" t="s">
        <v>14067</v>
      </c>
      <c r="C3031" t="s">
        <v>548</v>
      </c>
      <c r="E3031" t="s">
        <v>14068</v>
      </c>
      <c r="F3031" t="s">
        <v>14069</v>
      </c>
      <c r="G3031" t="s">
        <v>14070</v>
      </c>
      <c r="H3031">
        <v>102089</v>
      </c>
      <c r="I3031" t="str">
        <f>HYPERLINK("bbg://screens/bbls%20DD%20X1Q6L1K92SO2","BBLS DD X1Q6L1K92SO2")</f>
        <v>BBLS DD X1Q6L1K92SO2</v>
      </c>
    </row>
    <row r="3032" spans="1:9" x14ac:dyDescent="0.25">
      <c r="A3032" t="s">
        <v>14071</v>
      </c>
      <c r="B3032" t="s">
        <v>14072</v>
      </c>
      <c r="C3032" t="s">
        <v>3973</v>
      </c>
      <c r="E3032" t="s">
        <v>6221</v>
      </c>
      <c r="F3032" t="s">
        <v>14073</v>
      </c>
      <c r="G3032" t="s">
        <v>14074</v>
      </c>
      <c r="H3032">
        <v>219498</v>
      </c>
      <c r="I3032" t="str">
        <f>HYPERLINK("bbg://screens/bbls%20DD%20X1Q6KO6JTO82","BBLS DD X1Q6KO6JTO82")</f>
        <v>BBLS DD X1Q6KO6JTO82</v>
      </c>
    </row>
    <row r="3033" spans="1:9" x14ac:dyDescent="0.25">
      <c r="A3033" t="s">
        <v>14075</v>
      </c>
      <c r="B3033" t="s">
        <v>14076</v>
      </c>
      <c r="C3033" t="s">
        <v>4722</v>
      </c>
      <c r="E3033" t="s">
        <v>14077</v>
      </c>
      <c r="F3033" t="s">
        <v>11244</v>
      </c>
      <c r="G3033" t="s">
        <v>14078</v>
      </c>
      <c r="H3033">
        <v>186023</v>
      </c>
      <c r="I3033" t="str">
        <f>HYPERLINK("bbg://screens/bbls%20DD%20X1Q6LA6U9M82","BBLS DD X1Q6LA6U9M82")</f>
        <v>BBLS DD X1Q6LA6U9M82</v>
      </c>
    </row>
    <row r="3034" spans="1:9" x14ac:dyDescent="0.25">
      <c r="A3034" t="s">
        <v>14079</v>
      </c>
      <c r="B3034" t="s">
        <v>14080</v>
      </c>
      <c r="C3034" t="s">
        <v>221</v>
      </c>
      <c r="D3034" t="s">
        <v>14081</v>
      </c>
      <c r="E3034" t="s">
        <v>14082</v>
      </c>
      <c r="F3034" t="s">
        <v>14083</v>
      </c>
      <c r="G3034" t="s">
        <v>14084</v>
      </c>
      <c r="H3034">
        <v>100362</v>
      </c>
      <c r="I3034" t="str">
        <f>HYPERLINK("bbg://screens/bbls%20DD%20X1Q6L1K92K82","BBLS DD X1Q6L1K92K82")</f>
        <v>BBLS DD X1Q6L1K92K82</v>
      </c>
    </row>
    <row r="3035" spans="1:9" x14ac:dyDescent="0.25">
      <c r="A3035" t="s">
        <v>14085</v>
      </c>
      <c r="B3035" t="s">
        <v>14080</v>
      </c>
      <c r="C3035" t="s">
        <v>1560</v>
      </c>
      <c r="D3035" t="s">
        <v>13045</v>
      </c>
      <c r="E3035" t="s">
        <v>14086</v>
      </c>
      <c r="F3035" t="s">
        <v>1900</v>
      </c>
      <c r="G3035" t="s">
        <v>14087</v>
      </c>
      <c r="H3035">
        <v>187907</v>
      </c>
      <c r="I3035" t="str">
        <f>HYPERLINK("bbg://screens/bbls%20DD%20X1Q6KMR1I482","BBLS DD X1Q6KMR1I482")</f>
        <v>BBLS DD X1Q6KMR1I482</v>
      </c>
    </row>
    <row r="3036" spans="1:9" x14ac:dyDescent="0.25">
      <c r="A3036" t="s">
        <v>14088</v>
      </c>
      <c r="B3036" t="s">
        <v>14089</v>
      </c>
      <c r="C3036" t="s">
        <v>678</v>
      </c>
      <c r="E3036" t="s">
        <v>7636</v>
      </c>
      <c r="F3036" t="s">
        <v>14090</v>
      </c>
      <c r="G3036" t="s">
        <v>14091</v>
      </c>
      <c r="H3036">
        <v>869492</v>
      </c>
      <c r="I3036" t="str">
        <f>HYPERLINK("bbg://screens/bbls%20DD%20X1Q6L1K90E82","BBLS DD X1Q6L1K90E82")</f>
        <v>BBLS DD X1Q6L1K90E82</v>
      </c>
    </row>
    <row r="3037" spans="1:9" x14ac:dyDescent="0.25">
      <c r="A3037" t="s">
        <v>14092</v>
      </c>
      <c r="B3037" t="s">
        <v>14093</v>
      </c>
      <c r="C3037" t="s">
        <v>13217</v>
      </c>
      <c r="E3037" t="s">
        <v>14094</v>
      </c>
      <c r="F3037" t="s">
        <v>14095</v>
      </c>
      <c r="G3037" t="s">
        <v>14096</v>
      </c>
      <c r="H3037">
        <v>194200</v>
      </c>
      <c r="I3037" t="str">
        <f>HYPERLINK("bbg://screens/bbls%20DD%20X1Q6LQTIH6O2","BBLS DD X1Q6LQTIH6O2")</f>
        <v>BBLS DD X1Q6LQTIH6O2</v>
      </c>
    </row>
    <row r="3038" spans="1:9" x14ac:dyDescent="0.25">
      <c r="A3038" t="s">
        <v>14097</v>
      </c>
      <c r="B3038" t="s">
        <v>14093</v>
      </c>
      <c r="C3038" t="s">
        <v>3817</v>
      </c>
      <c r="E3038" t="s">
        <v>14098</v>
      </c>
      <c r="F3038" t="s">
        <v>12987</v>
      </c>
      <c r="G3038" t="s">
        <v>14099</v>
      </c>
      <c r="H3038">
        <v>104875</v>
      </c>
      <c r="I3038" t="str">
        <f>HYPERLINK("bbg://screens/bbls%20DD%20X1Q6LQTIJJ82","BBLS DD X1Q6LQTIJJ82")</f>
        <v>BBLS DD X1Q6LQTIJJ82</v>
      </c>
    </row>
    <row r="3039" spans="1:9" x14ac:dyDescent="0.25">
      <c r="A3039" t="s">
        <v>14100</v>
      </c>
      <c r="B3039" t="s">
        <v>14101</v>
      </c>
      <c r="C3039" t="s">
        <v>1560</v>
      </c>
      <c r="D3039" t="s">
        <v>14102</v>
      </c>
      <c r="E3039" t="s">
        <v>14103</v>
      </c>
      <c r="F3039" t="s">
        <v>14104</v>
      </c>
      <c r="G3039" t="s">
        <v>14105</v>
      </c>
      <c r="H3039">
        <v>102384</v>
      </c>
      <c r="I3039" t="str">
        <f>HYPERLINK("bbg://screens/bbls%20DD%20X1Q6KKUEUG82","BBLS DD X1Q6KKUEUG82")</f>
        <v>BBLS DD X1Q6KKUEUG82</v>
      </c>
    </row>
    <row r="3040" spans="1:9" x14ac:dyDescent="0.25">
      <c r="A3040" t="s">
        <v>14106</v>
      </c>
      <c r="B3040" t="s">
        <v>14107</v>
      </c>
      <c r="C3040" t="s">
        <v>479</v>
      </c>
      <c r="E3040" t="s">
        <v>14108</v>
      </c>
      <c r="F3040" t="s">
        <v>14109</v>
      </c>
      <c r="G3040" t="s">
        <v>14110</v>
      </c>
      <c r="H3040">
        <v>349263</v>
      </c>
      <c r="I3040" t="str">
        <f>HYPERLINK("bbg://screens/bbls%20DD%20X1Q6L1K9GS82","BBLS DD X1Q6L1K9GS82")</f>
        <v>BBLS DD X1Q6L1K9GS82</v>
      </c>
    </row>
    <row r="3041" spans="1:9" x14ac:dyDescent="0.25">
      <c r="A3041" t="s">
        <v>14111</v>
      </c>
      <c r="B3041" t="s">
        <v>14112</v>
      </c>
      <c r="C3041" t="s">
        <v>589</v>
      </c>
      <c r="D3041" t="s">
        <v>14113</v>
      </c>
      <c r="E3041" t="s">
        <v>14114</v>
      </c>
      <c r="F3041" t="s">
        <v>14115</v>
      </c>
      <c r="G3041" t="s">
        <v>14116</v>
      </c>
      <c r="H3041">
        <v>7362181</v>
      </c>
      <c r="I3041" t="str">
        <f>HYPERLINK("bbg://screens/bbls%20DD%20X1Q6KKL25KO2","BBLS DD X1Q6KKL25KO2")</f>
        <v>BBLS DD X1Q6KKL25KO2</v>
      </c>
    </row>
    <row r="3042" spans="1:9" x14ac:dyDescent="0.25">
      <c r="A3042" t="s">
        <v>14117</v>
      </c>
      <c r="B3042" t="s">
        <v>14112</v>
      </c>
      <c r="C3042" t="s">
        <v>5811</v>
      </c>
      <c r="D3042" t="s">
        <v>14118</v>
      </c>
      <c r="E3042" t="s">
        <v>14119</v>
      </c>
      <c r="F3042" t="s">
        <v>14120</v>
      </c>
      <c r="G3042" t="s">
        <v>14121</v>
      </c>
      <c r="H3042">
        <v>7224991</v>
      </c>
      <c r="I3042" t="str">
        <f>HYPERLINK("bbg://screens/bbls%20DD%20X1Q6KO859FO2","BBLS DD X1Q6KO859FO2")</f>
        <v>BBLS DD X1Q6KO859FO2</v>
      </c>
    </row>
    <row r="3043" spans="1:9" x14ac:dyDescent="0.25">
      <c r="A3043" t="s">
        <v>14122</v>
      </c>
      <c r="B3043" t="s">
        <v>14123</v>
      </c>
      <c r="C3043" t="s">
        <v>14124</v>
      </c>
      <c r="D3043" t="s">
        <v>14125</v>
      </c>
      <c r="E3043" t="s">
        <v>14126</v>
      </c>
      <c r="F3043" t="s">
        <v>9544</v>
      </c>
      <c r="G3043" t="s">
        <v>14127</v>
      </c>
      <c r="H3043">
        <v>101577</v>
      </c>
      <c r="I3043" t="str">
        <f>HYPERLINK("bbg://screens/bbls%20DD%20X1Q6L7FI48O2","BBLS DD X1Q6L7FI48O2")</f>
        <v>BBLS DD X1Q6L7FI48O2</v>
      </c>
    </row>
    <row r="3044" spans="1:9" x14ac:dyDescent="0.25">
      <c r="A3044" t="s">
        <v>14128</v>
      </c>
      <c r="B3044" t="s">
        <v>14123</v>
      </c>
      <c r="C3044" t="s">
        <v>1928</v>
      </c>
      <c r="E3044" t="s">
        <v>12153</v>
      </c>
      <c r="F3044" t="s">
        <v>14129</v>
      </c>
      <c r="G3044" t="s">
        <v>14130</v>
      </c>
      <c r="H3044">
        <v>233753</v>
      </c>
      <c r="I3044" t="str">
        <f>HYPERLINK("bbg://screens/bbls%20DD%20X1Q6LQS536O2","BBLS DD X1Q6LQS536O2")</f>
        <v>BBLS DD X1Q6LQS536O2</v>
      </c>
    </row>
    <row r="3045" spans="1:9" x14ac:dyDescent="0.25">
      <c r="A3045" t="s">
        <v>14131</v>
      </c>
      <c r="B3045" t="s">
        <v>14132</v>
      </c>
      <c r="C3045" t="s">
        <v>8937</v>
      </c>
      <c r="E3045" t="s">
        <v>14133</v>
      </c>
      <c r="F3045" t="s">
        <v>14134</v>
      </c>
      <c r="G3045" t="s">
        <v>14135</v>
      </c>
      <c r="H3045">
        <v>107328</v>
      </c>
      <c r="I3045" t="str">
        <f>HYPERLINK("bbg://screens/bbls%20DD%20X1Q6LQRJPL82","BBLS DD X1Q6LQRJPL82")</f>
        <v>BBLS DD X1Q6LQRJPL82</v>
      </c>
    </row>
    <row r="3046" spans="1:9" x14ac:dyDescent="0.25">
      <c r="A3046" t="s">
        <v>14136</v>
      </c>
      <c r="B3046" t="s">
        <v>14132</v>
      </c>
      <c r="C3046" t="s">
        <v>1508</v>
      </c>
      <c r="E3046" t="s">
        <v>14137</v>
      </c>
      <c r="F3046" t="s">
        <v>14138</v>
      </c>
      <c r="G3046" t="s">
        <v>14139</v>
      </c>
      <c r="H3046">
        <v>119705</v>
      </c>
      <c r="I3046" t="str">
        <f>HYPERLINK("bbg://screens/bbls%20DD%20X1Q6LQRLP9O2","BBLS DD X1Q6LQRLP9O2")</f>
        <v>BBLS DD X1Q6LQRLP9O2</v>
      </c>
    </row>
    <row r="3047" spans="1:9" x14ac:dyDescent="0.25">
      <c r="A3047" t="s">
        <v>14140</v>
      </c>
      <c r="B3047" t="s">
        <v>14141</v>
      </c>
      <c r="C3047" t="s">
        <v>4534</v>
      </c>
      <c r="E3047" t="s">
        <v>14142</v>
      </c>
      <c r="F3047" t="s">
        <v>14143</v>
      </c>
      <c r="G3047" t="s">
        <v>14144</v>
      </c>
      <c r="H3047">
        <v>313656</v>
      </c>
      <c r="I3047" t="str">
        <f>HYPERLINK("bbg://screens/bbls%20DD%20X1Q6L0FTFMO2","BBLS DD X1Q6L0FTFMO2")</f>
        <v>BBLS DD X1Q6L0FTFMO2</v>
      </c>
    </row>
    <row r="3048" spans="1:9" x14ac:dyDescent="0.25">
      <c r="A3048" t="s">
        <v>14145</v>
      </c>
      <c r="B3048" t="s">
        <v>14146</v>
      </c>
      <c r="C3048" t="s">
        <v>473</v>
      </c>
      <c r="D3048" t="s">
        <v>11686</v>
      </c>
      <c r="E3048" t="s">
        <v>14147</v>
      </c>
      <c r="F3048" t="s">
        <v>14148</v>
      </c>
      <c r="G3048" t="s">
        <v>14149</v>
      </c>
      <c r="H3048">
        <v>101253</v>
      </c>
      <c r="I3048" t="str">
        <f>HYPERLINK("bbg://screens/bbls%20DD%20X1Q6L1K920O2","BBLS DD X1Q6L1K920O2")</f>
        <v>BBLS DD X1Q6L1K920O2</v>
      </c>
    </row>
    <row r="3049" spans="1:9" x14ac:dyDescent="0.25">
      <c r="A3049" t="s">
        <v>14150</v>
      </c>
      <c r="B3049" t="s">
        <v>14151</v>
      </c>
      <c r="C3049" t="s">
        <v>7023</v>
      </c>
      <c r="D3049" t="s">
        <v>14152</v>
      </c>
      <c r="E3049" t="s">
        <v>3889</v>
      </c>
      <c r="F3049" t="s">
        <v>14153</v>
      </c>
      <c r="G3049" t="s">
        <v>14154</v>
      </c>
      <c r="H3049">
        <v>101619</v>
      </c>
      <c r="I3049" t="str">
        <f>HYPERLINK("bbg://screens/bbls%20DD%20X1Q6L1K92FO2","BBLS DD X1Q6L1K92FO2")</f>
        <v>BBLS DD X1Q6L1K92FO2</v>
      </c>
    </row>
    <row r="3050" spans="1:9" x14ac:dyDescent="0.25">
      <c r="A3050" t="s">
        <v>14155</v>
      </c>
      <c r="B3050" t="s">
        <v>14156</v>
      </c>
      <c r="C3050" t="s">
        <v>6224</v>
      </c>
      <c r="E3050" t="s">
        <v>14157</v>
      </c>
      <c r="F3050" t="s">
        <v>7514</v>
      </c>
      <c r="G3050" t="s">
        <v>14158</v>
      </c>
      <c r="H3050">
        <v>102201</v>
      </c>
      <c r="I3050" t="str">
        <f>HYPERLINK("bbg://screens/bbls%20DD%20X1Q6LRC7OA82","BBLS DD X1Q6LRC7OA82")</f>
        <v>BBLS DD X1Q6LRC7OA82</v>
      </c>
    </row>
    <row r="3051" spans="1:9" x14ac:dyDescent="0.25">
      <c r="A3051" t="s">
        <v>14159</v>
      </c>
      <c r="B3051" t="s">
        <v>14160</v>
      </c>
      <c r="C3051" t="s">
        <v>343</v>
      </c>
      <c r="E3051" t="s">
        <v>14161</v>
      </c>
      <c r="F3051" t="s">
        <v>11567</v>
      </c>
      <c r="G3051" t="s">
        <v>14162</v>
      </c>
      <c r="H3051">
        <v>217167</v>
      </c>
      <c r="I3051" t="str">
        <f>HYPERLINK("bbg://screens/bbls%20DD%20X1Q6LRC4BSO2","BBLS DD X1Q6LRC4BSO2")</f>
        <v>BBLS DD X1Q6LRC4BSO2</v>
      </c>
    </row>
    <row r="3052" spans="1:9" x14ac:dyDescent="0.25">
      <c r="A3052" t="s">
        <v>14163</v>
      </c>
      <c r="B3052" t="s">
        <v>14164</v>
      </c>
      <c r="C3052" t="s">
        <v>1401</v>
      </c>
      <c r="E3052" t="s">
        <v>14165</v>
      </c>
      <c r="F3052" t="s">
        <v>14166</v>
      </c>
      <c r="G3052" t="s">
        <v>14167</v>
      </c>
      <c r="H3052">
        <v>107883</v>
      </c>
      <c r="I3052" t="str">
        <f>HYPERLINK("bbg://screens/bbls%20DD%20X1Q6LRBS7N82","BBLS DD X1Q6LRBS7N82")</f>
        <v>BBLS DD X1Q6LRBS7N82</v>
      </c>
    </row>
    <row r="3053" spans="1:9" x14ac:dyDescent="0.25">
      <c r="A3053" t="s">
        <v>14168</v>
      </c>
      <c r="B3053" t="s">
        <v>14169</v>
      </c>
      <c r="C3053" t="s">
        <v>106</v>
      </c>
      <c r="D3053" t="s">
        <v>14170</v>
      </c>
      <c r="E3053" t="s">
        <v>2779</v>
      </c>
      <c r="F3053" t="s">
        <v>4230</v>
      </c>
      <c r="G3053" t="s">
        <v>14171</v>
      </c>
      <c r="H3053">
        <v>163231</v>
      </c>
      <c r="I3053" t="str">
        <f>HYPERLINK("bbg://screens/bbls%20DD%20X1Q6KO859HO2","BBLS DD X1Q6KO859HO2")</f>
        <v>BBLS DD X1Q6KO859HO2</v>
      </c>
    </row>
    <row r="3054" spans="1:9" x14ac:dyDescent="0.25">
      <c r="A3054" t="s">
        <v>14172</v>
      </c>
      <c r="B3054" t="s">
        <v>14169</v>
      </c>
      <c r="C3054" t="s">
        <v>14173</v>
      </c>
      <c r="E3054" t="s">
        <v>14174</v>
      </c>
      <c r="F3054" t="s">
        <v>14175</v>
      </c>
      <c r="G3054" t="s">
        <v>14176</v>
      </c>
      <c r="H3054">
        <v>102548</v>
      </c>
      <c r="I3054" t="str">
        <f>HYPERLINK("bbg://screens/bbls%20DD%20X1Q6LCS4IKO2","BBLS DD X1Q6LCS4IKO2")</f>
        <v>BBLS DD X1Q6LCS4IKO2</v>
      </c>
    </row>
    <row r="3055" spans="1:9" x14ac:dyDescent="0.25">
      <c r="A3055" t="s">
        <v>14177</v>
      </c>
      <c r="B3055" t="s">
        <v>14178</v>
      </c>
      <c r="C3055" t="s">
        <v>511</v>
      </c>
      <c r="E3055" t="s">
        <v>14179</v>
      </c>
      <c r="F3055" t="s">
        <v>14180</v>
      </c>
      <c r="G3055" t="s">
        <v>14181</v>
      </c>
      <c r="H3055">
        <v>103051</v>
      </c>
      <c r="I3055" t="str">
        <f>HYPERLINK("bbg://screens/bbls%20DD%20X1Q6LRB85F82","BBLS DD X1Q6LRB85F82")</f>
        <v>BBLS DD X1Q6LRB85F82</v>
      </c>
    </row>
    <row r="3056" spans="1:9" x14ac:dyDescent="0.25">
      <c r="A3056" t="s">
        <v>14182</v>
      </c>
      <c r="B3056" t="s">
        <v>14183</v>
      </c>
      <c r="C3056" t="s">
        <v>473</v>
      </c>
      <c r="D3056" t="s">
        <v>13251</v>
      </c>
      <c r="E3056" t="s">
        <v>14184</v>
      </c>
      <c r="F3056" t="s">
        <v>14185</v>
      </c>
      <c r="G3056" t="s">
        <v>14186</v>
      </c>
      <c r="H3056">
        <v>171757</v>
      </c>
      <c r="I3056" t="str">
        <f>HYPERLINK("bbg://screens/bbls%20DD%20X1Q6L1K9C8O2","BBLS DD X1Q6L1K9C8O2")</f>
        <v>BBLS DD X1Q6L1K9C8O2</v>
      </c>
    </row>
    <row r="3057" spans="1:9" x14ac:dyDescent="0.25">
      <c r="A3057" t="s">
        <v>14187</v>
      </c>
      <c r="B3057" t="s">
        <v>14188</v>
      </c>
      <c r="C3057" t="s">
        <v>1296</v>
      </c>
      <c r="E3057" t="s">
        <v>3237</v>
      </c>
      <c r="F3057" t="s">
        <v>14189</v>
      </c>
      <c r="G3057" t="s">
        <v>14190</v>
      </c>
      <c r="H3057">
        <v>305833</v>
      </c>
      <c r="I3057" t="str">
        <f>HYPERLINK("bbg://screens/bbls%20DD%20X1Q6LRAOO482","BBLS DD X1Q6LRAOO482")</f>
        <v>BBLS DD X1Q6LRAOO482</v>
      </c>
    </row>
    <row r="3058" spans="1:9" x14ac:dyDescent="0.25">
      <c r="A3058" t="s">
        <v>14191</v>
      </c>
      <c r="B3058" t="s">
        <v>14192</v>
      </c>
      <c r="C3058" t="s">
        <v>2003</v>
      </c>
      <c r="E3058" t="s">
        <v>14193</v>
      </c>
      <c r="F3058" t="s">
        <v>14194</v>
      </c>
      <c r="G3058" t="s">
        <v>14195</v>
      </c>
      <c r="H3058">
        <v>105039</v>
      </c>
      <c r="I3058" t="str">
        <f>HYPERLINK("bbg://screens/bbls%20DD%20X1Q6KKKFH402","BBLS DD X1Q6KKKFH402")</f>
        <v>BBLS DD X1Q6KKKFH402</v>
      </c>
    </row>
    <row r="3059" spans="1:9" x14ac:dyDescent="0.25">
      <c r="A3059" t="s">
        <v>14196</v>
      </c>
      <c r="B3059" t="s">
        <v>14192</v>
      </c>
      <c r="C3059" t="s">
        <v>473</v>
      </c>
      <c r="D3059" t="s">
        <v>13240</v>
      </c>
      <c r="E3059" t="s">
        <v>5395</v>
      </c>
      <c r="F3059" t="s">
        <v>2305</v>
      </c>
      <c r="G3059" t="s">
        <v>14197</v>
      </c>
      <c r="H3059">
        <v>302710</v>
      </c>
      <c r="I3059" t="str">
        <f>HYPERLINK("bbg://screens/bbls%20DD%20X1Q6L1K921O2","BBLS DD X1Q6L1K921O2")</f>
        <v>BBLS DD X1Q6L1K921O2</v>
      </c>
    </row>
    <row r="3060" spans="1:9" x14ac:dyDescent="0.25">
      <c r="A3060" t="s">
        <v>14198</v>
      </c>
      <c r="B3060" t="s">
        <v>14199</v>
      </c>
      <c r="C3060" t="s">
        <v>3997</v>
      </c>
      <c r="E3060" t="s">
        <v>14200</v>
      </c>
      <c r="F3060" t="s">
        <v>14201</v>
      </c>
      <c r="G3060" t="s">
        <v>14202</v>
      </c>
      <c r="H3060">
        <v>386693</v>
      </c>
      <c r="I3060" t="str">
        <f>HYPERLINK("bbg://screens/bbls%20DD%20X1Q6LCHGSCO2","BBLS DD X1Q6LCHGSCO2")</f>
        <v>BBLS DD X1Q6LCHGSCO2</v>
      </c>
    </row>
    <row r="3061" spans="1:9" x14ac:dyDescent="0.25">
      <c r="A3061" t="s">
        <v>14203</v>
      </c>
      <c r="B3061" t="s">
        <v>14199</v>
      </c>
      <c r="C3061" t="s">
        <v>2285</v>
      </c>
      <c r="G3061" t="s">
        <v>14204</v>
      </c>
      <c r="H3061">
        <v>101439</v>
      </c>
      <c r="I3061" t="str">
        <f>HYPERLINK("bbg://screens/bbls%20DD%20X1Q6L4BJD0O2","BBLS DD X1Q6L4BJD0O2")</f>
        <v>BBLS DD X1Q6L4BJD0O2</v>
      </c>
    </row>
    <row r="3062" spans="1:9" x14ac:dyDescent="0.25">
      <c r="A3062" t="s">
        <v>14205</v>
      </c>
      <c r="B3062" t="s">
        <v>14206</v>
      </c>
      <c r="C3062" t="s">
        <v>3379</v>
      </c>
      <c r="D3062" t="s">
        <v>14207</v>
      </c>
      <c r="E3062" t="s">
        <v>14208</v>
      </c>
      <c r="F3062" t="s">
        <v>2345</v>
      </c>
      <c r="G3062" t="s">
        <v>14209</v>
      </c>
      <c r="H3062">
        <v>100840</v>
      </c>
      <c r="I3062" t="str">
        <f>HYPERLINK("bbg://screens/bbls%20DD%20X1Q6LRA0RHO2","BBLS DD X1Q6LRA0RHO2")</f>
        <v>BBLS DD X1Q6LRA0RHO2</v>
      </c>
    </row>
    <row r="3063" spans="1:9" x14ac:dyDescent="0.25">
      <c r="A3063" t="s">
        <v>14210</v>
      </c>
      <c r="B3063" t="s">
        <v>14211</v>
      </c>
      <c r="C3063" t="s">
        <v>14212</v>
      </c>
      <c r="E3063" t="s">
        <v>14213</v>
      </c>
      <c r="F3063" t="s">
        <v>14214</v>
      </c>
      <c r="G3063" t="s">
        <v>14215</v>
      </c>
      <c r="H3063">
        <v>313926</v>
      </c>
      <c r="I3063" t="str">
        <f>HYPERLINK("bbg://screens/bbls%20DD%20X1Q6L1K97MO2","BBLS DD X1Q6L1K97MO2")</f>
        <v>BBLS DD X1Q6L1K97MO2</v>
      </c>
    </row>
    <row r="3064" spans="1:9" x14ac:dyDescent="0.25">
      <c r="A3064" t="s">
        <v>14216</v>
      </c>
      <c r="B3064" t="s">
        <v>14211</v>
      </c>
      <c r="C3064" t="s">
        <v>3742</v>
      </c>
      <c r="E3064" t="s">
        <v>14217</v>
      </c>
      <c r="F3064" t="s">
        <v>14218</v>
      </c>
      <c r="G3064" t="s">
        <v>14219</v>
      </c>
      <c r="H3064">
        <v>310444</v>
      </c>
      <c r="I3064" t="str">
        <f>HYPERLINK("bbg://screens/bbls%20DD%20X1Q6LR9BJ882","BBLS DD X1Q6LR9BJ882")</f>
        <v>BBLS DD X1Q6LR9BJ882</v>
      </c>
    </row>
    <row r="3065" spans="1:9" x14ac:dyDescent="0.25">
      <c r="A3065" t="s">
        <v>14220</v>
      </c>
      <c r="B3065" t="s">
        <v>14221</v>
      </c>
      <c r="C3065" t="s">
        <v>2294</v>
      </c>
      <c r="D3065" t="s">
        <v>14222</v>
      </c>
      <c r="E3065" t="s">
        <v>2779</v>
      </c>
      <c r="F3065" t="s">
        <v>5269</v>
      </c>
      <c r="G3065" t="s">
        <v>14223</v>
      </c>
      <c r="H3065">
        <v>171384</v>
      </c>
      <c r="I3065" t="str">
        <f>HYPERLINK("bbg://screens/bbls%20DD%20X1Q6L1K8UJ82","BBLS DD X1Q6L1K8UJ82")</f>
        <v>BBLS DD X1Q6L1K8UJ82</v>
      </c>
    </row>
    <row r="3066" spans="1:9" x14ac:dyDescent="0.25">
      <c r="A3066" t="s">
        <v>14224</v>
      </c>
      <c r="B3066" t="s">
        <v>14225</v>
      </c>
      <c r="C3066" t="s">
        <v>515</v>
      </c>
      <c r="E3066" t="s">
        <v>14226</v>
      </c>
      <c r="F3066" t="s">
        <v>13329</v>
      </c>
      <c r="G3066" t="s">
        <v>14227</v>
      </c>
      <c r="H3066">
        <v>101936</v>
      </c>
      <c r="I3066" t="str">
        <f>HYPERLINK("bbg://screens/bbls%20DD%20X1Q6LR8OJC82","BBLS DD X1Q6LR8OJC82")</f>
        <v>BBLS DD X1Q6LR8OJC82</v>
      </c>
    </row>
    <row r="3067" spans="1:9" x14ac:dyDescent="0.25">
      <c r="A3067" t="s">
        <v>14228</v>
      </c>
      <c r="B3067" t="s">
        <v>14225</v>
      </c>
      <c r="C3067" t="s">
        <v>177</v>
      </c>
      <c r="E3067" t="s">
        <v>14229</v>
      </c>
      <c r="F3067" t="s">
        <v>14230</v>
      </c>
      <c r="G3067" t="s">
        <v>14231</v>
      </c>
      <c r="H3067">
        <v>154780</v>
      </c>
      <c r="I3067" t="str">
        <f>HYPERLINK("bbg://screens/bbls%20DD%20X1Q6LR8ONS82","BBLS DD X1Q6LR8ONS82")</f>
        <v>BBLS DD X1Q6LR8ONS82</v>
      </c>
    </row>
    <row r="3068" spans="1:9" x14ac:dyDescent="0.25">
      <c r="A3068" t="s">
        <v>14232</v>
      </c>
      <c r="B3068" t="s">
        <v>14225</v>
      </c>
      <c r="C3068" t="s">
        <v>4264</v>
      </c>
      <c r="E3068" t="s">
        <v>14233</v>
      </c>
      <c r="F3068" t="s">
        <v>14234</v>
      </c>
      <c r="G3068" t="s">
        <v>14235</v>
      </c>
      <c r="H3068">
        <v>102363</v>
      </c>
      <c r="I3068" t="str">
        <f>HYPERLINK("bbg://screens/bbls%20DD%20X1Q6L1K014O2","BBLS DD X1Q6L1K014O2")</f>
        <v>BBLS DD X1Q6L1K014O2</v>
      </c>
    </row>
    <row r="3069" spans="1:9" x14ac:dyDescent="0.25">
      <c r="A3069" t="s">
        <v>14236</v>
      </c>
      <c r="B3069" t="s">
        <v>14237</v>
      </c>
      <c r="C3069" t="s">
        <v>164</v>
      </c>
      <c r="E3069" t="s">
        <v>14238</v>
      </c>
      <c r="F3069" t="s">
        <v>14239</v>
      </c>
      <c r="G3069" t="s">
        <v>14240</v>
      </c>
      <c r="H3069">
        <v>823532</v>
      </c>
      <c r="I3069" t="str">
        <f>HYPERLINK("bbg://screens/bbls%20DD%20X1Q6KN095UO2","BBLS DD X1Q6KN095UO2")</f>
        <v>BBLS DD X1Q6KN095UO2</v>
      </c>
    </row>
    <row r="3070" spans="1:9" x14ac:dyDescent="0.25">
      <c r="A3070" t="s">
        <v>14241</v>
      </c>
      <c r="B3070" t="s">
        <v>14237</v>
      </c>
      <c r="C3070" t="s">
        <v>2294</v>
      </c>
      <c r="E3070" t="s">
        <v>14242</v>
      </c>
      <c r="F3070" t="s">
        <v>14243</v>
      </c>
      <c r="G3070" t="s">
        <v>14244</v>
      </c>
      <c r="H3070">
        <v>154429</v>
      </c>
      <c r="I3070" t="str">
        <f>HYPERLINK("bbg://screens/bbls%20DD%20X1Q6L1K8UI82","BBLS DD X1Q6L1K8UI82")</f>
        <v>BBLS DD X1Q6L1K8UI82</v>
      </c>
    </row>
    <row r="3071" spans="1:9" x14ac:dyDescent="0.25">
      <c r="A3071" t="s">
        <v>14245</v>
      </c>
      <c r="B3071" t="s">
        <v>14246</v>
      </c>
      <c r="C3071" t="s">
        <v>14247</v>
      </c>
      <c r="E3071" t="s">
        <v>14248</v>
      </c>
      <c r="F3071" t="s">
        <v>14249</v>
      </c>
      <c r="G3071" t="s">
        <v>14250</v>
      </c>
      <c r="H3071">
        <v>103872</v>
      </c>
      <c r="I3071" t="str">
        <f>HYPERLINK("bbg://screens/bbls%20DD%20X1Q6KOM83782","BBLS DD X1Q6KOM83782")</f>
        <v>BBLS DD X1Q6KOM83782</v>
      </c>
    </row>
    <row r="3072" spans="1:9" x14ac:dyDescent="0.25">
      <c r="A3072" t="s">
        <v>14251</v>
      </c>
      <c r="B3072" t="s">
        <v>14252</v>
      </c>
      <c r="C3072" t="s">
        <v>12652</v>
      </c>
      <c r="E3072" t="s">
        <v>855</v>
      </c>
      <c r="F3072" t="s">
        <v>855</v>
      </c>
      <c r="G3072" t="s">
        <v>14253</v>
      </c>
      <c r="H3072">
        <v>1087322</v>
      </c>
      <c r="I3072" t="str">
        <f>HYPERLINK("bbg://screens/bbls%20DD%20X1Q6KMJ1A1O2","BBLS DD X1Q6KMJ1A1O2")</f>
        <v>BBLS DD X1Q6KMJ1A1O2</v>
      </c>
    </row>
    <row r="3073" spans="1:9" x14ac:dyDescent="0.25">
      <c r="A3073" t="s">
        <v>14254</v>
      </c>
      <c r="B3073" t="s">
        <v>14255</v>
      </c>
      <c r="C3073" t="s">
        <v>864</v>
      </c>
      <c r="D3073" t="s">
        <v>13068</v>
      </c>
      <c r="E3073" t="s">
        <v>14256</v>
      </c>
      <c r="F3073" t="s">
        <v>14257</v>
      </c>
      <c r="G3073" t="s">
        <v>14258</v>
      </c>
      <c r="H3073">
        <v>225635</v>
      </c>
      <c r="I3073" t="str">
        <f>HYPERLINK("bbg://screens/bbls%20DD%20X1Q6KMR6PN82","BBLS DD X1Q6KMR6PN82")</f>
        <v>BBLS DD X1Q6KMR6PN82</v>
      </c>
    </row>
    <row r="3074" spans="1:9" x14ac:dyDescent="0.25">
      <c r="A3074" t="s">
        <v>14259</v>
      </c>
      <c r="B3074" t="s">
        <v>14255</v>
      </c>
      <c r="C3074" t="s">
        <v>14212</v>
      </c>
      <c r="E3074" t="s">
        <v>14260</v>
      </c>
      <c r="F3074" t="s">
        <v>14261</v>
      </c>
      <c r="G3074" t="s">
        <v>14262</v>
      </c>
      <c r="H3074">
        <v>194620</v>
      </c>
      <c r="I3074" t="str">
        <f>HYPERLINK("bbg://screens/bbls%20DD%20X1Q6LQQCFAO2","BBLS DD X1Q6LQQCFAO2")</f>
        <v>BBLS DD X1Q6LQQCFAO2</v>
      </c>
    </row>
    <row r="3075" spans="1:9" x14ac:dyDescent="0.25">
      <c r="A3075" t="s">
        <v>14263</v>
      </c>
      <c r="B3075" t="s">
        <v>14255</v>
      </c>
      <c r="C3075" t="s">
        <v>2294</v>
      </c>
      <c r="E3075" t="s">
        <v>14264</v>
      </c>
      <c r="F3075" t="s">
        <v>14265</v>
      </c>
      <c r="G3075" t="s">
        <v>14266</v>
      </c>
      <c r="H3075">
        <v>319640</v>
      </c>
      <c r="I3075" t="str">
        <f>HYPERLINK("bbg://screens/bbls%20DD%20X1Q6KSBGCCO2","BBLS DD X1Q6KSBGCCO2")</f>
        <v>BBLS DD X1Q6KSBGCCO2</v>
      </c>
    </row>
    <row r="3076" spans="1:9" x14ac:dyDescent="0.25">
      <c r="A3076" t="s">
        <v>14267</v>
      </c>
      <c r="B3076" t="s">
        <v>14268</v>
      </c>
      <c r="C3076" t="s">
        <v>473</v>
      </c>
      <c r="D3076" t="s">
        <v>6390</v>
      </c>
      <c r="E3076" t="s">
        <v>14269</v>
      </c>
      <c r="F3076" t="s">
        <v>14270</v>
      </c>
      <c r="G3076" t="s">
        <v>14271</v>
      </c>
      <c r="H3076">
        <v>106571</v>
      </c>
      <c r="I3076" t="str">
        <f>HYPERLINK("bbg://screens/bbls%20DD%20X1Q6L1K8UO82","BBLS DD X1Q6L1K8UO82")</f>
        <v>BBLS DD X1Q6L1K8UO82</v>
      </c>
    </row>
    <row r="3077" spans="1:9" x14ac:dyDescent="0.25">
      <c r="A3077" t="s">
        <v>14272</v>
      </c>
      <c r="B3077" t="s">
        <v>14268</v>
      </c>
      <c r="C3077" t="s">
        <v>473</v>
      </c>
      <c r="E3077" t="s">
        <v>4928</v>
      </c>
      <c r="F3077" t="s">
        <v>14273</v>
      </c>
      <c r="G3077" t="s">
        <v>14274</v>
      </c>
      <c r="H3077">
        <v>103728</v>
      </c>
      <c r="I3077" t="str">
        <f>HYPERLINK("bbg://screens/bbls%20DD%20X1Q6LQQ4RRO2","BBLS DD X1Q6LQQ4RRO2")</f>
        <v>BBLS DD X1Q6LQQ4RRO2</v>
      </c>
    </row>
    <row r="3078" spans="1:9" x14ac:dyDescent="0.25">
      <c r="A3078" t="s">
        <v>14275</v>
      </c>
      <c r="B3078" t="s">
        <v>14276</v>
      </c>
      <c r="C3078" t="s">
        <v>335</v>
      </c>
      <c r="E3078" t="s">
        <v>14277</v>
      </c>
      <c r="F3078" t="s">
        <v>14278</v>
      </c>
      <c r="G3078" t="s">
        <v>14279</v>
      </c>
      <c r="H3078">
        <v>171738</v>
      </c>
      <c r="I3078" t="str">
        <f>HYPERLINK("bbg://screens/bbls%20DD%20X1Q6L3UDK182","BBLS DD X1Q6L3UDK182")</f>
        <v>BBLS DD X1Q6L3UDK182</v>
      </c>
    </row>
    <row r="3079" spans="1:9" x14ac:dyDescent="0.25">
      <c r="A3079" t="s">
        <v>14280</v>
      </c>
      <c r="B3079" t="s">
        <v>14281</v>
      </c>
      <c r="C3079" t="s">
        <v>221</v>
      </c>
      <c r="E3079" t="s">
        <v>14282</v>
      </c>
      <c r="F3079" t="s">
        <v>14283</v>
      </c>
      <c r="G3079" t="s">
        <v>14284</v>
      </c>
      <c r="H3079">
        <v>179990</v>
      </c>
      <c r="I3079" t="str">
        <f>HYPERLINK("bbg://screens/bbls%20DD%20X1Q6L1K8UEO2","BBLS DD X1Q6L1K8UEO2")</f>
        <v>BBLS DD X1Q6L1K8UEO2</v>
      </c>
    </row>
    <row r="3080" spans="1:9" x14ac:dyDescent="0.25">
      <c r="A3080" t="s">
        <v>14285</v>
      </c>
      <c r="B3080" t="s">
        <v>14286</v>
      </c>
      <c r="C3080" t="s">
        <v>1301</v>
      </c>
      <c r="D3080" t="s">
        <v>14287</v>
      </c>
      <c r="E3080" t="s">
        <v>14288</v>
      </c>
      <c r="F3080" t="s">
        <v>14289</v>
      </c>
      <c r="G3080" t="s">
        <v>14290</v>
      </c>
      <c r="H3080">
        <v>967169</v>
      </c>
      <c r="I3080" t="str">
        <f>HYPERLINK("bbg://screens/bbls%20DD%20X1Q6L0IRVUO2","BBLS DD X1Q6L0IRVUO2")</f>
        <v>BBLS DD X1Q6L0IRVUO2</v>
      </c>
    </row>
    <row r="3081" spans="1:9" x14ac:dyDescent="0.25">
      <c r="A3081" t="s">
        <v>14291</v>
      </c>
      <c r="B3081" t="s">
        <v>14292</v>
      </c>
      <c r="C3081" t="s">
        <v>6224</v>
      </c>
      <c r="E3081" t="s">
        <v>14293</v>
      </c>
      <c r="F3081" t="s">
        <v>14294</v>
      </c>
      <c r="G3081" t="s">
        <v>14295</v>
      </c>
      <c r="H3081">
        <v>119956</v>
      </c>
      <c r="I3081" t="str">
        <f>HYPERLINK("bbg://screens/bbls%20DD%20X1Q6LQOR7R82","BBLS DD X1Q6LQOR7R82")</f>
        <v>BBLS DD X1Q6LQOR7R82</v>
      </c>
    </row>
    <row r="3082" spans="1:9" x14ac:dyDescent="0.25">
      <c r="A3082" t="s">
        <v>14296</v>
      </c>
      <c r="B3082" t="s">
        <v>14292</v>
      </c>
      <c r="C3082" t="s">
        <v>1459</v>
      </c>
      <c r="E3082" t="s">
        <v>14297</v>
      </c>
      <c r="F3082" t="s">
        <v>14298</v>
      </c>
      <c r="G3082" t="s">
        <v>14299</v>
      </c>
      <c r="H3082">
        <v>136973</v>
      </c>
      <c r="I3082" t="str">
        <f>HYPERLINK("bbg://screens/bbls%20DD%20X1Q6LQOQCK82","BBLS DD X1Q6LQOQCK82")</f>
        <v>BBLS DD X1Q6LQOQCK82</v>
      </c>
    </row>
    <row r="3083" spans="1:9" x14ac:dyDescent="0.25">
      <c r="A3083" t="s">
        <v>14300</v>
      </c>
      <c r="B3083" t="s">
        <v>14292</v>
      </c>
      <c r="C3083" t="s">
        <v>161</v>
      </c>
      <c r="E3083" t="s">
        <v>14301</v>
      </c>
      <c r="F3083" t="s">
        <v>14302</v>
      </c>
      <c r="G3083" t="s">
        <v>14303</v>
      </c>
      <c r="H3083">
        <v>202245</v>
      </c>
      <c r="I3083" t="str">
        <f>HYPERLINK("bbg://screens/bbls%20DD%20X1Q6L1K9C6O2","BBLS DD X1Q6L1K9C6O2")</f>
        <v>BBLS DD X1Q6L1K9C6O2</v>
      </c>
    </row>
    <row r="3084" spans="1:9" x14ac:dyDescent="0.25">
      <c r="A3084" t="s">
        <v>14304</v>
      </c>
      <c r="B3084" t="s">
        <v>14305</v>
      </c>
      <c r="C3084" t="s">
        <v>709</v>
      </c>
      <c r="E3084" t="s">
        <v>14306</v>
      </c>
      <c r="F3084" t="s">
        <v>7279</v>
      </c>
      <c r="G3084" t="s">
        <v>14307</v>
      </c>
      <c r="H3084">
        <v>100214</v>
      </c>
      <c r="I3084" t="str">
        <f>HYPERLINK("bbg://screens/bbls%20DD%20X1Q6KNNTIQ82","BBLS DD X1Q6KNNTIQ82")</f>
        <v>BBLS DD X1Q6KNNTIQ82</v>
      </c>
    </row>
    <row r="3085" spans="1:9" x14ac:dyDescent="0.25">
      <c r="A3085" t="s">
        <v>14308</v>
      </c>
      <c r="B3085" t="s">
        <v>14309</v>
      </c>
      <c r="C3085" t="s">
        <v>14310</v>
      </c>
      <c r="D3085" t="s">
        <v>14311</v>
      </c>
      <c r="E3085" t="s">
        <v>14312</v>
      </c>
      <c r="F3085" t="s">
        <v>14313</v>
      </c>
      <c r="G3085" t="s">
        <v>14314</v>
      </c>
      <c r="H3085">
        <v>1175204</v>
      </c>
      <c r="I3085" t="str">
        <f>HYPERLINK("bbg://screens/bbls%20DD%20X1Q6LQOM4T82","BBLS DD X1Q6LQOM4T82")</f>
        <v>BBLS DD X1Q6LQOM4T82</v>
      </c>
    </row>
    <row r="3086" spans="1:9" x14ac:dyDescent="0.25">
      <c r="A3086" t="s">
        <v>14315</v>
      </c>
      <c r="B3086" t="s">
        <v>14309</v>
      </c>
      <c r="C3086" t="s">
        <v>14316</v>
      </c>
      <c r="D3086" t="s">
        <v>5941</v>
      </c>
      <c r="E3086" t="s">
        <v>14317</v>
      </c>
      <c r="F3086" t="s">
        <v>120</v>
      </c>
      <c r="G3086" t="s">
        <v>14318</v>
      </c>
      <c r="H3086">
        <v>313746</v>
      </c>
      <c r="I3086" t="str">
        <f>HYPERLINK("bbg://screens/bbls%20DD%20X1Q6KKLI9082","BBLS DD X1Q6KKLI9082")</f>
        <v>BBLS DD X1Q6KKLI9082</v>
      </c>
    </row>
    <row r="3087" spans="1:9" x14ac:dyDescent="0.25">
      <c r="A3087" t="s">
        <v>14319</v>
      </c>
      <c r="B3087" t="s">
        <v>14309</v>
      </c>
      <c r="C3087" t="s">
        <v>1706</v>
      </c>
      <c r="D3087" t="s">
        <v>14320</v>
      </c>
      <c r="E3087" t="s">
        <v>1553</v>
      </c>
      <c r="F3087" t="s">
        <v>11890</v>
      </c>
      <c r="G3087" t="s">
        <v>14321</v>
      </c>
      <c r="H3087">
        <v>836357</v>
      </c>
      <c r="I3087" t="str">
        <f>HYPERLINK("bbg://screens/bbls%20DD%20X1Q6KKKLI282","BBLS DD X1Q6KKKLI282")</f>
        <v>BBLS DD X1Q6KKKLI282</v>
      </c>
    </row>
    <row r="3088" spans="1:9" x14ac:dyDescent="0.25">
      <c r="A3088" t="s">
        <v>14322</v>
      </c>
      <c r="B3088" t="s">
        <v>14323</v>
      </c>
      <c r="C3088" t="s">
        <v>6524</v>
      </c>
      <c r="E3088" t="s">
        <v>14324</v>
      </c>
      <c r="F3088" t="s">
        <v>14325</v>
      </c>
      <c r="G3088" t="s">
        <v>14326</v>
      </c>
      <c r="H3088">
        <v>103552</v>
      </c>
      <c r="I3088" t="str">
        <f>HYPERLINK("bbg://screens/bbls%20DD%20X1Q6LQOHG1O2","BBLS DD X1Q6LQOHG1O2")</f>
        <v>BBLS DD X1Q6LQOHG1O2</v>
      </c>
    </row>
    <row r="3089" spans="1:9" x14ac:dyDescent="0.25">
      <c r="A3089" t="s">
        <v>14327</v>
      </c>
      <c r="B3089" t="s">
        <v>14323</v>
      </c>
      <c r="C3089" t="s">
        <v>1062</v>
      </c>
      <c r="E3089" t="s">
        <v>7153</v>
      </c>
      <c r="F3089" t="s">
        <v>14328</v>
      </c>
      <c r="G3089" t="s">
        <v>14329</v>
      </c>
      <c r="H3089">
        <v>105869</v>
      </c>
      <c r="I3089" t="str">
        <f>HYPERLINK("bbg://screens/bbls%20DD%20X1Q6LQOH7FO2","BBLS DD X1Q6LQOH7FO2")</f>
        <v>BBLS DD X1Q6LQOH7FO2</v>
      </c>
    </row>
    <row r="3090" spans="1:9" x14ac:dyDescent="0.25">
      <c r="A3090" t="s">
        <v>14330</v>
      </c>
      <c r="B3090" t="s">
        <v>14331</v>
      </c>
      <c r="C3090" t="s">
        <v>1416</v>
      </c>
      <c r="E3090" t="s">
        <v>14332</v>
      </c>
      <c r="F3090" t="s">
        <v>14333</v>
      </c>
      <c r="G3090" t="s">
        <v>14334</v>
      </c>
      <c r="H3090">
        <v>106621</v>
      </c>
      <c r="I3090" t="str">
        <f>HYPERLINK("bbg://screens/bbls%20DD%20X1Q6LR8MF1O2","BBLS DD X1Q6LR8MF1O2")</f>
        <v>BBLS DD X1Q6LR8MF1O2</v>
      </c>
    </row>
    <row r="3091" spans="1:9" x14ac:dyDescent="0.25">
      <c r="A3091" t="s">
        <v>14335</v>
      </c>
      <c r="B3091" t="s">
        <v>14336</v>
      </c>
      <c r="C3091" t="s">
        <v>6987</v>
      </c>
      <c r="E3091" t="s">
        <v>14337</v>
      </c>
      <c r="F3091" t="s">
        <v>14338</v>
      </c>
      <c r="G3091" t="s">
        <v>14339</v>
      </c>
      <c r="H3091">
        <v>171844</v>
      </c>
      <c r="I3091" t="str">
        <f>HYPERLINK("bbg://screens/bbls%20DD%20X1Q6KKM98682","BBLS DD X1Q6KKM98682")</f>
        <v>BBLS DD X1Q6KKM98682</v>
      </c>
    </row>
    <row r="3092" spans="1:9" x14ac:dyDescent="0.25">
      <c r="A3092" t="s">
        <v>14340</v>
      </c>
      <c r="B3092" t="s">
        <v>14341</v>
      </c>
      <c r="C3092" t="s">
        <v>8386</v>
      </c>
      <c r="E3092" t="s">
        <v>14342</v>
      </c>
      <c r="F3092" t="s">
        <v>14343</v>
      </c>
      <c r="G3092" t="s">
        <v>14344</v>
      </c>
      <c r="H3092">
        <v>170271</v>
      </c>
      <c r="I3092" t="str">
        <f>HYPERLINK("bbg://screens/bbls%20DD%20X1Q6KNCMUOO2","BBLS DD X1Q6KNCMUOO2")</f>
        <v>BBLS DD X1Q6KNCMUOO2</v>
      </c>
    </row>
    <row r="3093" spans="1:9" x14ac:dyDescent="0.25">
      <c r="A3093" t="s">
        <v>14345</v>
      </c>
      <c r="B3093" t="s">
        <v>14346</v>
      </c>
      <c r="C3093" t="s">
        <v>18</v>
      </c>
      <c r="E3093" t="s">
        <v>14347</v>
      </c>
      <c r="F3093" t="s">
        <v>4489</v>
      </c>
      <c r="G3093" t="s">
        <v>14348</v>
      </c>
      <c r="H3093">
        <v>156874</v>
      </c>
      <c r="I3093" t="str">
        <f>HYPERLINK("bbg://screens/bbls%20DD%20X1Q6L1K8UN82","BBLS DD X1Q6L1K8UN82")</f>
        <v>BBLS DD X1Q6L1K8UN82</v>
      </c>
    </row>
    <row r="3094" spans="1:9" x14ac:dyDescent="0.25">
      <c r="A3094" t="s">
        <v>14349</v>
      </c>
      <c r="B3094" t="s">
        <v>14350</v>
      </c>
      <c r="C3094" t="s">
        <v>132</v>
      </c>
      <c r="E3094" t="s">
        <v>14351</v>
      </c>
      <c r="F3094" t="s">
        <v>14352</v>
      </c>
      <c r="G3094" t="s">
        <v>14353</v>
      </c>
      <c r="H3094">
        <v>305448</v>
      </c>
      <c r="I3094" t="str">
        <f>HYPERLINK("bbg://screens/bbls%20DD%20X1Q6L1K90GO2","BBLS DD X1Q6L1K90GO2")</f>
        <v>BBLS DD X1Q6L1K90GO2</v>
      </c>
    </row>
    <row r="3095" spans="1:9" x14ac:dyDescent="0.25">
      <c r="A3095" t="s">
        <v>14354</v>
      </c>
      <c r="B3095" t="s">
        <v>14355</v>
      </c>
      <c r="C3095" t="s">
        <v>2294</v>
      </c>
      <c r="D3095" t="s">
        <v>14356</v>
      </c>
      <c r="E3095" t="s">
        <v>238</v>
      </c>
      <c r="F3095" t="s">
        <v>14357</v>
      </c>
      <c r="G3095" t="s">
        <v>14358</v>
      </c>
      <c r="H3095">
        <v>214421</v>
      </c>
      <c r="I3095" t="str">
        <f>HYPERLINK("bbg://screens/bbls%20DD%20X1Q6L1K92182","BBLS DD X1Q6L1K92182")</f>
        <v>BBLS DD X1Q6L1K92182</v>
      </c>
    </row>
    <row r="3096" spans="1:9" x14ac:dyDescent="0.25">
      <c r="A3096" t="s">
        <v>14359</v>
      </c>
      <c r="B3096" t="s">
        <v>14360</v>
      </c>
      <c r="C3096" t="s">
        <v>2783</v>
      </c>
      <c r="E3096" t="s">
        <v>14361</v>
      </c>
      <c r="F3096" t="s">
        <v>14362</v>
      </c>
      <c r="G3096" t="s">
        <v>14363</v>
      </c>
      <c r="H3096">
        <v>386601</v>
      </c>
      <c r="I3096" t="str">
        <f>HYPERLINK("bbg://screens/bbls%20DD%20X1Q6KMR8VNO2","BBLS DD X1Q6KMR8VNO2")</f>
        <v>BBLS DD X1Q6KMR8VNO2</v>
      </c>
    </row>
    <row r="3097" spans="1:9" x14ac:dyDescent="0.25">
      <c r="A3097" t="s">
        <v>14364</v>
      </c>
      <c r="B3097" t="s">
        <v>14360</v>
      </c>
      <c r="C3097" t="s">
        <v>102</v>
      </c>
      <c r="D3097" t="s">
        <v>14001</v>
      </c>
      <c r="E3097" t="s">
        <v>14365</v>
      </c>
      <c r="F3097" t="s">
        <v>14366</v>
      </c>
      <c r="G3097" t="s">
        <v>14367</v>
      </c>
      <c r="H3097">
        <v>100656</v>
      </c>
      <c r="I3097" t="str">
        <f>HYPERLINK("bbg://screens/bbls%20DD%20X1Q6L1K8UL82","BBLS DD X1Q6L1K8UL82")</f>
        <v>BBLS DD X1Q6L1K8UL82</v>
      </c>
    </row>
    <row r="3098" spans="1:9" x14ac:dyDescent="0.25">
      <c r="A3098" t="s">
        <v>14368</v>
      </c>
      <c r="B3098" t="s">
        <v>14369</v>
      </c>
      <c r="C3098" t="s">
        <v>1940</v>
      </c>
      <c r="D3098" t="s">
        <v>13750</v>
      </c>
      <c r="E3098" t="s">
        <v>14370</v>
      </c>
      <c r="F3098" t="s">
        <v>526</v>
      </c>
      <c r="G3098" t="s">
        <v>14371</v>
      </c>
      <c r="H3098">
        <v>156676</v>
      </c>
      <c r="I3098" t="str">
        <f>HYPERLINK("bbg://screens/bbls%20DD%20X1Q6L1K8UM82","BBLS DD X1Q6L1K8UM82")</f>
        <v>BBLS DD X1Q6L1K8UM82</v>
      </c>
    </row>
    <row r="3099" spans="1:9" x14ac:dyDescent="0.25">
      <c r="A3099" t="s">
        <v>14372</v>
      </c>
      <c r="B3099" t="s">
        <v>14373</v>
      </c>
      <c r="C3099" t="s">
        <v>430</v>
      </c>
      <c r="E3099" t="s">
        <v>5735</v>
      </c>
      <c r="F3099" t="s">
        <v>14374</v>
      </c>
      <c r="G3099" t="s">
        <v>14375</v>
      </c>
      <c r="H3099">
        <v>179722</v>
      </c>
      <c r="I3099" t="str">
        <f>HYPERLINK("bbg://screens/bbls%20DD%20X1Q6LR5JLBO2","BBLS DD X1Q6LR5JLBO2")</f>
        <v>BBLS DD X1Q6LR5JLBO2</v>
      </c>
    </row>
    <row r="3100" spans="1:9" x14ac:dyDescent="0.25">
      <c r="A3100" t="s">
        <v>14376</v>
      </c>
      <c r="B3100" t="s">
        <v>14377</v>
      </c>
      <c r="C3100" t="s">
        <v>343</v>
      </c>
      <c r="E3100" t="s">
        <v>14378</v>
      </c>
      <c r="F3100" t="s">
        <v>14379</v>
      </c>
      <c r="G3100" t="s">
        <v>14380</v>
      </c>
      <c r="H3100">
        <v>883443</v>
      </c>
      <c r="I3100" t="str">
        <f>HYPERLINK("bbg://screens/bbls%20DD%20X1Q6L9BKC682","BBLS DD X1Q6L9BKC682")</f>
        <v>BBLS DD X1Q6L9BKC682</v>
      </c>
    </row>
    <row r="3101" spans="1:9" x14ac:dyDescent="0.25">
      <c r="A3101" t="s">
        <v>14381</v>
      </c>
      <c r="B3101" t="s">
        <v>14382</v>
      </c>
      <c r="C3101" t="s">
        <v>654</v>
      </c>
      <c r="D3101" t="s">
        <v>14383</v>
      </c>
      <c r="E3101" t="s">
        <v>4757</v>
      </c>
      <c r="F3101" t="s">
        <v>14384</v>
      </c>
      <c r="G3101" t="s">
        <v>14385</v>
      </c>
      <c r="H3101">
        <v>342980</v>
      </c>
      <c r="I3101" t="str">
        <f>HYPERLINK("bbg://screens/bbls%20DD%20X1Q6L1K92282","BBLS DD X1Q6L1K92282")</f>
        <v>BBLS DD X1Q6L1K92282</v>
      </c>
    </row>
    <row r="3102" spans="1:9" x14ac:dyDescent="0.25">
      <c r="A3102" t="s">
        <v>14386</v>
      </c>
      <c r="B3102" t="s">
        <v>14382</v>
      </c>
      <c r="C3102" t="s">
        <v>4826</v>
      </c>
      <c r="E3102" t="s">
        <v>14387</v>
      </c>
      <c r="F3102" t="s">
        <v>8251</v>
      </c>
      <c r="G3102" t="s">
        <v>14388</v>
      </c>
      <c r="H3102">
        <v>126295</v>
      </c>
      <c r="I3102" t="str">
        <f>HYPERLINK("bbg://screens/bbls%20DD%20X1Q6KNKCCCO2","BBLS DD X1Q6KNKCCCO2")</f>
        <v>BBLS DD X1Q6KNKCCCO2</v>
      </c>
    </row>
    <row r="3103" spans="1:9" x14ac:dyDescent="0.25">
      <c r="A3103" t="s">
        <v>14389</v>
      </c>
      <c r="B3103" t="s">
        <v>14382</v>
      </c>
      <c r="C3103" t="s">
        <v>1129</v>
      </c>
      <c r="D3103" t="s">
        <v>9341</v>
      </c>
      <c r="E3103" t="s">
        <v>115</v>
      </c>
      <c r="F3103" t="s">
        <v>4489</v>
      </c>
      <c r="G3103" t="s">
        <v>14390</v>
      </c>
      <c r="H3103">
        <v>217177</v>
      </c>
      <c r="I3103" t="str">
        <f>HYPERLINK("bbg://screens/bbls%20DD%20X1Q6L9QKKI82","BBLS DD X1Q6L9QKKI82")</f>
        <v>BBLS DD X1Q6L9QKKI82</v>
      </c>
    </row>
    <row r="3104" spans="1:9" x14ac:dyDescent="0.25">
      <c r="A3104" t="s">
        <v>14391</v>
      </c>
      <c r="B3104" t="s">
        <v>14392</v>
      </c>
      <c r="C3104" t="s">
        <v>430</v>
      </c>
      <c r="E3104" t="s">
        <v>14393</v>
      </c>
      <c r="F3104" t="s">
        <v>14394</v>
      </c>
      <c r="G3104" t="s">
        <v>14395</v>
      </c>
      <c r="H3104">
        <v>225164</v>
      </c>
      <c r="I3104" t="str">
        <f>HYPERLINK("bbg://screens/bbls%20DD%20X1Q6LQNONHO2","BBLS DD X1Q6LQNONHO2")</f>
        <v>BBLS DD X1Q6LQNONHO2</v>
      </c>
    </row>
    <row r="3105" spans="1:9" x14ac:dyDescent="0.25">
      <c r="A3105" t="s">
        <v>14396</v>
      </c>
      <c r="B3105" t="s">
        <v>14397</v>
      </c>
      <c r="C3105" t="s">
        <v>636</v>
      </c>
      <c r="G3105" t="s">
        <v>14398</v>
      </c>
      <c r="H3105">
        <v>923568</v>
      </c>
      <c r="I3105" t="str">
        <f>HYPERLINK("bbg://screens/bbls%20DD%20X1Q6KN9A13O2","BBLS DD X1Q6KN9A13O2")</f>
        <v>BBLS DD X1Q6KN9A13O2</v>
      </c>
    </row>
    <row r="3106" spans="1:9" x14ac:dyDescent="0.25">
      <c r="A3106" t="s">
        <v>14399</v>
      </c>
      <c r="B3106" t="s">
        <v>14400</v>
      </c>
      <c r="C3106" t="s">
        <v>11034</v>
      </c>
      <c r="D3106" t="s">
        <v>14401</v>
      </c>
      <c r="E3106" t="s">
        <v>4905</v>
      </c>
      <c r="F3106" t="s">
        <v>14402</v>
      </c>
      <c r="G3106" t="s">
        <v>14403</v>
      </c>
      <c r="H3106">
        <v>107103</v>
      </c>
      <c r="I3106" t="str">
        <f>HYPERLINK("bbg://screens/bbls%20DD%20X1Q6KMT91582","BBLS DD X1Q6KMT91582")</f>
        <v>BBLS DD X1Q6KMT91582</v>
      </c>
    </row>
    <row r="3107" spans="1:9" x14ac:dyDescent="0.25">
      <c r="A3107" t="s">
        <v>14404</v>
      </c>
      <c r="B3107" t="s">
        <v>14405</v>
      </c>
      <c r="C3107" t="s">
        <v>2769</v>
      </c>
      <c r="E3107" t="s">
        <v>14406</v>
      </c>
      <c r="F3107" t="s">
        <v>14407</v>
      </c>
      <c r="G3107" t="s">
        <v>14408</v>
      </c>
      <c r="H3107">
        <v>194521</v>
      </c>
      <c r="I3107" t="str">
        <f>HYPERLINK("bbg://screens/bbls%20DD%20X1Q6KOC0HNO2","BBLS DD X1Q6KOC0HNO2")</f>
        <v>BBLS DD X1Q6KOC0HNO2</v>
      </c>
    </row>
    <row r="3108" spans="1:9" x14ac:dyDescent="0.25">
      <c r="A3108" t="s">
        <v>14409</v>
      </c>
      <c r="B3108" t="s">
        <v>14410</v>
      </c>
      <c r="C3108" t="s">
        <v>124</v>
      </c>
      <c r="D3108" t="s">
        <v>13800</v>
      </c>
      <c r="E3108" t="s">
        <v>14411</v>
      </c>
      <c r="F3108" t="s">
        <v>14412</v>
      </c>
      <c r="G3108" t="s">
        <v>14413</v>
      </c>
      <c r="H3108">
        <v>313338</v>
      </c>
      <c r="I3108" t="str">
        <f>HYPERLINK("bbg://screens/bbls%20DD%20X1Q6L1K8UK82","BBLS DD X1Q6L1K8UK82")</f>
        <v>BBLS DD X1Q6L1K8UK82</v>
      </c>
    </row>
    <row r="3109" spans="1:9" x14ac:dyDescent="0.25">
      <c r="A3109" t="s">
        <v>14414</v>
      </c>
      <c r="B3109" t="s">
        <v>14415</v>
      </c>
      <c r="C3109" t="s">
        <v>420</v>
      </c>
      <c r="D3109" t="s">
        <v>14416</v>
      </c>
      <c r="E3109" t="s">
        <v>14417</v>
      </c>
      <c r="F3109" t="s">
        <v>14418</v>
      </c>
      <c r="G3109" t="s">
        <v>14419</v>
      </c>
      <c r="H3109">
        <v>105296</v>
      </c>
      <c r="I3109" t="str">
        <f>HYPERLINK("bbg://screens/bbls%20DD%20X1Q6L1K8UDO2","BBLS DD X1Q6L1K8UDO2")</f>
        <v>BBLS DD X1Q6L1K8UDO2</v>
      </c>
    </row>
    <row r="3110" spans="1:9" x14ac:dyDescent="0.25">
      <c r="A3110" t="s">
        <v>14420</v>
      </c>
      <c r="B3110" t="s">
        <v>14421</v>
      </c>
      <c r="C3110" t="s">
        <v>959</v>
      </c>
      <c r="E3110" t="s">
        <v>4772</v>
      </c>
      <c r="F3110" t="s">
        <v>14422</v>
      </c>
      <c r="G3110" t="s">
        <v>14423</v>
      </c>
      <c r="H3110">
        <v>861144</v>
      </c>
      <c r="I3110" t="str">
        <f>HYPERLINK("bbg://screens/bbls%20DD%20X1Q6LQMFL8O2","BBLS DD X1Q6LQMFL8O2")</f>
        <v>BBLS DD X1Q6LQMFL8O2</v>
      </c>
    </row>
    <row r="3111" spans="1:9" x14ac:dyDescent="0.25">
      <c r="A3111" t="s">
        <v>14424</v>
      </c>
      <c r="B3111" t="s">
        <v>14421</v>
      </c>
      <c r="C3111" t="s">
        <v>4264</v>
      </c>
      <c r="E3111" t="s">
        <v>14425</v>
      </c>
      <c r="F3111" t="s">
        <v>14426</v>
      </c>
      <c r="G3111" t="s">
        <v>14427</v>
      </c>
      <c r="H3111">
        <v>103554</v>
      </c>
      <c r="I3111" t="str">
        <f>HYPERLINK("bbg://screens/bbls%20DD%20X1Q6LQMFNG82","BBLS DD X1Q6LQMFNG82")</f>
        <v>BBLS DD X1Q6LQMFNG82</v>
      </c>
    </row>
    <row r="3112" spans="1:9" x14ac:dyDescent="0.25">
      <c r="A3112" t="s">
        <v>14428</v>
      </c>
      <c r="B3112" t="s">
        <v>14429</v>
      </c>
      <c r="C3112" t="s">
        <v>2802</v>
      </c>
      <c r="E3112" t="s">
        <v>14430</v>
      </c>
      <c r="F3112" t="s">
        <v>14431</v>
      </c>
      <c r="G3112" t="s">
        <v>14432</v>
      </c>
      <c r="H3112">
        <v>104695</v>
      </c>
      <c r="I3112" t="str">
        <f>HYPERLINK("bbg://screens/bbls%20DD%20X1Q6L2NQABO2","BBLS DD X1Q6L2NQABO2")</f>
        <v>BBLS DD X1Q6L2NQABO2</v>
      </c>
    </row>
    <row r="3113" spans="1:9" x14ac:dyDescent="0.25">
      <c r="A3113" t="s">
        <v>14433</v>
      </c>
      <c r="B3113" t="s">
        <v>14434</v>
      </c>
      <c r="C3113" t="s">
        <v>881</v>
      </c>
      <c r="E3113" t="s">
        <v>14435</v>
      </c>
      <c r="F3113" t="s">
        <v>14436</v>
      </c>
      <c r="G3113" t="s">
        <v>14437</v>
      </c>
      <c r="H3113">
        <v>101210</v>
      </c>
      <c r="I3113" t="str">
        <f>HYPERLINK("bbg://screens/bbls%20DD%20X1Q6LQM9MP82","BBLS DD X1Q6LQM9MP82")</f>
        <v>BBLS DD X1Q6LQM9MP82</v>
      </c>
    </row>
    <row r="3114" spans="1:9" x14ac:dyDescent="0.25">
      <c r="A3114" t="s">
        <v>14438</v>
      </c>
      <c r="B3114" t="s">
        <v>14439</v>
      </c>
      <c r="C3114" t="s">
        <v>10810</v>
      </c>
      <c r="E3114" t="s">
        <v>14440</v>
      </c>
      <c r="F3114" t="s">
        <v>14441</v>
      </c>
      <c r="G3114" t="s">
        <v>14442</v>
      </c>
      <c r="H3114">
        <v>939936</v>
      </c>
      <c r="I3114" t="str">
        <f>HYPERLINK("bbg://screens/bbls%20DD%20X1Q6LDVPLJ82","BBLS DD X1Q6LDVPLJ82")</f>
        <v>BBLS DD X1Q6LDVPLJ82</v>
      </c>
    </row>
    <row r="3115" spans="1:9" x14ac:dyDescent="0.25">
      <c r="A3115" t="s">
        <v>14443</v>
      </c>
      <c r="B3115" t="s">
        <v>14439</v>
      </c>
      <c r="C3115" t="s">
        <v>9698</v>
      </c>
      <c r="D3115" t="s">
        <v>14444</v>
      </c>
      <c r="E3115" t="s">
        <v>5056</v>
      </c>
      <c r="F3115" t="s">
        <v>14445</v>
      </c>
      <c r="G3115" t="s">
        <v>14446</v>
      </c>
      <c r="H3115">
        <v>104628</v>
      </c>
      <c r="I3115" t="str">
        <f>HYPERLINK("bbg://screens/bbls%20DD%20X1Q6L1JSODO2","BBLS DD X1Q6L1JSODO2")</f>
        <v>BBLS DD X1Q6L1JSODO2</v>
      </c>
    </row>
    <row r="3116" spans="1:9" x14ac:dyDescent="0.25">
      <c r="A3116" t="s">
        <v>14447</v>
      </c>
      <c r="B3116" t="s">
        <v>14448</v>
      </c>
      <c r="C3116" t="s">
        <v>4386</v>
      </c>
      <c r="E3116" t="s">
        <v>14449</v>
      </c>
      <c r="F3116" t="s">
        <v>14450</v>
      </c>
      <c r="G3116" t="s">
        <v>14451</v>
      </c>
      <c r="H3116">
        <v>143379</v>
      </c>
      <c r="I3116" t="str">
        <f>HYPERLINK("bbg://screens/bbls%20DD%20X1Q6L1K9C2O2","BBLS DD X1Q6L1K9C2O2")</f>
        <v>BBLS DD X1Q6L1K9C2O2</v>
      </c>
    </row>
    <row r="3117" spans="1:9" x14ac:dyDescent="0.25">
      <c r="A3117" t="s">
        <v>14452</v>
      </c>
      <c r="B3117" t="s">
        <v>14448</v>
      </c>
      <c r="C3117" t="s">
        <v>999</v>
      </c>
      <c r="E3117" t="s">
        <v>14453</v>
      </c>
      <c r="F3117" t="s">
        <v>14454</v>
      </c>
      <c r="G3117" t="s">
        <v>14455</v>
      </c>
      <c r="H3117">
        <v>156647</v>
      </c>
      <c r="I3117" t="str">
        <f>HYPERLINK("bbg://screens/bbls%20DD%20X1Q6L1JQ5NO2","BBLS DD X1Q6L1JQ5NO2")</f>
        <v>BBLS DD X1Q6L1JQ5NO2</v>
      </c>
    </row>
    <row r="3118" spans="1:9" x14ac:dyDescent="0.25">
      <c r="A3118" t="s">
        <v>14456</v>
      </c>
      <c r="B3118" t="s">
        <v>14457</v>
      </c>
      <c r="C3118" t="s">
        <v>4670</v>
      </c>
      <c r="E3118" t="s">
        <v>14458</v>
      </c>
      <c r="F3118" t="s">
        <v>7065</v>
      </c>
      <c r="G3118" t="s">
        <v>14459</v>
      </c>
      <c r="H3118">
        <v>344535</v>
      </c>
      <c r="I3118" t="str">
        <f>HYPERLINK("bbg://screens/bbls%20DD%20X1Q6LCG0LF82","BBLS DD X1Q6LCG0LF82")</f>
        <v>BBLS DD X1Q6LCG0LF82</v>
      </c>
    </row>
    <row r="3119" spans="1:9" x14ac:dyDescent="0.25">
      <c r="A3119" t="s">
        <v>14460</v>
      </c>
      <c r="B3119" t="s">
        <v>14457</v>
      </c>
      <c r="C3119" t="s">
        <v>1041</v>
      </c>
      <c r="D3119" t="s">
        <v>13347</v>
      </c>
      <c r="E3119" t="s">
        <v>2083</v>
      </c>
      <c r="F3119" t="s">
        <v>1513</v>
      </c>
      <c r="G3119" t="s">
        <v>14461</v>
      </c>
      <c r="H3119">
        <v>126382</v>
      </c>
      <c r="I3119" t="str">
        <f>HYPERLINK("bbg://screens/bbls%20DD%20X1Q6L1K8UOO2","BBLS DD X1Q6L1K8UOO2")</f>
        <v>BBLS DD X1Q6L1K8UOO2</v>
      </c>
    </row>
    <row r="3120" spans="1:9" x14ac:dyDescent="0.25">
      <c r="A3120" t="s">
        <v>14462</v>
      </c>
      <c r="B3120" t="s">
        <v>14463</v>
      </c>
      <c r="C3120" t="s">
        <v>4014</v>
      </c>
      <c r="E3120" t="s">
        <v>14464</v>
      </c>
      <c r="F3120" t="s">
        <v>14465</v>
      </c>
      <c r="G3120" t="s">
        <v>14466</v>
      </c>
      <c r="H3120">
        <v>156850</v>
      </c>
      <c r="I3120" t="str">
        <f>HYPERLINK("bbg://screens/bbls%20DD%20X1Q6L1K8UB82","BBLS DD X1Q6L1K8UB82")</f>
        <v>BBLS DD X1Q6L1K8UB82</v>
      </c>
    </row>
    <row r="3121" spans="1:9" x14ac:dyDescent="0.25">
      <c r="A3121" t="s">
        <v>14467</v>
      </c>
      <c r="B3121" t="s">
        <v>14463</v>
      </c>
      <c r="C3121" t="s">
        <v>2769</v>
      </c>
      <c r="G3121" t="s">
        <v>14468</v>
      </c>
      <c r="H3121">
        <v>221035</v>
      </c>
      <c r="I3121" t="str">
        <f>HYPERLINK("bbg://screens/bbls%20DD%20X1Q6KMQT9N82","BBLS DD X1Q6KMQT9N82")</f>
        <v>BBLS DD X1Q6KMQT9N82</v>
      </c>
    </row>
    <row r="3122" spans="1:9" x14ac:dyDescent="0.25">
      <c r="A3122" t="s">
        <v>14469</v>
      </c>
      <c r="B3122" t="s">
        <v>14470</v>
      </c>
      <c r="C3122" t="s">
        <v>5634</v>
      </c>
      <c r="D3122" t="s">
        <v>14323</v>
      </c>
      <c r="E3122" t="s">
        <v>14471</v>
      </c>
      <c r="F3122" t="s">
        <v>14472</v>
      </c>
      <c r="G3122" t="s">
        <v>14473</v>
      </c>
      <c r="H3122">
        <v>388121</v>
      </c>
      <c r="I3122" t="str">
        <f>HYPERLINK("bbg://screens/bbls%20DD%20X1Q6L1K91QO2","BBLS DD X1Q6L1K91QO2")</f>
        <v>BBLS DD X1Q6L1K91QO2</v>
      </c>
    </row>
    <row r="3123" spans="1:9" x14ac:dyDescent="0.25">
      <c r="A3123" t="s">
        <v>14474</v>
      </c>
      <c r="B3123" t="s">
        <v>14475</v>
      </c>
      <c r="C3123" t="s">
        <v>636</v>
      </c>
      <c r="D3123" t="s">
        <v>14476</v>
      </c>
      <c r="E3123" t="s">
        <v>14477</v>
      </c>
      <c r="F3123" t="s">
        <v>14478</v>
      </c>
      <c r="G3123" t="s">
        <v>14479</v>
      </c>
      <c r="H3123">
        <v>100918</v>
      </c>
      <c r="I3123" t="str">
        <f>HYPERLINK("bbg://screens/bbls%20DD%20X1Q6L4P5K782","BBLS DD X1Q6L4P5K782")</f>
        <v>BBLS DD X1Q6L4P5K782</v>
      </c>
    </row>
    <row r="3124" spans="1:9" x14ac:dyDescent="0.25">
      <c r="A3124" t="s">
        <v>14480</v>
      </c>
      <c r="B3124" t="s">
        <v>14481</v>
      </c>
      <c r="C3124" t="s">
        <v>5584</v>
      </c>
      <c r="E3124" t="s">
        <v>14482</v>
      </c>
      <c r="F3124" t="s">
        <v>14483</v>
      </c>
      <c r="G3124" t="s">
        <v>14484</v>
      </c>
      <c r="H3124">
        <v>100221</v>
      </c>
      <c r="I3124" t="str">
        <f>HYPERLINK("bbg://screens/bbls%20DD%20X1Q6LQ0QP2O2","BBLS DD X1Q6LQ0QP2O2")</f>
        <v>BBLS DD X1Q6LQ0QP2O2</v>
      </c>
    </row>
    <row r="3125" spans="1:9" x14ac:dyDescent="0.25">
      <c r="A3125" t="s">
        <v>14485</v>
      </c>
      <c r="B3125" t="s">
        <v>14486</v>
      </c>
      <c r="C3125" t="s">
        <v>1171</v>
      </c>
      <c r="E3125" t="s">
        <v>14487</v>
      </c>
      <c r="F3125" t="s">
        <v>14488</v>
      </c>
      <c r="G3125" t="s">
        <v>14489</v>
      </c>
      <c r="H3125">
        <v>101132</v>
      </c>
      <c r="I3125" t="str">
        <f>HYPERLINK("bbg://screens/bbls%20DD%20X1Q6LQ0O0FO2","BBLS DD X1Q6LQ0O0FO2")</f>
        <v>BBLS DD X1Q6LQ0O0FO2</v>
      </c>
    </row>
    <row r="3126" spans="1:9" x14ac:dyDescent="0.25">
      <c r="A3126" t="s">
        <v>14490</v>
      </c>
      <c r="B3126" t="s">
        <v>14491</v>
      </c>
      <c r="C3126" t="s">
        <v>2294</v>
      </c>
      <c r="E3126" t="s">
        <v>14492</v>
      </c>
      <c r="F3126" t="s">
        <v>14493</v>
      </c>
      <c r="G3126" t="s">
        <v>14494</v>
      </c>
      <c r="H3126">
        <v>100455</v>
      </c>
      <c r="I3126" t="str">
        <f>HYPERLINK("bbg://screens/bbls%20DD%20X1Q6L43N4PO2","BBLS DD X1Q6L43N4PO2")</f>
        <v>BBLS DD X1Q6L43N4PO2</v>
      </c>
    </row>
    <row r="3127" spans="1:9" x14ac:dyDescent="0.25">
      <c r="A3127" t="s">
        <v>14495</v>
      </c>
      <c r="B3127" t="s">
        <v>14496</v>
      </c>
      <c r="C3127" t="s">
        <v>12606</v>
      </c>
      <c r="D3127" t="s">
        <v>13683</v>
      </c>
      <c r="E3127" t="s">
        <v>5203</v>
      </c>
      <c r="F3127" t="s">
        <v>5203</v>
      </c>
      <c r="G3127" t="s">
        <v>14497</v>
      </c>
      <c r="H3127">
        <v>219947</v>
      </c>
      <c r="I3127" t="str">
        <f>HYPERLINK("bbg://screens/bbls%20DD%20X1Q6KKUELQ82","BBLS DD X1Q6KKUELQ82")</f>
        <v>BBLS DD X1Q6KKUELQ82</v>
      </c>
    </row>
    <row r="3128" spans="1:9" x14ac:dyDescent="0.25">
      <c r="A3128" t="s">
        <v>14498</v>
      </c>
      <c r="B3128" t="s">
        <v>14499</v>
      </c>
      <c r="C3128" t="s">
        <v>2769</v>
      </c>
      <c r="D3128" t="s">
        <v>11417</v>
      </c>
      <c r="E3128" t="s">
        <v>1148</v>
      </c>
      <c r="F3128" t="s">
        <v>14500</v>
      </c>
      <c r="G3128" t="s">
        <v>14501</v>
      </c>
      <c r="H3128">
        <v>7037290</v>
      </c>
      <c r="I3128" t="str">
        <f>HYPERLINK("bbg://screens/bbls%20DD%20X1Q6KKLCT6O2","BBLS DD X1Q6KKLCT6O2")</f>
        <v>BBLS DD X1Q6KKLCT6O2</v>
      </c>
    </row>
    <row r="3129" spans="1:9" x14ac:dyDescent="0.25">
      <c r="A3129" t="s">
        <v>14502</v>
      </c>
      <c r="B3129" t="s">
        <v>14503</v>
      </c>
      <c r="C3129" t="s">
        <v>636</v>
      </c>
      <c r="D3129" t="s">
        <v>14504</v>
      </c>
      <c r="E3129" t="s">
        <v>5203</v>
      </c>
      <c r="F3129" t="s">
        <v>7076</v>
      </c>
      <c r="G3129" t="s">
        <v>14505</v>
      </c>
      <c r="H3129">
        <v>21131631</v>
      </c>
      <c r="I3129" t="str">
        <f>HYPERLINK("bbg://screens/bbls%20DD%20X1Q6L4LF99O2","BBLS DD X1Q6L4LF99O2")</f>
        <v>BBLS DD X1Q6L4LF99O2</v>
      </c>
    </row>
    <row r="3130" spans="1:9" x14ac:dyDescent="0.25">
      <c r="A3130" t="s">
        <v>14506</v>
      </c>
      <c r="B3130" t="s">
        <v>14507</v>
      </c>
      <c r="C3130" t="s">
        <v>8937</v>
      </c>
      <c r="D3130" t="s">
        <v>14508</v>
      </c>
      <c r="E3130" t="s">
        <v>11890</v>
      </c>
      <c r="F3130" t="s">
        <v>1470</v>
      </c>
      <c r="G3130" t="s">
        <v>14509</v>
      </c>
      <c r="H3130">
        <v>116753</v>
      </c>
      <c r="I3130" t="str">
        <f>HYPERLINK("bbg://screens/bbls%20DD%20X1Q6LPUKA3O2","BBLS DD X1Q6LPUKA3O2")</f>
        <v>BBLS DD X1Q6LPUKA3O2</v>
      </c>
    </row>
    <row r="3131" spans="1:9" x14ac:dyDescent="0.25">
      <c r="A3131" t="s">
        <v>14510</v>
      </c>
      <c r="B3131" t="s">
        <v>14507</v>
      </c>
      <c r="C3131" t="s">
        <v>2294</v>
      </c>
      <c r="D3131" t="s">
        <v>13202</v>
      </c>
      <c r="E3131" t="s">
        <v>6423</v>
      </c>
      <c r="F3131" t="s">
        <v>9201</v>
      </c>
      <c r="G3131" t="s">
        <v>14511</v>
      </c>
      <c r="H3131">
        <v>104791</v>
      </c>
      <c r="I3131" t="str">
        <f>HYPERLINK("bbg://screens/bbls%20DD%20X1Q6KSK7JGO2","BBLS DD X1Q6KSK7JGO2")</f>
        <v>BBLS DD X1Q6KSK7JGO2</v>
      </c>
    </row>
    <row r="3132" spans="1:9" x14ac:dyDescent="0.25">
      <c r="A3132" t="s">
        <v>14512</v>
      </c>
      <c r="B3132" t="s">
        <v>14513</v>
      </c>
      <c r="C3132" t="s">
        <v>14514</v>
      </c>
      <c r="D3132" t="s">
        <v>11841</v>
      </c>
      <c r="E3132" t="s">
        <v>14515</v>
      </c>
      <c r="F3132" t="s">
        <v>1980</v>
      </c>
      <c r="G3132" t="s">
        <v>14516</v>
      </c>
      <c r="H3132">
        <v>101135</v>
      </c>
      <c r="I3132" t="str">
        <f>HYPERLINK("bbg://screens/bbls%20DD%20X1Q6KKLCAJO2","BBLS DD X1Q6KKLCAJO2")</f>
        <v>BBLS DD X1Q6KKLCAJO2</v>
      </c>
    </row>
    <row r="3133" spans="1:9" x14ac:dyDescent="0.25">
      <c r="A3133" t="s">
        <v>14517</v>
      </c>
      <c r="B3133" t="s">
        <v>14518</v>
      </c>
      <c r="C3133" t="s">
        <v>1746</v>
      </c>
      <c r="E3133" t="s">
        <v>14519</v>
      </c>
      <c r="F3133" t="s">
        <v>14520</v>
      </c>
      <c r="G3133" t="s">
        <v>14521</v>
      </c>
      <c r="H3133">
        <v>376856</v>
      </c>
      <c r="I3133" t="str">
        <f>HYPERLINK("bbg://screens/bbls%20DD%20X1Q6KMSSHSO2","BBLS DD X1Q6KMSSHSO2")</f>
        <v>BBLS DD X1Q6KMSSHSO2</v>
      </c>
    </row>
    <row r="3134" spans="1:9" x14ac:dyDescent="0.25">
      <c r="A3134" t="s">
        <v>14522</v>
      </c>
      <c r="B3134" t="s">
        <v>14523</v>
      </c>
      <c r="C3134" t="s">
        <v>124</v>
      </c>
      <c r="E3134" t="s">
        <v>14524</v>
      </c>
      <c r="F3134" t="s">
        <v>14525</v>
      </c>
      <c r="G3134" t="s">
        <v>14526</v>
      </c>
      <c r="H3134">
        <v>119929</v>
      </c>
      <c r="I3134" t="str">
        <f>HYPERLINK("bbg://screens/bbls%20DD%20X1Q6LPRAA682","BBLS DD X1Q6LPRAA682")</f>
        <v>BBLS DD X1Q6LPRAA682</v>
      </c>
    </row>
    <row r="3135" spans="1:9" x14ac:dyDescent="0.25">
      <c r="A3135" t="s">
        <v>14527</v>
      </c>
      <c r="B3135" t="s">
        <v>14528</v>
      </c>
      <c r="C3135" t="s">
        <v>654</v>
      </c>
      <c r="D3135" t="s">
        <v>14373</v>
      </c>
      <c r="E3135" t="s">
        <v>14529</v>
      </c>
      <c r="F3135" t="s">
        <v>14530</v>
      </c>
      <c r="G3135" t="s">
        <v>14531</v>
      </c>
      <c r="H3135">
        <v>310400</v>
      </c>
      <c r="I3135" t="str">
        <f>HYPERLINK("bbg://screens/bbls%20DD%20X1Q6LPQJEU82","BBLS DD X1Q6LPQJEU82")</f>
        <v>BBLS DD X1Q6LPQJEU82</v>
      </c>
    </row>
    <row r="3136" spans="1:9" x14ac:dyDescent="0.25">
      <c r="A3136" t="s">
        <v>14532</v>
      </c>
      <c r="B3136" t="s">
        <v>14533</v>
      </c>
      <c r="C3136" t="s">
        <v>3742</v>
      </c>
      <c r="D3136" t="s">
        <v>14534</v>
      </c>
      <c r="E3136" t="s">
        <v>14535</v>
      </c>
      <c r="F3136" t="s">
        <v>14536</v>
      </c>
      <c r="G3136" t="s">
        <v>14537</v>
      </c>
      <c r="H3136">
        <v>101485</v>
      </c>
      <c r="I3136" t="str">
        <f>HYPERLINK("bbg://screens/bbls%20DD%20X1Q6LPQ68TO2","BBLS DD X1Q6LPQ68TO2")</f>
        <v>BBLS DD X1Q6LPQ68TO2</v>
      </c>
    </row>
    <row r="3137" spans="1:9" x14ac:dyDescent="0.25">
      <c r="A3137" t="s">
        <v>14538</v>
      </c>
      <c r="B3137" t="s">
        <v>14539</v>
      </c>
      <c r="C3137" t="s">
        <v>654</v>
      </c>
      <c r="D3137" t="s">
        <v>13683</v>
      </c>
      <c r="E3137" t="s">
        <v>14540</v>
      </c>
      <c r="F3137" t="s">
        <v>14541</v>
      </c>
      <c r="G3137" t="s">
        <v>14542</v>
      </c>
      <c r="H3137">
        <v>102983</v>
      </c>
      <c r="I3137" t="str">
        <f>HYPERLINK("bbg://screens/bbls%20DD%20X1Q6LPP49KO2","BBLS DD X1Q6LPP49KO2")</f>
        <v>BBLS DD X1Q6LPP49KO2</v>
      </c>
    </row>
    <row r="3138" spans="1:9" x14ac:dyDescent="0.25">
      <c r="A3138" t="s">
        <v>14543</v>
      </c>
      <c r="B3138" t="s">
        <v>14544</v>
      </c>
      <c r="C3138" t="s">
        <v>237</v>
      </c>
      <c r="D3138" t="s">
        <v>11622</v>
      </c>
      <c r="E3138" t="s">
        <v>1897</v>
      </c>
      <c r="F3138" t="s">
        <v>14545</v>
      </c>
      <c r="G3138" t="s">
        <v>14546</v>
      </c>
      <c r="H3138">
        <v>100726</v>
      </c>
      <c r="I3138" t="str">
        <f>HYPERLINK("bbg://screens/bbls%20DD%20X1Q6LGDEPTO2","BBLS DD X1Q6LGDEPTO2")</f>
        <v>BBLS DD X1Q6LGDEPTO2</v>
      </c>
    </row>
    <row r="3139" spans="1:9" x14ac:dyDescent="0.25">
      <c r="A3139" t="s">
        <v>14547</v>
      </c>
      <c r="B3139" t="s">
        <v>14548</v>
      </c>
      <c r="C3139" t="s">
        <v>473</v>
      </c>
      <c r="D3139" t="s">
        <v>14549</v>
      </c>
      <c r="E3139" t="s">
        <v>1897</v>
      </c>
      <c r="F3139" t="s">
        <v>13847</v>
      </c>
      <c r="G3139" t="s">
        <v>14550</v>
      </c>
      <c r="H3139">
        <v>105964</v>
      </c>
      <c r="I3139" t="str">
        <f>HYPERLINK("bbg://screens/bbls%20DD%20X1Q6LPNQFO82","BBLS DD X1Q6LPNQFO82")</f>
        <v>BBLS DD X1Q6LPNQFO82</v>
      </c>
    </row>
    <row r="3140" spans="1:9" x14ac:dyDescent="0.25">
      <c r="A3140" t="s">
        <v>14551</v>
      </c>
      <c r="B3140" t="s">
        <v>14552</v>
      </c>
      <c r="C3140" t="s">
        <v>1746</v>
      </c>
      <c r="D3140" t="s">
        <v>14553</v>
      </c>
      <c r="E3140" t="s">
        <v>14554</v>
      </c>
      <c r="F3140" t="s">
        <v>13300</v>
      </c>
      <c r="G3140" t="s">
        <v>14555</v>
      </c>
      <c r="H3140">
        <v>154685</v>
      </c>
      <c r="I3140" t="str">
        <f>HYPERLINK("bbg://screens/bbls%20DD%20X1Q6LPNLUCO2","BBLS DD X1Q6LPNLUCO2")</f>
        <v>BBLS DD X1Q6LPNLUCO2</v>
      </c>
    </row>
    <row r="3141" spans="1:9" x14ac:dyDescent="0.25">
      <c r="A3141" t="s">
        <v>14556</v>
      </c>
      <c r="B3141" t="s">
        <v>14557</v>
      </c>
      <c r="C3141" t="s">
        <v>309</v>
      </c>
      <c r="D3141" t="s">
        <v>13924</v>
      </c>
      <c r="E3141" t="s">
        <v>4779</v>
      </c>
      <c r="F3141" t="s">
        <v>14558</v>
      </c>
      <c r="G3141" t="s">
        <v>14559</v>
      </c>
      <c r="H3141">
        <v>119695</v>
      </c>
      <c r="I3141" t="str">
        <f>HYPERLINK("bbg://screens/bbls%20DD%20X1Q6LPMN0D82","BBLS DD X1Q6LPMN0D82")</f>
        <v>BBLS DD X1Q6LPMN0D82</v>
      </c>
    </row>
    <row r="3142" spans="1:9" x14ac:dyDescent="0.25">
      <c r="A3142" t="s">
        <v>14560</v>
      </c>
      <c r="B3142" t="s">
        <v>14561</v>
      </c>
      <c r="C3142" t="s">
        <v>221</v>
      </c>
      <c r="D3142" t="s">
        <v>13124</v>
      </c>
      <c r="E3142" t="s">
        <v>12023</v>
      </c>
      <c r="F3142" t="s">
        <v>5598</v>
      </c>
      <c r="G3142" t="s">
        <v>14562</v>
      </c>
      <c r="H3142">
        <v>104682</v>
      </c>
      <c r="I3142" t="str">
        <f>HYPERLINK("bbg://screens/bbls%20DD%20X1Q6L5V50RO2","BBLS DD X1Q6L5V50RO2")</f>
        <v>BBLS DD X1Q6L5V50RO2</v>
      </c>
    </row>
    <row r="3143" spans="1:9" x14ac:dyDescent="0.25">
      <c r="A3143" t="s">
        <v>14563</v>
      </c>
      <c r="B3143" t="s">
        <v>14564</v>
      </c>
      <c r="C3143" t="s">
        <v>14565</v>
      </c>
      <c r="E3143" t="s">
        <v>14566</v>
      </c>
      <c r="F3143" t="s">
        <v>14567</v>
      </c>
      <c r="G3143" t="s">
        <v>14568</v>
      </c>
      <c r="H3143">
        <v>214461</v>
      </c>
      <c r="I3143" t="str">
        <f>HYPERLINK("bbg://screens/bbls%20DD%20X1Q6LPM1KV82","BBLS DD X1Q6LPM1KV82")</f>
        <v>BBLS DD X1Q6LPM1KV82</v>
      </c>
    </row>
    <row r="3144" spans="1:9" x14ac:dyDescent="0.25">
      <c r="A3144" t="s">
        <v>14569</v>
      </c>
      <c r="B3144" t="s">
        <v>14570</v>
      </c>
      <c r="C3144" t="s">
        <v>309</v>
      </c>
      <c r="D3144" t="s">
        <v>13924</v>
      </c>
      <c r="E3144" t="s">
        <v>6873</v>
      </c>
      <c r="F3144" t="s">
        <v>9201</v>
      </c>
      <c r="G3144" t="s">
        <v>14571</v>
      </c>
      <c r="H3144">
        <v>104153</v>
      </c>
      <c r="I3144" t="str">
        <f>HYPERLINK("bbg://screens/bbls%20DD%20X1Q6LCBFSBO2","BBLS DD X1Q6LCBFSBO2")</f>
        <v>BBLS DD X1Q6LCBFSBO2</v>
      </c>
    </row>
    <row r="3145" spans="1:9" x14ac:dyDescent="0.25">
      <c r="A3145" t="s">
        <v>14572</v>
      </c>
      <c r="B3145" t="s">
        <v>14573</v>
      </c>
      <c r="C3145" t="s">
        <v>3379</v>
      </c>
      <c r="D3145" t="s">
        <v>14574</v>
      </c>
      <c r="E3145" t="s">
        <v>14575</v>
      </c>
      <c r="F3145" t="s">
        <v>14576</v>
      </c>
      <c r="G3145" t="s">
        <v>14577</v>
      </c>
      <c r="H3145">
        <v>101405</v>
      </c>
      <c r="I3145" t="str">
        <f>HYPERLINK("bbg://screens/bbls%20DD%20X1Q6KTBHAF82","BBLS DD X1Q6KTBHAF82")</f>
        <v>BBLS DD X1Q6KTBHAF82</v>
      </c>
    </row>
    <row r="3146" spans="1:9" x14ac:dyDescent="0.25">
      <c r="A3146" t="s">
        <v>14578</v>
      </c>
      <c r="B3146" t="s">
        <v>14579</v>
      </c>
      <c r="C3146" t="s">
        <v>4455</v>
      </c>
      <c r="D3146" t="s">
        <v>14580</v>
      </c>
      <c r="E3146" t="s">
        <v>14581</v>
      </c>
      <c r="F3146" t="s">
        <v>14582</v>
      </c>
      <c r="G3146" t="s">
        <v>14583</v>
      </c>
      <c r="H3146">
        <v>186960</v>
      </c>
      <c r="I3146" t="str">
        <f>HYPERLINK("bbg://screens/bbls%20DD%20X1Q6LPLK6882","BBLS DD X1Q6LPLK6882")</f>
        <v>BBLS DD X1Q6LPLK6882</v>
      </c>
    </row>
    <row r="3147" spans="1:9" x14ac:dyDescent="0.25">
      <c r="A3147" t="s">
        <v>14584</v>
      </c>
      <c r="B3147" t="s">
        <v>14585</v>
      </c>
      <c r="C3147" t="s">
        <v>211</v>
      </c>
      <c r="D3147" t="s">
        <v>13308</v>
      </c>
      <c r="E3147" t="s">
        <v>158</v>
      </c>
      <c r="F3147" t="s">
        <v>14586</v>
      </c>
      <c r="G3147" t="s">
        <v>14587</v>
      </c>
      <c r="H3147">
        <v>194069</v>
      </c>
      <c r="I3147" t="str">
        <f>HYPERLINK("bbg://screens/bbls%20DD%20X1Q6KONLUK82","BBLS DD X1Q6KONLUK82")</f>
        <v>BBLS DD X1Q6KONLUK82</v>
      </c>
    </row>
    <row r="3148" spans="1:9" x14ac:dyDescent="0.25">
      <c r="A3148" t="s">
        <v>14588</v>
      </c>
      <c r="B3148" t="s">
        <v>14589</v>
      </c>
      <c r="C3148" t="s">
        <v>2294</v>
      </c>
      <c r="D3148" t="s">
        <v>13464</v>
      </c>
      <c r="E3148" t="s">
        <v>1752</v>
      </c>
      <c r="F3148" t="s">
        <v>9142</v>
      </c>
      <c r="G3148" t="s">
        <v>14590</v>
      </c>
      <c r="H3148">
        <v>109383</v>
      </c>
      <c r="I3148" t="str">
        <f>HYPERLINK("bbg://screens/bbls%20DD%20X1Q6LPKQ32O2","BBLS DD X1Q6LPKQ32O2")</f>
        <v>BBLS DD X1Q6LPKQ32O2</v>
      </c>
    </row>
    <row r="3149" spans="1:9" x14ac:dyDescent="0.25">
      <c r="A3149" t="s">
        <v>14591</v>
      </c>
      <c r="B3149" t="s">
        <v>14589</v>
      </c>
      <c r="C3149" t="s">
        <v>563</v>
      </c>
      <c r="D3149" t="s">
        <v>14592</v>
      </c>
      <c r="E3149" t="s">
        <v>4894</v>
      </c>
      <c r="F3149" t="s">
        <v>5203</v>
      </c>
      <c r="G3149" t="s">
        <v>14593</v>
      </c>
      <c r="H3149">
        <v>179786</v>
      </c>
      <c r="I3149" t="str">
        <f>HYPERLINK("bbg://screens/bbls%20DD%20X1Q6L2ECNK82","BBLS DD X1Q6L2ECNK82")</f>
        <v>BBLS DD X1Q6L2ECNK82</v>
      </c>
    </row>
    <row r="3150" spans="1:9" x14ac:dyDescent="0.25">
      <c r="A3150" t="s">
        <v>14594</v>
      </c>
      <c r="B3150" t="s">
        <v>14595</v>
      </c>
      <c r="C3150" t="s">
        <v>942</v>
      </c>
      <c r="D3150" t="s">
        <v>13946</v>
      </c>
      <c r="E3150" t="s">
        <v>14596</v>
      </c>
      <c r="F3150" t="s">
        <v>14597</v>
      </c>
      <c r="G3150" t="s">
        <v>14598</v>
      </c>
      <c r="H3150">
        <v>159099</v>
      </c>
      <c r="I3150" t="str">
        <f>HYPERLINK("bbg://screens/bbls%20DD%20X1Q6LPJU5982","BBLS DD X1Q6LPJU5982")</f>
        <v>BBLS DD X1Q6LPJU5982</v>
      </c>
    </row>
    <row r="3151" spans="1:9" x14ac:dyDescent="0.25">
      <c r="A3151" t="s">
        <v>14599</v>
      </c>
      <c r="B3151" t="s">
        <v>14600</v>
      </c>
      <c r="C3151" t="s">
        <v>548</v>
      </c>
      <c r="D3151" t="s">
        <v>14601</v>
      </c>
      <c r="E3151" t="s">
        <v>5236</v>
      </c>
      <c r="F3151" t="s">
        <v>5203</v>
      </c>
      <c r="G3151" t="s">
        <v>14602</v>
      </c>
      <c r="H3151">
        <v>179994</v>
      </c>
      <c r="I3151" t="str">
        <f>HYPERLINK("bbg://screens/bbls%20DD%20X1Q6LPJKAQO2","BBLS DD X1Q6LPJKAQO2")</f>
        <v>BBLS DD X1Q6LPJKAQO2</v>
      </c>
    </row>
    <row r="3152" spans="1:9" x14ac:dyDescent="0.25">
      <c r="A3152" t="s">
        <v>14603</v>
      </c>
      <c r="B3152" t="s">
        <v>14604</v>
      </c>
      <c r="C3152" t="s">
        <v>221</v>
      </c>
      <c r="D3152" t="s">
        <v>14054</v>
      </c>
      <c r="E3152" t="s">
        <v>14605</v>
      </c>
      <c r="F3152" t="s">
        <v>13354</v>
      </c>
      <c r="G3152" t="s">
        <v>14606</v>
      </c>
      <c r="H3152">
        <v>105357</v>
      </c>
      <c r="I3152" t="str">
        <f>HYPERLINK("bbg://screens/bbls%20DD%20X1Q6LPIUB282","BBLS DD X1Q6LPIUB282")</f>
        <v>BBLS DD X1Q6LPIUB282</v>
      </c>
    </row>
    <row r="3153" spans="1:9" x14ac:dyDescent="0.25">
      <c r="A3153" t="s">
        <v>14607</v>
      </c>
      <c r="B3153" t="s">
        <v>14608</v>
      </c>
      <c r="C3153" t="s">
        <v>3451</v>
      </c>
      <c r="D3153" t="s">
        <v>14609</v>
      </c>
      <c r="E3153" t="s">
        <v>2710</v>
      </c>
      <c r="F3153" t="s">
        <v>14357</v>
      </c>
      <c r="G3153" t="s">
        <v>14610</v>
      </c>
      <c r="H3153">
        <v>154388</v>
      </c>
      <c r="I3153" t="str">
        <f>HYPERLINK("bbg://screens/bbls%20DD%20X1Q6LPID4IO2","BBLS DD X1Q6LPID4IO2")</f>
        <v>BBLS DD X1Q6LPID4IO2</v>
      </c>
    </row>
    <row r="3154" spans="1:9" x14ac:dyDescent="0.25">
      <c r="A3154" t="s">
        <v>14611</v>
      </c>
      <c r="B3154" t="s">
        <v>14612</v>
      </c>
      <c r="C3154" t="s">
        <v>1296</v>
      </c>
      <c r="D3154" t="s">
        <v>13563</v>
      </c>
      <c r="E3154" t="s">
        <v>14613</v>
      </c>
      <c r="F3154" t="s">
        <v>14614</v>
      </c>
      <c r="G3154" t="s">
        <v>14615</v>
      </c>
      <c r="H3154">
        <v>170830</v>
      </c>
      <c r="I3154" t="str">
        <f>HYPERLINK("bbg://screens/bbls%20DD%20X1Q6LBGDGCO2","BBLS DD X1Q6LBGDGCO2")</f>
        <v>BBLS DD X1Q6LBGDGCO2</v>
      </c>
    </row>
    <row r="3155" spans="1:9" x14ac:dyDescent="0.25">
      <c r="A3155" t="s">
        <v>14616</v>
      </c>
      <c r="B3155" t="s">
        <v>14617</v>
      </c>
      <c r="C3155" t="s">
        <v>1858</v>
      </c>
      <c r="D3155" t="s">
        <v>14618</v>
      </c>
      <c r="E3155" t="s">
        <v>2168</v>
      </c>
      <c r="F3155" t="s">
        <v>796</v>
      </c>
      <c r="G3155" t="s">
        <v>14619</v>
      </c>
      <c r="H3155">
        <v>970993</v>
      </c>
      <c r="I3155" t="str">
        <f>HYPERLINK("bbg://screens/bbls%20DD%20X1Q6L7QP9TO2","BBLS DD X1Q6L7QP9TO2")</f>
        <v>BBLS DD X1Q6L7QP9TO2</v>
      </c>
    </row>
    <row r="3156" spans="1:9" x14ac:dyDescent="0.25">
      <c r="A3156" t="s">
        <v>14620</v>
      </c>
      <c r="B3156" t="s">
        <v>14621</v>
      </c>
      <c r="C3156" t="s">
        <v>589</v>
      </c>
      <c r="D3156" t="s">
        <v>14622</v>
      </c>
      <c r="E3156" t="s">
        <v>14623</v>
      </c>
      <c r="F3156" t="s">
        <v>14624</v>
      </c>
      <c r="G3156" t="s">
        <v>14625</v>
      </c>
      <c r="H3156">
        <v>239533</v>
      </c>
      <c r="I3156" t="str">
        <f>HYPERLINK("bbg://screens/bbls%20DD%20X1Q6LPFH3U82","BBLS DD X1Q6LPFH3U82")</f>
        <v>BBLS DD X1Q6LPFH3U82</v>
      </c>
    </row>
    <row r="3157" spans="1:9" x14ac:dyDescent="0.25">
      <c r="A3157" t="s">
        <v>14626</v>
      </c>
      <c r="B3157" t="s">
        <v>14627</v>
      </c>
      <c r="C3157" t="s">
        <v>849</v>
      </c>
      <c r="D3157" t="s">
        <v>14628</v>
      </c>
      <c r="E3157" t="s">
        <v>14500</v>
      </c>
      <c r="F3157" t="s">
        <v>14629</v>
      </c>
      <c r="G3157" t="s">
        <v>14630</v>
      </c>
      <c r="H3157">
        <v>116706</v>
      </c>
      <c r="I3157" t="str">
        <f>HYPERLINK("bbg://screens/bbls%20DD%20X1Q6LPF4SDO2","BBLS DD X1Q6LPF4SDO2")</f>
        <v>BBLS DD X1Q6LPF4SDO2</v>
      </c>
    </row>
    <row r="3158" spans="1:9" x14ac:dyDescent="0.25">
      <c r="A3158" t="s">
        <v>14631</v>
      </c>
      <c r="B3158" t="s">
        <v>14632</v>
      </c>
      <c r="C3158" t="s">
        <v>161</v>
      </c>
      <c r="D3158" t="s">
        <v>12940</v>
      </c>
      <c r="E3158" t="s">
        <v>14633</v>
      </c>
      <c r="F3158" t="s">
        <v>14634</v>
      </c>
      <c r="G3158" t="s">
        <v>14635</v>
      </c>
      <c r="H3158">
        <v>104630</v>
      </c>
      <c r="I3158" t="str">
        <f>HYPERLINK("bbg://screens/bbls%20DD%20X1Q6L26RAFO2","BBLS DD X1Q6L26RAFO2")</f>
        <v>BBLS DD X1Q6L26RAFO2</v>
      </c>
    </row>
    <row r="3159" spans="1:9" x14ac:dyDescent="0.25">
      <c r="A3159" t="s">
        <v>14636</v>
      </c>
      <c r="B3159" t="s">
        <v>14637</v>
      </c>
      <c r="C3159" t="s">
        <v>2091</v>
      </c>
      <c r="D3159" t="s">
        <v>14638</v>
      </c>
      <c r="E3159" t="s">
        <v>1979</v>
      </c>
      <c r="F3159" t="s">
        <v>4096</v>
      </c>
      <c r="G3159" t="s">
        <v>14639</v>
      </c>
      <c r="H3159">
        <v>381640</v>
      </c>
      <c r="I3159" t="str">
        <f>HYPERLINK("bbg://screens/bbls%20DD%20X1Q6LPEOTGO2","BBLS DD X1Q6LPEOTGO2")</f>
        <v>BBLS DD X1Q6LPEOTGO2</v>
      </c>
    </row>
    <row r="3160" spans="1:9" x14ac:dyDescent="0.25">
      <c r="A3160" t="s">
        <v>14640</v>
      </c>
      <c r="B3160" t="s">
        <v>14641</v>
      </c>
      <c r="C3160" t="s">
        <v>246</v>
      </c>
      <c r="D3160" t="s">
        <v>14642</v>
      </c>
      <c r="E3160" t="s">
        <v>4724</v>
      </c>
      <c r="F3160" t="s">
        <v>11035</v>
      </c>
      <c r="G3160" t="s">
        <v>14643</v>
      </c>
      <c r="H3160">
        <v>302842</v>
      </c>
      <c r="I3160" t="str">
        <f>HYPERLINK("bbg://screens/bbls%20DD%20X1Q6LPE45U82","BBLS DD X1Q6LPE45U82")</f>
        <v>BBLS DD X1Q6LPE45U82</v>
      </c>
    </row>
    <row r="3161" spans="1:9" x14ac:dyDescent="0.25">
      <c r="A3161" t="s">
        <v>14644</v>
      </c>
      <c r="B3161" t="s">
        <v>14645</v>
      </c>
      <c r="C3161" t="s">
        <v>1296</v>
      </c>
      <c r="E3161" t="s">
        <v>14646</v>
      </c>
      <c r="F3161" t="s">
        <v>14647</v>
      </c>
      <c r="G3161" t="s">
        <v>14648</v>
      </c>
      <c r="H3161">
        <v>194109</v>
      </c>
      <c r="I3161" t="str">
        <f>HYPERLINK("bbg://screens/bbls%20DD%20X1Q6LPDPKT82","BBLS DD X1Q6LPDPKT82")</f>
        <v>BBLS DD X1Q6LPDPKT82</v>
      </c>
    </row>
    <row r="3162" spans="1:9" x14ac:dyDescent="0.25">
      <c r="A3162" t="s">
        <v>14649</v>
      </c>
      <c r="B3162" t="s">
        <v>14650</v>
      </c>
      <c r="C3162" t="s">
        <v>2285</v>
      </c>
      <c r="D3162" t="s">
        <v>14651</v>
      </c>
      <c r="E3162" t="s">
        <v>14652</v>
      </c>
      <c r="F3162" t="s">
        <v>14653</v>
      </c>
      <c r="G3162" t="s">
        <v>14654</v>
      </c>
      <c r="H3162">
        <v>305686</v>
      </c>
      <c r="I3162" t="str">
        <f>HYPERLINK("bbg://screens/bbls%20DD%20X1Q6LHLUK6O2","BBLS DD X1Q6LHLUK6O2")</f>
        <v>BBLS DD X1Q6LHLUK6O2</v>
      </c>
    </row>
    <row r="3163" spans="1:9" x14ac:dyDescent="0.25">
      <c r="A3163" t="s">
        <v>14655</v>
      </c>
      <c r="B3163" t="s">
        <v>14656</v>
      </c>
      <c r="C3163" t="s">
        <v>1233</v>
      </c>
      <c r="D3163" t="s">
        <v>13464</v>
      </c>
      <c r="E3163" t="s">
        <v>14657</v>
      </c>
      <c r="F3163" t="s">
        <v>2024</v>
      </c>
      <c r="G3163" t="s">
        <v>14658</v>
      </c>
      <c r="H3163">
        <v>104035</v>
      </c>
      <c r="I3163" t="str">
        <f>HYPERLINK("bbg://screens/bbls%20DD%20X1Q6KN06CL82","BBLS DD X1Q6KN06CL82")</f>
        <v>BBLS DD X1Q6KN06CL82</v>
      </c>
    </row>
    <row r="3164" spans="1:9" x14ac:dyDescent="0.25">
      <c r="A3164" t="s">
        <v>14659</v>
      </c>
      <c r="B3164" t="s">
        <v>14660</v>
      </c>
      <c r="C3164" t="s">
        <v>849</v>
      </c>
      <c r="D3164" t="s">
        <v>12819</v>
      </c>
      <c r="E3164" t="s">
        <v>12612</v>
      </c>
      <c r="F3164" t="s">
        <v>14661</v>
      </c>
      <c r="G3164" t="s">
        <v>14662</v>
      </c>
      <c r="H3164">
        <v>217922</v>
      </c>
      <c r="I3164" t="str">
        <f>HYPERLINK("bbg://screens/bbls%20DD%20X1Q6LQKK4D82","BBLS DD X1Q6LQKK4D82")</f>
        <v>BBLS DD X1Q6LQKK4D82</v>
      </c>
    </row>
    <row r="3165" spans="1:9" x14ac:dyDescent="0.25">
      <c r="A3165" t="s">
        <v>14663</v>
      </c>
      <c r="B3165" t="s">
        <v>14664</v>
      </c>
      <c r="C3165" t="s">
        <v>511</v>
      </c>
      <c r="D3165" t="s">
        <v>14665</v>
      </c>
      <c r="E3165" t="s">
        <v>14666</v>
      </c>
      <c r="F3165" t="s">
        <v>14667</v>
      </c>
      <c r="G3165" t="s">
        <v>14668</v>
      </c>
      <c r="H3165">
        <v>117034</v>
      </c>
      <c r="I3165" t="str">
        <f>HYPERLINK("bbg://screens/bbls%20DD%20X1Q6L1C0N882","BBLS DD X1Q6L1C0N882")</f>
        <v>BBLS DD X1Q6L1C0N882</v>
      </c>
    </row>
    <row r="3166" spans="1:9" x14ac:dyDescent="0.25">
      <c r="A3166" t="s">
        <v>14669</v>
      </c>
      <c r="B3166" t="s">
        <v>14670</v>
      </c>
      <c r="C3166" t="s">
        <v>3126</v>
      </c>
      <c r="D3166" t="s">
        <v>14671</v>
      </c>
      <c r="E3166" t="s">
        <v>14672</v>
      </c>
      <c r="F3166" t="s">
        <v>14673</v>
      </c>
      <c r="G3166" t="s">
        <v>14674</v>
      </c>
      <c r="H3166">
        <v>129850</v>
      </c>
      <c r="I3166" t="str">
        <f>HYPERLINK("bbg://screens/bbls%20DD%20X1Q6KMQO4082","BBLS DD X1Q6KMQO4082")</f>
        <v>BBLS DD X1Q6KMQO4082</v>
      </c>
    </row>
    <row r="3167" spans="1:9" x14ac:dyDescent="0.25">
      <c r="A3167" t="s">
        <v>14675</v>
      </c>
      <c r="B3167" t="s">
        <v>14676</v>
      </c>
      <c r="C3167" t="s">
        <v>124</v>
      </c>
      <c r="D3167" t="s">
        <v>14677</v>
      </c>
      <c r="E3167" t="s">
        <v>14678</v>
      </c>
      <c r="F3167" t="s">
        <v>14679</v>
      </c>
      <c r="G3167" t="s">
        <v>14680</v>
      </c>
      <c r="H3167">
        <v>1414521</v>
      </c>
      <c r="I3167" t="str">
        <f>HYPERLINK("bbg://screens/bbls%20DD%20X1Q6LQHRB7O2","BBLS DD X1Q6LQHRB7O2")</f>
        <v>BBLS DD X1Q6LQHRB7O2</v>
      </c>
    </row>
    <row r="3168" spans="1:9" x14ac:dyDescent="0.25">
      <c r="A3168" t="s">
        <v>14681</v>
      </c>
      <c r="B3168" t="s">
        <v>14682</v>
      </c>
      <c r="C3168" t="s">
        <v>309</v>
      </c>
      <c r="D3168" t="s">
        <v>13576</v>
      </c>
      <c r="E3168" t="s">
        <v>2305</v>
      </c>
      <c r="F3168" t="s">
        <v>981</v>
      </c>
      <c r="G3168" t="s">
        <v>14683</v>
      </c>
      <c r="H3168">
        <v>119106</v>
      </c>
      <c r="I3168" t="str">
        <f>HYPERLINK("bbg://screens/bbls%20DD%20X1Q6LQH25EO2","BBLS DD X1Q6LQH25EO2")</f>
        <v>BBLS DD X1Q6LQH25EO2</v>
      </c>
    </row>
    <row r="3169" spans="1:9" x14ac:dyDescent="0.25">
      <c r="A3169" t="s">
        <v>14684</v>
      </c>
      <c r="B3169" t="s">
        <v>14685</v>
      </c>
      <c r="C3169" t="s">
        <v>1746</v>
      </c>
      <c r="D3169" t="s">
        <v>14400</v>
      </c>
      <c r="E3169" t="s">
        <v>14686</v>
      </c>
      <c r="F3169" t="s">
        <v>14687</v>
      </c>
      <c r="G3169" t="s">
        <v>14688</v>
      </c>
      <c r="H3169">
        <v>173651</v>
      </c>
      <c r="I3169" t="str">
        <f>HYPERLINK("bbg://screens/bbls%20DD%20X1Q6KKSHS9O2","BBLS DD X1Q6KKSHS9O2")</f>
        <v>BBLS DD X1Q6KKSHS9O2</v>
      </c>
    </row>
    <row r="3170" spans="1:9" x14ac:dyDescent="0.25">
      <c r="A3170" t="s">
        <v>14689</v>
      </c>
      <c r="B3170" t="s">
        <v>14690</v>
      </c>
      <c r="C3170" t="s">
        <v>4081</v>
      </c>
      <c r="D3170" t="s">
        <v>14481</v>
      </c>
      <c r="E3170" t="s">
        <v>170</v>
      </c>
      <c r="F3170" t="s">
        <v>3425</v>
      </c>
      <c r="G3170" t="s">
        <v>14691</v>
      </c>
      <c r="H3170">
        <v>115572</v>
      </c>
      <c r="I3170" t="str">
        <f>HYPERLINK("bbg://screens/bbls%20DD%20X1Q6KKL90DO2","BBLS DD X1Q6KKL90DO2")</f>
        <v>BBLS DD X1Q6KKL90DO2</v>
      </c>
    </row>
    <row r="3171" spans="1:9" x14ac:dyDescent="0.25">
      <c r="A3171" t="s">
        <v>14692</v>
      </c>
      <c r="B3171" t="s">
        <v>14693</v>
      </c>
      <c r="C3171" t="s">
        <v>246</v>
      </c>
      <c r="D3171" t="s">
        <v>14252</v>
      </c>
      <c r="E3171" t="s">
        <v>2305</v>
      </c>
      <c r="F3171" t="s">
        <v>525</v>
      </c>
      <c r="G3171" t="s">
        <v>14694</v>
      </c>
      <c r="H3171">
        <v>348027</v>
      </c>
      <c r="I3171" t="str">
        <f>HYPERLINK("bbg://screens/bbls%20DD%20X1Q6LQF97G82","BBLS DD X1Q6LQF97G82")</f>
        <v>BBLS DD X1Q6LQF97G82</v>
      </c>
    </row>
    <row r="3172" spans="1:9" x14ac:dyDescent="0.25">
      <c r="A3172" t="s">
        <v>14695</v>
      </c>
      <c r="B3172" t="s">
        <v>14696</v>
      </c>
      <c r="C3172" t="s">
        <v>11034</v>
      </c>
      <c r="D3172" t="s">
        <v>14697</v>
      </c>
      <c r="E3172" t="s">
        <v>4406</v>
      </c>
      <c r="F3172" t="s">
        <v>14698</v>
      </c>
      <c r="G3172" t="s">
        <v>14699</v>
      </c>
      <c r="H3172">
        <v>101349</v>
      </c>
      <c r="I3172" t="str">
        <f>HYPERLINK("bbg://screens/bbls%20DD%20X1Q6LQF8MP82","BBLS DD X1Q6LQF8MP82")</f>
        <v>BBLS DD X1Q6LQF8MP82</v>
      </c>
    </row>
    <row r="3173" spans="1:9" x14ac:dyDescent="0.25">
      <c r="A3173" t="s">
        <v>14700</v>
      </c>
      <c r="B3173" t="s">
        <v>14701</v>
      </c>
      <c r="C3173" t="s">
        <v>353</v>
      </c>
      <c r="D3173" t="s">
        <v>14702</v>
      </c>
      <c r="E3173" t="s">
        <v>2068</v>
      </c>
      <c r="F3173" t="s">
        <v>14703</v>
      </c>
      <c r="G3173" t="s">
        <v>14704</v>
      </c>
      <c r="H3173">
        <v>143246</v>
      </c>
      <c r="I3173" t="str">
        <f>HYPERLINK("bbg://screens/bbls%20DD%20X1Q6LQF1F782","BBLS DD X1Q6LQF1F782")</f>
        <v>BBLS DD X1Q6LQF1F782</v>
      </c>
    </row>
    <row r="3174" spans="1:9" x14ac:dyDescent="0.25">
      <c r="A3174" t="s">
        <v>14705</v>
      </c>
      <c r="B3174" t="s">
        <v>14706</v>
      </c>
      <c r="C3174" t="s">
        <v>14707</v>
      </c>
      <c r="D3174" t="s">
        <v>14708</v>
      </c>
      <c r="E3174" t="s">
        <v>14709</v>
      </c>
      <c r="F3174" t="s">
        <v>14710</v>
      </c>
      <c r="G3174" t="s">
        <v>14711</v>
      </c>
      <c r="H3174">
        <v>101684</v>
      </c>
      <c r="I3174" t="str">
        <f>HYPERLINK("bbg://screens/bbls%20DD%20X1Q6LQE56H82","BBLS DD X1Q6LQE56H82")</f>
        <v>BBLS DD X1Q6LQE56H82</v>
      </c>
    </row>
    <row r="3175" spans="1:9" x14ac:dyDescent="0.25">
      <c r="A3175" t="s">
        <v>14712</v>
      </c>
      <c r="B3175" t="s">
        <v>14713</v>
      </c>
      <c r="C3175" t="s">
        <v>2191</v>
      </c>
      <c r="D3175" t="s">
        <v>8595</v>
      </c>
      <c r="E3175" t="s">
        <v>14714</v>
      </c>
      <c r="F3175" t="s">
        <v>14715</v>
      </c>
      <c r="G3175" t="s">
        <v>14716</v>
      </c>
      <c r="H3175">
        <v>222000</v>
      </c>
      <c r="I3175" t="str">
        <f>HYPERLINK("bbg://screens/bbls%20DD%20X1Q6KMSNSLO2","BBLS DD X1Q6KMSNSLO2")</f>
        <v>BBLS DD X1Q6KMSNSLO2</v>
      </c>
    </row>
    <row r="3176" spans="1:9" x14ac:dyDescent="0.25">
      <c r="A3176" t="s">
        <v>14717</v>
      </c>
      <c r="B3176" t="s">
        <v>14718</v>
      </c>
      <c r="C3176" t="s">
        <v>7052</v>
      </c>
      <c r="D3176" t="s">
        <v>14719</v>
      </c>
      <c r="E3176" t="s">
        <v>14720</v>
      </c>
      <c r="F3176" t="s">
        <v>14721</v>
      </c>
      <c r="G3176" t="s">
        <v>14722</v>
      </c>
      <c r="H3176">
        <v>196095</v>
      </c>
      <c r="I3176" t="str">
        <f>HYPERLINK("bbg://screens/bbls%20DD%20X1Q6LQCT0B82","BBLS DD X1Q6LQCT0B82")</f>
        <v>BBLS DD X1Q6LQCT0B82</v>
      </c>
    </row>
    <row r="3177" spans="1:9" x14ac:dyDescent="0.25">
      <c r="A3177" t="s">
        <v>12757</v>
      </c>
      <c r="B3177" t="s">
        <v>14723</v>
      </c>
      <c r="C3177" t="s">
        <v>4654</v>
      </c>
      <c r="D3177" t="s">
        <v>14724</v>
      </c>
      <c r="E3177" t="s">
        <v>115</v>
      </c>
      <c r="F3177" t="s">
        <v>14657</v>
      </c>
      <c r="G3177" t="s">
        <v>12761</v>
      </c>
      <c r="H3177">
        <v>110221</v>
      </c>
      <c r="I3177" t="str">
        <f>HYPERLINK("bbg://screens/bbls%20DD%20X1Q6KO859NO2","BBLS DD X1Q6KO859NO2")</f>
        <v>BBLS DD X1Q6KO859NO2</v>
      </c>
    </row>
    <row r="3178" spans="1:9" x14ac:dyDescent="0.25">
      <c r="A3178" t="s">
        <v>14725</v>
      </c>
      <c r="B3178" t="s">
        <v>14726</v>
      </c>
      <c r="C3178" t="s">
        <v>2003</v>
      </c>
      <c r="D3178" t="s">
        <v>14727</v>
      </c>
      <c r="E3178" t="s">
        <v>526</v>
      </c>
      <c r="F3178" t="s">
        <v>525</v>
      </c>
      <c r="G3178" t="s">
        <v>14728</v>
      </c>
      <c r="H3178">
        <v>104363</v>
      </c>
      <c r="I3178" t="str">
        <f>HYPERLINK("bbg://screens/bbls%20DD%20X1Q6LAE7Q282","BBLS DD X1Q6LAE7Q282")</f>
        <v>BBLS DD X1Q6LAE7Q282</v>
      </c>
    </row>
    <row r="3179" spans="1:9" x14ac:dyDescent="0.25">
      <c r="A3179" t="s">
        <v>14729</v>
      </c>
      <c r="B3179" t="s">
        <v>14730</v>
      </c>
      <c r="C3179" t="s">
        <v>14731</v>
      </c>
      <c r="D3179" t="s">
        <v>14732</v>
      </c>
      <c r="E3179" t="s">
        <v>14733</v>
      </c>
      <c r="F3179" t="s">
        <v>5591</v>
      </c>
      <c r="G3179" t="s">
        <v>14734</v>
      </c>
      <c r="H3179">
        <v>170690</v>
      </c>
      <c r="I3179" t="str">
        <f>HYPERLINK("bbg://screens/bbls%20DD%20X1Q6L4F1IG82","BBLS DD X1Q6L4F1IG82")</f>
        <v>BBLS DD X1Q6L4F1IG82</v>
      </c>
    </row>
    <row r="3180" spans="1:9" x14ac:dyDescent="0.25">
      <c r="A3180" t="s">
        <v>14735</v>
      </c>
      <c r="B3180" t="s">
        <v>14736</v>
      </c>
      <c r="C3180" t="s">
        <v>14737</v>
      </c>
      <c r="D3180" t="s">
        <v>14738</v>
      </c>
      <c r="E3180" t="s">
        <v>815</v>
      </c>
      <c r="F3180" t="s">
        <v>14739</v>
      </c>
      <c r="G3180" t="s">
        <v>14740</v>
      </c>
      <c r="H3180">
        <v>171947</v>
      </c>
      <c r="I3180" t="str">
        <f>HYPERLINK("bbg://screens/bbls%20DD%20X1Q6KO859Q82","BBLS DD X1Q6KO859Q82")</f>
        <v>BBLS DD X1Q6KO859Q82</v>
      </c>
    </row>
    <row r="3181" spans="1:9" x14ac:dyDescent="0.25">
      <c r="A3181" t="s">
        <v>14741</v>
      </c>
      <c r="B3181" t="s">
        <v>14742</v>
      </c>
      <c r="C3181" t="s">
        <v>18</v>
      </c>
      <c r="D3181" t="s">
        <v>14743</v>
      </c>
      <c r="E3181" t="s">
        <v>14744</v>
      </c>
      <c r="F3181" t="s">
        <v>14745</v>
      </c>
      <c r="G3181" t="s">
        <v>14746</v>
      </c>
      <c r="H3181">
        <v>136087</v>
      </c>
      <c r="I3181" t="str">
        <f>HYPERLINK("bbg://screens/bbls%20DD%20X1Q6LQ73ME82","BBLS DD X1Q6LQ73ME82")</f>
        <v>BBLS DD X1Q6LQ73ME82</v>
      </c>
    </row>
    <row r="3182" spans="1:9" x14ac:dyDescent="0.25">
      <c r="A3182" t="s">
        <v>14747</v>
      </c>
      <c r="B3182" t="s">
        <v>14748</v>
      </c>
      <c r="C3182" t="s">
        <v>678</v>
      </c>
      <c r="D3182" t="s">
        <v>14749</v>
      </c>
      <c r="E3182" t="s">
        <v>2063</v>
      </c>
      <c r="F3182" t="s">
        <v>7636</v>
      </c>
      <c r="G3182" t="s">
        <v>14750</v>
      </c>
      <c r="H3182">
        <v>101335</v>
      </c>
      <c r="I3182" t="str">
        <f>HYPERLINK("bbg://screens/bbls%20DD%20X1Q6LCKLKQO2","BBLS DD X1Q6LCKLKQO2")</f>
        <v>BBLS DD X1Q6LCKLKQO2</v>
      </c>
    </row>
    <row r="3183" spans="1:9" x14ac:dyDescent="0.25">
      <c r="A3183" t="s">
        <v>14751</v>
      </c>
      <c r="B3183" t="s">
        <v>14752</v>
      </c>
      <c r="C3183" t="s">
        <v>18</v>
      </c>
      <c r="D3183" t="s">
        <v>14753</v>
      </c>
      <c r="E3183" t="s">
        <v>14754</v>
      </c>
      <c r="F3183" t="s">
        <v>14755</v>
      </c>
      <c r="G3183" t="s">
        <v>14756</v>
      </c>
      <c r="H3183">
        <v>170758</v>
      </c>
      <c r="I3183" t="str">
        <f>HYPERLINK("bbg://screens/bbls%20DD%20X1Q6LI2M04O2","BBLS DD X1Q6LI2M04O2")</f>
        <v>BBLS DD X1Q6LI2M04O2</v>
      </c>
    </row>
    <row r="3184" spans="1:9" x14ac:dyDescent="0.25">
      <c r="A3184" t="s">
        <v>14757</v>
      </c>
      <c r="B3184" t="s">
        <v>14758</v>
      </c>
      <c r="C3184" t="s">
        <v>1120</v>
      </c>
      <c r="D3184" t="s">
        <v>14759</v>
      </c>
      <c r="E3184" t="s">
        <v>1911</v>
      </c>
      <c r="F3184" t="s">
        <v>2709</v>
      </c>
      <c r="G3184" t="s">
        <v>14760</v>
      </c>
      <c r="H3184">
        <v>202425</v>
      </c>
      <c r="I3184" t="str">
        <f>HYPERLINK("bbg://screens/bbls%20DD%20X1Q6LQ4AUG82","BBLS DD X1Q6LQ4AUG82")</f>
        <v>BBLS DD X1Q6LQ4AUG82</v>
      </c>
    </row>
    <row r="3185" spans="1:9" x14ac:dyDescent="0.25">
      <c r="A3185" t="s">
        <v>14761</v>
      </c>
      <c r="B3185" t="s">
        <v>14762</v>
      </c>
      <c r="C3185" t="s">
        <v>563</v>
      </c>
      <c r="D3185" t="s">
        <v>14763</v>
      </c>
      <c r="E3185" t="s">
        <v>6808</v>
      </c>
      <c r="F3185" t="s">
        <v>1900</v>
      </c>
      <c r="G3185" t="s">
        <v>14764</v>
      </c>
      <c r="H3185">
        <v>107530</v>
      </c>
      <c r="I3185" t="str">
        <f>HYPERLINK("bbg://screens/bbls%20DD%20X1Q6LQ44JQO2","BBLS DD X1Q6LQ44JQO2")</f>
        <v>BBLS DD X1Q6LQ44JQO2</v>
      </c>
    </row>
    <row r="3186" spans="1:9" x14ac:dyDescent="0.25">
      <c r="A3186" t="s">
        <v>12769</v>
      </c>
      <c r="B3186" t="s">
        <v>14762</v>
      </c>
      <c r="C3186" t="s">
        <v>1746</v>
      </c>
      <c r="D3186" t="s">
        <v>14765</v>
      </c>
      <c r="E3186" t="s">
        <v>3291</v>
      </c>
      <c r="F3186" t="s">
        <v>1189</v>
      </c>
      <c r="G3186" t="s">
        <v>12772</v>
      </c>
      <c r="H3186">
        <v>106179</v>
      </c>
      <c r="I3186" t="str">
        <f>HYPERLINK("bbg://screens/bbls%20DD%20X1Q6LQ44JVO2","BBLS DD X1Q6LQ44JVO2")</f>
        <v>BBLS DD X1Q6LQ44JVO2</v>
      </c>
    </row>
    <row r="3187" spans="1:9" x14ac:dyDescent="0.25">
      <c r="A3187" t="s">
        <v>14766</v>
      </c>
      <c r="B3187" t="s">
        <v>14767</v>
      </c>
      <c r="C3187" t="s">
        <v>563</v>
      </c>
      <c r="D3187" t="s">
        <v>14768</v>
      </c>
      <c r="E3187" t="s">
        <v>14769</v>
      </c>
      <c r="F3187" t="s">
        <v>14770</v>
      </c>
      <c r="G3187" t="s">
        <v>14771</v>
      </c>
      <c r="H3187">
        <v>159003</v>
      </c>
      <c r="I3187" t="str">
        <f>HYPERLINK("bbg://screens/bbls%20DD%20X1Q6MNGNCF82","BBLS DD X1Q6MNGNCF82")</f>
        <v>BBLS DD X1Q6MNGNCF82</v>
      </c>
    </row>
    <row r="3188" spans="1:9" x14ac:dyDescent="0.25">
      <c r="A3188" t="s">
        <v>14772</v>
      </c>
      <c r="B3188" t="s">
        <v>14773</v>
      </c>
      <c r="C3188" t="s">
        <v>1973</v>
      </c>
      <c r="D3188" t="s">
        <v>14774</v>
      </c>
      <c r="E3188" t="s">
        <v>4757</v>
      </c>
      <c r="F3188" t="s">
        <v>7752</v>
      </c>
      <c r="G3188" t="s">
        <v>14775</v>
      </c>
      <c r="H3188">
        <v>126033</v>
      </c>
      <c r="I3188" t="str">
        <f>HYPERLINK("bbg://screens/bbls%20DD%20X1Q6MDDJJE82","BBLS DD X1Q6MDDJJE82")</f>
        <v>BBLS DD X1Q6MDDJJE82</v>
      </c>
    </row>
    <row r="3189" spans="1:9" x14ac:dyDescent="0.25">
      <c r="A3189" t="s">
        <v>14776</v>
      </c>
      <c r="B3189" t="s">
        <v>14777</v>
      </c>
      <c r="C3189" t="s">
        <v>563</v>
      </c>
      <c r="D3189" t="s">
        <v>14778</v>
      </c>
      <c r="E3189" t="s">
        <v>14779</v>
      </c>
      <c r="F3189" t="s">
        <v>14780</v>
      </c>
      <c r="G3189" t="s">
        <v>14781</v>
      </c>
      <c r="H3189">
        <v>186221</v>
      </c>
      <c r="I3189" t="str">
        <f>HYPERLINK("bbg://screens/bbls%20DD%20X1Q6L67EL782","BBLS DD X1Q6L67EL782")</f>
        <v>BBLS DD X1Q6L67EL782</v>
      </c>
    </row>
    <row r="3190" spans="1:9" x14ac:dyDescent="0.25">
      <c r="A3190" t="s">
        <v>14782</v>
      </c>
      <c r="B3190" t="s">
        <v>14783</v>
      </c>
      <c r="C3190" t="s">
        <v>7121</v>
      </c>
      <c r="D3190" t="s">
        <v>14784</v>
      </c>
      <c r="E3190" t="s">
        <v>14785</v>
      </c>
      <c r="F3190" t="s">
        <v>14786</v>
      </c>
      <c r="G3190" t="s">
        <v>14787</v>
      </c>
      <c r="H3190">
        <v>101849</v>
      </c>
      <c r="I3190" t="str">
        <f>HYPERLINK("bbg://screens/bbls%20DD%20X1Q6N2MDJAO2","BBLS DD X1Q6N2MDJAO2")</f>
        <v>BBLS DD X1Q6N2MDJAO2</v>
      </c>
    </row>
    <row r="3191" spans="1:9" x14ac:dyDescent="0.25">
      <c r="A3191" t="s">
        <v>14788</v>
      </c>
      <c r="B3191" t="s">
        <v>14789</v>
      </c>
      <c r="C3191" t="s">
        <v>161</v>
      </c>
      <c r="D3191" t="s">
        <v>14790</v>
      </c>
      <c r="E3191" t="s">
        <v>1762</v>
      </c>
      <c r="F3191" t="s">
        <v>14791</v>
      </c>
      <c r="G3191" t="s">
        <v>14792</v>
      </c>
      <c r="H3191">
        <v>154963</v>
      </c>
      <c r="I3191" t="str">
        <f>HYPERLINK("bbg://screens/bbls%20DD%20X1Q6LS7T12O2","BBLS DD X1Q6LS7T12O2")</f>
        <v>BBLS DD X1Q6LS7T12O2</v>
      </c>
    </row>
    <row r="3192" spans="1:9" x14ac:dyDescent="0.25">
      <c r="A3192" t="s">
        <v>14793</v>
      </c>
      <c r="B3192" t="s">
        <v>14794</v>
      </c>
      <c r="C3192" t="s">
        <v>3143</v>
      </c>
      <c r="D3192" t="s">
        <v>14795</v>
      </c>
      <c r="E3192" t="s">
        <v>14796</v>
      </c>
      <c r="F3192" t="s">
        <v>14797</v>
      </c>
      <c r="G3192" t="s">
        <v>14798</v>
      </c>
      <c r="H3192">
        <v>100979</v>
      </c>
      <c r="I3192" t="str">
        <f>HYPERLINK("bbg://screens/bbls%20DD%20X1Q6LR9FLEO2","BBLS DD X1Q6LR9FLEO2")</f>
        <v>BBLS DD X1Q6LR9FLEO2</v>
      </c>
    </row>
    <row r="3193" spans="1:9" x14ac:dyDescent="0.25">
      <c r="A3193" t="s">
        <v>14517</v>
      </c>
      <c r="B3193" t="s">
        <v>14799</v>
      </c>
      <c r="C3193" t="s">
        <v>1746</v>
      </c>
      <c r="D3193" t="s">
        <v>14800</v>
      </c>
      <c r="E3193" t="s">
        <v>14801</v>
      </c>
      <c r="F3193" t="s">
        <v>4406</v>
      </c>
      <c r="G3193" t="s">
        <v>14521</v>
      </c>
      <c r="H3193">
        <v>376856</v>
      </c>
      <c r="I3193" t="str">
        <f>HYPERLINK("bbg://screens/bbls%20DD%20X1Q6KKMEMN82","BBLS DD X1Q6KKMEMN82")</f>
        <v>BBLS DD X1Q6KKMEMN82</v>
      </c>
    </row>
    <row r="3194" spans="1:9" x14ac:dyDescent="0.25">
      <c r="A3194" t="s">
        <v>14802</v>
      </c>
      <c r="B3194" t="s">
        <v>14803</v>
      </c>
      <c r="C3194" t="s">
        <v>5584</v>
      </c>
      <c r="D3194" t="s">
        <v>14804</v>
      </c>
      <c r="E3194" t="s">
        <v>14805</v>
      </c>
      <c r="F3194" t="s">
        <v>14806</v>
      </c>
      <c r="G3194" t="s">
        <v>14807</v>
      </c>
      <c r="H3194">
        <v>101596</v>
      </c>
      <c r="I3194" t="str">
        <f>HYPERLINK("bbg://screens/bbls%20DD%20X1Q6KMTTES82","BBLS DD X1Q6KMTTES82")</f>
        <v>BBLS DD X1Q6KMTTES82</v>
      </c>
    </row>
    <row r="3195" spans="1:9" x14ac:dyDescent="0.25">
      <c r="A3195" t="s">
        <v>14808</v>
      </c>
      <c r="B3195" t="s">
        <v>14809</v>
      </c>
      <c r="C3195" t="s">
        <v>548</v>
      </c>
      <c r="D3195" t="s">
        <v>14810</v>
      </c>
      <c r="E3195" t="s">
        <v>14811</v>
      </c>
      <c r="F3195" t="s">
        <v>4346</v>
      </c>
      <c r="G3195" t="s">
        <v>14812</v>
      </c>
      <c r="H3195">
        <v>126763</v>
      </c>
      <c r="I3195" t="str">
        <f>HYPERLINK("bbg://screens/bbls%20DD%20X1Q6LS9BBC82","BBLS DD X1Q6LS9BBC82")</f>
        <v>BBLS DD X1Q6LS9BBC82</v>
      </c>
    </row>
    <row r="3196" spans="1:9" x14ac:dyDescent="0.25">
      <c r="A3196" t="s">
        <v>14813</v>
      </c>
      <c r="B3196" t="s">
        <v>14814</v>
      </c>
      <c r="C3196" t="s">
        <v>237</v>
      </c>
      <c r="D3196" t="s">
        <v>14815</v>
      </c>
      <c r="E3196" t="s">
        <v>14816</v>
      </c>
      <c r="F3196" t="s">
        <v>2068</v>
      </c>
      <c r="G3196" t="s">
        <v>14817</v>
      </c>
      <c r="H3196">
        <v>118990</v>
      </c>
      <c r="I3196" t="str">
        <f>HYPERLINK("bbg://screens/bbls%20DD%20X1Q6LSPT4782","BBLS DD X1Q6LSPT4782")</f>
        <v>BBLS DD X1Q6LSPT4782</v>
      </c>
    </row>
    <row r="3197" spans="1:9" x14ac:dyDescent="0.25">
      <c r="A3197" t="s">
        <v>14818</v>
      </c>
      <c r="B3197" t="s">
        <v>14819</v>
      </c>
      <c r="C3197" t="s">
        <v>2003</v>
      </c>
      <c r="D3197" t="s">
        <v>14820</v>
      </c>
      <c r="E3197" t="s">
        <v>2012</v>
      </c>
      <c r="F3197" t="s">
        <v>740</v>
      </c>
      <c r="G3197" t="s">
        <v>14821</v>
      </c>
      <c r="H3197">
        <v>116977</v>
      </c>
      <c r="I3197" t="str">
        <f>HYPERLINK("bbg://screens/bbls%20DD%20X1Q6LSNA4HO2","BBLS DD X1Q6LSNA4HO2")</f>
        <v>BBLS DD X1Q6LSNA4HO2</v>
      </c>
    </row>
    <row r="3198" spans="1:9" x14ac:dyDescent="0.25">
      <c r="A3198" t="s">
        <v>14822</v>
      </c>
      <c r="B3198" t="s">
        <v>14823</v>
      </c>
      <c r="C3198" t="s">
        <v>1508</v>
      </c>
      <c r="D3198" t="s">
        <v>14824</v>
      </c>
      <c r="E3198" t="s">
        <v>14825</v>
      </c>
      <c r="F3198" t="s">
        <v>14826</v>
      </c>
      <c r="G3198" t="s">
        <v>14827</v>
      </c>
      <c r="H3198">
        <v>107350</v>
      </c>
      <c r="I3198" t="str">
        <f>HYPERLINK("bbg://screens/bbls%20DD%20X1Q6LSMTNDO2","BBLS DD X1Q6LSMTNDO2")</f>
        <v>BBLS DD X1Q6LSMTNDO2</v>
      </c>
    </row>
    <row r="3199" spans="1:9" x14ac:dyDescent="0.25">
      <c r="A3199" t="s">
        <v>14828</v>
      </c>
      <c r="B3199" t="s">
        <v>14829</v>
      </c>
      <c r="C3199" t="s">
        <v>14830</v>
      </c>
      <c r="D3199" t="s">
        <v>14831</v>
      </c>
      <c r="E3199" t="s">
        <v>973</v>
      </c>
      <c r="F3199" t="s">
        <v>468</v>
      </c>
      <c r="G3199" t="s">
        <v>14832</v>
      </c>
      <c r="H3199">
        <v>107459</v>
      </c>
      <c r="I3199" t="str">
        <f>HYPERLINK("bbg://screens/bbls%20DD%20X1Q6LSDO7PO2","BBLS DD X1Q6LSDO7PO2")</f>
        <v>BBLS DD X1Q6LSDO7PO2</v>
      </c>
    </row>
    <row r="3200" spans="1:9" x14ac:dyDescent="0.25">
      <c r="A3200" t="s">
        <v>14833</v>
      </c>
      <c r="B3200" t="s">
        <v>14834</v>
      </c>
      <c r="C3200" t="s">
        <v>540</v>
      </c>
      <c r="D3200" t="s">
        <v>14835</v>
      </c>
      <c r="E3200" t="s">
        <v>6231</v>
      </c>
      <c r="F3200" t="s">
        <v>14836</v>
      </c>
      <c r="G3200" t="s">
        <v>14837</v>
      </c>
      <c r="H3200">
        <v>966658</v>
      </c>
      <c r="I3200" t="str">
        <f>HYPERLINK("bbg://screens/bbls%20DD%20X1Q6KN6BBSO2","BBLS DD X1Q6KN6BBSO2")</f>
        <v>BBLS DD X1Q6KN6BBSO2</v>
      </c>
    </row>
    <row r="3201" spans="1:9" x14ac:dyDescent="0.25">
      <c r="A3201" t="s">
        <v>14838</v>
      </c>
      <c r="B3201" t="s">
        <v>14839</v>
      </c>
      <c r="C3201" t="s">
        <v>3817</v>
      </c>
      <c r="D3201" t="s">
        <v>14777</v>
      </c>
      <c r="E3201" t="s">
        <v>1884</v>
      </c>
      <c r="F3201" t="s">
        <v>3751</v>
      </c>
      <c r="G3201" t="s">
        <v>14840</v>
      </c>
      <c r="H3201">
        <v>100947</v>
      </c>
      <c r="I3201" t="str">
        <f>HYPERLINK("bbg://screens/bbls%20DD%20X1Q6LTE5O8O2","BBLS DD X1Q6LTE5O8O2")</f>
        <v>BBLS DD X1Q6LTE5O8O2</v>
      </c>
    </row>
    <row r="3202" spans="1:9" x14ac:dyDescent="0.25">
      <c r="A3202" t="s">
        <v>14841</v>
      </c>
      <c r="B3202" t="s">
        <v>14842</v>
      </c>
      <c r="C3202" t="s">
        <v>4898</v>
      </c>
      <c r="D3202" t="s">
        <v>14843</v>
      </c>
      <c r="E3202" t="s">
        <v>1697</v>
      </c>
      <c r="F3202" t="s">
        <v>14844</v>
      </c>
      <c r="G3202" t="s">
        <v>14845</v>
      </c>
      <c r="H3202">
        <v>159172</v>
      </c>
      <c r="I3202" t="str">
        <f>HYPERLINK("bbg://screens/bbls%20DD%20X1Q6LT2K5782","BBLS DD X1Q6LT2K5782")</f>
        <v>BBLS DD X1Q6LT2K5782</v>
      </c>
    </row>
    <row r="3203" spans="1:9" x14ac:dyDescent="0.25">
      <c r="A3203" t="s">
        <v>14846</v>
      </c>
      <c r="B3203" t="s">
        <v>14847</v>
      </c>
      <c r="C3203" t="s">
        <v>3379</v>
      </c>
      <c r="D3203" t="s">
        <v>14848</v>
      </c>
      <c r="E3203" t="s">
        <v>14849</v>
      </c>
      <c r="F3203" t="s">
        <v>14850</v>
      </c>
      <c r="G3203" t="s">
        <v>14851</v>
      </c>
      <c r="H3203">
        <v>101018</v>
      </c>
      <c r="I3203" t="str">
        <f>HYPERLINK("bbg://screens/bbls%20DD%20X1Q6LT1GFE82","BBLS DD X1Q6LT1GFE82")</f>
        <v>BBLS DD X1Q6LT1GFE82</v>
      </c>
    </row>
    <row r="3204" spans="1:9" x14ac:dyDescent="0.25">
      <c r="A3204" t="s">
        <v>14852</v>
      </c>
      <c r="B3204" t="s">
        <v>14853</v>
      </c>
      <c r="C3204" t="s">
        <v>1446</v>
      </c>
      <c r="D3204" t="s">
        <v>14854</v>
      </c>
      <c r="E3204" t="s">
        <v>14855</v>
      </c>
      <c r="F3204" t="s">
        <v>14856</v>
      </c>
      <c r="G3204" t="s">
        <v>14857</v>
      </c>
      <c r="H3204">
        <v>119159</v>
      </c>
      <c r="I3204" t="str">
        <f>HYPERLINK("bbg://screens/bbls%20DD%20X1Q6LT69SGO2","BBLS DD X1Q6LT69SGO2")</f>
        <v>BBLS DD X1Q6LT69SGO2</v>
      </c>
    </row>
    <row r="3205" spans="1:9" x14ac:dyDescent="0.25">
      <c r="A3205" t="s">
        <v>14858</v>
      </c>
      <c r="B3205" t="s">
        <v>14859</v>
      </c>
      <c r="C3205" t="s">
        <v>14860</v>
      </c>
      <c r="D3205" t="s">
        <v>14861</v>
      </c>
      <c r="E3205" t="s">
        <v>2866</v>
      </c>
      <c r="F3205" t="s">
        <v>7076</v>
      </c>
      <c r="G3205" t="s">
        <v>14862</v>
      </c>
      <c r="H3205">
        <v>100907</v>
      </c>
      <c r="I3205" t="str">
        <f>HYPERLINK("bbg://screens/bbls%20DD%20X1Q6LTOUQQ82","BBLS DD X1Q6LTOUQQ82")</f>
        <v>BBLS DD X1Q6LTOUQQ82</v>
      </c>
    </row>
    <row r="3206" spans="1:9" x14ac:dyDescent="0.25">
      <c r="A3206" t="s">
        <v>14863</v>
      </c>
      <c r="B3206" t="s">
        <v>14864</v>
      </c>
      <c r="C3206" t="s">
        <v>5584</v>
      </c>
      <c r="D3206" t="s">
        <v>13868</v>
      </c>
      <c r="E3206" t="s">
        <v>5395</v>
      </c>
      <c r="F3206" t="s">
        <v>14865</v>
      </c>
      <c r="G3206" t="s">
        <v>14866</v>
      </c>
      <c r="H3206">
        <v>100256</v>
      </c>
      <c r="I3206" t="str">
        <f>HYPERLINK("bbg://screens/bbls%20DD%20X1Q6L09D4O82","BBLS DD X1Q6L09D4O82")</f>
        <v>BBLS DD X1Q6L09D4O82</v>
      </c>
    </row>
    <row r="3207" spans="1:9" x14ac:dyDescent="0.25">
      <c r="A3207" t="s">
        <v>14480</v>
      </c>
      <c r="B3207" t="s">
        <v>14867</v>
      </c>
      <c r="C3207" t="s">
        <v>5584</v>
      </c>
      <c r="D3207" t="s">
        <v>14868</v>
      </c>
      <c r="E3207" t="s">
        <v>14869</v>
      </c>
      <c r="F3207" t="s">
        <v>14870</v>
      </c>
      <c r="G3207" t="s">
        <v>14484</v>
      </c>
      <c r="H3207">
        <v>100221</v>
      </c>
      <c r="I3207" t="str">
        <f>HYPERLINK("bbg://screens/bbls%20DD%20X1Q6KKLG45O2","BBLS DD X1Q6KKLG45O2")</f>
        <v>BBLS DD X1Q6KKLG45O2</v>
      </c>
    </row>
    <row r="3208" spans="1:9" x14ac:dyDescent="0.25">
      <c r="B320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Simon SYMHOVEN</cp:lastModifiedBy>
  <dcterms:created xsi:type="dcterms:W3CDTF">2013-04-03T15:49:21Z</dcterms:created>
  <dcterms:modified xsi:type="dcterms:W3CDTF">2023-07-12T09:55:29Z</dcterms:modified>
</cp:coreProperties>
</file>